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A Files 200828\Senior Economist Projects\Data Analysis Projects\Retail Prices\Historic Prices 1954 on\Version 5\"/>
    </mc:Choice>
  </mc:AlternateContent>
  <xr:revisionPtr revIDLastSave="0" documentId="8_{37B92A07-9105-4DBC-B631-7322F2C44E2C}" xr6:coauthVersionLast="46" xr6:coauthVersionMax="46" xr10:uidLastSave="{00000000-0000-0000-0000-000000000000}"/>
  <bookViews>
    <workbookView xWindow="-120" yWindow="-120" windowWidth="29040" windowHeight="15840" firstSheet="66" xr2:uid="{DD2986A2-96A5-4D0C-A095-F7E5CF56E099}"/>
  </bookViews>
  <sheets>
    <sheet name="About" sheetId="60" r:id="rId1"/>
    <sheet name="1947" sheetId="97" r:id="rId2"/>
    <sheet name="1948" sheetId="96" r:id="rId3"/>
    <sheet name="1949" sheetId="90" r:id="rId4"/>
    <sheet name="1950" sheetId="92" r:id="rId5"/>
    <sheet name="1951" sheetId="93" r:id="rId6"/>
    <sheet name="1952" sheetId="94" r:id="rId7"/>
    <sheet name="1953" sheetId="95" r:id="rId8"/>
    <sheet name="1954" sheetId="1" r:id="rId9"/>
    <sheet name="1955" sheetId="4" r:id="rId10"/>
    <sheet name="1956" sheetId="6" r:id="rId11"/>
    <sheet name="1957" sheetId="8" r:id="rId12"/>
    <sheet name="1958" sheetId="9" r:id="rId13"/>
    <sheet name="1959" sheetId="10" r:id="rId14"/>
    <sheet name="1960" sheetId="11" r:id="rId15"/>
    <sheet name="1961" sheetId="12" r:id="rId16"/>
    <sheet name="1962" sheetId="15" r:id="rId17"/>
    <sheet name="1963" sheetId="13" r:id="rId18"/>
    <sheet name="1964" sheetId="19" r:id="rId19"/>
    <sheet name="1965" sheetId="20" r:id="rId20"/>
    <sheet name="1966" sheetId="21" r:id="rId21"/>
    <sheet name="1967" sheetId="22" r:id="rId22"/>
    <sheet name="1968" sheetId="23" r:id="rId23"/>
    <sheet name="1969" sheetId="25" r:id="rId24"/>
    <sheet name="1970" sheetId="24" r:id="rId25"/>
    <sheet name="1971" sheetId="31" r:id="rId26"/>
    <sheet name="1972" sheetId="30" r:id="rId27"/>
    <sheet name="1973" sheetId="29" r:id="rId28"/>
    <sheet name="1974" sheetId="28" r:id="rId29"/>
    <sheet name="1975" sheetId="26" r:id="rId30"/>
    <sheet name="1976" sheetId="34" r:id="rId31"/>
    <sheet name="1977" sheetId="33" r:id="rId32"/>
    <sheet name="1978" sheetId="32" r:id="rId33"/>
    <sheet name="1979" sheetId="35" r:id="rId34"/>
    <sheet name="1980" sheetId="36" r:id="rId35"/>
    <sheet name="1981" sheetId="37" r:id="rId36"/>
    <sheet name="1982" sheetId="42" r:id="rId37"/>
    <sheet name="1983" sheetId="41" r:id="rId38"/>
    <sheet name="1984" sheetId="40" r:id="rId39"/>
    <sheet name="1985" sheetId="39" r:id="rId40"/>
    <sheet name="1986" sheetId="38" r:id="rId41"/>
    <sheet name="1987" sheetId="47" r:id="rId42"/>
    <sheet name="1988" sheetId="46" r:id="rId43"/>
    <sheet name="1989" sheetId="45" r:id="rId44"/>
    <sheet name="1990" sheetId="44" r:id="rId45"/>
    <sheet name="1991" sheetId="43" r:id="rId46"/>
    <sheet name="1992" sheetId="48" r:id="rId47"/>
    <sheet name="1993" sheetId="53" r:id="rId48"/>
    <sheet name="1994" sheetId="52" r:id="rId49"/>
    <sheet name="1995" sheetId="51" r:id="rId50"/>
    <sheet name="1996" sheetId="50" r:id="rId51"/>
    <sheet name="1997" sheetId="49" r:id="rId52"/>
    <sheet name="1998" sheetId="58" r:id="rId53"/>
    <sheet name="1999" sheetId="57" r:id="rId54"/>
    <sheet name="2000" sheetId="56" r:id="rId55"/>
    <sheet name="2001" sheetId="55" r:id="rId56"/>
    <sheet name="2002" sheetId="54" r:id="rId57"/>
    <sheet name="2003" sheetId="59" r:id="rId58"/>
    <sheet name="2004" sheetId="63" r:id="rId59"/>
    <sheet name="2005" sheetId="64" r:id="rId60"/>
    <sheet name="2006" sheetId="65" r:id="rId61"/>
    <sheet name="2007" sheetId="66" r:id="rId62"/>
    <sheet name="2008" sheetId="68" r:id="rId63"/>
    <sheet name="2009" sheetId="69" r:id="rId64"/>
    <sheet name="2010" sheetId="67" r:id="rId65"/>
    <sheet name="2011" sheetId="71" r:id="rId66"/>
    <sheet name="2012" sheetId="70" r:id="rId67"/>
    <sheet name="2013" sheetId="72" r:id="rId68"/>
    <sheet name="2014" sheetId="73" r:id="rId69"/>
    <sheet name="2015" sheetId="74" r:id="rId70"/>
    <sheet name="2016" sheetId="75" r:id="rId71"/>
    <sheet name="2017" sheetId="76" r:id="rId72"/>
    <sheet name="2018" sheetId="78" r:id="rId73"/>
    <sheet name="2019" sheetId="77" r:id="rId74"/>
    <sheet name="2020" sheetId="79" r:id="rId75"/>
    <sheet name="ABS-EA" sheetId="61" r:id="rId76"/>
    <sheet name="ABS-EIN" sheetId="62" r:id="rId77"/>
    <sheet name="ABS-MEIN" sheetId="99" r:id="rId78"/>
    <sheet name="AEMC-PrTrends" sheetId="81" r:id="rId79"/>
    <sheet name="ACCC-REPI" sheetId="100" r:id="rId80"/>
    <sheet name="ABS-PPI" sheetId="98" r:id="rId81"/>
  </sheets>
  <definedNames>
    <definedName name="_xlnm._FilterDatabase" localSheetId="30" hidden="1">'1976'!$A$1:$A$51</definedName>
    <definedName name="_xlnm._FilterDatabase" localSheetId="47" hidden="1">'1993'!$A$1:$A$51</definedName>
    <definedName name="_xlnm._FilterDatabase" localSheetId="76" hidden="1">'ABS-EIN'!$B$1:$B$171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95" l="1"/>
  <c r="D41" i="95"/>
  <c r="E41" i="95"/>
  <c r="F41" i="95"/>
  <c r="G41" i="95"/>
  <c r="H41" i="95"/>
  <c r="I41" i="95"/>
  <c r="J41" i="95"/>
  <c r="B41" i="95"/>
  <c r="F28" i="95"/>
  <c r="J28" i="95"/>
  <c r="C15" i="95"/>
  <c r="C28" i="95" s="1"/>
  <c r="D15" i="95"/>
  <c r="D28" i="95" s="1"/>
  <c r="E15" i="95"/>
  <c r="E28" i="95" s="1"/>
  <c r="F15" i="95"/>
  <c r="G15" i="95"/>
  <c r="G28" i="95" s="1"/>
  <c r="H15" i="95"/>
  <c r="H28" i="95" s="1"/>
  <c r="I15" i="95"/>
  <c r="I28" i="95" s="1"/>
  <c r="J15" i="95"/>
  <c r="K15" i="95"/>
  <c r="K28" i="95" s="1"/>
  <c r="B15" i="95"/>
  <c r="B28" i="95" s="1"/>
  <c r="C41" i="94"/>
  <c r="D41" i="94"/>
  <c r="E41" i="94"/>
  <c r="F41" i="94"/>
  <c r="G41" i="94"/>
  <c r="H41" i="94"/>
  <c r="I41" i="94"/>
  <c r="J41" i="94"/>
  <c r="K41" i="94"/>
  <c r="B41" i="94"/>
  <c r="C28" i="94"/>
  <c r="D28" i="94"/>
  <c r="E28" i="94"/>
  <c r="F28" i="94"/>
  <c r="G28" i="94"/>
  <c r="H28" i="94"/>
  <c r="I28" i="94"/>
  <c r="J28" i="94"/>
  <c r="B28" i="94"/>
  <c r="C15" i="94"/>
  <c r="D15" i="94"/>
  <c r="E15" i="94"/>
  <c r="F15" i="94"/>
  <c r="G15" i="94"/>
  <c r="H15" i="94"/>
  <c r="I15" i="94"/>
  <c r="J15" i="94"/>
  <c r="B15" i="94"/>
  <c r="C41" i="93"/>
  <c r="D41" i="93"/>
  <c r="E41" i="93"/>
  <c r="F41" i="93"/>
  <c r="G41" i="93"/>
  <c r="H41" i="93"/>
  <c r="I41" i="93"/>
  <c r="J41" i="93"/>
  <c r="B41" i="93"/>
  <c r="C28" i="93"/>
  <c r="D28" i="93"/>
  <c r="E28" i="93"/>
  <c r="F28" i="93"/>
  <c r="G28" i="93"/>
  <c r="H28" i="93"/>
  <c r="I28" i="93"/>
  <c r="J28" i="93"/>
  <c r="B28" i="93"/>
  <c r="C15" i="93"/>
  <c r="D15" i="93"/>
  <c r="E15" i="93"/>
  <c r="F15" i="93"/>
  <c r="G15" i="93"/>
  <c r="H15" i="93"/>
  <c r="I15" i="93"/>
  <c r="J15" i="93"/>
  <c r="B15" i="93"/>
  <c r="C41" i="92"/>
  <c r="D41" i="92"/>
  <c r="E41" i="92"/>
  <c r="F41" i="92"/>
  <c r="G41" i="92"/>
  <c r="H41" i="92"/>
  <c r="I41" i="92"/>
  <c r="J41" i="92"/>
  <c r="B41" i="92"/>
  <c r="C28" i="92"/>
  <c r="D28" i="92"/>
  <c r="E28" i="92"/>
  <c r="F28" i="92"/>
  <c r="G28" i="92"/>
  <c r="H28" i="92"/>
  <c r="I28" i="92"/>
  <c r="J28" i="92"/>
  <c r="B28" i="92"/>
  <c r="C15" i="92"/>
  <c r="D15" i="92"/>
  <c r="E15" i="92"/>
  <c r="F15" i="92"/>
  <c r="G15" i="92"/>
  <c r="H15" i="92"/>
  <c r="I15" i="92"/>
  <c r="J15" i="92"/>
  <c r="B15" i="92"/>
  <c r="D28" i="90"/>
  <c r="D41" i="90" s="1"/>
  <c r="H28" i="90"/>
  <c r="H41" i="90" s="1"/>
  <c r="B28" i="90"/>
  <c r="B41" i="90" s="1"/>
  <c r="C15" i="90"/>
  <c r="C28" i="90" s="1"/>
  <c r="C41" i="90" s="1"/>
  <c r="D15" i="90"/>
  <c r="E15" i="90"/>
  <c r="E28" i="90" s="1"/>
  <c r="E41" i="90" s="1"/>
  <c r="F15" i="90"/>
  <c r="F28" i="90" s="1"/>
  <c r="F41" i="90" s="1"/>
  <c r="G15" i="90"/>
  <c r="G28" i="90" s="1"/>
  <c r="G41" i="90" s="1"/>
  <c r="H15" i="90"/>
  <c r="I15" i="90"/>
  <c r="I28" i="90" s="1"/>
  <c r="I41" i="90" s="1"/>
  <c r="J15" i="90"/>
  <c r="J28" i="90" s="1"/>
  <c r="J41" i="90" s="1"/>
  <c r="K15" i="90"/>
  <c r="K28" i="90" s="1"/>
  <c r="K41" i="90" s="1"/>
  <c r="B15" i="90"/>
  <c r="C41" i="96"/>
  <c r="D41" i="96"/>
  <c r="E41" i="96"/>
  <c r="F41" i="96"/>
  <c r="G41" i="96"/>
  <c r="H41" i="96"/>
  <c r="I41" i="96"/>
  <c r="J41" i="96"/>
  <c r="B41" i="96"/>
  <c r="C28" i="96"/>
  <c r="D28" i="96"/>
  <c r="E28" i="96"/>
  <c r="F28" i="96"/>
  <c r="G28" i="96"/>
  <c r="H28" i="96"/>
  <c r="I28" i="96"/>
  <c r="J28" i="96"/>
  <c r="K28" i="96"/>
  <c r="B28" i="96"/>
  <c r="C15" i="96"/>
  <c r="D15" i="96"/>
  <c r="E15" i="96"/>
  <c r="F15" i="96"/>
  <c r="G15" i="96"/>
  <c r="H15" i="96"/>
  <c r="I15" i="96"/>
  <c r="J15" i="96"/>
  <c r="K15" i="96"/>
  <c r="B15" i="96"/>
  <c r="A42" i="97"/>
  <c r="A43" i="97"/>
  <c r="A44" i="97"/>
  <c r="A45" i="97"/>
  <c r="A46" i="97"/>
  <c r="A47" i="97"/>
  <c r="A48" i="97"/>
  <c r="A49" i="97"/>
  <c r="A50" i="97"/>
  <c r="A41" i="97"/>
  <c r="A29" i="97"/>
  <c r="A30" i="97"/>
  <c r="A31" i="97"/>
  <c r="A32" i="97"/>
  <c r="A33" i="97"/>
  <c r="A34" i="97"/>
  <c r="A35" i="97"/>
  <c r="A36" i="97"/>
  <c r="A37" i="97"/>
  <c r="A28" i="97"/>
  <c r="A16" i="97"/>
  <c r="A17" i="97"/>
  <c r="A18" i="97"/>
  <c r="A19" i="97"/>
  <c r="A20" i="97"/>
  <c r="A21" i="97"/>
  <c r="A22" i="97"/>
  <c r="A23" i="97"/>
  <c r="A24" i="97"/>
  <c r="A15" i="97"/>
  <c r="C41" i="97"/>
  <c r="D41" i="97"/>
  <c r="E41" i="97"/>
  <c r="F41" i="97"/>
  <c r="G41" i="97"/>
  <c r="H41" i="97"/>
  <c r="I41" i="97"/>
  <c r="J41" i="97"/>
  <c r="K41" i="97"/>
  <c r="B41" i="97"/>
  <c r="C28" i="97"/>
  <c r="D28" i="97"/>
  <c r="E28" i="97"/>
  <c r="F28" i="97"/>
  <c r="G28" i="97"/>
  <c r="H28" i="97"/>
  <c r="I28" i="97"/>
  <c r="J28" i="97"/>
  <c r="K28" i="97"/>
  <c r="B28" i="97"/>
  <c r="C15" i="97"/>
  <c r="D15" i="97"/>
  <c r="E15" i="97"/>
  <c r="F15" i="97"/>
  <c r="G15" i="97"/>
  <c r="H15" i="97"/>
  <c r="I15" i="97"/>
  <c r="J15" i="97"/>
  <c r="K15" i="97"/>
  <c r="B15" i="97"/>
  <c r="D12" i="54" l="1"/>
  <c r="E12" i="54"/>
  <c r="F12" i="54"/>
  <c r="G12" i="54"/>
  <c r="I12" i="54"/>
  <c r="K12" i="54"/>
  <c r="C12" i="54"/>
  <c r="B12" i="54"/>
  <c r="K8" i="54"/>
  <c r="C8" i="54"/>
  <c r="D8" i="54"/>
  <c r="E8" i="54"/>
  <c r="F8" i="54"/>
  <c r="G8" i="54"/>
  <c r="I8" i="54"/>
  <c r="B8" i="54"/>
  <c r="K42" i="55"/>
  <c r="C25" i="55"/>
  <c r="D25" i="55"/>
  <c r="E25" i="55"/>
  <c r="F25" i="55"/>
  <c r="G25" i="55"/>
  <c r="H25" i="55"/>
  <c r="I25" i="55"/>
  <c r="J25" i="55"/>
  <c r="K25" i="55"/>
  <c r="B25" i="55"/>
  <c r="D12" i="55"/>
  <c r="E12" i="55"/>
  <c r="F12" i="55"/>
  <c r="G12" i="55"/>
  <c r="H12" i="55"/>
  <c r="I12" i="55"/>
  <c r="J12" i="55"/>
  <c r="K12" i="55"/>
  <c r="B12" i="55"/>
  <c r="C12" i="55"/>
  <c r="C29" i="55"/>
  <c r="D29" i="55"/>
  <c r="E29" i="55"/>
  <c r="F29" i="55"/>
  <c r="G29" i="55"/>
  <c r="H29" i="55"/>
  <c r="I29" i="55"/>
  <c r="J29" i="55"/>
  <c r="K29" i="55"/>
  <c r="C30" i="55"/>
  <c r="D30" i="55"/>
  <c r="E30" i="55"/>
  <c r="F30" i="55"/>
  <c r="G30" i="55"/>
  <c r="H30" i="55"/>
  <c r="I30" i="55"/>
  <c r="J30" i="55"/>
  <c r="K30" i="55"/>
  <c r="C31" i="55"/>
  <c r="D31" i="55"/>
  <c r="E31" i="55"/>
  <c r="F31" i="55"/>
  <c r="G31" i="55"/>
  <c r="H31" i="55"/>
  <c r="I31" i="55"/>
  <c r="J31" i="55"/>
  <c r="K31" i="55"/>
  <c r="C32" i="55"/>
  <c r="D32" i="55"/>
  <c r="E32" i="55"/>
  <c r="F32" i="55"/>
  <c r="G32" i="55"/>
  <c r="H32" i="55"/>
  <c r="I32" i="55"/>
  <c r="J32" i="55"/>
  <c r="K32" i="55"/>
  <c r="C33" i="55"/>
  <c r="D33" i="55"/>
  <c r="E33" i="55"/>
  <c r="F33" i="55"/>
  <c r="G33" i="55"/>
  <c r="H33" i="55"/>
  <c r="I33" i="55"/>
  <c r="J33" i="55"/>
  <c r="K33" i="55"/>
  <c r="C34" i="55"/>
  <c r="D34" i="55"/>
  <c r="E34" i="55"/>
  <c r="F34" i="55"/>
  <c r="G34" i="55"/>
  <c r="H34" i="55"/>
  <c r="I34" i="55"/>
  <c r="J34" i="55"/>
  <c r="K34" i="55"/>
  <c r="C35" i="55"/>
  <c r="D35" i="55"/>
  <c r="E35" i="55"/>
  <c r="F35" i="55"/>
  <c r="G35" i="55"/>
  <c r="H35" i="55"/>
  <c r="I35" i="55"/>
  <c r="J35" i="55"/>
  <c r="K35" i="55"/>
  <c r="C36" i="55"/>
  <c r="D36" i="55"/>
  <c r="E36" i="55"/>
  <c r="F36" i="55"/>
  <c r="G36" i="55"/>
  <c r="H36" i="55"/>
  <c r="I36" i="55"/>
  <c r="J36" i="55"/>
  <c r="K36" i="55"/>
  <c r="C37" i="55"/>
  <c r="D37" i="55"/>
  <c r="E37" i="55"/>
  <c r="F37" i="55"/>
  <c r="G37" i="55"/>
  <c r="H37" i="55"/>
  <c r="I37" i="55"/>
  <c r="J37" i="55"/>
  <c r="K37" i="55"/>
  <c r="B30" i="55"/>
  <c r="B31" i="55"/>
  <c r="B32" i="55"/>
  <c r="B33" i="55"/>
  <c r="B34" i="55"/>
  <c r="B35" i="55"/>
  <c r="B36" i="55"/>
  <c r="B37" i="55"/>
  <c r="B29" i="55"/>
  <c r="C15" i="55"/>
  <c r="D15" i="55"/>
  <c r="E15" i="55"/>
  <c r="F15" i="55"/>
  <c r="G15" i="55"/>
  <c r="H15" i="55"/>
  <c r="I15" i="55"/>
  <c r="J15" i="55"/>
  <c r="C28" i="55"/>
  <c r="C41" i="55" s="1"/>
  <c r="D28" i="55"/>
  <c r="E28" i="55"/>
  <c r="F28" i="55"/>
  <c r="F41" i="55" s="1"/>
  <c r="G28" i="55"/>
  <c r="G41" i="55" s="1"/>
  <c r="H28" i="55"/>
  <c r="I28" i="55"/>
  <c r="I41" i="55" s="1"/>
  <c r="J28" i="55"/>
  <c r="J41" i="55" s="1"/>
  <c r="K28" i="55"/>
  <c r="D41" i="55"/>
  <c r="E41" i="55"/>
  <c r="H41" i="55"/>
  <c r="K41" i="55"/>
  <c r="B41" i="55"/>
  <c r="B28" i="55"/>
  <c r="B15" i="55"/>
  <c r="K18" i="55"/>
  <c r="I18" i="55"/>
  <c r="G18" i="55"/>
  <c r="F18" i="55"/>
  <c r="E18" i="55"/>
  <c r="D18" i="55"/>
  <c r="C18" i="55"/>
  <c r="B18" i="55"/>
  <c r="K17" i="55"/>
  <c r="I17" i="55"/>
  <c r="G17" i="55"/>
  <c r="F17" i="55"/>
  <c r="E17" i="55"/>
  <c r="D17" i="55"/>
  <c r="C17" i="55"/>
  <c r="B17" i="55"/>
  <c r="C8" i="55"/>
  <c r="D8" i="55"/>
  <c r="E8" i="55"/>
  <c r="F8" i="55"/>
  <c r="G8" i="55"/>
  <c r="I8" i="55"/>
  <c r="K8" i="55"/>
  <c r="B8" i="55"/>
  <c r="E4" i="55"/>
  <c r="F4" i="55"/>
  <c r="G4" i="55"/>
  <c r="I4" i="55"/>
  <c r="E5" i="55"/>
  <c r="F5" i="55"/>
  <c r="G5" i="55"/>
  <c r="I5" i="55"/>
  <c r="B4" i="55"/>
  <c r="C4" i="55"/>
  <c r="B5" i="55"/>
  <c r="C5" i="55"/>
  <c r="C29" i="56"/>
  <c r="D29" i="56"/>
  <c r="E29" i="56"/>
  <c r="F29" i="56"/>
  <c r="G29" i="56"/>
  <c r="I29" i="56"/>
  <c r="K29" i="56"/>
  <c r="C30" i="56"/>
  <c r="D30" i="56"/>
  <c r="E30" i="56"/>
  <c r="F30" i="56"/>
  <c r="G30" i="56"/>
  <c r="I30" i="56"/>
  <c r="K30" i="56"/>
  <c r="C31" i="56"/>
  <c r="D31" i="56"/>
  <c r="E31" i="56"/>
  <c r="F31" i="56"/>
  <c r="G31" i="56"/>
  <c r="I31" i="56"/>
  <c r="K31" i="56"/>
  <c r="C32" i="56"/>
  <c r="D32" i="56"/>
  <c r="E32" i="56"/>
  <c r="F32" i="56"/>
  <c r="G32" i="56"/>
  <c r="I32" i="56"/>
  <c r="K32" i="56"/>
  <c r="C33" i="56"/>
  <c r="D33" i="56"/>
  <c r="E33" i="56"/>
  <c r="F33" i="56"/>
  <c r="G33" i="56"/>
  <c r="I33" i="56"/>
  <c r="K33" i="56"/>
  <c r="C34" i="56"/>
  <c r="D34" i="56"/>
  <c r="E34" i="56"/>
  <c r="F34" i="56"/>
  <c r="G34" i="56"/>
  <c r="I34" i="56"/>
  <c r="K34" i="56"/>
  <c r="C35" i="56"/>
  <c r="D35" i="56"/>
  <c r="E35" i="56"/>
  <c r="F35" i="56"/>
  <c r="G35" i="56"/>
  <c r="I35" i="56"/>
  <c r="K35" i="56"/>
  <c r="C36" i="56"/>
  <c r="D36" i="56"/>
  <c r="E36" i="56"/>
  <c r="F36" i="56"/>
  <c r="G36" i="56"/>
  <c r="I36" i="56"/>
  <c r="K36" i="56"/>
  <c r="B30" i="56"/>
  <c r="B31" i="56"/>
  <c r="B32" i="56"/>
  <c r="B33" i="56"/>
  <c r="B34" i="56"/>
  <c r="B35" i="56"/>
  <c r="B36" i="56"/>
  <c r="B29" i="56"/>
  <c r="F20" i="56"/>
  <c r="F25" i="56" s="1"/>
  <c r="G20" i="56"/>
  <c r="I20" i="56"/>
  <c r="I25" i="56" s="1"/>
  <c r="K20" i="56"/>
  <c r="I17" i="56"/>
  <c r="I18" i="56"/>
  <c r="C21" i="56"/>
  <c r="D21" i="56"/>
  <c r="E21" i="56"/>
  <c r="F21" i="56"/>
  <c r="G21" i="56"/>
  <c r="I21" i="56"/>
  <c r="K21" i="56"/>
  <c r="G25" i="56"/>
  <c r="K25" i="56"/>
  <c r="B25" i="56"/>
  <c r="B21" i="56"/>
  <c r="G18" i="56"/>
  <c r="F18" i="56"/>
  <c r="E18" i="56"/>
  <c r="D18" i="56"/>
  <c r="C18" i="56"/>
  <c r="B18" i="56"/>
  <c r="G17" i="56"/>
  <c r="F17" i="56"/>
  <c r="E17" i="56"/>
  <c r="D17" i="56"/>
  <c r="C17" i="56"/>
  <c r="B17" i="56"/>
  <c r="C15" i="56"/>
  <c r="D15" i="56"/>
  <c r="E15" i="56"/>
  <c r="F15" i="56"/>
  <c r="G15" i="56"/>
  <c r="H15" i="56"/>
  <c r="I15" i="56"/>
  <c r="J15" i="56"/>
  <c r="K15" i="56"/>
  <c r="B15" i="56"/>
  <c r="C12" i="56"/>
  <c r="D12" i="56"/>
  <c r="E12" i="56"/>
  <c r="H12" i="56"/>
  <c r="B12" i="56"/>
  <c r="K8" i="56"/>
  <c r="C8" i="56"/>
  <c r="D8" i="56"/>
  <c r="E8" i="56"/>
  <c r="F8" i="56"/>
  <c r="G8" i="56"/>
  <c r="I8" i="56"/>
  <c r="B8" i="56"/>
  <c r="C7" i="56"/>
  <c r="D7" i="56"/>
  <c r="E7" i="56"/>
  <c r="F7" i="56"/>
  <c r="F12" i="56" s="1"/>
  <c r="G7" i="56"/>
  <c r="G12" i="56" s="1"/>
  <c r="I7" i="56"/>
  <c r="I12" i="56" s="1"/>
  <c r="E4" i="56"/>
  <c r="F4" i="56"/>
  <c r="G4" i="56"/>
  <c r="I4" i="56"/>
  <c r="E5" i="56"/>
  <c r="F5" i="56"/>
  <c r="G5" i="56"/>
  <c r="I5" i="56"/>
  <c r="B4" i="56"/>
  <c r="C4" i="56"/>
  <c r="B5" i="56"/>
  <c r="C5" i="56"/>
  <c r="I28" i="21"/>
  <c r="I15" i="21"/>
  <c r="K36" i="21"/>
  <c r="I25" i="21"/>
  <c r="I38" i="21"/>
  <c r="I31" i="21"/>
  <c r="I30" i="21"/>
  <c r="I33" i="21"/>
  <c r="K33" i="21"/>
  <c r="F33" i="21"/>
  <c r="D32" i="21"/>
  <c r="D33" i="21"/>
  <c r="K10" i="21"/>
  <c r="K23" i="21"/>
  <c r="K20" i="21"/>
  <c r="I20" i="21"/>
  <c r="I18" i="21"/>
  <c r="I17" i="21"/>
  <c r="G19" i="21"/>
  <c r="G20" i="21"/>
  <c r="F19" i="21"/>
  <c r="F20" i="21"/>
  <c r="D19" i="21"/>
  <c r="I12" i="21"/>
  <c r="J12" i="21"/>
  <c r="I7" i="21"/>
  <c r="I5" i="21"/>
  <c r="I4" i="21"/>
  <c r="D6" i="21"/>
  <c r="E6" i="21"/>
  <c r="C1" i="21" a="1"/>
  <c r="C1" i="21" s="1"/>
  <c r="I32" i="41"/>
  <c r="I33" i="41" s="1"/>
  <c r="I38" i="41" s="1"/>
  <c r="K33" i="41"/>
  <c r="F33" i="41"/>
  <c r="F31" i="41"/>
  <c r="F30" i="41"/>
  <c r="D32" i="41"/>
  <c r="D33" i="41"/>
  <c r="B31" i="41"/>
  <c r="B30" i="41"/>
  <c r="I25" i="41"/>
  <c r="I19" i="41"/>
  <c r="G19" i="41"/>
  <c r="G20" i="41"/>
  <c r="F20" i="41"/>
  <c r="I20" i="41"/>
  <c r="K20" i="41"/>
  <c r="D19" i="41"/>
  <c r="B18" i="41"/>
  <c r="B17" i="41"/>
  <c r="I6" i="41"/>
  <c r="I7" i="41"/>
  <c r="I12" i="41"/>
  <c r="D6" i="41"/>
  <c r="B5" i="41"/>
  <c r="B4" i="41"/>
  <c r="K30" i="36"/>
  <c r="I38" i="36"/>
  <c r="F30" i="36"/>
  <c r="F31" i="36"/>
  <c r="E32" i="36"/>
  <c r="E33" i="36"/>
  <c r="K33" i="36"/>
  <c r="I32" i="36"/>
  <c r="I33" i="36" s="1"/>
  <c r="G32" i="36"/>
  <c r="G33" i="36" s="1"/>
  <c r="D33" i="36"/>
  <c r="D32" i="36"/>
  <c r="B31" i="36"/>
  <c r="B30" i="36"/>
  <c r="I25" i="36"/>
  <c r="I19" i="36"/>
  <c r="G19" i="36"/>
  <c r="F20" i="36"/>
  <c r="G20" i="36"/>
  <c r="I20" i="36"/>
  <c r="K20" i="36"/>
  <c r="D19" i="36"/>
  <c r="D20" i="36"/>
  <c r="B18" i="36"/>
  <c r="B17" i="36"/>
  <c r="I12" i="36"/>
  <c r="I6" i="36"/>
  <c r="I7" i="36"/>
  <c r="H6" i="36"/>
  <c r="H7" i="36"/>
  <c r="D6" i="36"/>
  <c r="B5" i="36"/>
  <c r="B4" i="36"/>
  <c r="L37" i="35"/>
  <c r="I32" i="35"/>
  <c r="F33" i="35"/>
  <c r="I33" i="35"/>
  <c r="I38" i="35" s="1"/>
  <c r="K33" i="35"/>
  <c r="K38" i="35" s="1"/>
  <c r="F31" i="35"/>
  <c r="F30" i="35"/>
  <c r="D33" i="35"/>
  <c r="D32" i="35"/>
  <c r="B31" i="35"/>
  <c r="B30" i="35"/>
  <c r="L24" i="35"/>
  <c r="I19" i="35"/>
  <c r="G19" i="35"/>
  <c r="F20" i="35"/>
  <c r="G20" i="35"/>
  <c r="G25" i="35" s="1"/>
  <c r="I20" i="35"/>
  <c r="I25" i="35" s="1"/>
  <c r="K20" i="35"/>
  <c r="K25" i="35" s="1"/>
  <c r="F17" i="35"/>
  <c r="D19" i="35"/>
  <c r="B18" i="35"/>
  <c r="B17" i="35"/>
  <c r="L11" i="35"/>
  <c r="I6" i="35"/>
  <c r="I7" i="35"/>
  <c r="D6" i="35"/>
  <c r="D38" i="35"/>
  <c r="F38" i="35"/>
  <c r="J38" i="35"/>
  <c r="F25" i="35"/>
  <c r="J25" i="35"/>
  <c r="I12" i="35"/>
  <c r="J12" i="35"/>
  <c r="B12" i="35"/>
  <c r="B5" i="35"/>
  <c r="B4" i="35"/>
  <c r="I38" i="23"/>
  <c r="I31" i="23"/>
  <c r="I30" i="23"/>
  <c r="I33" i="23" s="1"/>
  <c r="D32" i="23"/>
  <c r="E32" i="23"/>
  <c r="F32" i="23"/>
  <c r="F33" i="23" s="1"/>
  <c r="G32" i="23"/>
  <c r="G33" i="23" s="1"/>
  <c r="H32" i="23"/>
  <c r="D33" i="23"/>
  <c r="E33" i="23"/>
  <c r="H33" i="23"/>
  <c r="K33" i="23"/>
  <c r="K20" i="23"/>
  <c r="I18" i="23"/>
  <c r="I17" i="23"/>
  <c r="F19" i="23"/>
  <c r="G19" i="23"/>
  <c r="H19" i="23"/>
  <c r="F20" i="23"/>
  <c r="G20" i="23"/>
  <c r="H20" i="23"/>
  <c r="I20" i="23"/>
  <c r="I25" i="23" s="1"/>
  <c r="D19" i="23"/>
  <c r="I12" i="23"/>
  <c r="I7" i="23"/>
  <c r="I5" i="23"/>
  <c r="I4" i="23"/>
  <c r="D6" i="23"/>
  <c r="E6" i="23"/>
  <c r="G6" i="23"/>
  <c r="H6" i="23"/>
  <c r="I38" i="43"/>
  <c r="I31" i="43"/>
  <c r="I30" i="43"/>
  <c r="F33" i="43"/>
  <c r="I33" i="43"/>
  <c r="K33" i="43"/>
  <c r="F31" i="43"/>
  <c r="F30" i="43"/>
  <c r="D32" i="43"/>
  <c r="D33" i="43"/>
  <c r="B31" i="43"/>
  <c r="B30" i="43"/>
  <c r="K20" i="43"/>
  <c r="I25" i="43"/>
  <c r="I18" i="43"/>
  <c r="I17" i="43"/>
  <c r="I20" i="43"/>
  <c r="G19" i="43"/>
  <c r="F20" i="43"/>
  <c r="G20" i="43"/>
  <c r="D19" i="43"/>
  <c r="B18" i="43"/>
  <c r="B17" i="43"/>
  <c r="K6" i="43"/>
  <c r="I7" i="43"/>
  <c r="I12" i="43" s="1"/>
  <c r="I5" i="43"/>
  <c r="I4" i="43"/>
  <c r="D6" i="43"/>
  <c r="B4" i="43"/>
  <c r="B5" i="43"/>
  <c r="I33" i="45"/>
  <c r="K33" i="45"/>
  <c r="I30" i="45"/>
  <c r="I31" i="45"/>
  <c r="F38" i="45"/>
  <c r="F33" i="45"/>
  <c r="F30" i="45"/>
  <c r="F31" i="45"/>
  <c r="D32" i="45"/>
  <c r="D33" i="45"/>
  <c r="B31" i="45"/>
  <c r="B30" i="45"/>
  <c r="I18" i="45"/>
  <c r="I17" i="45"/>
  <c r="G20" i="45"/>
  <c r="G19" i="45"/>
  <c r="F20" i="45"/>
  <c r="I20" i="45"/>
  <c r="K20" i="45"/>
  <c r="D19" i="45"/>
  <c r="B18" i="45"/>
  <c r="B17" i="45"/>
  <c r="L6" i="45" l="1"/>
  <c r="I12" i="45"/>
  <c r="I7" i="45"/>
  <c r="I5" i="45"/>
  <c r="I4" i="45"/>
  <c r="D6" i="45"/>
  <c r="B5" i="45"/>
  <c r="B4" i="45"/>
  <c r="K33" i="20"/>
  <c r="J30" i="20"/>
  <c r="J31" i="20"/>
  <c r="G32" i="20"/>
  <c r="G33" i="20" s="1"/>
  <c r="H32" i="20"/>
  <c r="D32" i="20"/>
  <c r="D33" i="20" s="1"/>
  <c r="J17" i="20"/>
  <c r="J18" i="20"/>
  <c r="G19" i="20" l="1"/>
  <c r="K20" i="20"/>
  <c r="G20" i="20"/>
  <c r="D19" i="20"/>
  <c r="E19" i="20"/>
  <c r="F19" i="20"/>
  <c r="F20" i="20" s="1"/>
  <c r="J4" i="20"/>
  <c r="J5" i="20"/>
  <c r="D6" i="20"/>
  <c r="E6" i="20"/>
  <c r="J30" i="19"/>
  <c r="J31" i="19"/>
  <c r="G32" i="19"/>
  <c r="G33" i="19" s="1"/>
  <c r="J33" i="19"/>
  <c r="J38" i="19" s="1"/>
  <c r="K33" i="19"/>
  <c r="D33" i="19"/>
  <c r="K20" i="19"/>
  <c r="J17" i="19"/>
  <c r="J18" i="19"/>
  <c r="F19" i="19"/>
  <c r="F20" i="19" s="1"/>
  <c r="G19" i="19"/>
  <c r="G20" i="19" s="1"/>
  <c r="E19" i="19"/>
  <c r="D19" i="19"/>
  <c r="J4" i="19"/>
  <c r="J5" i="19"/>
  <c r="K34" i="8"/>
  <c r="K35" i="8"/>
  <c r="K36" i="8"/>
  <c r="J30" i="8"/>
  <c r="J31" i="8"/>
  <c r="F32" i="8"/>
  <c r="F33" i="8" s="1"/>
  <c r="G32" i="8"/>
  <c r="J33" i="8"/>
  <c r="G33" i="8"/>
  <c r="D34" i="8"/>
  <c r="D35" i="8"/>
  <c r="D36" i="8"/>
  <c r="K20" i="8"/>
  <c r="J17" i="8"/>
  <c r="J18" i="8"/>
  <c r="G19" i="8"/>
  <c r="G20" i="8" s="1"/>
  <c r="F19" i="8"/>
  <c r="F20" i="8"/>
  <c r="J30" i="95"/>
  <c r="J31" i="95"/>
  <c r="J32" i="95"/>
  <c r="J33" i="95"/>
  <c r="J34" i="95"/>
  <c r="J35" i="95"/>
  <c r="J36" i="95"/>
  <c r="J37" i="95"/>
  <c r="J29" i="95"/>
  <c r="G32" i="95"/>
  <c r="F32" i="95"/>
  <c r="G31" i="95"/>
  <c r="F31" i="95"/>
  <c r="G30" i="95"/>
  <c r="F30" i="95"/>
  <c r="G29" i="95"/>
  <c r="F29" i="95"/>
  <c r="C36" i="95"/>
  <c r="B36" i="95"/>
  <c r="D35" i="95"/>
  <c r="D34" i="95"/>
  <c r="D30" i="95"/>
  <c r="D31" i="95"/>
  <c r="D32" i="95"/>
  <c r="D29" i="95"/>
  <c r="G32" i="94"/>
  <c r="G31" i="94"/>
  <c r="G30" i="94"/>
  <c r="G29" i="94"/>
  <c r="K19" i="94"/>
  <c r="K18" i="94"/>
  <c r="K17" i="94"/>
  <c r="K16" i="94"/>
  <c r="G19" i="92"/>
  <c r="K19" i="92"/>
  <c r="K17" i="92"/>
  <c r="K18" i="92"/>
  <c r="K16" i="92"/>
  <c r="G18" i="92"/>
  <c r="G17" i="92"/>
  <c r="G16" i="92"/>
  <c r="K37" i="93"/>
  <c r="J37" i="93"/>
  <c r="G37" i="93"/>
  <c r="F37" i="93"/>
  <c r="E37" i="93"/>
  <c r="D37" i="93"/>
  <c r="C37" i="93"/>
  <c r="B37" i="93"/>
  <c r="K36" i="93"/>
  <c r="J36" i="93"/>
  <c r="G36" i="93"/>
  <c r="F36" i="93"/>
  <c r="E36" i="93"/>
  <c r="D36" i="93"/>
  <c r="C36" i="93"/>
  <c r="B36" i="93"/>
  <c r="K35" i="93"/>
  <c r="J35" i="93"/>
  <c r="G35" i="93"/>
  <c r="F35" i="93"/>
  <c r="E35" i="93"/>
  <c r="D35" i="93"/>
  <c r="C35" i="93"/>
  <c r="B35" i="93"/>
  <c r="K34" i="93"/>
  <c r="J34" i="93"/>
  <c r="G34" i="93"/>
  <c r="F34" i="93"/>
  <c r="E34" i="93"/>
  <c r="D34" i="93"/>
  <c r="C34" i="93"/>
  <c r="B34" i="93"/>
  <c r="K32" i="93"/>
  <c r="J32" i="93"/>
  <c r="G32" i="93"/>
  <c r="F32" i="93"/>
  <c r="E32" i="93"/>
  <c r="D32" i="93"/>
  <c r="C32" i="93"/>
  <c r="B32" i="93"/>
  <c r="K31" i="93"/>
  <c r="J31" i="93"/>
  <c r="G31" i="93"/>
  <c r="F31" i="93"/>
  <c r="E31" i="93"/>
  <c r="D31" i="93"/>
  <c r="C31" i="93"/>
  <c r="B31" i="93"/>
  <c r="K30" i="93"/>
  <c r="J30" i="93"/>
  <c r="G30" i="93"/>
  <c r="F30" i="93"/>
  <c r="E30" i="93"/>
  <c r="D30" i="93"/>
  <c r="C30" i="93"/>
  <c r="B30" i="93"/>
  <c r="K29" i="93"/>
  <c r="K33" i="93" s="1"/>
  <c r="J29" i="93"/>
  <c r="J33" i="93" s="1"/>
  <c r="G29" i="93"/>
  <c r="G33" i="93" s="1"/>
  <c r="F29" i="93"/>
  <c r="F33" i="93" s="1"/>
  <c r="E29" i="93"/>
  <c r="E33" i="93" s="1"/>
  <c r="D29" i="93"/>
  <c r="D33" i="93" s="1"/>
  <c r="C29" i="93"/>
  <c r="C33" i="93" s="1"/>
  <c r="B29" i="93"/>
  <c r="B33" i="93" s="1"/>
  <c r="K37" i="92"/>
  <c r="J37" i="92"/>
  <c r="G37" i="92"/>
  <c r="F37" i="92"/>
  <c r="E37" i="92"/>
  <c r="D37" i="92"/>
  <c r="C37" i="92"/>
  <c r="B37" i="92"/>
  <c r="K36" i="92"/>
  <c r="J36" i="92"/>
  <c r="G36" i="92"/>
  <c r="F36" i="92"/>
  <c r="E36" i="92"/>
  <c r="D36" i="92"/>
  <c r="C36" i="92"/>
  <c r="B36" i="92"/>
  <c r="K35" i="92"/>
  <c r="J35" i="92"/>
  <c r="G35" i="92"/>
  <c r="F35" i="92"/>
  <c r="E35" i="92"/>
  <c r="D35" i="92"/>
  <c r="C35" i="92"/>
  <c r="B35" i="92"/>
  <c r="K34" i="92"/>
  <c r="J34" i="92"/>
  <c r="G34" i="92"/>
  <c r="F34" i="92"/>
  <c r="E34" i="92"/>
  <c r="D34" i="92"/>
  <c r="C34" i="92"/>
  <c r="B34" i="92"/>
  <c r="K32" i="92"/>
  <c r="J32" i="92"/>
  <c r="G32" i="92"/>
  <c r="F32" i="92"/>
  <c r="E32" i="92"/>
  <c r="D32" i="92"/>
  <c r="C32" i="92"/>
  <c r="B32" i="92"/>
  <c r="K31" i="92"/>
  <c r="J31" i="92"/>
  <c r="G31" i="92"/>
  <c r="F31" i="92"/>
  <c r="E31" i="92"/>
  <c r="D31" i="92"/>
  <c r="C31" i="92"/>
  <c r="B31" i="92"/>
  <c r="K30" i="92"/>
  <c r="J30" i="92"/>
  <c r="G30" i="92"/>
  <c r="F30" i="92"/>
  <c r="E30" i="92"/>
  <c r="D30" i="92"/>
  <c r="C30" i="92"/>
  <c r="B30" i="92"/>
  <c r="K29" i="92"/>
  <c r="K33" i="92" s="1"/>
  <c r="J29" i="92"/>
  <c r="J33" i="92" s="1"/>
  <c r="G29" i="92"/>
  <c r="G33" i="92" s="1"/>
  <c r="F29" i="92"/>
  <c r="F33" i="92" s="1"/>
  <c r="E29" i="92"/>
  <c r="E33" i="92" s="1"/>
  <c r="D29" i="92"/>
  <c r="D33" i="92" s="1"/>
  <c r="C29" i="92"/>
  <c r="C33" i="92" s="1"/>
  <c r="B29" i="92"/>
  <c r="B33" i="92" s="1"/>
  <c r="J29" i="90"/>
  <c r="K29" i="90"/>
  <c r="J30" i="90"/>
  <c r="K30" i="90"/>
  <c r="J31" i="90"/>
  <c r="K31" i="90"/>
  <c r="J32" i="90"/>
  <c r="K32" i="90"/>
  <c r="J33" i="90"/>
  <c r="K33" i="90"/>
  <c r="J34" i="90"/>
  <c r="K34" i="90"/>
  <c r="J35" i="90"/>
  <c r="K35" i="90"/>
  <c r="J36" i="90"/>
  <c r="K36" i="90"/>
  <c r="J37" i="90"/>
  <c r="K37" i="90"/>
  <c r="B37" i="97"/>
  <c r="C37" i="97"/>
  <c r="D37" i="97"/>
  <c r="E37" i="97"/>
  <c r="F37" i="97"/>
  <c r="G37" i="97"/>
  <c r="J37" i="97"/>
  <c r="K37" i="97"/>
  <c r="K36" i="97"/>
  <c r="J36" i="97"/>
  <c r="G36" i="97"/>
  <c r="F36" i="97"/>
  <c r="E36" i="97"/>
  <c r="D36" i="97"/>
  <c r="C36" i="97"/>
  <c r="B36" i="97"/>
  <c r="K35" i="97"/>
  <c r="J35" i="97"/>
  <c r="G35" i="97"/>
  <c r="F35" i="97"/>
  <c r="E35" i="97"/>
  <c r="D35" i="97"/>
  <c r="C35" i="97"/>
  <c r="B35" i="97"/>
  <c r="K34" i="97"/>
  <c r="J34" i="97"/>
  <c r="G34" i="97"/>
  <c r="F34" i="97"/>
  <c r="E34" i="97"/>
  <c r="D34" i="97"/>
  <c r="C34" i="97"/>
  <c r="B34" i="97"/>
  <c r="K33" i="97"/>
  <c r="J33" i="97"/>
  <c r="G33" i="97"/>
  <c r="F33" i="97"/>
  <c r="E33" i="97"/>
  <c r="D33" i="97"/>
  <c r="C33" i="97"/>
  <c r="B33" i="97"/>
  <c r="K32" i="97"/>
  <c r="J32" i="97"/>
  <c r="G32" i="97"/>
  <c r="F32" i="97"/>
  <c r="E32" i="97"/>
  <c r="D32" i="97"/>
  <c r="C32" i="97"/>
  <c r="B32" i="97"/>
  <c r="K31" i="97"/>
  <c r="J31" i="97"/>
  <c r="G31" i="97"/>
  <c r="F31" i="97"/>
  <c r="E31" i="97"/>
  <c r="D31" i="97"/>
  <c r="C31" i="97"/>
  <c r="B31" i="97"/>
  <c r="K30" i="97"/>
  <c r="J30" i="97"/>
  <c r="G30" i="97"/>
  <c r="F30" i="97"/>
  <c r="E30" i="97"/>
  <c r="D30" i="97"/>
  <c r="C30" i="97"/>
  <c r="B30" i="97"/>
  <c r="K29" i="97"/>
  <c r="J29" i="97"/>
  <c r="G29" i="97"/>
  <c r="F29" i="97"/>
  <c r="E29" i="97"/>
  <c r="D29" i="97"/>
  <c r="C29" i="97"/>
  <c r="B29" i="97"/>
  <c r="K23" i="97"/>
  <c r="J23" i="97"/>
  <c r="G23" i="97"/>
  <c r="F23" i="97"/>
  <c r="E23" i="97"/>
  <c r="D23" i="97"/>
  <c r="C23" i="97"/>
  <c r="B23" i="97"/>
  <c r="K22" i="97"/>
  <c r="J22" i="97"/>
  <c r="G22" i="97"/>
  <c r="F22" i="97"/>
  <c r="E22" i="97"/>
  <c r="D22" i="97"/>
  <c r="C22" i="97"/>
  <c r="B22" i="97"/>
  <c r="K21" i="97"/>
  <c r="J21" i="97"/>
  <c r="G21" i="97"/>
  <c r="F21" i="97"/>
  <c r="E21" i="97"/>
  <c r="D21" i="97"/>
  <c r="C21" i="97"/>
  <c r="B21" i="97"/>
  <c r="K20" i="97"/>
  <c r="J20" i="97"/>
  <c r="G20" i="97"/>
  <c r="F20" i="97"/>
  <c r="E20" i="97"/>
  <c r="D20" i="97"/>
  <c r="C20" i="97"/>
  <c r="B20" i="97"/>
  <c r="K19" i="97"/>
  <c r="J19" i="97"/>
  <c r="G19" i="97"/>
  <c r="F19" i="97"/>
  <c r="E19" i="97"/>
  <c r="D19" i="97"/>
  <c r="C19" i="97"/>
  <c r="B19" i="97"/>
  <c r="K18" i="97"/>
  <c r="J18" i="97"/>
  <c r="G18" i="97"/>
  <c r="F18" i="97"/>
  <c r="E18" i="97"/>
  <c r="D18" i="97"/>
  <c r="C18" i="97"/>
  <c r="B18" i="97"/>
  <c r="K17" i="97"/>
  <c r="J17" i="97"/>
  <c r="G17" i="97"/>
  <c r="F17" i="97"/>
  <c r="E17" i="97"/>
  <c r="D17" i="97"/>
  <c r="C17" i="97"/>
  <c r="B17" i="97"/>
  <c r="K16" i="97"/>
  <c r="J16" i="97"/>
  <c r="G16" i="97"/>
  <c r="F16" i="97"/>
  <c r="E16" i="97"/>
  <c r="D16" i="97"/>
  <c r="C16" i="97"/>
  <c r="B16" i="97"/>
  <c r="C3" i="97"/>
  <c r="D3" i="97"/>
  <c r="E3" i="97"/>
  <c r="F3" i="97"/>
  <c r="G3" i="97"/>
  <c r="J3" i="97"/>
  <c r="K3" i="97"/>
  <c r="C4" i="97"/>
  <c r="D4" i="97"/>
  <c r="E4" i="97"/>
  <c r="F4" i="97"/>
  <c r="G4" i="97"/>
  <c r="J4" i="97"/>
  <c r="K4" i="97"/>
  <c r="C5" i="97"/>
  <c r="D5" i="97"/>
  <c r="E5" i="97"/>
  <c r="F5" i="97"/>
  <c r="G5" i="97"/>
  <c r="J5" i="97"/>
  <c r="K5" i="97"/>
  <c r="C6" i="97"/>
  <c r="D6" i="97"/>
  <c r="E6" i="97"/>
  <c r="F6" i="97"/>
  <c r="G6" i="97"/>
  <c r="J6" i="97"/>
  <c r="K6" i="97"/>
  <c r="C7" i="97"/>
  <c r="D7" i="97"/>
  <c r="E7" i="97"/>
  <c r="F7" i="97"/>
  <c r="G7" i="97"/>
  <c r="J7" i="97"/>
  <c r="K7" i="97"/>
  <c r="C8" i="97"/>
  <c r="D8" i="97"/>
  <c r="E8" i="97"/>
  <c r="F8" i="97"/>
  <c r="G8" i="97"/>
  <c r="J8" i="97"/>
  <c r="K8" i="97"/>
  <c r="C9" i="97"/>
  <c r="D9" i="97"/>
  <c r="E9" i="97"/>
  <c r="F9" i="97"/>
  <c r="G9" i="97"/>
  <c r="J9" i="97"/>
  <c r="K9" i="97"/>
  <c r="C10" i="97"/>
  <c r="D10" i="97"/>
  <c r="E10" i="97"/>
  <c r="F10" i="97"/>
  <c r="G10" i="97"/>
  <c r="J10" i="97"/>
  <c r="K10" i="97"/>
  <c r="B4" i="97"/>
  <c r="B5" i="97"/>
  <c r="B6" i="97"/>
  <c r="B7" i="97"/>
  <c r="B8" i="97"/>
  <c r="B9" i="97"/>
  <c r="B10" i="97"/>
  <c r="B3" i="97"/>
  <c r="C29" i="96"/>
  <c r="D29" i="96"/>
  <c r="E29" i="96"/>
  <c r="F29" i="96"/>
  <c r="G29" i="96"/>
  <c r="J29" i="96"/>
  <c r="K29" i="96"/>
  <c r="C30" i="96"/>
  <c r="D30" i="96"/>
  <c r="E30" i="96"/>
  <c r="F30" i="96"/>
  <c r="G30" i="96"/>
  <c r="J30" i="96"/>
  <c r="K30" i="96"/>
  <c r="C31" i="96"/>
  <c r="D31" i="96"/>
  <c r="E31" i="96"/>
  <c r="F31" i="96"/>
  <c r="G31" i="96"/>
  <c r="J31" i="96"/>
  <c r="K31" i="96"/>
  <c r="C32" i="96"/>
  <c r="D32" i="96"/>
  <c r="E32" i="96"/>
  <c r="F32" i="96"/>
  <c r="G32" i="96"/>
  <c r="J32" i="96"/>
  <c r="K32" i="96"/>
  <c r="C33" i="96"/>
  <c r="D33" i="96"/>
  <c r="E33" i="96"/>
  <c r="F33" i="96"/>
  <c r="G33" i="96"/>
  <c r="J33" i="96"/>
  <c r="K33" i="96"/>
  <c r="C34" i="96"/>
  <c r="D34" i="96"/>
  <c r="E34" i="96"/>
  <c r="F34" i="96"/>
  <c r="G34" i="96"/>
  <c r="J34" i="96"/>
  <c r="K34" i="96"/>
  <c r="C35" i="96"/>
  <c r="D35" i="96"/>
  <c r="E35" i="96"/>
  <c r="F35" i="96"/>
  <c r="G35" i="96"/>
  <c r="J35" i="96"/>
  <c r="K35" i="96"/>
  <c r="C36" i="96"/>
  <c r="D36" i="96"/>
  <c r="E36" i="96"/>
  <c r="F36" i="96"/>
  <c r="G36" i="96"/>
  <c r="J36" i="96"/>
  <c r="K36" i="96"/>
  <c r="C37" i="96"/>
  <c r="D37" i="96"/>
  <c r="E37" i="96"/>
  <c r="F37" i="96"/>
  <c r="G37" i="96"/>
  <c r="J37" i="96"/>
  <c r="K37" i="96"/>
  <c r="B37" i="96"/>
  <c r="B36" i="96"/>
  <c r="B35" i="96"/>
  <c r="B34" i="96"/>
  <c r="B33" i="96"/>
  <c r="B32" i="96"/>
  <c r="B31" i="96"/>
  <c r="B30" i="96"/>
  <c r="B29" i="96"/>
  <c r="J24" i="96"/>
  <c r="F24" i="96"/>
  <c r="C16" i="96"/>
  <c r="D16" i="96"/>
  <c r="E16" i="96"/>
  <c r="F16" i="96"/>
  <c r="G16" i="96"/>
  <c r="J16" i="96"/>
  <c r="K16" i="96"/>
  <c r="C17" i="96"/>
  <c r="D17" i="96"/>
  <c r="E17" i="96"/>
  <c r="F17" i="96"/>
  <c r="G17" i="96"/>
  <c r="J17" i="96"/>
  <c r="K17" i="96"/>
  <c r="C18" i="96"/>
  <c r="D18" i="96"/>
  <c r="E18" i="96"/>
  <c r="F18" i="96"/>
  <c r="G18" i="96"/>
  <c r="J18" i="96"/>
  <c r="K18" i="96"/>
  <c r="C19" i="96"/>
  <c r="D19" i="96"/>
  <c r="E19" i="96"/>
  <c r="F19" i="96"/>
  <c r="G19" i="96"/>
  <c r="J19" i="96"/>
  <c r="K19" i="96"/>
  <c r="C20" i="96"/>
  <c r="D20" i="96"/>
  <c r="E20" i="96"/>
  <c r="F20" i="96"/>
  <c r="G20" i="96"/>
  <c r="J20" i="96"/>
  <c r="K20" i="96"/>
  <c r="C21" i="96"/>
  <c r="D21" i="96"/>
  <c r="E21" i="96"/>
  <c r="F21" i="96"/>
  <c r="G21" i="96"/>
  <c r="J21" i="96"/>
  <c r="K21" i="96"/>
  <c r="C22" i="96"/>
  <c r="D22" i="96"/>
  <c r="E22" i="96"/>
  <c r="F22" i="96"/>
  <c r="G22" i="96"/>
  <c r="J22" i="96"/>
  <c r="K22" i="96"/>
  <c r="C23" i="96"/>
  <c r="D23" i="96"/>
  <c r="E23" i="96"/>
  <c r="F23" i="96"/>
  <c r="G23" i="96"/>
  <c r="J23" i="96"/>
  <c r="K23" i="96"/>
  <c r="B23" i="96"/>
  <c r="B22" i="96"/>
  <c r="B21" i="96"/>
  <c r="B20" i="96"/>
  <c r="B19" i="96"/>
  <c r="B18" i="96"/>
  <c r="B17" i="96"/>
  <c r="B16" i="96"/>
  <c r="J11" i="96"/>
  <c r="F11" i="96"/>
  <c r="C3" i="96"/>
  <c r="D3" i="96"/>
  <c r="E3" i="96"/>
  <c r="F3" i="96"/>
  <c r="G3" i="96"/>
  <c r="J3" i="96"/>
  <c r="K3" i="96"/>
  <c r="C4" i="96"/>
  <c r="D4" i="96"/>
  <c r="E4" i="96"/>
  <c r="F4" i="96"/>
  <c r="G4" i="96"/>
  <c r="J4" i="96"/>
  <c r="K4" i="96"/>
  <c r="C5" i="96"/>
  <c r="D5" i="96"/>
  <c r="E5" i="96"/>
  <c r="F5" i="96"/>
  <c r="G5" i="96"/>
  <c r="J5" i="96"/>
  <c r="K5" i="96"/>
  <c r="C6" i="96"/>
  <c r="D6" i="96"/>
  <c r="E6" i="96"/>
  <c r="F6" i="96"/>
  <c r="G6" i="96"/>
  <c r="J6" i="96"/>
  <c r="K6" i="96"/>
  <c r="C7" i="96"/>
  <c r="D7" i="96"/>
  <c r="E7" i="96"/>
  <c r="F7" i="96"/>
  <c r="G7" i="96"/>
  <c r="J7" i="96"/>
  <c r="K7" i="96"/>
  <c r="C8" i="96"/>
  <c r="D8" i="96"/>
  <c r="E8" i="96"/>
  <c r="F8" i="96"/>
  <c r="G8" i="96"/>
  <c r="J8" i="96"/>
  <c r="K8" i="96"/>
  <c r="C9" i="96"/>
  <c r="D9" i="96"/>
  <c r="E9" i="96"/>
  <c r="F9" i="96"/>
  <c r="G9" i="96"/>
  <c r="J9" i="96"/>
  <c r="K9" i="96"/>
  <c r="C10" i="96"/>
  <c r="D10" i="96"/>
  <c r="E10" i="96"/>
  <c r="F10" i="96"/>
  <c r="G10" i="96"/>
  <c r="J10" i="96"/>
  <c r="K10" i="96"/>
  <c r="B4" i="96"/>
  <c r="B5" i="96"/>
  <c r="B6" i="96"/>
  <c r="B7" i="96"/>
  <c r="B8" i="96"/>
  <c r="B9" i="96"/>
  <c r="B10" i="96"/>
  <c r="B3" i="96"/>
  <c r="G37" i="90"/>
  <c r="F37" i="90"/>
  <c r="E37" i="90"/>
  <c r="D37" i="90"/>
  <c r="C37" i="90"/>
  <c r="B37" i="90"/>
  <c r="G36" i="90"/>
  <c r="F36" i="90"/>
  <c r="E36" i="90"/>
  <c r="D36" i="90"/>
  <c r="C36" i="90"/>
  <c r="B36" i="90"/>
  <c r="G35" i="90"/>
  <c r="F35" i="90"/>
  <c r="E35" i="90"/>
  <c r="D35" i="90"/>
  <c r="C35" i="90"/>
  <c r="B35" i="90"/>
  <c r="G34" i="90"/>
  <c r="F34" i="90"/>
  <c r="E34" i="90"/>
  <c r="D34" i="90"/>
  <c r="C34" i="90"/>
  <c r="B34" i="90"/>
  <c r="C29" i="90"/>
  <c r="D29" i="90"/>
  <c r="E29" i="90"/>
  <c r="F29" i="90"/>
  <c r="G29" i="90"/>
  <c r="C30" i="90"/>
  <c r="D30" i="90"/>
  <c r="E30" i="90"/>
  <c r="F30" i="90"/>
  <c r="G30" i="90"/>
  <c r="C31" i="90"/>
  <c r="D31" i="90"/>
  <c r="E31" i="90"/>
  <c r="F31" i="90"/>
  <c r="G31" i="90"/>
  <c r="C32" i="90"/>
  <c r="D32" i="90"/>
  <c r="E32" i="90"/>
  <c r="F32" i="90"/>
  <c r="G32" i="90"/>
  <c r="B30" i="90"/>
  <c r="B31" i="90"/>
  <c r="B32" i="90"/>
  <c r="B29" i="90"/>
  <c r="G18" i="90"/>
  <c r="G19" i="90"/>
  <c r="G17" i="90"/>
  <c r="G16" i="90"/>
  <c r="D18" i="90"/>
  <c r="D17" i="90"/>
  <c r="E5" i="90"/>
  <c r="E4" i="90"/>
  <c r="D5" i="90"/>
  <c r="D4" i="90"/>
  <c r="B5" i="90"/>
  <c r="B4" i="90"/>
  <c r="I38" i="46" l="1"/>
  <c r="J38" i="46"/>
  <c r="I31" i="46"/>
  <c r="I30" i="46"/>
  <c r="H32" i="46"/>
  <c r="H33" i="46"/>
  <c r="F31" i="46"/>
  <c r="F30" i="46"/>
  <c r="D33" i="46"/>
  <c r="D32" i="46"/>
  <c r="F33" i="46"/>
  <c r="I33" i="46"/>
  <c r="K33" i="46"/>
  <c r="K38" i="46" s="1"/>
  <c r="B31" i="46"/>
  <c r="B30" i="46"/>
  <c r="I25" i="46"/>
  <c r="J25" i="46"/>
  <c r="I20" i="46"/>
  <c r="K20" i="46"/>
  <c r="K25" i="46" s="1"/>
  <c r="I18" i="46"/>
  <c r="I17" i="46"/>
  <c r="G19" i="46"/>
  <c r="F20" i="46"/>
  <c r="G20" i="46"/>
  <c r="D19" i="46"/>
  <c r="B17" i="46"/>
  <c r="B18" i="46"/>
  <c r="B20" i="46"/>
  <c r="K33" i="13"/>
  <c r="J33" i="13"/>
  <c r="J38" i="13" s="1"/>
  <c r="D33" i="13"/>
  <c r="K20" i="13"/>
  <c r="J17" i="13"/>
  <c r="J18" i="13"/>
  <c r="G19" i="13"/>
  <c r="G20" i="13" s="1"/>
  <c r="F20" i="13"/>
  <c r="F19" i="13"/>
  <c r="D19" i="13"/>
  <c r="J4" i="13"/>
  <c r="J5" i="13"/>
  <c r="D6" i="13"/>
  <c r="J30" i="15"/>
  <c r="J31" i="15"/>
  <c r="G32" i="15"/>
  <c r="G33" i="15"/>
  <c r="D33" i="15"/>
  <c r="D34" i="15"/>
  <c r="D35" i="15"/>
  <c r="D36" i="15"/>
  <c r="K20" i="15"/>
  <c r="G19" i="15"/>
  <c r="G20" i="15" s="1"/>
  <c r="F19" i="15"/>
  <c r="F20" i="15" s="1"/>
  <c r="D19" i="15"/>
  <c r="G6" i="15"/>
  <c r="F5" i="15"/>
  <c r="F4" i="15"/>
  <c r="J18" i="15"/>
  <c r="J17" i="15"/>
  <c r="J5" i="15"/>
  <c r="J4" i="15"/>
  <c r="D6" i="15"/>
  <c r="E6" i="15"/>
  <c r="K36" i="12"/>
  <c r="K35" i="12"/>
  <c r="K34" i="12"/>
  <c r="J30" i="12"/>
  <c r="J31" i="12"/>
  <c r="G32" i="12"/>
  <c r="D35" i="12"/>
  <c r="D36" i="12"/>
  <c r="D34" i="12"/>
  <c r="G33" i="12"/>
  <c r="J33" i="12"/>
  <c r="K20" i="12"/>
  <c r="J17" i="12"/>
  <c r="J18" i="12"/>
  <c r="F19" i="12"/>
  <c r="G19" i="12"/>
  <c r="G20" i="12" s="1"/>
  <c r="F20" i="12"/>
  <c r="J20" i="12"/>
  <c r="D19" i="12"/>
  <c r="J5" i="12"/>
  <c r="J4" i="12"/>
  <c r="D6" i="12"/>
  <c r="J30" i="11"/>
  <c r="J31" i="11"/>
  <c r="K20" i="11"/>
  <c r="J17" i="11"/>
  <c r="J18" i="11"/>
  <c r="G19" i="11"/>
  <c r="G20" i="11" s="1"/>
  <c r="F19" i="11"/>
  <c r="F20" i="11" s="1"/>
  <c r="D19" i="11"/>
  <c r="J4" i="11"/>
  <c r="J5" i="11"/>
  <c r="D6" i="11"/>
  <c r="J30" i="10"/>
  <c r="J31" i="10"/>
  <c r="G32" i="10"/>
  <c r="G33" i="10" s="1"/>
  <c r="K20" i="10"/>
  <c r="J18" i="10"/>
  <c r="J17" i="10"/>
  <c r="G19" i="10"/>
  <c r="G20" i="10" s="1"/>
  <c r="F20" i="10"/>
  <c r="F25" i="10" s="1"/>
  <c r="F19" i="10"/>
  <c r="J5" i="10"/>
  <c r="J4" i="10"/>
  <c r="D34" i="9"/>
  <c r="D35" i="9"/>
  <c r="D36" i="9"/>
  <c r="J30" i="9"/>
  <c r="J31" i="9"/>
  <c r="C32" i="9"/>
  <c r="C33" i="9"/>
  <c r="K20" i="9"/>
  <c r="J18" i="9"/>
  <c r="J17" i="9"/>
  <c r="G19" i="9"/>
  <c r="G20" i="9" s="1"/>
  <c r="F19" i="9"/>
  <c r="F20" i="9"/>
  <c r="J4" i="9"/>
  <c r="J5" i="9"/>
  <c r="H55" i="56" l="1"/>
  <c r="H54" i="56"/>
  <c r="H53" i="56"/>
  <c r="E54" i="56"/>
  <c r="E55" i="56"/>
  <c r="E53" i="56"/>
  <c r="H55" i="58"/>
  <c r="H54" i="58"/>
  <c r="H53" i="58"/>
  <c r="B54" i="58"/>
  <c r="B55" i="58"/>
  <c r="B53" i="58"/>
  <c r="C13" i="100"/>
  <c r="B13" i="100"/>
  <c r="C8" i="100"/>
  <c r="B8" i="100"/>
  <c r="C6" i="100"/>
  <c r="B6" i="100"/>
  <c r="J55" i="58" l="1"/>
  <c r="I55" i="58"/>
  <c r="G55" i="58"/>
  <c r="F55" i="58"/>
  <c r="E55" i="58"/>
  <c r="D55" i="58"/>
  <c r="C55" i="58"/>
  <c r="J54" i="58"/>
  <c r="I54" i="58"/>
  <c r="G54" i="58"/>
  <c r="F54" i="58"/>
  <c r="E54" i="58"/>
  <c r="D54" i="58"/>
  <c r="C54" i="58"/>
  <c r="J53" i="58"/>
  <c r="I53" i="58"/>
  <c r="G53" i="58"/>
  <c r="F53" i="58"/>
  <c r="E53" i="58"/>
  <c r="D53" i="58"/>
  <c r="C53" i="58"/>
  <c r="J55" i="49"/>
  <c r="I55" i="49"/>
  <c r="H55" i="49"/>
  <c r="G55" i="49"/>
  <c r="F55" i="49"/>
  <c r="E55" i="49"/>
  <c r="D55" i="49"/>
  <c r="C55" i="49"/>
  <c r="B55" i="49"/>
  <c r="J54" i="49"/>
  <c r="I54" i="49"/>
  <c r="H54" i="49"/>
  <c r="G54" i="49"/>
  <c r="F54" i="49"/>
  <c r="E54" i="49"/>
  <c r="D54" i="49"/>
  <c r="C54" i="49"/>
  <c r="B54" i="49"/>
  <c r="J53" i="49"/>
  <c r="I53" i="49"/>
  <c r="H53" i="49"/>
  <c r="G53" i="49"/>
  <c r="F53" i="49"/>
  <c r="E53" i="49"/>
  <c r="D53" i="49"/>
  <c r="C53" i="49"/>
  <c r="B53" i="49"/>
  <c r="J55" i="50"/>
  <c r="I55" i="50"/>
  <c r="H55" i="50"/>
  <c r="G55" i="50"/>
  <c r="F55" i="50"/>
  <c r="E55" i="50"/>
  <c r="D55" i="50"/>
  <c r="C55" i="50"/>
  <c r="B55" i="50"/>
  <c r="J54" i="50"/>
  <c r="I54" i="50"/>
  <c r="H54" i="50"/>
  <c r="G54" i="50"/>
  <c r="F54" i="50"/>
  <c r="E54" i="50"/>
  <c r="D54" i="50"/>
  <c r="C54" i="50"/>
  <c r="B54" i="50"/>
  <c r="J53" i="50"/>
  <c r="I53" i="50"/>
  <c r="H53" i="50"/>
  <c r="G53" i="50"/>
  <c r="F53" i="50"/>
  <c r="E53" i="50"/>
  <c r="D53" i="50"/>
  <c r="C53" i="50"/>
  <c r="B53" i="50"/>
  <c r="J55" i="51"/>
  <c r="I55" i="51"/>
  <c r="H55" i="51"/>
  <c r="G55" i="51"/>
  <c r="F55" i="51"/>
  <c r="E55" i="51"/>
  <c r="D55" i="51"/>
  <c r="C55" i="51"/>
  <c r="B55" i="51"/>
  <c r="J54" i="51"/>
  <c r="I54" i="51"/>
  <c r="H54" i="51"/>
  <c r="G54" i="51"/>
  <c r="F54" i="51"/>
  <c r="E54" i="51"/>
  <c r="D54" i="51"/>
  <c r="C54" i="51"/>
  <c r="B54" i="51"/>
  <c r="J53" i="51"/>
  <c r="I53" i="51"/>
  <c r="H53" i="51"/>
  <c r="G53" i="51"/>
  <c r="F53" i="51"/>
  <c r="E53" i="51"/>
  <c r="D53" i="51"/>
  <c r="C53" i="51"/>
  <c r="B53" i="51"/>
  <c r="J55" i="52"/>
  <c r="I55" i="52"/>
  <c r="H55" i="52"/>
  <c r="G55" i="52"/>
  <c r="F55" i="52"/>
  <c r="E55" i="52"/>
  <c r="D55" i="52"/>
  <c r="C55" i="52"/>
  <c r="B55" i="52"/>
  <c r="J54" i="52"/>
  <c r="I54" i="52"/>
  <c r="H54" i="52"/>
  <c r="G54" i="52"/>
  <c r="F54" i="52"/>
  <c r="E54" i="52"/>
  <c r="D54" i="52"/>
  <c r="C54" i="52"/>
  <c r="B54" i="52"/>
  <c r="J53" i="52"/>
  <c r="I53" i="52"/>
  <c r="H53" i="52"/>
  <c r="G53" i="52"/>
  <c r="F53" i="52"/>
  <c r="E53" i="52"/>
  <c r="D53" i="52"/>
  <c r="C53" i="52"/>
  <c r="B53" i="52"/>
  <c r="J55" i="53"/>
  <c r="I55" i="53"/>
  <c r="H55" i="53"/>
  <c r="G55" i="53"/>
  <c r="F55" i="53"/>
  <c r="E55" i="53"/>
  <c r="D55" i="53"/>
  <c r="C55" i="53"/>
  <c r="B55" i="53"/>
  <c r="J54" i="53"/>
  <c r="I54" i="53"/>
  <c r="H54" i="53"/>
  <c r="G54" i="53"/>
  <c r="F54" i="53"/>
  <c r="E54" i="53"/>
  <c r="D54" i="53"/>
  <c r="C54" i="53"/>
  <c r="B54" i="53"/>
  <c r="J53" i="53"/>
  <c r="I53" i="53"/>
  <c r="H53" i="53"/>
  <c r="G53" i="53"/>
  <c r="F53" i="53"/>
  <c r="E53" i="53"/>
  <c r="D53" i="53"/>
  <c r="C53" i="53"/>
  <c r="B53" i="53"/>
  <c r="J55" i="48"/>
  <c r="I55" i="48"/>
  <c r="H55" i="48"/>
  <c r="G55" i="48"/>
  <c r="F55" i="48"/>
  <c r="E55" i="48"/>
  <c r="D55" i="48"/>
  <c r="C55" i="48"/>
  <c r="B55" i="48"/>
  <c r="J54" i="48"/>
  <c r="I54" i="48"/>
  <c r="H54" i="48"/>
  <c r="G54" i="48"/>
  <c r="F54" i="48"/>
  <c r="E54" i="48"/>
  <c r="D54" i="48"/>
  <c r="C54" i="48"/>
  <c r="B54" i="48"/>
  <c r="J53" i="48"/>
  <c r="I53" i="48"/>
  <c r="H53" i="48"/>
  <c r="G53" i="48"/>
  <c r="F53" i="48"/>
  <c r="E53" i="48"/>
  <c r="D53" i="48"/>
  <c r="C53" i="48"/>
  <c r="B53" i="48"/>
  <c r="I55" i="43"/>
  <c r="H55" i="43"/>
  <c r="G55" i="43"/>
  <c r="E55" i="43"/>
  <c r="D55" i="43"/>
  <c r="C55" i="43"/>
  <c r="B55" i="43"/>
  <c r="I54" i="43"/>
  <c r="H54" i="43"/>
  <c r="G54" i="43"/>
  <c r="E54" i="43"/>
  <c r="D54" i="43"/>
  <c r="C54" i="43"/>
  <c r="B54" i="43"/>
  <c r="J53" i="43"/>
  <c r="I53" i="43"/>
  <c r="H53" i="43"/>
  <c r="G53" i="43"/>
  <c r="F53" i="43"/>
  <c r="E53" i="43"/>
  <c r="D53" i="43"/>
  <c r="C53" i="43"/>
  <c r="B53" i="43"/>
  <c r="J55" i="44"/>
  <c r="I55" i="44"/>
  <c r="H55" i="44"/>
  <c r="G55" i="44"/>
  <c r="F55" i="44"/>
  <c r="E55" i="44"/>
  <c r="D55" i="44"/>
  <c r="C55" i="44"/>
  <c r="B55" i="44"/>
  <c r="J54" i="44"/>
  <c r="I54" i="44"/>
  <c r="H54" i="44"/>
  <c r="G54" i="44"/>
  <c r="F54" i="44"/>
  <c r="E54" i="44"/>
  <c r="D54" i="44"/>
  <c r="C54" i="44"/>
  <c r="B54" i="44"/>
  <c r="J53" i="44"/>
  <c r="I53" i="44"/>
  <c r="H53" i="44"/>
  <c r="G53" i="44"/>
  <c r="F53" i="44"/>
  <c r="E53" i="44"/>
  <c r="D53" i="44"/>
  <c r="C53" i="44"/>
  <c r="B53" i="44"/>
  <c r="I55" i="45"/>
  <c r="H55" i="45"/>
  <c r="G55" i="45"/>
  <c r="E55" i="45"/>
  <c r="D55" i="45"/>
  <c r="C55" i="45"/>
  <c r="B55" i="45"/>
  <c r="I54" i="45"/>
  <c r="H54" i="45"/>
  <c r="G54" i="45"/>
  <c r="E54" i="45"/>
  <c r="D54" i="45"/>
  <c r="C54" i="45"/>
  <c r="B54" i="45"/>
  <c r="J53" i="45"/>
  <c r="I53" i="45"/>
  <c r="H53" i="45"/>
  <c r="G53" i="45"/>
  <c r="F53" i="45"/>
  <c r="E53" i="45"/>
  <c r="D53" i="45"/>
  <c r="C53" i="45"/>
  <c r="B53" i="45"/>
  <c r="I55" i="46"/>
  <c r="H55" i="46"/>
  <c r="G55" i="46"/>
  <c r="E55" i="46"/>
  <c r="D55" i="46"/>
  <c r="C55" i="46"/>
  <c r="B55" i="46"/>
  <c r="I54" i="46"/>
  <c r="H54" i="46"/>
  <c r="G54" i="46"/>
  <c r="E54" i="46"/>
  <c r="D54" i="46"/>
  <c r="C54" i="46"/>
  <c r="B54" i="46"/>
  <c r="J53" i="46"/>
  <c r="I53" i="46"/>
  <c r="H53" i="46"/>
  <c r="G53" i="46"/>
  <c r="F53" i="46"/>
  <c r="E53" i="46"/>
  <c r="D53" i="46"/>
  <c r="C53" i="46"/>
  <c r="B53" i="46"/>
  <c r="J55" i="47"/>
  <c r="I55" i="47"/>
  <c r="H55" i="47"/>
  <c r="G55" i="47"/>
  <c r="F55" i="47"/>
  <c r="E55" i="47"/>
  <c r="D55" i="47"/>
  <c r="C55" i="47"/>
  <c r="B55" i="47"/>
  <c r="J54" i="47"/>
  <c r="I54" i="47"/>
  <c r="H54" i="47"/>
  <c r="G54" i="47"/>
  <c r="F54" i="47"/>
  <c r="E54" i="47"/>
  <c r="D54" i="47"/>
  <c r="C54" i="47"/>
  <c r="B54" i="47"/>
  <c r="J53" i="47"/>
  <c r="I53" i="47"/>
  <c r="H53" i="47"/>
  <c r="G53" i="47"/>
  <c r="F53" i="47"/>
  <c r="E53" i="47"/>
  <c r="D53" i="47"/>
  <c r="C53" i="47"/>
  <c r="B53" i="47"/>
  <c r="J55" i="38"/>
  <c r="I55" i="38"/>
  <c r="H55" i="38"/>
  <c r="G55" i="38"/>
  <c r="F55" i="38"/>
  <c r="E55" i="38"/>
  <c r="D55" i="38"/>
  <c r="C55" i="38"/>
  <c r="B55" i="38"/>
  <c r="J54" i="38"/>
  <c r="I54" i="38"/>
  <c r="H54" i="38"/>
  <c r="G54" i="38"/>
  <c r="F54" i="38"/>
  <c r="E54" i="38"/>
  <c r="D54" i="38"/>
  <c r="C54" i="38"/>
  <c r="B54" i="38"/>
  <c r="J53" i="38"/>
  <c r="I53" i="38"/>
  <c r="H53" i="38"/>
  <c r="G53" i="38"/>
  <c r="F53" i="38"/>
  <c r="E53" i="38"/>
  <c r="D53" i="38"/>
  <c r="C53" i="38"/>
  <c r="B53" i="38"/>
  <c r="J55" i="39"/>
  <c r="I55" i="39"/>
  <c r="H55" i="39"/>
  <c r="G55" i="39"/>
  <c r="F55" i="39"/>
  <c r="E55" i="39"/>
  <c r="D55" i="39"/>
  <c r="C55" i="39"/>
  <c r="B55" i="39"/>
  <c r="J54" i="39"/>
  <c r="I54" i="39"/>
  <c r="H54" i="39"/>
  <c r="G54" i="39"/>
  <c r="F54" i="39"/>
  <c r="E54" i="39"/>
  <c r="D54" i="39"/>
  <c r="C54" i="39"/>
  <c r="B54" i="39"/>
  <c r="J53" i="39"/>
  <c r="I53" i="39"/>
  <c r="H53" i="39"/>
  <c r="G53" i="39"/>
  <c r="F53" i="39"/>
  <c r="E53" i="39"/>
  <c r="D53" i="39"/>
  <c r="C53" i="39"/>
  <c r="B53" i="39"/>
  <c r="J55" i="40"/>
  <c r="I55" i="40"/>
  <c r="H55" i="40"/>
  <c r="G55" i="40"/>
  <c r="F55" i="40"/>
  <c r="E55" i="40"/>
  <c r="D55" i="40"/>
  <c r="C55" i="40"/>
  <c r="B55" i="40"/>
  <c r="J54" i="40"/>
  <c r="I54" i="40"/>
  <c r="H54" i="40"/>
  <c r="G54" i="40"/>
  <c r="F54" i="40"/>
  <c r="E54" i="40"/>
  <c r="D54" i="40"/>
  <c r="C54" i="40"/>
  <c r="B54" i="40"/>
  <c r="J53" i="40"/>
  <c r="I53" i="40"/>
  <c r="H53" i="40"/>
  <c r="G53" i="40"/>
  <c r="F53" i="40"/>
  <c r="E53" i="40"/>
  <c r="D53" i="40"/>
  <c r="C53" i="40"/>
  <c r="B53" i="40"/>
  <c r="I55" i="41"/>
  <c r="H55" i="41"/>
  <c r="G55" i="41"/>
  <c r="F55" i="41"/>
  <c r="E55" i="41"/>
  <c r="D55" i="41"/>
  <c r="B55" i="41"/>
  <c r="I54" i="41"/>
  <c r="H54" i="41"/>
  <c r="G54" i="41"/>
  <c r="F54" i="41"/>
  <c r="E54" i="41"/>
  <c r="D54" i="41"/>
  <c r="B54" i="41"/>
  <c r="J53" i="41"/>
  <c r="I53" i="41"/>
  <c r="H53" i="41"/>
  <c r="G53" i="41"/>
  <c r="F53" i="41"/>
  <c r="E53" i="41"/>
  <c r="D53" i="41"/>
  <c r="C53" i="41"/>
  <c r="B53" i="41"/>
  <c r="J55" i="42"/>
  <c r="I55" i="42"/>
  <c r="H55" i="42"/>
  <c r="G55" i="42"/>
  <c r="F55" i="42"/>
  <c r="E55" i="42"/>
  <c r="D55" i="42"/>
  <c r="C55" i="42"/>
  <c r="B55" i="42"/>
  <c r="J54" i="42"/>
  <c r="I54" i="42"/>
  <c r="H54" i="42"/>
  <c r="G54" i="42"/>
  <c r="F54" i="42"/>
  <c r="E54" i="42"/>
  <c r="D54" i="42"/>
  <c r="C54" i="42"/>
  <c r="B54" i="42"/>
  <c r="J53" i="42"/>
  <c r="I53" i="42"/>
  <c r="H53" i="42"/>
  <c r="G53" i="42"/>
  <c r="F53" i="42"/>
  <c r="E53" i="42"/>
  <c r="D53" i="42"/>
  <c r="C53" i="42"/>
  <c r="B53" i="42"/>
  <c r="J55" i="37"/>
  <c r="I55" i="37"/>
  <c r="H55" i="37"/>
  <c r="G55" i="37"/>
  <c r="F55" i="37"/>
  <c r="E55" i="37"/>
  <c r="D55" i="37"/>
  <c r="C55" i="37"/>
  <c r="B55" i="37"/>
  <c r="J54" i="37"/>
  <c r="I54" i="37"/>
  <c r="H54" i="37"/>
  <c r="G54" i="37"/>
  <c r="F54" i="37"/>
  <c r="E54" i="37"/>
  <c r="D54" i="37"/>
  <c r="C54" i="37"/>
  <c r="B54" i="37"/>
  <c r="J53" i="37"/>
  <c r="I53" i="37"/>
  <c r="H53" i="37"/>
  <c r="G53" i="37"/>
  <c r="F53" i="37"/>
  <c r="E53" i="37"/>
  <c r="D53" i="37"/>
  <c r="C53" i="37"/>
  <c r="B53" i="37"/>
  <c r="I55" i="36"/>
  <c r="H55" i="36"/>
  <c r="G55" i="36"/>
  <c r="E55" i="36"/>
  <c r="D55" i="36"/>
  <c r="B55" i="36"/>
  <c r="I54" i="36"/>
  <c r="H54" i="36"/>
  <c r="G54" i="36"/>
  <c r="E54" i="36"/>
  <c r="D54" i="36"/>
  <c r="B54" i="36"/>
  <c r="J53" i="36"/>
  <c r="I53" i="36"/>
  <c r="H53" i="36"/>
  <c r="G53" i="36"/>
  <c r="F53" i="36"/>
  <c r="E53" i="36"/>
  <c r="D53" i="36"/>
  <c r="C53" i="36"/>
  <c r="B53" i="36"/>
  <c r="I55" i="35"/>
  <c r="H55" i="35"/>
  <c r="G55" i="35"/>
  <c r="E55" i="35"/>
  <c r="D55" i="35"/>
  <c r="C55" i="35"/>
  <c r="B55" i="35"/>
  <c r="I54" i="35"/>
  <c r="H54" i="35"/>
  <c r="G54" i="35"/>
  <c r="E54" i="35"/>
  <c r="D54" i="35"/>
  <c r="C54" i="35"/>
  <c r="B54" i="35"/>
  <c r="J53" i="35"/>
  <c r="I53" i="35"/>
  <c r="H53" i="35"/>
  <c r="G53" i="35"/>
  <c r="F53" i="35"/>
  <c r="E53" i="35"/>
  <c r="D53" i="35"/>
  <c r="C53" i="35"/>
  <c r="B53" i="35"/>
  <c r="J55" i="32"/>
  <c r="I55" i="32"/>
  <c r="H55" i="32"/>
  <c r="G55" i="32"/>
  <c r="F55" i="32"/>
  <c r="E55" i="32"/>
  <c r="D55" i="32"/>
  <c r="C55" i="32"/>
  <c r="B55" i="32"/>
  <c r="J54" i="32"/>
  <c r="I54" i="32"/>
  <c r="H54" i="32"/>
  <c r="G54" i="32"/>
  <c r="F54" i="32"/>
  <c r="E54" i="32"/>
  <c r="D54" i="32"/>
  <c r="C54" i="32"/>
  <c r="B54" i="32"/>
  <c r="J53" i="32"/>
  <c r="I53" i="32"/>
  <c r="H53" i="32"/>
  <c r="G53" i="32"/>
  <c r="F53" i="32"/>
  <c r="E53" i="32"/>
  <c r="D53" i="32"/>
  <c r="C53" i="32"/>
  <c r="B53" i="32"/>
  <c r="J55" i="33"/>
  <c r="I55" i="33"/>
  <c r="H55" i="33"/>
  <c r="G55" i="33"/>
  <c r="F55" i="33"/>
  <c r="E55" i="33"/>
  <c r="D55" i="33"/>
  <c r="C55" i="33"/>
  <c r="B55" i="33"/>
  <c r="J54" i="33"/>
  <c r="I54" i="33"/>
  <c r="H54" i="33"/>
  <c r="G54" i="33"/>
  <c r="F54" i="33"/>
  <c r="E54" i="33"/>
  <c r="D54" i="33"/>
  <c r="C54" i="33"/>
  <c r="B54" i="33"/>
  <c r="J53" i="33"/>
  <c r="I53" i="33"/>
  <c r="H53" i="33"/>
  <c r="G53" i="33"/>
  <c r="F53" i="33"/>
  <c r="E53" i="33"/>
  <c r="D53" i="33"/>
  <c r="C53" i="33"/>
  <c r="B53" i="33"/>
  <c r="J55" i="34"/>
  <c r="I55" i="34"/>
  <c r="H55" i="34"/>
  <c r="G55" i="34"/>
  <c r="F55" i="34"/>
  <c r="E55" i="34"/>
  <c r="D55" i="34"/>
  <c r="C55" i="34"/>
  <c r="B55" i="34"/>
  <c r="J54" i="34"/>
  <c r="I54" i="34"/>
  <c r="H54" i="34"/>
  <c r="G54" i="34"/>
  <c r="F54" i="34"/>
  <c r="E54" i="34"/>
  <c r="D54" i="34"/>
  <c r="C54" i="34"/>
  <c r="B54" i="34"/>
  <c r="J53" i="34"/>
  <c r="I53" i="34"/>
  <c r="H53" i="34"/>
  <c r="G53" i="34"/>
  <c r="F53" i="34"/>
  <c r="E53" i="34"/>
  <c r="D53" i="34"/>
  <c r="C53" i="34"/>
  <c r="B53" i="34"/>
  <c r="J55" i="26"/>
  <c r="I55" i="26"/>
  <c r="H55" i="26"/>
  <c r="G55" i="26"/>
  <c r="F55" i="26"/>
  <c r="E55" i="26"/>
  <c r="D55" i="26"/>
  <c r="C55" i="26"/>
  <c r="B55" i="26"/>
  <c r="J54" i="26"/>
  <c r="I54" i="26"/>
  <c r="H54" i="26"/>
  <c r="G54" i="26"/>
  <c r="F54" i="26"/>
  <c r="E54" i="26"/>
  <c r="D54" i="26"/>
  <c r="C54" i="26"/>
  <c r="B54" i="26"/>
  <c r="J53" i="26"/>
  <c r="I53" i="26"/>
  <c r="H53" i="26"/>
  <c r="G53" i="26"/>
  <c r="F53" i="26"/>
  <c r="E53" i="26"/>
  <c r="D53" i="26"/>
  <c r="C53" i="26"/>
  <c r="B53" i="26"/>
  <c r="J55" i="28"/>
  <c r="I55" i="28"/>
  <c r="H55" i="28"/>
  <c r="G55" i="28"/>
  <c r="F55" i="28"/>
  <c r="E55" i="28"/>
  <c r="D55" i="28"/>
  <c r="C55" i="28"/>
  <c r="B55" i="28"/>
  <c r="J54" i="28"/>
  <c r="I54" i="28"/>
  <c r="H54" i="28"/>
  <c r="G54" i="28"/>
  <c r="F54" i="28"/>
  <c r="E54" i="28"/>
  <c r="D54" i="28"/>
  <c r="C54" i="28"/>
  <c r="B54" i="28"/>
  <c r="J53" i="28"/>
  <c r="I53" i="28"/>
  <c r="H53" i="28"/>
  <c r="G53" i="28"/>
  <c r="F53" i="28"/>
  <c r="E53" i="28"/>
  <c r="D53" i="28"/>
  <c r="C53" i="28"/>
  <c r="B53" i="28"/>
  <c r="J55" i="29"/>
  <c r="I55" i="29"/>
  <c r="H55" i="29"/>
  <c r="G55" i="29"/>
  <c r="F55" i="29"/>
  <c r="E55" i="29"/>
  <c r="D55" i="29"/>
  <c r="C55" i="29"/>
  <c r="B55" i="29"/>
  <c r="J54" i="29"/>
  <c r="I54" i="29"/>
  <c r="H54" i="29"/>
  <c r="G54" i="29"/>
  <c r="F54" i="29"/>
  <c r="E54" i="29"/>
  <c r="D54" i="29"/>
  <c r="C54" i="29"/>
  <c r="B54" i="29"/>
  <c r="J53" i="29"/>
  <c r="I53" i="29"/>
  <c r="H53" i="29"/>
  <c r="G53" i="29"/>
  <c r="F53" i="29"/>
  <c r="E53" i="29"/>
  <c r="D53" i="29"/>
  <c r="C53" i="29"/>
  <c r="B53" i="29"/>
  <c r="J55" i="30"/>
  <c r="I55" i="30"/>
  <c r="H55" i="30"/>
  <c r="G55" i="30"/>
  <c r="F55" i="30"/>
  <c r="E55" i="30"/>
  <c r="D55" i="30"/>
  <c r="C55" i="30"/>
  <c r="B55" i="30"/>
  <c r="J54" i="30"/>
  <c r="I54" i="30"/>
  <c r="H54" i="30"/>
  <c r="G54" i="30"/>
  <c r="F54" i="30"/>
  <c r="E54" i="30"/>
  <c r="D54" i="30"/>
  <c r="C54" i="30"/>
  <c r="B54" i="30"/>
  <c r="J53" i="30"/>
  <c r="I53" i="30"/>
  <c r="H53" i="30"/>
  <c r="G53" i="30"/>
  <c r="F53" i="30"/>
  <c r="E53" i="30"/>
  <c r="D53" i="30"/>
  <c r="C53" i="30"/>
  <c r="B53" i="30"/>
  <c r="J55" i="31"/>
  <c r="I55" i="31"/>
  <c r="H55" i="31"/>
  <c r="G55" i="31"/>
  <c r="F55" i="31"/>
  <c r="E55" i="31"/>
  <c r="D55" i="31"/>
  <c r="C55" i="31"/>
  <c r="B55" i="31"/>
  <c r="J54" i="31"/>
  <c r="I54" i="31"/>
  <c r="H54" i="31"/>
  <c r="G54" i="31"/>
  <c r="F54" i="31"/>
  <c r="E54" i="31"/>
  <c r="D54" i="31"/>
  <c r="C54" i="31"/>
  <c r="B54" i="31"/>
  <c r="J53" i="31"/>
  <c r="I53" i="31"/>
  <c r="H53" i="31"/>
  <c r="G53" i="31"/>
  <c r="F53" i="31"/>
  <c r="E53" i="31"/>
  <c r="D53" i="31"/>
  <c r="C53" i="31"/>
  <c r="B53" i="31"/>
  <c r="J55" i="24"/>
  <c r="I55" i="24"/>
  <c r="H55" i="24"/>
  <c r="G55" i="24"/>
  <c r="F55" i="24"/>
  <c r="E55" i="24"/>
  <c r="D55" i="24"/>
  <c r="C55" i="24"/>
  <c r="B55" i="24"/>
  <c r="J54" i="24"/>
  <c r="I54" i="24"/>
  <c r="H54" i="24"/>
  <c r="G54" i="24"/>
  <c r="F54" i="24"/>
  <c r="E54" i="24"/>
  <c r="D54" i="24"/>
  <c r="C54" i="24"/>
  <c r="B54" i="24"/>
  <c r="J53" i="24"/>
  <c r="I53" i="24"/>
  <c r="H53" i="24"/>
  <c r="G53" i="24"/>
  <c r="F53" i="24"/>
  <c r="E53" i="24"/>
  <c r="D53" i="24"/>
  <c r="C53" i="24"/>
  <c r="B53" i="24"/>
  <c r="J55" i="25"/>
  <c r="I55" i="25"/>
  <c r="H55" i="25"/>
  <c r="G55" i="25"/>
  <c r="F55" i="25"/>
  <c r="E55" i="25"/>
  <c r="D55" i="25"/>
  <c r="C55" i="25"/>
  <c r="B55" i="25"/>
  <c r="J54" i="25"/>
  <c r="I54" i="25"/>
  <c r="H54" i="25"/>
  <c r="G54" i="25"/>
  <c r="F54" i="25"/>
  <c r="E54" i="25"/>
  <c r="D54" i="25"/>
  <c r="C54" i="25"/>
  <c r="B54" i="25"/>
  <c r="J53" i="25"/>
  <c r="I53" i="25"/>
  <c r="H53" i="25"/>
  <c r="G53" i="25"/>
  <c r="F53" i="25"/>
  <c r="E53" i="25"/>
  <c r="D53" i="25"/>
  <c r="C53" i="25"/>
  <c r="B53" i="25"/>
  <c r="H55" i="23"/>
  <c r="G55" i="23"/>
  <c r="E55" i="23"/>
  <c r="D55" i="23"/>
  <c r="C55" i="23"/>
  <c r="B55" i="23"/>
  <c r="H54" i="23"/>
  <c r="G54" i="23"/>
  <c r="E54" i="23"/>
  <c r="D54" i="23"/>
  <c r="C54" i="23"/>
  <c r="B54" i="23"/>
  <c r="J53" i="23"/>
  <c r="I53" i="23"/>
  <c r="H53" i="23"/>
  <c r="G53" i="23"/>
  <c r="F53" i="23"/>
  <c r="E53" i="23"/>
  <c r="D53" i="23"/>
  <c r="C53" i="23"/>
  <c r="B53" i="23"/>
  <c r="J55" i="22"/>
  <c r="I55" i="22"/>
  <c r="H55" i="22"/>
  <c r="G55" i="22"/>
  <c r="F55" i="22"/>
  <c r="E55" i="22"/>
  <c r="D55" i="22"/>
  <c r="C55" i="22"/>
  <c r="B55" i="22"/>
  <c r="J54" i="22"/>
  <c r="I54" i="22"/>
  <c r="H54" i="22"/>
  <c r="G54" i="22"/>
  <c r="F54" i="22"/>
  <c r="E54" i="22"/>
  <c r="D54" i="22"/>
  <c r="C54" i="22"/>
  <c r="B54" i="22"/>
  <c r="J53" i="22"/>
  <c r="I53" i="22"/>
  <c r="H53" i="22"/>
  <c r="G53" i="22"/>
  <c r="F53" i="22"/>
  <c r="E53" i="22"/>
  <c r="D53" i="22"/>
  <c r="C53" i="22"/>
  <c r="B53" i="22"/>
  <c r="C53" i="21"/>
  <c r="D53" i="21"/>
  <c r="E53" i="21"/>
  <c r="F53" i="21"/>
  <c r="G53" i="21"/>
  <c r="H53" i="21"/>
  <c r="I53" i="21"/>
  <c r="J53" i="21"/>
  <c r="C54" i="21"/>
  <c r="D54" i="21"/>
  <c r="E54" i="21"/>
  <c r="F54" i="21"/>
  <c r="G54" i="21"/>
  <c r="H54" i="21"/>
  <c r="C55" i="21"/>
  <c r="D55" i="21"/>
  <c r="E55" i="21"/>
  <c r="F55" i="21"/>
  <c r="G55" i="21"/>
  <c r="H55" i="21"/>
  <c r="B55" i="21"/>
  <c r="B54" i="21"/>
  <c r="B53" i="21"/>
  <c r="I55" i="20"/>
  <c r="H55" i="20"/>
  <c r="E55" i="20"/>
  <c r="D55" i="20"/>
  <c r="H53" i="20"/>
  <c r="G53" i="20"/>
  <c r="D53" i="20"/>
  <c r="C53" i="20"/>
  <c r="F55" i="13"/>
  <c r="B55" i="13"/>
  <c r="G54" i="13"/>
  <c r="C54" i="13"/>
  <c r="H53" i="13"/>
  <c r="D53" i="13"/>
  <c r="I55" i="15"/>
  <c r="H55" i="15"/>
  <c r="I54" i="15"/>
  <c r="E53" i="15"/>
  <c r="K57" i="21"/>
  <c r="I58" i="20"/>
  <c r="I61" i="20" s="1"/>
  <c r="I64" i="20" s="1"/>
  <c r="H58" i="20"/>
  <c r="H61" i="20" s="1"/>
  <c r="H64" i="20" s="1"/>
  <c r="G58" i="20"/>
  <c r="G61" i="20" s="1"/>
  <c r="G64" i="20" s="1"/>
  <c r="F58" i="20"/>
  <c r="F61" i="20" s="1"/>
  <c r="F64" i="20" s="1"/>
  <c r="E58" i="20"/>
  <c r="E61" i="20" s="1"/>
  <c r="E64" i="20" s="1"/>
  <c r="D58" i="20"/>
  <c r="D61" i="20" s="1"/>
  <c r="D64" i="20" s="1"/>
  <c r="C58" i="20"/>
  <c r="C61" i="20" s="1"/>
  <c r="C64" i="20" s="1"/>
  <c r="B58" i="20"/>
  <c r="B61" i="20" s="1"/>
  <c r="I57" i="20"/>
  <c r="I60" i="20" s="1"/>
  <c r="I63" i="20" s="1"/>
  <c r="I54" i="20" s="1"/>
  <c r="H57" i="20"/>
  <c r="H60" i="20" s="1"/>
  <c r="H63" i="20" s="1"/>
  <c r="H54" i="20" s="1"/>
  <c r="G57" i="20"/>
  <c r="G60" i="20" s="1"/>
  <c r="G63" i="20" s="1"/>
  <c r="G54" i="20" s="1"/>
  <c r="F57" i="20"/>
  <c r="F60" i="20" s="1"/>
  <c r="F63" i="20" s="1"/>
  <c r="F54" i="20" s="1"/>
  <c r="E57" i="20"/>
  <c r="E60" i="20" s="1"/>
  <c r="E63" i="20" s="1"/>
  <c r="E54" i="20" s="1"/>
  <c r="D57" i="20"/>
  <c r="D60" i="20" s="1"/>
  <c r="D63" i="20" s="1"/>
  <c r="D54" i="20" s="1"/>
  <c r="C57" i="20"/>
  <c r="C60" i="20" s="1"/>
  <c r="C63" i="20" s="1"/>
  <c r="C54" i="20" s="1"/>
  <c r="B57" i="20"/>
  <c r="B60" i="20" s="1"/>
  <c r="B55" i="20" s="1"/>
  <c r="J52" i="20"/>
  <c r="I52" i="20"/>
  <c r="H52" i="20"/>
  <c r="G52" i="20"/>
  <c r="F52" i="20"/>
  <c r="E52" i="20"/>
  <c r="D52" i="20"/>
  <c r="C52" i="20"/>
  <c r="B52" i="20"/>
  <c r="G58" i="94"/>
  <c r="G61" i="94" s="1"/>
  <c r="G64" i="94" s="1"/>
  <c r="F58" i="94"/>
  <c r="F61" i="94" s="1"/>
  <c r="F64" i="94" s="1"/>
  <c r="E58" i="94"/>
  <c r="E61" i="94" s="1"/>
  <c r="E64" i="94" s="1"/>
  <c r="C58" i="94"/>
  <c r="C61" i="94" s="1"/>
  <c r="C64" i="94" s="1"/>
  <c r="B58" i="94"/>
  <c r="E57" i="94"/>
  <c r="E60" i="94" s="1"/>
  <c r="E63" i="94" s="1"/>
  <c r="E54" i="94" s="1"/>
  <c r="J52" i="94"/>
  <c r="I52" i="94"/>
  <c r="H52" i="94"/>
  <c r="G52" i="94"/>
  <c r="F52" i="94"/>
  <c r="E52" i="94"/>
  <c r="D52" i="94"/>
  <c r="C52" i="94"/>
  <c r="B52" i="94"/>
  <c r="I58" i="58"/>
  <c r="I61" i="58" s="1"/>
  <c r="I64" i="58" s="1"/>
  <c r="H58" i="58"/>
  <c r="H61" i="58" s="1"/>
  <c r="H64" i="58" s="1"/>
  <c r="G58" i="58"/>
  <c r="G61" i="58" s="1"/>
  <c r="G64" i="58" s="1"/>
  <c r="F58" i="58"/>
  <c r="F61" i="58" s="1"/>
  <c r="F64" i="58" s="1"/>
  <c r="E58" i="58"/>
  <c r="E61" i="58" s="1"/>
  <c r="E64" i="58" s="1"/>
  <c r="D58" i="58"/>
  <c r="D61" i="58" s="1"/>
  <c r="D64" i="58" s="1"/>
  <c r="C58" i="58"/>
  <c r="C57" i="58" s="1"/>
  <c r="C60" i="58" s="1"/>
  <c r="C63" i="58" s="1"/>
  <c r="B58" i="58"/>
  <c r="B61" i="58" s="1"/>
  <c r="I57" i="58"/>
  <c r="I60" i="58" s="1"/>
  <c r="I63" i="58" s="1"/>
  <c r="H57" i="58"/>
  <c r="H60" i="58" s="1"/>
  <c r="H63" i="58" s="1"/>
  <c r="F57" i="58"/>
  <c r="F60" i="58" s="1"/>
  <c r="F63" i="58" s="1"/>
  <c r="E57" i="58"/>
  <c r="E60" i="58" s="1"/>
  <c r="E63" i="58" s="1"/>
  <c r="D57" i="58"/>
  <c r="D60" i="58" s="1"/>
  <c r="D63" i="58" s="1"/>
  <c r="B57" i="58"/>
  <c r="L55" i="58"/>
  <c r="K55" i="58"/>
  <c r="I58" i="49"/>
  <c r="I61" i="49" s="1"/>
  <c r="I64" i="49" s="1"/>
  <c r="H58" i="49"/>
  <c r="H61" i="49" s="1"/>
  <c r="H64" i="49" s="1"/>
  <c r="G58" i="49"/>
  <c r="G57" i="49" s="1"/>
  <c r="G60" i="49" s="1"/>
  <c r="G63" i="49" s="1"/>
  <c r="F58" i="49"/>
  <c r="F61" i="49" s="1"/>
  <c r="F64" i="49" s="1"/>
  <c r="E58" i="49"/>
  <c r="E61" i="49" s="1"/>
  <c r="E64" i="49" s="1"/>
  <c r="D58" i="49"/>
  <c r="D57" i="49" s="1"/>
  <c r="D60" i="49" s="1"/>
  <c r="D63" i="49" s="1"/>
  <c r="C58" i="49"/>
  <c r="C57" i="49" s="1"/>
  <c r="C60" i="49" s="1"/>
  <c r="C63" i="49" s="1"/>
  <c r="B58" i="49"/>
  <c r="B61" i="49" s="1"/>
  <c r="I57" i="49"/>
  <c r="I60" i="49" s="1"/>
  <c r="I63" i="49" s="1"/>
  <c r="F57" i="49"/>
  <c r="F60" i="49" s="1"/>
  <c r="F63" i="49" s="1"/>
  <c r="E57" i="49"/>
  <c r="E60" i="49" s="1"/>
  <c r="E63" i="49" s="1"/>
  <c r="B57" i="49"/>
  <c r="B60" i="49" s="1"/>
  <c r="L55" i="49"/>
  <c r="K55" i="49"/>
  <c r="I58" i="50"/>
  <c r="I61" i="50" s="1"/>
  <c r="I64" i="50" s="1"/>
  <c r="H58" i="50"/>
  <c r="H61" i="50" s="1"/>
  <c r="H64" i="50" s="1"/>
  <c r="G58" i="50"/>
  <c r="G61" i="50" s="1"/>
  <c r="G64" i="50" s="1"/>
  <c r="F58" i="50"/>
  <c r="F61" i="50" s="1"/>
  <c r="F64" i="50" s="1"/>
  <c r="E58" i="50"/>
  <c r="E61" i="50" s="1"/>
  <c r="E64" i="50" s="1"/>
  <c r="D58" i="50"/>
  <c r="D61" i="50" s="1"/>
  <c r="D64" i="50" s="1"/>
  <c r="C58" i="50"/>
  <c r="C61" i="50" s="1"/>
  <c r="C64" i="50" s="1"/>
  <c r="B58" i="50"/>
  <c r="B61" i="50" s="1"/>
  <c r="I57" i="50"/>
  <c r="I60" i="50" s="1"/>
  <c r="I63" i="50" s="1"/>
  <c r="H57" i="50"/>
  <c r="H60" i="50" s="1"/>
  <c r="H63" i="50" s="1"/>
  <c r="F57" i="50"/>
  <c r="F60" i="50" s="1"/>
  <c r="F63" i="50" s="1"/>
  <c r="E57" i="50"/>
  <c r="E60" i="50" s="1"/>
  <c r="E63" i="50" s="1"/>
  <c r="D57" i="50"/>
  <c r="D60" i="50" s="1"/>
  <c r="D63" i="50" s="1"/>
  <c r="B57" i="50"/>
  <c r="L55" i="50"/>
  <c r="K55" i="50"/>
  <c r="I58" i="51"/>
  <c r="I57" i="51" s="1"/>
  <c r="I60" i="51" s="1"/>
  <c r="I63" i="51" s="1"/>
  <c r="H58" i="51"/>
  <c r="H61" i="51" s="1"/>
  <c r="H64" i="51" s="1"/>
  <c r="G58" i="51"/>
  <c r="G61" i="51" s="1"/>
  <c r="G64" i="51" s="1"/>
  <c r="F58" i="51"/>
  <c r="F61" i="51" s="1"/>
  <c r="F64" i="51" s="1"/>
  <c r="E58" i="51"/>
  <c r="E57" i="51" s="1"/>
  <c r="E60" i="51" s="1"/>
  <c r="E63" i="51" s="1"/>
  <c r="D58" i="51"/>
  <c r="D61" i="51" s="1"/>
  <c r="D64" i="51" s="1"/>
  <c r="C58" i="51"/>
  <c r="C61" i="51" s="1"/>
  <c r="C64" i="51" s="1"/>
  <c r="B58" i="51"/>
  <c r="B61" i="51" s="1"/>
  <c r="H57" i="51"/>
  <c r="H60" i="51" s="1"/>
  <c r="H63" i="51" s="1"/>
  <c r="G57" i="51"/>
  <c r="G60" i="51" s="1"/>
  <c r="G63" i="51" s="1"/>
  <c r="D57" i="51"/>
  <c r="D60" i="51" s="1"/>
  <c r="D63" i="51" s="1"/>
  <c r="C57" i="51"/>
  <c r="C60" i="51" s="1"/>
  <c r="C63" i="51" s="1"/>
  <c r="L55" i="51"/>
  <c r="K55" i="51"/>
  <c r="I58" i="52"/>
  <c r="I61" i="52" s="1"/>
  <c r="I64" i="52" s="1"/>
  <c r="H58" i="52"/>
  <c r="H61" i="52" s="1"/>
  <c r="H64" i="52" s="1"/>
  <c r="G58" i="52"/>
  <c r="G61" i="52" s="1"/>
  <c r="G64" i="52" s="1"/>
  <c r="F58" i="52"/>
  <c r="F61" i="52" s="1"/>
  <c r="F64" i="52" s="1"/>
  <c r="E58" i="52"/>
  <c r="E61" i="52" s="1"/>
  <c r="E64" i="52" s="1"/>
  <c r="D58" i="52"/>
  <c r="D61" i="52" s="1"/>
  <c r="D64" i="52" s="1"/>
  <c r="C58" i="52"/>
  <c r="C57" i="52" s="1"/>
  <c r="B58" i="52"/>
  <c r="B61" i="52" s="1"/>
  <c r="I57" i="52"/>
  <c r="I60" i="52" s="1"/>
  <c r="I63" i="52" s="1"/>
  <c r="H57" i="52"/>
  <c r="H60" i="52" s="1"/>
  <c r="H63" i="52" s="1"/>
  <c r="F57" i="52"/>
  <c r="F60" i="52" s="1"/>
  <c r="F63" i="52" s="1"/>
  <c r="E57" i="52"/>
  <c r="E60" i="52" s="1"/>
  <c r="E63" i="52" s="1"/>
  <c r="D57" i="52"/>
  <c r="D60" i="52" s="1"/>
  <c r="D63" i="52" s="1"/>
  <c r="B57" i="52"/>
  <c r="B60" i="52" s="1"/>
  <c r="L55" i="52"/>
  <c r="K55" i="52"/>
  <c r="I58" i="53"/>
  <c r="I61" i="53" s="1"/>
  <c r="I64" i="53" s="1"/>
  <c r="H58" i="53"/>
  <c r="H61" i="53" s="1"/>
  <c r="H64" i="53" s="1"/>
  <c r="G58" i="53"/>
  <c r="G57" i="53" s="1"/>
  <c r="G60" i="53" s="1"/>
  <c r="G63" i="53" s="1"/>
  <c r="F58" i="53"/>
  <c r="F61" i="53" s="1"/>
  <c r="F64" i="53" s="1"/>
  <c r="E58" i="53"/>
  <c r="E61" i="53" s="1"/>
  <c r="E64" i="53" s="1"/>
  <c r="D58" i="53"/>
  <c r="D61" i="53" s="1"/>
  <c r="D64" i="53" s="1"/>
  <c r="C58" i="53"/>
  <c r="C61" i="53" s="1"/>
  <c r="C64" i="53" s="1"/>
  <c r="B58" i="53"/>
  <c r="B61" i="53" s="1"/>
  <c r="I57" i="53"/>
  <c r="I60" i="53" s="1"/>
  <c r="I63" i="53" s="1"/>
  <c r="H57" i="53"/>
  <c r="H60" i="53" s="1"/>
  <c r="H63" i="53" s="1"/>
  <c r="F57" i="53"/>
  <c r="F60" i="53" s="1"/>
  <c r="F63" i="53" s="1"/>
  <c r="E57" i="53"/>
  <c r="E60" i="53" s="1"/>
  <c r="E63" i="53" s="1"/>
  <c r="D57" i="53"/>
  <c r="D60" i="53" s="1"/>
  <c r="D63" i="53" s="1"/>
  <c r="B57" i="53"/>
  <c r="B60" i="53" s="1"/>
  <c r="L55" i="53"/>
  <c r="K55" i="53"/>
  <c r="I58" i="48"/>
  <c r="I61" i="48" s="1"/>
  <c r="I64" i="48" s="1"/>
  <c r="H58" i="48"/>
  <c r="H57" i="48" s="1"/>
  <c r="H60" i="48" s="1"/>
  <c r="H63" i="48" s="1"/>
  <c r="G58" i="48"/>
  <c r="G57" i="48" s="1"/>
  <c r="G60" i="48" s="1"/>
  <c r="G63" i="48" s="1"/>
  <c r="F58" i="48"/>
  <c r="F61" i="48" s="1"/>
  <c r="F64" i="48" s="1"/>
  <c r="E58" i="48"/>
  <c r="E61" i="48" s="1"/>
  <c r="E64" i="48" s="1"/>
  <c r="D58" i="48"/>
  <c r="D57" i="48" s="1"/>
  <c r="D60" i="48" s="1"/>
  <c r="D63" i="48" s="1"/>
  <c r="C58" i="48"/>
  <c r="C57" i="48" s="1"/>
  <c r="C60" i="48" s="1"/>
  <c r="C63" i="48" s="1"/>
  <c r="B58" i="48"/>
  <c r="B61" i="48" s="1"/>
  <c r="I57" i="48"/>
  <c r="I60" i="48" s="1"/>
  <c r="I63" i="48" s="1"/>
  <c r="F57" i="48"/>
  <c r="F60" i="48" s="1"/>
  <c r="F63" i="48" s="1"/>
  <c r="E57" i="48"/>
  <c r="E60" i="48" s="1"/>
  <c r="E63" i="48" s="1"/>
  <c r="B57" i="48"/>
  <c r="J57" i="48" s="1"/>
  <c r="L55" i="48"/>
  <c r="K55" i="48"/>
  <c r="I58" i="43"/>
  <c r="I61" i="43" s="1"/>
  <c r="I64" i="43" s="1"/>
  <c r="H58" i="43"/>
  <c r="H61" i="43" s="1"/>
  <c r="H64" i="43" s="1"/>
  <c r="G58" i="43"/>
  <c r="G61" i="43" s="1"/>
  <c r="G64" i="43" s="1"/>
  <c r="F58" i="43"/>
  <c r="F61" i="43" s="1"/>
  <c r="F64" i="43" s="1"/>
  <c r="E58" i="43"/>
  <c r="E61" i="43" s="1"/>
  <c r="E64" i="43" s="1"/>
  <c r="D58" i="43"/>
  <c r="D61" i="43" s="1"/>
  <c r="D64" i="43" s="1"/>
  <c r="C58" i="43"/>
  <c r="C61" i="43" s="1"/>
  <c r="C64" i="43" s="1"/>
  <c r="B58" i="43"/>
  <c r="B61" i="43" s="1"/>
  <c r="I57" i="43"/>
  <c r="I60" i="43" s="1"/>
  <c r="I63" i="43" s="1"/>
  <c r="H57" i="43"/>
  <c r="H60" i="43" s="1"/>
  <c r="H63" i="43" s="1"/>
  <c r="G57" i="43"/>
  <c r="G60" i="43" s="1"/>
  <c r="G63" i="43" s="1"/>
  <c r="F57" i="43"/>
  <c r="F60" i="43" s="1"/>
  <c r="F63" i="43" s="1"/>
  <c r="F54" i="43" s="1"/>
  <c r="E57" i="43"/>
  <c r="E60" i="43" s="1"/>
  <c r="E63" i="43" s="1"/>
  <c r="D57" i="43"/>
  <c r="D60" i="43" s="1"/>
  <c r="D63" i="43" s="1"/>
  <c r="C57" i="43"/>
  <c r="C60" i="43" s="1"/>
  <c r="C63" i="43" s="1"/>
  <c r="B57" i="43"/>
  <c r="B60" i="43" s="1"/>
  <c r="I58" i="44"/>
  <c r="I57" i="44" s="1"/>
  <c r="I60" i="44" s="1"/>
  <c r="I63" i="44" s="1"/>
  <c r="H58" i="44"/>
  <c r="H57" i="44" s="1"/>
  <c r="H60" i="44" s="1"/>
  <c r="H63" i="44" s="1"/>
  <c r="G58" i="44"/>
  <c r="G57" i="44" s="1"/>
  <c r="G60" i="44" s="1"/>
  <c r="G63" i="44" s="1"/>
  <c r="F58" i="44"/>
  <c r="F61" i="44" s="1"/>
  <c r="F64" i="44" s="1"/>
  <c r="E58" i="44"/>
  <c r="E57" i="44" s="1"/>
  <c r="E60" i="44" s="1"/>
  <c r="E63" i="44" s="1"/>
  <c r="D58" i="44"/>
  <c r="D57" i="44" s="1"/>
  <c r="D60" i="44" s="1"/>
  <c r="D63" i="44" s="1"/>
  <c r="C58" i="44"/>
  <c r="C57" i="44" s="1"/>
  <c r="C60" i="44" s="1"/>
  <c r="C63" i="44" s="1"/>
  <c r="B58" i="44"/>
  <c r="B61" i="44" s="1"/>
  <c r="F57" i="44"/>
  <c r="F60" i="44" s="1"/>
  <c r="F63" i="44" s="1"/>
  <c r="B57" i="44"/>
  <c r="B60" i="44" s="1"/>
  <c r="L55" i="44"/>
  <c r="K55" i="44"/>
  <c r="I58" i="45"/>
  <c r="I61" i="45" s="1"/>
  <c r="I64" i="45" s="1"/>
  <c r="H58" i="45"/>
  <c r="H61" i="45" s="1"/>
  <c r="H64" i="45" s="1"/>
  <c r="G58" i="45"/>
  <c r="G61" i="45" s="1"/>
  <c r="G64" i="45" s="1"/>
  <c r="F58" i="45"/>
  <c r="F61" i="45" s="1"/>
  <c r="F64" i="45" s="1"/>
  <c r="E58" i="45"/>
  <c r="E61" i="45" s="1"/>
  <c r="E64" i="45" s="1"/>
  <c r="D58" i="45"/>
  <c r="D61" i="45" s="1"/>
  <c r="D64" i="45" s="1"/>
  <c r="C58" i="45"/>
  <c r="C57" i="45" s="1"/>
  <c r="C60" i="45" s="1"/>
  <c r="C63" i="45" s="1"/>
  <c r="B58" i="45"/>
  <c r="B61" i="45" s="1"/>
  <c r="I57" i="45"/>
  <c r="I60" i="45" s="1"/>
  <c r="I63" i="45" s="1"/>
  <c r="H57" i="45"/>
  <c r="H60" i="45" s="1"/>
  <c r="H63" i="45" s="1"/>
  <c r="F57" i="45"/>
  <c r="F60" i="45" s="1"/>
  <c r="F63" i="45" s="1"/>
  <c r="E57" i="45"/>
  <c r="E60" i="45" s="1"/>
  <c r="E63" i="45" s="1"/>
  <c r="D57" i="45"/>
  <c r="D60" i="45" s="1"/>
  <c r="D63" i="45" s="1"/>
  <c r="B57" i="45"/>
  <c r="B60" i="45" s="1"/>
  <c r="I58" i="46"/>
  <c r="I61" i="46" s="1"/>
  <c r="I64" i="46" s="1"/>
  <c r="H58" i="46"/>
  <c r="H61" i="46" s="1"/>
  <c r="H64" i="46" s="1"/>
  <c r="G58" i="46"/>
  <c r="G57" i="46" s="1"/>
  <c r="G60" i="46" s="1"/>
  <c r="G63" i="46" s="1"/>
  <c r="F58" i="46"/>
  <c r="F61" i="46" s="1"/>
  <c r="F64" i="46" s="1"/>
  <c r="E58" i="46"/>
  <c r="E61" i="46" s="1"/>
  <c r="E64" i="46" s="1"/>
  <c r="D58" i="46"/>
  <c r="D61" i="46" s="1"/>
  <c r="D64" i="46" s="1"/>
  <c r="C58" i="46"/>
  <c r="C61" i="46" s="1"/>
  <c r="C64" i="46" s="1"/>
  <c r="B58" i="46"/>
  <c r="B61" i="46" s="1"/>
  <c r="I57" i="46"/>
  <c r="I60" i="46" s="1"/>
  <c r="I63" i="46" s="1"/>
  <c r="F57" i="46"/>
  <c r="F60" i="46" s="1"/>
  <c r="F63" i="46" s="1"/>
  <c r="E57" i="46"/>
  <c r="E60" i="46" s="1"/>
  <c r="E63" i="46" s="1"/>
  <c r="B57" i="46"/>
  <c r="I58" i="47"/>
  <c r="I57" i="47" s="1"/>
  <c r="I60" i="47" s="1"/>
  <c r="I63" i="47" s="1"/>
  <c r="H58" i="47"/>
  <c r="H61" i="47" s="1"/>
  <c r="H64" i="47" s="1"/>
  <c r="G58" i="47"/>
  <c r="G61" i="47" s="1"/>
  <c r="G64" i="47" s="1"/>
  <c r="F58" i="47"/>
  <c r="F61" i="47" s="1"/>
  <c r="F64" i="47" s="1"/>
  <c r="E58" i="47"/>
  <c r="E57" i="47" s="1"/>
  <c r="E60" i="47" s="1"/>
  <c r="E63" i="47" s="1"/>
  <c r="D58" i="47"/>
  <c r="D57" i="47" s="1"/>
  <c r="D60" i="47" s="1"/>
  <c r="D63" i="47" s="1"/>
  <c r="C58" i="47"/>
  <c r="C57" i="47" s="1"/>
  <c r="C60" i="47" s="1"/>
  <c r="C63" i="47" s="1"/>
  <c r="B58" i="47"/>
  <c r="B61" i="47" s="1"/>
  <c r="F57" i="47"/>
  <c r="F60" i="47" s="1"/>
  <c r="F63" i="47" s="1"/>
  <c r="B57" i="47"/>
  <c r="B60" i="47" s="1"/>
  <c r="L55" i="47"/>
  <c r="K55" i="47"/>
  <c r="I58" i="38"/>
  <c r="I61" i="38" s="1"/>
  <c r="I64" i="38" s="1"/>
  <c r="H58" i="38"/>
  <c r="H57" i="38" s="1"/>
  <c r="H60" i="38" s="1"/>
  <c r="H63" i="38" s="1"/>
  <c r="G58" i="38"/>
  <c r="G57" i="38" s="1"/>
  <c r="G60" i="38" s="1"/>
  <c r="G63" i="38" s="1"/>
  <c r="F58" i="38"/>
  <c r="F61" i="38" s="1"/>
  <c r="F64" i="38" s="1"/>
  <c r="E58" i="38"/>
  <c r="E61" i="38" s="1"/>
  <c r="E64" i="38" s="1"/>
  <c r="D58" i="38"/>
  <c r="D61" i="38" s="1"/>
  <c r="D64" i="38" s="1"/>
  <c r="C58" i="38"/>
  <c r="C57" i="38" s="1"/>
  <c r="C60" i="38" s="1"/>
  <c r="C63" i="38" s="1"/>
  <c r="B58" i="38"/>
  <c r="B61" i="38" s="1"/>
  <c r="I57" i="38"/>
  <c r="I60" i="38" s="1"/>
  <c r="I63" i="38" s="1"/>
  <c r="F57" i="38"/>
  <c r="F60" i="38" s="1"/>
  <c r="F63" i="38" s="1"/>
  <c r="E57" i="38"/>
  <c r="E60" i="38" s="1"/>
  <c r="E63" i="38" s="1"/>
  <c r="B57" i="38"/>
  <c r="B60" i="38" s="1"/>
  <c r="L55" i="38"/>
  <c r="K55" i="38"/>
  <c r="I58" i="39"/>
  <c r="I57" i="39" s="1"/>
  <c r="I60" i="39" s="1"/>
  <c r="I63" i="39" s="1"/>
  <c r="H58" i="39"/>
  <c r="H57" i="39" s="1"/>
  <c r="H60" i="39" s="1"/>
  <c r="H63" i="39" s="1"/>
  <c r="G58" i="39"/>
  <c r="G57" i="39" s="1"/>
  <c r="G60" i="39" s="1"/>
  <c r="G63" i="39" s="1"/>
  <c r="F58" i="39"/>
  <c r="F61" i="39" s="1"/>
  <c r="F64" i="39" s="1"/>
  <c r="E58" i="39"/>
  <c r="E57" i="39" s="1"/>
  <c r="E60" i="39" s="1"/>
  <c r="E63" i="39" s="1"/>
  <c r="D58" i="39"/>
  <c r="D57" i="39" s="1"/>
  <c r="D60" i="39" s="1"/>
  <c r="D63" i="39" s="1"/>
  <c r="C58" i="39"/>
  <c r="C57" i="39" s="1"/>
  <c r="C60" i="39" s="1"/>
  <c r="C63" i="39" s="1"/>
  <c r="B58" i="39"/>
  <c r="B61" i="39" s="1"/>
  <c r="F57" i="39"/>
  <c r="F60" i="39" s="1"/>
  <c r="F63" i="39" s="1"/>
  <c r="B57" i="39"/>
  <c r="B60" i="39" s="1"/>
  <c r="L55" i="39"/>
  <c r="K55" i="39"/>
  <c r="I58" i="40"/>
  <c r="I61" i="40" s="1"/>
  <c r="I64" i="40" s="1"/>
  <c r="H58" i="40"/>
  <c r="H61" i="40" s="1"/>
  <c r="H64" i="40" s="1"/>
  <c r="G58" i="40"/>
  <c r="G61" i="40" s="1"/>
  <c r="G64" i="40" s="1"/>
  <c r="F58" i="40"/>
  <c r="F61" i="40" s="1"/>
  <c r="F64" i="40" s="1"/>
  <c r="E58" i="40"/>
  <c r="E61" i="40" s="1"/>
  <c r="E64" i="40" s="1"/>
  <c r="D58" i="40"/>
  <c r="D61" i="40" s="1"/>
  <c r="D64" i="40" s="1"/>
  <c r="C58" i="40"/>
  <c r="C61" i="40" s="1"/>
  <c r="C64" i="40" s="1"/>
  <c r="B58" i="40"/>
  <c r="B61" i="40" s="1"/>
  <c r="I57" i="40"/>
  <c r="I60" i="40" s="1"/>
  <c r="I63" i="40" s="1"/>
  <c r="H57" i="40"/>
  <c r="H60" i="40" s="1"/>
  <c r="H63" i="40" s="1"/>
  <c r="G57" i="40"/>
  <c r="G60" i="40" s="1"/>
  <c r="G63" i="40" s="1"/>
  <c r="F57" i="40"/>
  <c r="F60" i="40" s="1"/>
  <c r="F63" i="40" s="1"/>
  <c r="E57" i="40"/>
  <c r="E60" i="40" s="1"/>
  <c r="E63" i="40" s="1"/>
  <c r="D57" i="40"/>
  <c r="D60" i="40" s="1"/>
  <c r="D63" i="40" s="1"/>
  <c r="C57" i="40"/>
  <c r="C60" i="40" s="1"/>
  <c r="C63" i="40" s="1"/>
  <c r="B57" i="40"/>
  <c r="B60" i="40" s="1"/>
  <c r="L55" i="40"/>
  <c r="K55" i="40"/>
  <c r="I58" i="41"/>
  <c r="I61" i="41" s="1"/>
  <c r="I64" i="41" s="1"/>
  <c r="H58" i="41"/>
  <c r="H61" i="41" s="1"/>
  <c r="H64" i="41" s="1"/>
  <c r="G58" i="41"/>
  <c r="G57" i="41" s="1"/>
  <c r="G60" i="41" s="1"/>
  <c r="G63" i="41" s="1"/>
  <c r="F58" i="41"/>
  <c r="F61" i="41" s="1"/>
  <c r="F64" i="41" s="1"/>
  <c r="E58" i="41"/>
  <c r="E61" i="41" s="1"/>
  <c r="E64" i="41" s="1"/>
  <c r="D58" i="41"/>
  <c r="D57" i="41" s="1"/>
  <c r="D60" i="41" s="1"/>
  <c r="D63" i="41" s="1"/>
  <c r="C58" i="41"/>
  <c r="C61" i="41" s="1"/>
  <c r="C64" i="41" s="1"/>
  <c r="C54" i="41" s="1"/>
  <c r="B58" i="41"/>
  <c r="B61" i="41" s="1"/>
  <c r="I57" i="41"/>
  <c r="I60" i="41" s="1"/>
  <c r="I63" i="41" s="1"/>
  <c r="F57" i="41"/>
  <c r="F60" i="41" s="1"/>
  <c r="F63" i="41" s="1"/>
  <c r="E57" i="41"/>
  <c r="E60" i="41" s="1"/>
  <c r="E63" i="41" s="1"/>
  <c r="B57" i="41"/>
  <c r="B60" i="41" s="1"/>
  <c r="I58" i="42"/>
  <c r="I61" i="42" s="1"/>
  <c r="I64" i="42" s="1"/>
  <c r="H58" i="42"/>
  <c r="H61" i="42" s="1"/>
  <c r="H64" i="42" s="1"/>
  <c r="G58" i="42"/>
  <c r="G61" i="42" s="1"/>
  <c r="G64" i="42" s="1"/>
  <c r="F58" i="42"/>
  <c r="F61" i="42" s="1"/>
  <c r="F64" i="42" s="1"/>
  <c r="E58" i="42"/>
  <c r="E61" i="42" s="1"/>
  <c r="E64" i="42" s="1"/>
  <c r="D58" i="42"/>
  <c r="D61" i="42" s="1"/>
  <c r="D64" i="42" s="1"/>
  <c r="C58" i="42"/>
  <c r="C57" i="42" s="1"/>
  <c r="C60" i="42" s="1"/>
  <c r="C63" i="42" s="1"/>
  <c r="B58" i="42"/>
  <c r="B61" i="42" s="1"/>
  <c r="I57" i="42"/>
  <c r="I60" i="42" s="1"/>
  <c r="I63" i="42" s="1"/>
  <c r="H57" i="42"/>
  <c r="H60" i="42" s="1"/>
  <c r="H63" i="42" s="1"/>
  <c r="F57" i="42"/>
  <c r="F60" i="42" s="1"/>
  <c r="F63" i="42" s="1"/>
  <c r="E57" i="42"/>
  <c r="E60" i="42" s="1"/>
  <c r="E63" i="42" s="1"/>
  <c r="D57" i="42"/>
  <c r="D60" i="42" s="1"/>
  <c r="D63" i="42" s="1"/>
  <c r="B57" i="42"/>
  <c r="L55" i="42"/>
  <c r="K55" i="42"/>
  <c r="I58" i="37"/>
  <c r="I61" i="37" s="1"/>
  <c r="I64" i="37" s="1"/>
  <c r="H58" i="37"/>
  <c r="H57" i="37" s="1"/>
  <c r="H60" i="37" s="1"/>
  <c r="H63" i="37" s="1"/>
  <c r="G58" i="37"/>
  <c r="G57" i="37" s="1"/>
  <c r="G60" i="37" s="1"/>
  <c r="G63" i="37" s="1"/>
  <c r="F58" i="37"/>
  <c r="F61" i="37" s="1"/>
  <c r="F64" i="37" s="1"/>
  <c r="E58" i="37"/>
  <c r="E61" i="37" s="1"/>
  <c r="E64" i="37" s="1"/>
  <c r="D58" i="37"/>
  <c r="D57" i="37" s="1"/>
  <c r="D60" i="37" s="1"/>
  <c r="D63" i="37" s="1"/>
  <c r="C58" i="37"/>
  <c r="C61" i="37" s="1"/>
  <c r="C64" i="37" s="1"/>
  <c r="B58" i="37"/>
  <c r="B61" i="37" s="1"/>
  <c r="I57" i="37"/>
  <c r="I60" i="37" s="1"/>
  <c r="I63" i="37" s="1"/>
  <c r="F57" i="37"/>
  <c r="F60" i="37" s="1"/>
  <c r="F63" i="37" s="1"/>
  <c r="E57" i="37"/>
  <c r="E60" i="37" s="1"/>
  <c r="E63" i="37" s="1"/>
  <c r="B57" i="37"/>
  <c r="B60" i="37" s="1"/>
  <c r="L55" i="37"/>
  <c r="K55" i="37"/>
  <c r="I58" i="36"/>
  <c r="I61" i="36" s="1"/>
  <c r="I64" i="36" s="1"/>
  <c r="H58" i="36"/>
  <c r="H61" i="36" s="1"/>
  <c r="H64" i="36" s="1"/>
  <c r="G58" i="36"/>
  <c r="G57" i="36" s="1"/>
  <c r="G60" i="36" s="1"/>
  <c r="G63" i="36" s="1"/>
  <c r="F58" i="36"/>
  <c r="F61" i="36" s="1"/>
  <c r="F64" i="36" s="1"/>
  <c r="E58" i="36"/>
  <c r="E61" i="36" s="1"/>
  <c r="E64" i="36" s="1"/>
  <c r="D58" i="36"/>
  <c r="D61" i="36" s="1"/>
  <c r="D64" i="36" s="1"/>
  <c r="C58" i="36"/>
  <c r="C57" i="36" s="1"/>
  <c r="C60" i="36" s="1"/>
  <c r="C63" i="36" s="1"/>
  <c r="C54" i="36" s="1"/>
  <c r="B58" i="36"/>
  <c r="B61" i="36" s="1"/>
  <c r="I57" i="36"/>
  <c r="I60" i="36" s="1"/>
  <c r="I63" i="36" s="1"/>
  <c r="H57" i="36"/>
  <c r="H60" i="36" s="1"/>
  <c r="H63" i="36" s="1"/>
  <c r="F57" i="36"/>
  <c r="F60" i="36" s="1"/>
  <c r="F63" i="36" s="1"/>
  <c r="F54" i="36" s="1"/>
  <c r="E57" i="36"/>
  <c r="E60" i="36" s="1"/>
  <c r="E63" i="36" s="1"/>
  <c r="D57" i="36"/>
  <c r="D60" i="36" s="1"/>
  <c r="D63" i="36" s="1"/>
  <c r="B57" i="36"/>
  <c r="B60" i="36" s="1"/>
  <c r="I58" i="35"/>
  <c r="I61" i="35" s="1"/>
  <c r="I64" i="35" s="1"/>
  <c r="H58" i="35"/>
  <c r="H61" i="35" s="1"/>
  <c r="H64" i="35" s="1"/>
  <c r="G58" i="35"/>
  <c r="G61" i="35" s="1"/>
  <c r="G64" i="35" s="1"/>
  <c r="F58" i="35"/>
  <c r="F61" i="35" s="1"/>
  <c r="F64" i="35" s="1"/>
  <c r="E58" i="35"/>
  <c r="E61" i="35" s="1"/>
  <c r="E64" i="35" s="1"/>
  <c r="D58" i="35"/>
  <c r="D61" i="35" s="1"/>
  <c r="D64" i="35" s="1"/>
  <c r="C58" i="35"/>
  <c r="C57" i="35" s="1"/>
  <c r="C60" i="35" s="1"/>
  <c r="C63" i="35" s="1"/>
  <c r="B58" i="35"/>
  <c r="B61" i="35" s="1"/>
  <c r="I57" i="35"/>
  <c r="I60" i="35" s="1"/>
  <c r="I63" i="35" s="1"/>
  <c r="H57" i="35"/>
  <c r="H60" i="35" s="1"/>
  <c r="H63" i="35" s="1"/>
  <c r="F57" i="35"/>
  <c r="F60" i="35" s="1"/>
  <c r="F63" i="35" s="1"/>
  <c r="F54" i="35" s="1"/>
  <c r="E57" i="35"/>
  <c r="E60" i="35" s="1"/>
  <c r="E63" i="35" s="1"/>
  <c r="D57" i="35"/>
  <c r="D60" i="35" s="1"/>
  <c r="D63" i="35" s="1"/>
  <c r="B57" i="35"/>
  <c r="B60" i="35" s="1"/>
  <c r="I58" i="32"/>
  <c r="I61" i="32" s="1"/>
  <c r="I64" i="32" s="1"/>
  <c r="H58" i="32"/>
  <c r="H61" i="32" s="1"/>
  <c r="H64" i="32" s="1"/>
  <c r="G58" i="32"/>
  <c r="G61" i="32" s="1"/>
  <c r="G64" i="32" s="1"/>
  <c r="F58" i="32"/>
  <c r="F61" i="32" s="1"/>
  <c r="F64" i="32" s="1"/>
  <c r="E58" i="32"/>
  <c r="E61" i="32" s="1"/>
  <c r="E64" i="32" s="1"/>
  <c r="D58" i="32"/>
  <c r="D61" i="32" s="1"/>
  <c r="D64" i="32" s="1"/>
  <c r="C58" i="32"/>
  <c r="C61" i="32" s="1"/>
  <c r="C64" i="32" s="1"/>
  <c r="B58" i="32"/>
  <c r="B61" i="32" s="1"/>
  <c r="I57" i="32"/>
  <c r="I60" i="32" s="1"/>
  <c r="I63" i="32" s="1"/>
  <c r="H57" i="32"/>
  <c r="H60" i="32" s="1"/>
  <c r="H63" i="32" s="1"/>
  <c r="G57" i="32"/>
  <c r="G60" i="32" s="1"/>
  <c r="G63" i="32" s="1"/>
  <c r="F57" i="32"/>
  <c r="F60" i="32" s="1"/>
  <c r="F63" i="32" s="1"/>
  <c r="E57" i="32"/>
  <c r="E60" i="32" s="1"/>
  <c r="E63" i="32" s="1"/>
  <c r="D57" i="32"/>
  <c r="D60" i="32" s="1"/>
  <c r="D63" i="32" s="1"/>
  <c r="C57" i="32"/>
  <c r="C60" i="32" s="1"/>
  <c r="C63" i="32" s="1"/>
  <c r="B57" i="32"/>
  <c r="B60" i="32" s="1"/>
  <c r="L55" i="32"/>
  <c r="K55" i="32"/>
  <c r="I58" i="33"/>
  <c r="I61" i="33" s="1"/>
  <c r="I64" i="33" s="1"/>
  <c r="H58" i="33"/>
  <c r="H61" i="33" s="1"/>
  <c r="H64" i="33" s="1"/>
  <c r="G58" i="33"/>
  <c r="G61" i="33" s="1"/>
  <c r="G64" i="33" s="1"/>
  <c r="F58" i="33"/>
  <c r="F61" i="33" s="1"/>
  <c r="F64" i="33" s="1"/>
  <c r="E58" i="33"/>
  <c r="E61" i="33" s="1"/>
  <c r="E64" i="33" s="1"/>
  <c r="D58" i="33"/>
  <c r="D61" i="33" s="1"/>
  <c r="D64" i="33" s="1"/>
  <c r="C58" i="33"/>
  <c r="C61" i="33" s="1"/>
  <c r="C64" i="33" s="1"/>
  <c r="B58" i="33"/>
  <c r="B61" i="33" s="1"/>
  <c r="I57" i="33"/>
  <c r="I60" i="33" s="1"/>
  <c r="I63" i="33" s="1"/>
  <c r="H57" i="33"/>
  <c r="H60" i="33" s="1"/>
  <c r="H63" i="33" s="1"/>
  <c r="F57" i="33"/>
  <c r="F60" i="33" s="1"/>
  <c r="F63" i="33" s="1"/>
  <c r="E57" i="33"/>
  <c r="E60" i="33" s="1"/>
  <c r="E63" i="33" s="1"/>
  <c r="D57" i="33"/>
  <c r="D60" i="33" s="1"/>
  <c r="D63" i="33" s="1"/>
  <c r="B57" i="33"/>
  <c r="L55" i="33"/>
  <c r="K55" i="33"/>
  <c r="I58" i="34"/>
  <c r="I57" i="34" s="1"/>
  <c r="I60" i="34" s="1"/>
  <c r="I63" i="34" s="1"/>
  <c r="H58" i="34"/>
  <c r="H61" i="34" s="1"/>
  <c r="H64" i="34" s="1"/>
  <c r="G58" i="34"/>
  <c r="G61" i="34" s="1"/>
  <c r="G64" i="34" s="1"/>
  <c r="F58" i="34"/>
  <c r="F61" i="34" s="1"/>
  <c r="F64" i="34" s="1"/>
  <c r="E58" i="34"/>
  <c r="E57" i="34" s="1"/>
  <c r="E60" i="34" s="1"/>
  <c r="E63" i="34" s="1"/>
  <c r="D58" i="34"/>
  <c r="D61" i="34" s="1"/>
  <c r="D64" i="34" s="1"/>
  <c r="C58" i="34"/>
  <c r="C57" i="34" s="1"/>
  <c r="C60" i="34" s="1"/>
  <c r="C63" i="34" s="1"/>
  <c r="B58" i="34"/>
  <c r="B61" i="34" s="1"/>
  <c r="H57" i="34"/>
  <c r="H60" i="34" s="1"/>
  <c r="H63" i="34" s="1"/>
  <c r="F57" i="34"/>
  <c r="F60" i="34" s="1"/>
  <c r="F63" i="34" s="1"/>
  <c r="D57" i="34"/>
  <c r="D60" i="34" s="1"/>
  <c r="D63" i="34" s="1"/>
  <c r="B57" i="34"/>
  <c r="L55" i="34"/>
  <c r="K55" i="34"/>
  <c r="I58" i="26"/>
  <c r="I61" i="26" s="1"/>
  <c r="I64" i="26" s="1"/>
  <c r="H58" i="26"/>
  <c r="H61" i="26" s="1"/>
  <c r="H64" i="26" s="1"/>
  <c r="G58" i="26"/>
  <c r="G57" i="26" s="1"/>
  <c r="G60" i="26" s="1"/>
  <c r="G63" i="26" s="1"/>
  <c r="F58" i="26"/>
  <c r="F61" i="26" s="1"/>
  <c r="F64" i="26" s="1"/>
  <c r="E58" i="26"/>
  <c r="E61" i="26" s="1"/>
  <c r="E64" i="26" s="1"/>
  <c r="D58" i="26"/>
  <c r="D61" i="26" s="1"/>
  <c r="D64" i="26" s="1"/>
  <c r="C58" i="26"/>
  <c r="C61" i="26" s="1"/>
  <c r="C64" i="26" s="1"/>
  <c r="B58" i="26"/>
  <c r="B61" i="26" s="1"/>
  <c r="I57" i="26"/>
  <c r="I60" i="26" s="1"/>
  <c r="I63" i="26" s="1"/>
  <c r="H57" i="26"/>
  <c r="H60" i="26" s="1"/>
  <c r="H63" i="26" s="1"/>
  <c r="F57" i="26"/>
  <c r="F60" i="26" s="1"/>
  <c r="F63" i="26" s="1"/>
  <c r="E57" i="26"/>
  <c r="E60" i="26" s="1"/>
  <c r="E63" i="26" s="1"/>
  <c r="D57" i="26"/>
  <c r="D60" i="26" s="1"/>
  <c r="D63" i="26" s="1"/>
  <c r="B57" i="26"/>
  <c r="B60" i="26" s="1"/>
  <c r="L55" i="26"/>
  <c r="K55" i="26"/>
  <c r="I58" i="28"/>
  <c r="I57" i="28" s="1"/>
  <c r="I60" i="28" s="1"/>
  <c r="I63" i="28" s="1"/>
  <c r="H58" i="28"/>
  <c r="H57" i="28" s="1"/>
  <c r="H60" i="28" s="1"/>
  <c r="H63" i="28" s="1"/>
  <c r="G58" i="28"/>
  <c r="G57" i="28" s="1"/>
  <c r="G60" i="28" s="1"/>
  <c r="G63" i="28" s="1"/>
  <c r="F58" i="28"/>
  <c r="F61" i="28" s="1"/>
  <c r="F64" i="28" s="1"/>
  <c r="E58" i="28"/>
  <c r="E57" i="28" s="1"/>
  <c r="E60" i="28" s="1"/>
  <c r="E63" i="28" s="1"/>
  <c r="D58" i="28"/>
  <c r="D57" i="28" s="1"/>
  <c r="D60" i="28" s="1"/>
  <c r="D63" i="28" s="1"/>
  <c r="C58" i="28"/>
  <c r="C57" i="28" s="1"/>
  <c r="C60" i="28" s="1"/>
  <c r="C63" i="28" s="1"/>
  <c r="B58" i="28"/>
  <c r="B61" i="28" s="1"/>
  <c r="F57" i="28"/>
  <c r="F60" i="28" s="1"/>
  <c r="F63" i="28" s="1"/>
  <c r="B57" i="28"/>
  <c r="B60" i="28" s="1"/>
  <c r="L55" i="28"/>
  <c r="K55" i="28"/>
  <c r="I58" i="29"/>
  <c r="I57" i="29" s="1"/>
  <c r="I60" i="29" s="1"/>
  <c r="I63" i="29" s="1"/>
  <c r="H58" i="29"/>
  <c r="H61" i="29" s="1"/>
  <c r="H64" i="29" s="1"/>
  <c r="G58" i="29"/>
  <c r="G57" i="29" s="1"/>
  <c r="G60" i="29" s="1"/>
  <c r="G63" i="29" s="1"/>
  <c r="F58" i="29"/>
  <c r="F61" i="29" s="1"/>
  <c r="F64" i="29" s="1"/>
  <c r="E58" i="29"/>
  <c r="E57" i="29" s="1"/>
  <c r="E60" i="29" s="1"/>
  <c r="E63" i="29" s="1"/>
  <c r="D58" i="29"/>
  <c r="D61" i="29" s="1"/>
  <c r="D64" i="29" s="1"/>
  <c r="C58" i="29"/>
  <c r="C57" i="29" s="1"/>
  <c r="C60" i="29" s="1"/>
  <c r="C63" i="29" s="1"/>
  <c r="B58" i="29"/>
  <c r="B61" i="29" s="1"/>
  <c r="F57" i="29"/>
  <c r="F60" i="29" s="1"/>
  <c r="F63" i="29" s="1"/>
  <c r="B57" i="29"/>
  <c r="B60" i="29" s="1"/>
  <c r="L55" i="29"/>
  <c r="K55" i="29"/>
  <c r="I58" i="30"/>
  <c r="I57" i="30" s="1"/>
  <c r="I60" i="30" s="1"/>
  <c r="I63" i="30" s="1"/>
  <c r="H58" i="30"/>
  <c r="H57" i="30" s="1"/>
  <c r="H60" i="30" s="1"/>
  <c r="H63" i="30" s="1"/>
  <c r="G58" i="30"/>
  <c r="G57" i="30" s="1"/>
  <c r="G60" i="30" s="1"/>
  <c r="G63" i="30" s="1"/>
  <c r="F58" i="30"/>
  <c r="F61" i="30" s="1"/>
  <c r="F64" i="30" s="1"/>
  <c r="E58" i="30"/>
  <c r="E57" i="30" s="1"/>
  <c r="E60" i="30" s="1"/>
  <c r="E63" i="30" s="1"/>
  <c r="D58" i="30"/>
  <c r="D57" i="30" s="1"/>
  <c r="D60" i="30" s="1"/>
  <c r="D63" i="30" s="1"/>
  <c r="C58" i="30"/>
  <c r="C57" i="30" s="1"/>
  <c r="C60" i="30" s="1"/>
  <c r="C63" i="30" s="1"/>
  <c r="B58" i="30"/>
  <c r="B61" i="30" s="1"/>
  <c r="F57" i="30"/>
  <c r="F60" i="30" s="1"/>
  <c r="F63" i="30" s="1"/>
  <c r="B57" i="30"/>
  <c r="B60" i="30" s="1"/>
  <c r="L55" i="30"/>
  <c r="K55" i="30"/>
  <c r="I58" i="31"/>
  <c r="I61" i="31" s="1"/>
  <c r="I64" i="31" s="1"/>
  <c r="H58" i="31"/>
  <c r="H57" i="31" s="1"/>
  <c r="H60" i="31" s="1"/>
  <c r="H63" i="31" s="1"/>
  <c r="G58" i="31"/>
  <c r="G57" i="31" s="1"/>
  <c r="G60" i="31" s="1"/>
  <c r="G63" i="31" s="1"/>
  <c r="F58" i="31"/>
  <c r="F61" i="31" s="1"/>
  <c r="F64" i="31" s="1"/>
  <c r="E58" i="31"/>
  <c r="E61" i="31" s="1"/>
  <c r="E64" i="31" s="1"/>
  <c r="D58" i="31"/>
  <c r="D57" i="31" s="1"/>
  <c r="D60" i="31" s="1"/>
  <c r="D63" i="31" s="1"/>
  <c r="C58" i="31"/>
  <c r="C57" i="31" s="1"/>
  <c r="C60" i="31" s="1"/>
  <c r="C63" i="31" s="1"/>
  <c r="B58" i="31"/>
  <c r="B61" i="31" s="1"/>
  <c r="I57" i="31"/>
  <c r="I60" i="31" s="1"/>
  <c r="I63" i="31" s="1"/>
  <c r="F57" i="31"/>
  <c r="F60" i="31" s="1"/>
  <c r="F63" i="31" s="1"/>
  <c r="E57" i="31"/>
  <c r="E60" i="31" s="1"/>
  <c r="E63" i="31" s="1"/>
  <c r="B57" i="31"/>
  <c r="B60" i="31" s="1"/>
  <c r="L55" i="31"/>
  <c r="K55" i="31"/>
  <c r="I58" i="24"/>
  <c r="I57" i="24" s="1"/>
  <c r="I60" i="24" s="1"/>
  <c r="I63" i="24" s="1"/>
  <c r="H58" i="24"/>
  <c r="H57" i="24" s="1"/>
  <c r="H60" i="24" s="1"/>
  <c r="H63" i="24" s="1"/>
  <c r="G58" i="24"/>
  <c r="G61" i="24" s="1"/>
  <c r="G64" i="24" s="1"/>
  <c r="F58" i="24"/>
  <c r="F61" i="24" s="1"/>
  <c r="F64" i="24" s="1"/>
  <c r="E58" i="24"/>
  <c r="E57" i="24" s="1"/>
  <c r="E60" i="24" s="1"/>
  <c r="E63" i="24" s="1"/>
  <c r="D58" i="24"/>
  <c r="D57" i="24" s="1"/>
  <c r="D60" i="24" s="1"/>
  <c r="D63" i="24" s="1"/>
  <c r="C58" i="24"/>
  <c r="C57" i="24" s="1"/>
  <c r="C60" i="24" s="1"/>
  <c r="C63" i="24" s="1"/>
  <c r="B58" i="24"/>
  <c r="B61" i="24" s="1"/>
  <c r="F57" i="24"/>
  <c r="F60" i="24" s="1"/>
  <c r="F63" i="24" s="1"/>
  <c r="B57" i="24"/>
  <c r="L55" i="24"/>
  <c r="K55" i="24"/>
  <c r="I58" i="25"/>
  <c r="I61" i="25" s="1"/>
  <c r="I64" i="25" s="1"/>
  <c r="H58" i="25"/>
  <c r="H61" i="25" s="1"/>
  <c r="H64" i="25" s="1"/>
  <c r="G58" i="25"/>
  <c r="G61" i="25" s="1"/>
  <c r="G64" i="25" s="1"/>
  <c r="F58" i="25"/>
  <c r="F61" i="25" s="1"/>
  <c r="F64" i="25" s="1"/>
  <c r="E58" i="25"/>
  <c r="E61" i="25" s="1"/>
  <c r="E64" i="25" s="1"/>
  <c r="D58" i="25"/>
  <c r="D61" i="25" s="1"/>
  <c r="D64" i="25" s="1"/>
  <c r="C58" i="25"/>
  <c r="C61" i="25" s="1"/>
  <c r="C64" i="25" s="1"/>
  <c r="B58" i="25"/>
  <c r="B61" i="25" s="1"/>
  <c r="I57" i="25"/>
  <c r="I60" i="25" s="1"/>
  <c r="I63" i="25" s="1"/>
  <c r="H57" i="25"/>
  <c r="H60" i="25" s="1"/>
  <c r="H63" i="25" s="1"/>
  <c r="G57" i="25"/>
  <c r="G60" i="25" s="1"/>
  <c r="G63" i="25" s="1"/>
  <c r="F57" i="25"/>
  <c r="F60" i="25" s="1"/>
  <c r="F63" i="25" s="1"/>
  <c r="E57" i="25"/>
  <c r="E60" i="25" s="1"/>
  <c r="E63" i="25" s="1"/>
  <c r="D57" i="25"/>
  <c r="D60" i="25" s="1"/>
  <c r="D63" i="25" s="1"/>
  <c r="C57" i="25"/>
  <c r="C60" i="25" s="1"/>
  <c r="C63" i="25" s="1"/>
  <c r="B57" i="25"/>
  <c r="B60" i="25" s="1"/>
  <c r="L55" i="25"/>
  <c r="K55" i="25"/>
  <c r="J58" i="21"/>
  <c r="J57" i="21"/>
  <c r="I58" i="21"/>
  <c r="I57" i="21" s="1"/>
  <c r="I60" i="21" s="1"/>
  <c r="I63" i="21" s="1"/>
  <c r="I54" i="21" s="1"/>
  <c r="I61" i="21"/>
  <c r="I64" i="21" s="1"/>
  <c r="J64" i="21" s="1"/>
  <c r="B41" i="21"/>
  <c r="C41" i="21"/>
  <c r="D41" i="21"/>
  <c r="E41" i="21"/>
  <c r="E52" i="21" s="1"/>
  <c r="F41" i="21"/>
  <c r="G41" i="21"/>
  <c r="H41" i="21"/>
  <c r="I41" i="21"/>
  <c r="I52" i="21" s="1"/>
  <c r="J41" i="21"/>
  <c r="I58" i="22"/>
  <c r="I57" i="22" s="1"/>
  <c r="I60" i="22" s="1"/>
  <c r="I63" i="22" s="1"/>
  <c r="I61" i="22"/>
  <c r="I64" i="22" s="1"/>
  <c r="I58" i="23"/>
  <c r="I57" i="23" s="1"/>
  <c r="I60" i="23" s="1"/>
  <c r="I63" i="23" s="1"/>
  <c r="I61" i="23"/>
  <c r="I64" i="23" s="1"/>
  <c r="I54" i="23" s="1"/>
  <c r="H58" i="21"/>
  <c r="H61" i="21" s="1"/>
  <c r="H64" i="21" s="1"/>
  <c r="G58" i="21"/>
  <c r="G61" i="21" s="1"/>
  <c r="G64" i="21" s="1"/>
  <c r="F58" i="21"/>
  <c r="F61" i="21" s="1"/>
  <c r="F64" i="21" s="1"/>
  <c r="E58" i="21"/>
  <c r="E61" i="21" s="1"/>
  <c r="E64" i="21" s="1"/>
  <c r="D58" i="21"/>
  <c r="D61" i="21" s="1"/>
  <c r="D64" i="21" s="1"/>
  <c r="C58" i="21"/>
  <c r="C61" i="21" s="1"/>
  <c r="C64" i="21" s="1"/>
  <c r="B58" i="21"/>
  <c r="H57" i="21"/>
  <c r="H60" i="21" s="1"/>
  <c r="H63" i="21" s="1"/>
  <c r="G57" i="21"/>
  <c r="G60" i="21" s="1"/>
  <c r="G63" i="21" s="1"/>
  <c r="F57" i="21"/>
  <c r="F60" i="21" s="1"/>
  <c r="F63" i="21" s="1"/>
  <c r="E57" i="21"/>
  <c r="E60" i="21" s="1"/>
  <c r="E63" i="21" s="1"/>
  <c r="D57" i="21"/>
  <c r="D60" i="21" s="1"/>
  <c r="D63" i="21" s="1"/>
  <c r="C57" i="21"/>
  <c r="C60" i="21" s="1"/>
  <c r="C63" i="21" s="1"/>
  <c r="B57" i="21"/>
  <c r="H52" i="21"/>
  <c r="G52" i="21"/>
  <c r="F52" i="21"/>
  <c r="D52" i="21"/>
  <c r="C52" i="21"/>
  <c r="B52" i="21"/>
  <c r="B52" i="12"/>
  <c r="C52" i="12"/>
  <c r="D52" i="12"/>
  <c r="E52" i="12"/>
  <c r="F52" i="12"/>
  <c r="G52" i="12"/>
  <c r="H52" i="12"/>
  <c r="I52" i="12"/>
  <c r="J52" i="12"/>
  <c r="H57" i="12"/>
  <c r="H60" i="12" s="1"/>
  <c r="H63" i="12" s="1"/>
  <c r="H54" i="12" s="1"/>
  <c r="B58" i="12"/>
  <c r="B57" i="12" s="1"/>
  <c r="B53" i="12" s="1"/>
  <c r="C58" i="12"/>
  <c r="C57" i="12" s="1"/>
  <c r="C60" i="12" s="1"/>
  <c r="C63" i="12" s="1"/>
  <c r="E58" i="12"/>
  <c r="E61" i="12" s="1"/>
  <c r="E64" i="12" s="1"/>
  <c r="F58" i="12"/>
  <c r="F57" i="12" s="1"/>
  <c r="F60" i="12" s="1"/>
  <c r="F63" i="12" s="1"/>
  <c r="G58" i="12"/>
  <c r="G57" i="12" s="1"/>
  <c r="G60" i="12" s="1"/>
  <c r="G63" i="12" s="1"/>
  <c r="H58" i="12"/>
  <c r="H61" i="12"/>
  <c r="H64" i="12" s="1"/>
  <c r="I58" i="15"/>
  <c r="I61" i="15" s="1"/>
  <c r="I64" i="15" s="1"/>
  <c r="H58" i="15"/>
  <c r="H61" i="15" s="1"/>
  <c r="H64" i="15" s="1"/>
  <c r="G58" i="15"/>
  <c r="G57" i="15" s="1"/>
  <c r="G60" i="15" s="1"/>
  <c r="G63" i="15" s="1"/>
  <c r="F58" i="15"/>
  <c r="F61" i="15" s="1"/>
  <c r="F64" i="15" s="1"/>
  <c r="E58" i="15"/>
  <c r="E61" i="15" s="1"/>
  <c r="E64" i="15" s="1"/>
  <c r="C58" i="15"/>
  <c r="C61" i="15" s="1"/>
  <c r="C64" i="15" s="1"/>
  <c r="B58" i="15"/>
  <c r="B61" i="15" s="1"/>
  <c r="I57" i="15"/>
  <c r="I60" i="15" s="1"/>
  <c r="I63" i="15" s="1"/>
  <c r="H57" i="15"/>
  <c r="H60" i="15" s="1"/>
  <c r="H63" i="15" s="1"/>
  <c r="H54" i="15" s="1"/>
  <c r="E57" i="15"/>
  <c r="E60" i="15" s="1"/>
  <c r="E63" i="15" s="1"/>
  <c r="J52" i="15"/>
  <c r="I52" i="15"/>
  <c r="H52" i="15"/>
  <c r="G52" i="15"/>
  <c r="F52" i="15"/>
  <c r="E52" i="15"/>
  <c r="D52" i="15"/>
  <c r="C52" i="15"/>
  <c r="B52" i="15"/>
  <c r="I58" i="13"/>
  <c r="I61" i="13" s="1"/>
  <c r="I64" i="13" s="1"/>
  <c r="H58" i="13"/>
  <c r="H61" i="13" s="1"/>
  <c r="H64" i="13" s="1"/>
  <c r="G58" i="13"/>
  <c r="G61" i="13" s="1"/>
  <c r="G64" i="13" s="1"/>
  <c r="F58" i="13"/>
  <c r="F61" i="13" s="1"/>
  <c r="F64" i="13" s="1"/>
  <c r="E58" i="13"/>
  <c r="E61" i="13" s="1"/>
  <c r="E64" i="13" s="1"/>
  <c r="D58" i="13"/>
  <c r="D61" i="13" s="1"/>
  <c r="D64" i="13" s="1"/>
  <c r="C58" i="13"/>
  <c r="C61" i="13" s="1"/>
  <c r="C64" i="13" s="1"/>
  <c r="B58" i="13"/>
  <c r="B61" i="13" s="1"/>
  <c r="I57" i="13"/>
  <c r="I60" i="13" s="1"/>
  <c r="I63" i="13" s="1"/>
  <c r="I54" i="13" s="1"/>
  <c r="H57" i="13"/>
  <c r="H60" i="13" s="1"/>
  <c r="H63" i="13" s="1"/>
  <c r="H54" i="13" s="1"/>
  <c r="G57" i="13"/>
  <c r="G60" i="13" s="1"/>
  <c r="G63" i="13" s="1"/>
  <c r="F57" i="13"/>
  <c r="F60" i="13" s="1"/>
  <c r="F63" i="13" s="1"/>
  <c r="F54" i="13" s="1"/>
  <c r="E57" i="13"/>
  <c r="E60" i="13" s="1"/>
  <c r="E63" i="13" s="1"/>
  <c r="E54" i="13" s="1"/>
  <c r="D57" i="13"/>
  <c r="D60" i="13" s="1"/>
  <c r="D63" i="13" s="1"/>
  <c r="D54" i="13" s="1"/>
  <c r="C57" i="13"/>
  <c r="C60" i="13" s="1"/>
  <c r="C63" i="13" s="1"/>
  <c r="B57" i="13"/>
  <c r="B60" i="13" s="1"/>
  <c r="J52" i="13"/>
  <c r="I52" i="13"/>
  <c r="H52" i="13"/>
  <c r="G52" i="13"/>
  <c r="F52" i="13"/>
  <c r="E52" i="13"/>
  <c r="D52" i="13"/>
  <c r="C52" i="13"/>
  <c r="B52" i="13"/>
  <c r="I58" i="19"/>
  <c r="I57" i="19" s="1"/>
  <c r="I53" i="19" s="1"/>
  <c r="C52" i="19"/>
  <c r="D52" i="19"/>
  <c r="E52" i="19"/>
  <c r="F52" i="19"/>
  <c r="G52" i="19"/>
  <c r="H52" i="19"/>
  <c r="I52" i="19"/>
  <c r="J52" i="19"/>
  <c r="B52" i="19"/>
  <c r="C52" i="11"/>
  <c r="D52" i="11"/>
  <c r="E52" i="11"/>
  <c r="F52" i="11"/>
  <c r="G52" i="11"/>
  <c r="H52" i="11"/>
  <c r="I52" i="11"/>
  <c r="J52" i="11"/>
  <c r="B52" i="11"/>
  <c r="C52" i="10"/>
  <c r="D52" i="10"/>
  <c r="E52" i="10"/>
  <c r="F52" i="10"/>
  <c r="G52" i="10"/>
  <c r="H52" i="10"/>
  <c r="I52" i="10"/>
  <c r="J52" i="10"/>
  <c r="B52" i="10"/>
  <c r="C52" i="9"/>
  <c r="D52" i="9"/>
  <c r="E52" i="9"/>
  <c r="F52" i="9"/>
  <c r="G52" i="9"/>
  <c r="H52" i="9"/>
  <c r="I52" i="9"/>
  <c r="J52" i="9"/>
  <c r="B52" i="9"/>
  <c r="C52" i="8"/>
  <c r="D52" i="8"/>
  <c r="E52" i="8"/>
  <c r="F52" i="8"/>
  <c r="G52" i="8"/>
  <c r="H52" i="8"/>
  <c r="I52" i="8"/>
  <c r="J52" i="8"/>
  <c r="B52" i="8"/>
  <c r="C52" i="6"/>
  <c r="D52" i="6"/>
  <c r="E52" i="6"/>
  <c r="F52" i="6"/>
  <c r="G52" i="6"/>
  <c r="H52" i="6"/>
  <c r="I52" i="6"/>
  <c r="J52" i="6"/>
  <c r="B52" i="6"/>
  <c r="C52" i="4"/>
  <c r="D52" i="4"/>
  <c r="E52" i="4"/>
  <c r="F52" i="4"/>
  <c r="G52" i="4"/>
  <c r="H52" i="4"/>
  <c r="I52" i="4"/>
  <c r="J52" i="4"/>
  <c r="B52" i="4"/>
  <c r="C52" i="1"/>
  <c r="D52" i="1"/>
  <c r="E52" i="1"/>
  <c r="F52" i="1"/>
  <c r="G52" i="1"/>
  <c r="H52" i="1"/>
  <c r="I52" i="1"/>
  <c r="J52" i="1"/>
  <c r="B52" i="1"/>
  <c r="C52" i="95"/>
  <c r="D52" i="95"/>
  <c r="E52" i="95"/>
  <c r="F52" i="95"/>
  <c r="G52" i="95"/>
  <c r="H52" i="95"/>
  <c r="I52" i="95"/>
  <c r="B52" i="95"/>
  <c r="L55" i="59"/>
  <c r="L54" i="59"/>
  <c r="L53" i="59"/>
  <c r="L55" i="54"/>
  <c r="L54" i="54"/>
  <c r="L53" i="54"/>
  <c r="L55" i="55"/>
  <c r="L54" i="55"/>
  <c r="L53" i="55"/>
  <c r="L55" i="56"/>
  <c r="L54" i="56"/>
  <c r="L53" i="56"/>
  <c r="L54" i="57"/>
  <c r="L55" i="57"/>
  <c r="L53" i="57"/>
  <c r="J33" i="44"/>
  <c r="K33" i="44"/>
  <c r="I38" i="44"/>
  <c r="I33" i="44"/>
  <c r="I31" i="44"/>
  <c r="I30" i="44"/>
  <c r="G33" i="44"/>
  <c r="F33" i="44"/>
  <c r="F31" i="44"/>
  <c r="F30" i="44"/>
  <c r="D33" i="44"/>
  <c r="D32" i="44"/>
  <c r="B31" i="44"/>
  <c r="B30" i="44"/>
  <c r="I25" i="44"/>
  <c r="I20" i="44"/>
  <c r="J20" i="44"/>
  <c r="K20" i="44"/>
  <c r="I18" i="44"/>
  <c r="I17" i="44"/>
  <c r="G19" i="44"/>
  <c r="F20" i="44"/>
  <c r="G20" i="44"/>
  <c r="D19" i="44"/>
  <c r="B18" i="44"/>
  <c r="B17" i="44"/>
  <c r="I12" i="44"/>
  <c r="I7" i="44"/>
  <c r="I5" i="44"/>
  <c r="I4" i="44"/>
  <c r="D6" i="44"/>
  <c r="B4" i="44"/>
  <c r="B5" i="44"/>
  <c r="B53" i="20" l="1"/>
  <c r="F53" i="20"/>
  <c r="F55" i="20"/>
  <c r="E53" i="20"/>
  <c r="I53" i="20"/>
  <c r="C55" i="20"/>
  <c r="G55" i="20"/>
  <c r="I61" i="19"/>
  <c r="I64" i="19" s="1"/>
  <c r="E53" i="13"/>
  <c r="I53" i="13"/>
  <c r="C55" i="13"/>
  <c r="G55" i="13"/>
  <c r="B53" i="13"/>
  <c r="F53" i="13"/>
  <c r="D55" i="13"/>
  <c r="H55" i="13"/>
  <c r="C53" i="13"/>
  <c r="G53" i="13"/>
  <c r="E55" i="13"/>
  <c r="I55" i="13"/>
  <c r="G53" i="15"/>
  <c r="H53" i="15"/>
  <c r="B57" i="15"/>
  <c r="E54" i="15"/>
  <c r="I53" i="15"/>
  <c r="G55" i="15"/>
  <c r="C54" i="12"/>
  <c r="E57" i="12"/>
  <c r="H55" i="12"/>
  <c r="F53" i="12"/>
  <c r="H53" i="12"/>
  <c r="C53" i="12"/>
  <c r="G53" i="12"/>
  <c r="E55" i="94"/>
  <c r="E53" i="94"/>
  <c r="J61" i="21"/>
  <c r="J60" i="21"/>
  <c r="J63" i="21"/>
  <c r="I55" i="21"/>
  <c r="C55" i="41"/>
  <c r="F55" i="36"/>
  <c r="C55" i="36"/>
  <c r="F55" i="35"/>
  <c r="I55" i="23"/>
  <c r="F55" i="43"/>
  <c r="F54" i="45"/>
  <c r="F55" i="45"/>
  <c r="F54" i="46"/>
  <c r="F55" i="46"/>
  <c r="F57" i="15"/>
  <c r="F60" i="15" s="1"/>
  <c r="F63" i="15" s="1"/>
  <c r="F54" i="15" s="1"/>
  <c r="F53" i="15"/>
  <c r="E55" i="15"/>
  <c r="B63" i="20"/>
  <c r="J60" i="20"/>
  <c r="B64" i="20"/>
  <c r="J64" i="20" s="1"/>
  <c r="J61" i="20"/>
  <c r="K60" i="20" s="1"/>
  <c r="J57" i="20"/>
  <c r="J58" i="20"/>
  <c r="B57" i="94"/>
  <c r="B53" i="94" s="1"/>
  <c r="F57" i="94"/>
  <c r="B61" i="94"/>
  <c r="C57" i="94"/>
  <c r="G57" i="94"/>
  <c r="B64" i="58"/>
  <c r="B60" i="58"/>
  <c r="C61" i="58"/>
  <c r="C64" i="58" s="1"/>
  <c r="G57" i="58"/>
  <c r="G60" i="58" s="1"/>
  <c r="G63" i="58" s="1"/>
  <c r="J58" i="58"/>
  <c r="B63" i="49"/>
  <c r="B64" i="49"/>
  <c r="D61" i="49"/>
  <c r="D64" i="49" s="1"/>
  <c r="H57" i="49"/>
  <c r="H60" i="49" s="1"/>
  <c r="H63" i="49" s="1"/>
  <c r="J57" i="49"/>
  <c r="C61" i="49"/>
  <c r="C64" i="49" s="1"/>
  <c r="G61" i="49"/>
  <c r="G64" i="49" s="1"/>
  <c r="J58" i="49"/>
  <c r="B64" i="50"/>
  <c r="J61" i="50"/>
  <c r="B60" i="50"/>
  <c r="C57" i="50"/>
  <c r="C60" i="50" s="1"/>
  <c r="C63" i="50" s="1"/>
  <c r="G57" i="50"/>
  <c r="G60" i="50" s="1"/>
  <c r="G63" i="50" s="1"/>
  <c r="J58" i="50"/>
  <c r="B64" i="51"/>
  <c r="J61" i="51"/>
  <c r="E61" i="51"/>
  <c r="E64" i="51" s="1"/>
  <c r="B57" i="51"/>
  <c r="F57" i="51"/>
  <c r="F60" i="51" s="1"/>
  <c r="F63" i="51" s="1"/>
  <c r="I61" i="51"/>
  <c r="I64" i="51" s="1"/>
  <c r="J58" i="51"/>
  <c r="B64" i="52"/>
  <c r="C60" i="52"/>
  <c r="C63" i="52" s="1"/>
  <c r="B63" i="52"/>
  <c r="C61" i="52"/>
  <c r="C64" i="52" s="1"/>
  <c r="G57" i="52"/>
  <c r="G60" i="52" s="1"/>
  <c r="G63" i="52" s="1"/>
  <c r="J58" i="52"/>
  <c r="B64" i="53"/>
  <c r="J61" i="53"/>
  <c r="B63" i="53"/>
  <c r="G61" i="53"/>
  <c r="G64" i="53" s="1"/>
  <c r="C57" i="53"/>
  <c r="J58" i="53"/>
  <c r="B64" i="48"/>
  <c r="B60" i="48"/>
  <c r="C61" i="48"/>
  <c r="C64" i="48" s="1"/>
  <c r="D61" i="48"/>
  <c r="D64" i="48" s="1"/>
  <c r="H61" i="48"/>
  <c r="H64" i="48" s="1"/>
  <c r="G61" i="48"/>
  <c r="G64" i="48" s="1"/>
  <c r="J58" i="48"/>
  <c r="K57" i="48" s="1"/>
  <c r="B63" i="43"/>
  <c r="J60" i="43"/>
  <c r="B64" i="43"/>
  <c r="J61" i="43"/>
  <c r="J57" i="43"/>
  <c r="J58" i="43"/>
  <c r="K57" i="43" s="1"/>
  <c r="B63" i="44"/>
  <c r="J60" i="44"/>
  <c r="J63" i="44" s="1"/>
  <c r="B64" i="44"/>
  <c r="J57" i="44"/>
  <c r="C61" i="44"/>
  <c r="C64" i="44" s="1"/>
  <c r="G61" i="44"/>
  <c r="G64" i="44" s="1"/>
  <c r="D61" i="44"/>
  <c r="D64" i="44" s="1"/>
  <c r="H61" i="44"/>
  <c r="H64" i="44" s="1"/>
  <c r="E61" i="44"/>
  <c r="E64" i="44" s="1"/>
  <c r="I61" i="44"/>
  <c r="I64" i="44" s="1"/>
  <c r="J58" i="44"/>
  <c r="K57" i="44" s="1"/>
  <c r="B64" i="45"/>
  <c r="B63" i="45"/>
  <c r="C61" i="45"/>
  <c r="C64" i="45" s="1"/>
  <c r="G57" i="45"/>
  <c r="G60" i="45" s="1"/>
  <c r="G63" i="45" s="1"/>
  <c r="J58" i="45"/>
  <c r="B64" i="46"/>
  <c r="B60" i="46"/>
  <c r="C57" i="46"/>
  <c r="C60" i="46" s="1"/>
  <c r="C63" i="46" s="1"/>
  <c r="D57" i="46"/>
  <c r="D60" i="46" s="1"/>
  <c r="D63" i="46" s="1"/>
  <c r="H57" i="46"/>
  <c r="H60" i="46" s="1"/>
  <c r="H63" i="46" s="1"/>
  <c r="G61" i="46"/>
  <c r="G64" i="46" s="1"/>
  <c r="J58" i="46"/>
  <c r="B64" i="47"/>
  <c r="B63" i="47"/>
  <c r="C61" i="47"/>
  <c r="C64" i="47" s="1"/>
  <c r="G57" i="47"/>
  <c r="G60" i="47" s="1"/>
  <c r="G63" i="47" s="1"/>
  <c r="D61" i="47"/>
  <c r="D64" i="47" s="1"/>
  <c r="H57" i="47"/>
  <c r="H60" i="47" s="1"/>
  <c r="H63" i="47" s="1"/>
  <c r="E61" i="47"/>
  <c r="E64" i="47" s="1"/>
  <c r="I61" i="47"/>
  <c r="I64" i="47" s="1"/>
  <c r="J58" i="47"/>
  <c r="B63" i="38"/>
  <c r="B64" i="38"/>
  <c r="J61" i="38"/>
  <c r="G61" i="38"/>
  <c r="G64" i="38" s="1"/>
  <c r="H61" i="38"/>
  <c r="H64" i="38" s="1"/>
  <c r="D57" i="38"/>
  <c r="D60" i="38" s="1"/>
  <c r="D63" i="38" s="1"/>
  <c r="J57" i="38"/>
  <c r="C61" i="38"/>
  <c r="C64" i="38" s="1"/>
  <c r="J58" i="38"/>
  <c r="B64" i="39"/>
  <c r="B63" i="39"/>
  <c r="J60" i="39"/>
  <c r="J63" i="39" s="1"/>
  <c r="J57" i="39"/>
  <c r="C61" i="39"/>
  <c r="C64" i="39" s="1"/>
  <c r="G61" i="39"/>
  <c r="G64" i="39" s="1"/>
  <c r="D61" i="39"/>
  <c r="D64" i="39" s="1"/>
  <c r="H61" i="39"/>
  <c r="H64" i="39" s="1"/>
  <c r="E61" i="39"/>
  <c r="E64" i="39" s="1"/>
  <c r="I61" i="39"/>
  <c r="I64" i="39" s="1"/>
  <c r="J58" i="39"/>
  <c r="K57" i="39" s="1"/>
  <c r="B63" i="40"/>
  <c r="J60" i="40"/>
  <c r="J63" i="40" s="1"/>
  <c r="B64" i="40"/>
  <c r="J61" i="40"/>
  <c r="J57" i="40"/>
  <c r="J58" i="40"/>
  <c r="K57" i="40" s="1"/>
  <c r="B63" i="41"/>
  <c r="B64" i="41"/>
  <c r="J61" i="41"/>
  <c r="J55" i="41" s="1"/>
  <c r="G61" i="41"/>
  <c r="G64" i="41" s="1"/>
  <c r="C57" i="41"/>
  <c r="C60" i="41" s="1"/>
  <c r="C63" i="41" s="1"/>
  <c r="D61" i="41"/>
  <c r="D64" i="41" s="1"/>
  <c r="H57" i="41"/>
  <c r="H60" i="41" s="1"/>
  <c r="H63" i="41" s="1"/>
  <c r="J58" i="41"/>
  <c r="B64" i="42"/>
  <c r="B60" i="42"/>
  <c r="C61" i="42"/>
  <c r="C64" i="42" s="1"/>
  <c r="G57" i="42"/>
  <c r="G60" i="42" s="1"/>
  <c r="G63" i="42" s="1"/>
  <c r="J58" i="42"/>
  <c r="B63" i="37"/>
  <c r="B64" i="37"/>
  <c r="G61" i="37"/>
  <c r="G64" i="37" s="1"/>
  <c r="C57" i="37"/>
  <c r="C60" i="37" s="1"/>
  <c r="C63" i="37" s="1"/>
  <c r="D61" i="37"/>
  <c r="D64" i="37" s="1"/>
  <c r="H61" i="37"/>
  <c r="H64" i="37" s="1"/>
  <c r="J58" i="37"/>
  <c r="B64" i="36"/>
  <c r="B63" i="36"/>
  <c r="J60" i="36"/>
  <c r="J57" i="36"/>
  <c r="C61" i="36"/>
  <c r="C64" i="36" s="1"/>
  <c r="G61" i="36"/>
  <c r="G64" i="36" s="1"/>
  <c r="J58" i="36"/>
  <c r="K57" i="36" s="1"/>
  <c r="B64" i="35"/>
  <c r="B63" i="35"/>
  <c r="C61" i="35"/>
  <c r="C64" i="35" s="1"/>
  <c r="G57" i="35"/>
  <c r="G60" i="35" s="1"/>
  <c r="G63" i="35" s="1"/>
  <c r="J58" i="35"/>
  <c r="B63" i="32"/>
  <c r="J60" i="32"/>
  <c r="B64" i="32"/>
  <c r="J61" i="32"/>
  <c r="J57" i="32"/>
  <c r="J58" i="32"/>
  <c r="K57" i="32" s="1"/>
  <c r="B64" i="33"/>
  <c r="J61" i="33"/>
  <c r="B60" i="33"/>
  <c r="C57" i="33"/>
  <c r="C60" i="33" s="1"/>
  <c r="C63" i="33" s="1"/>
  <c r="G57" i="33"/>
  <c r="G60" i="33" s="1"/>
  <c r="G63" i="33" s="1"/>
  <c r="J58" i="33"/>
  <c r="B64" i="34"/>
  <c r="C61" i="34"/>
  <c r="C64" i="34" s="1"/>
  <c r="G57" i="34"/>
  <c r="G60" i="34" s="1"/>
  <c r="G63" i="34" s="1"/>
  <c r="B60" i="34"/>
  <c r="E61" i="34"/>
  <c r="E64" i="34" s="1"/>
  <c r="I61" i="34"/>
  <c r="I64" i="34" s="1"/>
  <c r="J58" i="34"/>
  <c r="B63" i="26"/>
  <c r="B64" i="26"/>
  <c r="J61" i="26"/>
  <c r="G61" i="26"/>
  <c r="G64" i="26" s="1"/>
  <c r="C57" i="26"/>
  <c r="C60" i="26" s="1"/>
  <c r="C63" i="26" s="1"/>
  <c r="J58" i="26"/>
  <c r="B64" i="28"/>
  <c r="B63" i="28"/>
  <c r="J60" i="28"/>
  <c r="J63" i="28" s="1"/>
  <c r="J57" i="28"/>
  <c r="C61" i="28"/>
  <c r="C64" i="28" s="1"/>
  <c r="G61" i="28"/>
  <c r="G64" i="28" s="1"/>
  <c r="D61" i="28"/>
  <c r="D64" i="28" s="1"/>
  <c r="H61" i="28"/>
  <c r="H64" i="28" s="1"/>
  <c r="E61" i="28"/>
  <c r="E64" i="28" s="1"/>
  <c r="I61" i="28"/>
  <c r="I64" i="28" s="1"/>
  <c r="J58" i="28"/>
  <c r="K57" i="28" s="1"/>
  <c r="B64" i="29"/>
  <c r="B63" i="29"/>
  <c r="J60" i="29"/>
  <c r="D57" i="29"/>
  <c r="D60" i="29" s="1"/>
  <c r="D63" i="29" s="1"/>
  <c r="H57" i="29"/>
  <c r="H60" i="29" s="1"/>
  <c r="H63" i="29" s="1"/>
  <c r="E61" i="29"/>
  <c r="E64" i="29" s="1"/>
  <c r="I61" i="29"/>
  <c r="I64" i="29" s="1"/>
  <c r="C61" i="29"/>
  <c r="C64" i="29" s="1"/>
  <c r="G61" i="29"/>
  <c r="G64" i="29" s="1"/>
  <c r="J58" i="29"/>
  <c r="B64" i="30"/>
  <c r="B63" i="30"/>
  <c r="J60" i="30"/>
  <c r="J63" i="30" s="1"/>
  <c r="J57" i="30"/>
  <c r="C61" i="30"/>
  <c r="C64" i="30" s="1"/>
  <c r="G61" i="30"/>
  <c r="G64" i="30" s="1"/>
  <c r="D61" i="30"/>
  <c r="D64" i="30" s="1"/>
  <c r="H61" i="30"/>
  <c r="H64" i="30" s="1"/>
  <c r="E61" i="30"/>
  <c r="E64" i="30" s="1"/>
  <c r="I61" i="30"/>
  <c r="I64" i="30" s="1"/>
  <c r="J58" i="30"/>
  <c r="K57" i="30" s="1"/>
  <c r="B63" i="31"/>
  <c r="J60" i="31"/>
  <c r="J63" i="31" s="1"/>
  <c r="B64" i="31"/>
  <c r="G61" i="31"/>
  <c r="G64" i="31" s="1"/>
  <c r="D61" i="31"/>
  <c r="D64" i="31" s="1"/>
  <c r="H61" i="31"/>
  <c r="H64" i="31" s="1"/>
  <c r="J57" i="31"/>
  <c r="C61" i="31"/>
  <c r="C64" i="31" s="1"/>
  <c r="J58" i="31"/>
  <c r="K57" i="31" s="1"/>
  <c r="B64" i="24"/>
  <c r="B60" i="24"/>
  <c r="C61" i="24"/>
  <c r="C64" i="24" s="1"/>
  <c r="G57" i="24"/>
  <c r="G60" i="24" s="1"/>
  <c r="G63" i="24" s="1"/>
  <c r="D61" i="24"/>
  <c r="D64" i="24" s="1"/>
  <c r="H61" i="24"/>
  <c r="H64" i="24" s="1"/>
  <c r="E61" i="24"/>
  <c r="E64" i="24" s="1"/>
  <c r="I61" i="24"/>
  <c r="I64" i="24" s="1"/>
  <c r="J58" i="24"/>
  <c r="B63" i="25"/>
  <c r="J60" i="25"/>
  <c r="J63" i="25" s="1"/>
  <c r="B64" i="25"/>
  <c r="J61" i="25"/>
  <c r="J57" i="25"/>
  <c r="J58" i="25"/>
  <c r="K57" i="25" s="1"/>
  <c r="B60" i="21"/>
  <c r="B61" i="21"/>
  <c r="B60" i="12"/>
  <c r="G61" i="12"/>
  <c r="G64" i="12" s="1"/>
  <c r="G54" i="12" s="1"/>
  <c r="C61" i="12"/>
  <c r="C64" i="12" s="1"/>
  <c r="F61" i="12"/>
  <c r="F64" i="12" s="1"/>
  <c r="F54" i="12" s="1"/>
  <c r="B61" i="12"/>
  <c r="B64" i="15"/>
  <c r="G61" i="15"/>
  <c r="G64" i="15" s="1"/>
  <c r="G54" i="15" s="1"/>
  <c r="C57" i="15"/>
  <c r="B63" i="13"/>
  <c r="J60" i="13"/>
  <c r="J55" i="13" s="1"/>
  <c r="B64" i="13"/>
  <c r="J64" i="13" s="1"/>
  <c r="J61" i="13"/>
  <c r="J57" i="13"/>
  <c r="J53" i="13" s="1"/>
  <c r="J58" i="13"/>
  <c r="I60" i="19"/>
  <c r="H58" i="23"/>
  <c r="H57" i="23" s="1"/>
  <c r="H60" i="23" s="1"/>
  <c r="H63" i="23" s="1"/>
  <c r="G58" i="23"/>
  <c r="G61" i="23" s="1"/>
  <c r="G64" i="23" s="1"/>
  <c r="F58" i="23"/>
  <c r="F61" i="23" s="1"/>
  <c r="F64" i="23" s="1"/>
  <c r="E58" i="23"/>
  <c r="E61" i="23" s="1"/>
  <c r="E64" i="23" s="1"/>
  <c r="D58" i="23"/>
  <c r="D57" i="23" s="1"/>
  <c r="D60" i="23" s="1"/>
  <c r="D63" i="23" s="1"/>
  <c r="C58" i="23"/>
  <c r="C57" i="23" s="1"/>
  <c r="C60" i="23" s="1"/>
  <c r="C63" i="23" s="1"/>
  <c r="B58" i="23"/>
  <c r="B61" i="23" s="1"/>
  <c r="F57" i="23"/>
  <c r="F60" i="23" s="1"/>
  <c r="E57" i="23"/>
  <c r="E60" i="23" s="1"/>
  <c r="E63" i="23" s="1"/>
  <c r="B57" i="23"/>
  <c r="L55" i="22"/>
  <c r="F61" i="22"/>
  <c r="F64" i="22" s="1"/>
  <c r="B61" i="22"/>
  <c r="B64" i="22" s="1"/>
  <c r="H60" i="22"/>
  <c r="H63" i="22" s="1"/>
  <c r="D60" i="22"/>
  <c r="D63" i="22" s="1"/>
  <c r="H58" i="22"/>
  <c r="H61" i="22" s="1"/>
  <c r="H64" i="22" s="1"/>
  <c r="G58" i="22"/>
  <c r="G61" i="22" s="1"/>
  <c r="G64" i="22" s="1"/>
  <c r="F58" i="22"/>
  <c r="E58" i="22"/>
  <c r="E61" i="22" s="1"/>
  <c r="E64" i="22" s="1"/>
  <c r="D58" i="22"/>
  <c r="D61" i="22" s="1"/>
  <c r="D64" i="22" s="1"/>
  <c r="C58" i="22"/>
  <c r="C61" i="22" s="1"/>
  <c r="C64" i="22" s="1"/>
  <c r="B58" i="22"/>
  <c r="J58" i="22" s="1"/>
  <c r="H57" i="22"/>
  <c r="G57" i="22"/>
  <c r="G60" i="22" s="1"/>
  <c r="G63" i="22" s="1"/>
  <c r="F57" i="22"/>
  <c r="F60" i="22" s="1"/>
  <c r="F63" i="22" s="1"/>
  <c r="D57" i="22"/>
  <c r="C57" i="22"/>
  <c r="C60" i="22" s="1"/>
  <c r="C63" i="22" s="1"/>
  <c r="B57" i="22"/>
  <c r="L55" i="21"/>
  <c r="J55" i="20" l="1"/>
  <c r="J53" i="20"/>
  <c r="J63" i="20"/>
  <c r="J54" i="20" s="1"/>
  <c r="B54" i="20"/>
  <c r="I63" i="19"/>
  <c r="I54" i="19" s="1"/>
  <c r="I55" i="19"/>
  <c r="J63" i="13"/>
  <c r="J54" i="13" s="1"/>
  <c r="B54" i="13"/>
  <c r="K57" i="13"/>
  <c r="B60" i="15"/>
  <c r="B53" i="15"/>
  <c r="F55" i="15"/>
  <c r="B55" i="12"/>
  <c r="G55" i="12"/>
  <c r="E60" i="12"/>
  <c r="E53" i="12"/>
  <c r="C55" i="12"/>
  <c r="F55" i="12"/>
  <c r="C60" i="94"/>
  <c r="C53" i="94"/>
  <c r="F60" i="94"/>
  <c r="F53" i="94"/>
  <c r="K63" i="21"/>
  <c r="J54" i="21"/>
  <c r="J55" i="21"/>
  <c r="K60" i="21"/>
  <c r="J63" i="36"/>
  <c r="J54" i="36" s="1"/>
  <c r="J55" i="36"/>
  <c r="F63" i="23"/>
  <c r="F54" i="23" s="1"/>
  <c r="F55" i="23"/>
  <c r="J63" i="43"/>
  <c r="J55" i="43"/>
  <c r="G60" i="94"/>
  <c r="G53" i="94"/>
  <c r="C60" i="15"/>
  <c r="C53" i="15"/>
  <c r="K57" i="20"/>
  <c r="B64" i="94"/>
  <c r="B60" i="94"/>
  <c r="B55" i="94" s="1"/>
  <c r="J57" i="58"/>
  <c r="K57" i="58" s="1"/>
  <c r="J60" i="58"/>
  <c r="J63" i="58" s="1"/>
  <c r="B63" i="58"/>
  <c r="J61" i="58"/>
  <c r="J61" i="49"/>
  <c r="K57" i="49"/>
  <c r="J60" i="49"/>
  <c r="J63" i="49" s="1"/>
  <c r="B63" i="50"/>
  <c r="J60" i="50"/>
  <c r="J63" i="50" s="1"/>
  <c r="J57" i="50"/>
  <c r="K57" i="50" s="1"/>
  <c r="J64" i="50"/>
  <c r="K60" i="50"/>
  <c r="L60" i="50" s="1"/>
  <c r="J64" i="51"/>
  <c r="B60" i="51"/>
  <c r="J57" i="51"/>
  <c r="K57" i="51"/>
  <c r="J57" i="52"/>
  <c r="K57" i="52" s="1"/>
  <c r="J61" i="52"/>
  <c r="J60" i="52"/>
  <c r="J57" i="53"/>
  <c r="K57" i="53" s="1"/>
  <c r="C60" i="53"/>
  <c r="J64" i="53"/>
  <c r="J60" i="48"/>
  <c r="J63" i="48" s="1"/>
  <c r="B63" i="48"/>
  <c r="K53" i="48"/>
  <c r="J61" i="48"/>
  <c r="J64" i="43"/>
  <c r="K63" i="43" s="1"/>
  <c r="K60" i="43"/>
  <c r="K53" i="43"/>
  <c r="K53" i="44"/>
  <c r="J61" i="44"/>
  <c r="J60" i="45"/>
  <c r="J61" i="45"/>
  <c r="J57" i="45"/>
  <c r="K57" i="45" s="1"/>
  <c r="B63" i="46"/>
  <c r="J60" i="46"/>
  <c r="J61" i="46"/>
  <c r="K57" i="46"/>
  <c r="J57" i="46"/>
  <c r="J60" i="47"/>
  <c r="J61" i="47"/>
  <c r="J57" i="47"/>
  <c r="K57" i="47" s="1"/>
  <c r="K57" i="38"/>
  <c r="J60" i="38"/>
  <c r="J63" i="38" s="1"/>
  <c r="J64" i="38"/>
  <c r="K63" i="38" s="1"/>
  <c r="K60" i="38"/>
  <c r="L60" i="38" s="1"/>
  <c r="J61" i="39"/>
  <c r="K53" i="39"/>
  <c r="J64" i="40"/>
  <c r="K63" i="40" s="1"/>
  <c r="L63" i="40" s="1"/>
  <c r="L54" i="40" s="1"/>
  <c r="K60" i="40"/>
  <c r="L60" i="40" s="1"/>
  <c r="K53" i="40"/>
  <c r="L57" i="40"/>
  <c r="L53" i="40" s="1"/>
  <c r="J64" i="41"/>
  <c r="J54" i="41" s="1"/>
  <c r="K57" i="41"/>
  <c r="J60" i="41"/>
  <c r="J63" i="41" s="1"/>
  <c r="J57" i="41"/>
  <c r="J60" i="42"/>
  <c r="B63" i="42"/>
  <c r="J57" i="42"/>
  <c r="K57" i="42" s="1"/>
  <c r="J61" i="42"/>
  <c r="J60" i="37"/>
  <c r="J61" i="37"/>
  <c r="J57" i="37"/>
  <c r="K57" i="37" s="1"/>
  <c r="J61" i="36"/>
  <c r="K53" i="36"/>
  <c r="J60" i="35"/>
  <c r="J55" i="35" s="1"/>
  <c r="J61" i="35"/>
  <c r="J57" i="35"/>
  <c r="K57" i="35" s="1"/>
  <c r="J64" i="32"/>
  <c r="K60" i="32"/>
  <c r="L60" i="32" s="1"/>
  <c r="K53" i="32"/>
  <c r="L57" i="32"/>
  <c r="L53" i="32" s="1"/>
  <c r="J63" i="32"/>
  <c r="J57" i="33"/>
  <c r="K57" i="33" s="1"/>
  <c r="B63" i="33"/>
  <c r="J60" i="33"/>
  <c r="J63" i="33" s="1"/>
  <c r="J64" i="33"/>
  <c r="J61" i="34"/>
  <c r="J60" i="34"/>
  <c r="J63" i="34" s="1"/>
  <c r="B63" i="34"/>
  <c r="K57" i="34"/>
  <c r="J57" i="34"/>
  <c r="J60" i="26"/>
  <c r="J63" i="26" s="1"/>
  <c r="J64" i="26"/>
  <c r="K63" i="26" s="1"/>
  <c r="K60" i="26"/>
  <c r="L60" i="26" s="1"/>
  <c r="J57" i="26"/>
  <c r="K57" i="26" s="1"/>
  <c r="J61" i="28"/>
  <c r="K53" i="28"/>
  <c r="J61" i="29"/>
  <c r="J57" i="29"/>
  <c r="J63" i="29" s="1"/>
  <c r="K53" i="30"/>
  <c r="J61" i="30"/>
  <c r="J61" i="31"/>
  <c r="K53" i="31"/>
  <c r="J60" i="24"/>
  <c r="J63" i="24" s="1"/>
  <c r="B63" i="24"/>
  <c r="J57" i="24"/>
  <c r="K57" i="24" s="1"/>
  <c r="J61" i="24"/>
  <c r="J64" i="25"/>
  <c r="K63" i="25" s="1"/>
  <c r="L63" i="25" s="1"/>
  <c r="L54" i="25" s="1"/>
  <c r="K60" i="25"/>
  <c r="L60" i="25" s="1"/>
  <c r="K53" i="25"/>
  <c r="L57" i="25"/>
  <c r="L53" i="25" s="1"/>
  <c r="B63" i="21"/>
  <c r="B64" i="21"/>
  <c r="B63" i="12"/>
  <c r="B54" i="12" s="1"/>
  <c r="B64" i="12"/>
  <c r="K60" i="13"/>
  <c r="K63" i="13"/>
  <c r="B64" i="23"/>
  <c r="B60" i="23"/>
  <c r="C61" i="23"/>
  <c r="C64" i="23" s="1"/>
  <c r="D61" i="23"/>
  <c r="D64" i="23" s="1"/>
  <c r="H61" i="23"/>
  <c r="H64" i="23" s="1"/>
  <c r="G57" i="23"/>
  <c r="G60" i="23" s="1"/>
  <c r="G63" i="23" s="1"/>
  <c r="J58" i="23"/>
  <c r="E57" i="22"/>
  <c r="E60" i="22" s="1"/>
  <c r="E63" i="22" s="1"/>
  <c r="B60" i="22"/>
  <c r="H58" i="19"/>
  <c r="H61" i="19" s="1"/>
  <c r="H64" i="19" s="1"/>
  <c r="G58" i="19"/>
  <c r="G61" i="19" s="1"/>
  <c r="G64" i="19" s="1"/>
  <c r="F58" i="19"/>
  <c r="F61" i="19" s="1"/>
  <c r="F64" i="19" s="1"/>
  <c r="E58" i="19"/>
  <c r="E61" i="19" s="1"/>
  <c r="E64" i="19" s="1"/>
  <c r="D58" i="19"/>
  <c r="D61" i="19" s="1"/>
  <c r="D64" i="19" s="1"/>
  <c r="C58" i="19"/>
  <c r="C61" i="19" s="1"/>
  <c r="C64" i="19" s="1"/>
  <c r="B58" i="19"/>
  <c r="H57" i="19"/>
  <c r="D57" i="19"/>
  <c r="G18" i="93"/>
  <c r="G17" i="93"/>
  <c r="G16" i="93"/>
  <c r="D18" i="93"/>
  <c r="D17" i="93"/>
  <c r="C19" i="93"/>
  <c r="E19" i="93"/>
  <c r="F19" i="93"/>
  <c r="B19" i="93"/>
  <c r="K4" i="93"/>
  <c r="K5" i="93"/>
  <c r="J5" i="93"/>
  <c r="J4" i="93"/>
  <c r="G6" i="93"/>
  <c r="F6" i="93"/>
  <c r="E6" i="93"/>
  <c r="D5" i="93"/>
  <c r="D4" i="93"/>
  <c r="C6" i="93"/>
  <c r="B6" i="93"/>
  <c r="I80" i="97"/>
  <c r="H80" i="97"/>
  <c r="G80" i="97"/>
  <c r="F80" i="97"/>
  <c r="E80" i="97"/>
  <c r="D80" i="97"/>
  <c r="C80" i="97"/>
  <c r="B80" i="97"/>
  <c r="J79" i="97"/>
  <c r="J78" i="97"/>
  <c r="J77" i="97"/>
  <c r="J76" i="97"/>
  <c r="I75" i="97"/>
  <c r="H75" i="97"/>
  <c r="G75" i="97"/>
  <c r="F75" i="97"/>
  <c r="E75" i="97"/>
  <c r="D75" i="97"/>
  <c r="C75" i="97"/>
  <c r="B75" i="97"/>
  <c r="I72" i="97"/>
  <c r="H72" i="97"/>
  <c r="G72" i="97"/>
  <c r="F72" i="97"/>
  <c r="E72" i="97"/>
  <c r="D72" i="97"/>
  <c r="C72" i="97"/>
  <c r="B72" i="97"/>
  <c r="J71" i="97"/>
  <c r="J70" i="97"/>
  <c r="J69" i="97"/>
  <c r="J68" i="97"/>
  <c r="I67" i="97"/>
  <c r="H67" i="97"/>
  <c r="G67" i="97"/>
  <c r="F67" i="97"/>
  <c r="E67" i="97"/>
  <c r="D67" i="97"/>
  <c r="C67" i="97"/>
  <c r="B67" i="97"/>
  <c r="H58" i="97"/>
  <c r="H57" i="97" s="1"/>
  <c r="H60" i="97" s="1"/>
  <c r="G58" i="97"/>
  <c r="G61" i="97" s="1"/>
  <c r="F58" i="97"/>
  <c r="F61" i="97" s="1"/>
  <c r="E58" i="97"/>
  <c r="E57" i="97" s="1"/>
  <c r="E60" i="97" s="1"/>
  <c r="D58" i="97"/>
  <c r="D57" i="97" s="1"/>
  <c r="D60" i="97" s="1"/>
  <c r="C58" i="97"/>
  <c r="C61" i="97" s="1"/>
  <c r="B58" i="97"/>
  <c r="B61" i="97" s="1"/>
  <c r="G57" i="97"/>
  <c r="G60" i="97" s="1"/>
  <c r="F57" i="97"/>
  <c r="F60" i="97" s="1"/>
  <c r="C57" i="97"/>
  <c r="C60" i="97" s="1"/>
  <c r="B57" i="97"/>
  <c r="K50" i="97"/>
  <c r="K55" i="97" s="1"/>
  <c r="J50" i="97"/>
  <c r="G50" i="97"/>
  <c r="F50" i="97"/>
  <c r="E50" i="97"/>
  <c r="D50" i="97"/>
  <c r="C50" i="97"/>
  <c r="B50" i="97"/>
  <c r="K49" i="97"/>
  <c r="J49" i="97"/>
  <c r="G49" i="97"/>
  <c r="F49" i="97"/>
  <c r="E49" i="97"/>
  <c r="D49" i="97"/>
  <c r="C49" i="97"/>
  <c r="B49" i="97"/>
  <c r="K48" i="97"/>
  <c r="J48" i="97"/>
  <c r="G48" i="97"/>
  <c r="F48" i="97"/>
  <c r="E48" i="97"/>
  <c r="D48" i="97"/>
  <c r="C48" i="97"/>
  <c r="B48" i="97"/>
  <c r="K47" i="97"/>
  <c r="J47" i="97"/>
  <c r="G47" i="97"/>
  <c r="F47" i="97"/>
  <c r="E47" i="97"/>
  <c r="D47" i="97"/>
  <c r="C47" i="97"/>
  <c r="B47" i="97"/>
  <c r="K45" i="97"/>
  <c r="J45" i="97"/>
  <c r="G45" i="97"/>
  <c r="F45" i="97"/>
  <c r="E45" i="97"/>
  <c r="D45" i="97"/>
  <c r="C45" i="97"/>
  <c r="B45" i="97"/>
  <c r="K44" i="97"/>
  <c r="J44" i="97"/>
  <c r="G44" i="97"/>
  <c r="F44" i="97"/>
  <c r="E44" i="97"/>
  <c r="D44" i="97"/>
  <c r="C44" i="97"/>
  <c r="B44" i="97"/>
  <c r="K43" i="97"/>
  <c r="J43" i="97"/>
  <c r="G43" i="97"/>
  <c r="F43" i="97"/>
  <c r="E43" i="97"/>
  <c r="D43" i="97"/>
  <c r="C43" i="97"/>
  <c r="B43" i="97"/>
  <c r="K42" i="97"/>
  <c r="J42" i="97"/>
  <c r="G42" i="97"/>
  <c r="F42" i="97"/>
  <c r="E42" i="97"/>
  <c r="D42" i="97"/>
  <c r="C42" i="97"/>
  <c r="B42" i="97"/>
  <c r="L37" i="97"/>
  <c r="L36" i="97"/>
  <c r="L35" i="97"/>
  <c r="L34" i="97"/>
  <c r="K38" i="97"/>
  <c r="J38" i="97"/>
  <c r="G46" i="97"/>
  <c r="F46" i="97"/>
  <c r="E38" i="97"/>
  <c r="D46" i="97"/>
  <c r="C46" i="97"/>
  <c r="B46" i="97"/>
  <c r="L32" i="97"/>
  <c r="L31" i="97"/>
  <c r="L30" i="97"/>
  <c r="L29" i="97"/>
  <c r="K25" i="97"/>
  <c r="J25" i="97"/>
  <c r="G25" i="97"/>
  <c r="F25" i="97"/>
  <c r="E25" i="97"/>
  <c r="D25" i="97"/>
  <c r="C25" i="97"/>
  <c r="B25" i="97"/>
  <c r="M24" i="97"/>
  <c r="L24" i="97"/>
  <c r="L23" i="97"/>
  <c r="L22" i="97"/>
  <c r="L21" i="97"/>
  <c r="L19" i="97"/>
  <c r="L18" i="97"/>
  <c r="L17" i="97"/>
  <c r="M16" i="97"/>
  <c r="L16" i="97"/>
  <c r="J12" i="97"/>
  <c r="G12" i="97"/>
  <c r="F12" i="97"/>
  <c r="E12" i="97"/>
  <c r="D12" i="97"/>
  <c r="C12" i="97"/>
  <c r="B12" i="97"/>
  <c r="K12" i="97"/>
  <c r="L10" i="97"/>
  <c r="L9" i="97"/>
  <c r="L8" i="97"/>
  <c r="L7" i="97"/>
  <c r="L6" i="97"/>
  <c r="L5" i="97"/>
  <c r="L4" i="97"/>
  <c r="L3" i="97"/>
  <c r="K30" i="94"/>
  <c r="K31" i="94"/>
  <c r="K34" i="94"/>
  <c r="K35" i="94"/>
  <c r="K36" i="94"/>
  <c r="K37" i="94"/>
  <c r="K29" i="94"/>
  <c r="J37" i="94"/>
  <c r="J36" i="94"/>
  <c r="J35" i="94"/>
  <c r="J34" i="94"/>
  <c r="J33" i="94"/>
  <c r="J32" i="94"/>
  <c r="J31" i="94"/>
  <c r="J30" i="94"/>
  <c r="J29" i="94"/>
  <c r="H58" i="94" s="1"/>
  <c r="F32" i="94"/>
  <c r="E32" i="94"/>
  <c r="D30" i="94"/>
  <c r="D31" i="94"/>
  <c r="D32" i="94"/>
  <c r="D33" i="94"/>
  <c r="D34" i="94"/>
  <c r="D35" i="94"/>
  <c r="D36" i="94"/>
  <c r="D37" i="94"/>
  <c r="D29" i="94"/>
  <c r="D58" i="94" s="1"/>
  <c r="C32" i="94"/>
  <c r="C33" i="94"/>
  <c r="E33" i="94"/>
  <c r="F33" i="94"/>
  <c r="B32" i="94"/>
  <c r="B33" i="94" s="1"/>
  <c r="K33" i="94" s="1"/>
  <c r="G18" i="94"/>
  <c r="G19" i="94"/>
  <c r="G17" i="94"/>
  <c r="G16" i="94"/>
  <c r="D18" i="94"/>
  <c r="D17" i="94"/>
  <c r="F19" i="94"/>
  <c r="E19" i="94"/>
  <c r="C19" i="94"/>
  <c r="B19" i="94"/>
  <c r="K5" i="94"/>
  <c r="K4" i="94"/>
  <c r="J6" i="94"/>
  <c r="G6" i="94"/>
  <c r="F6" i="94"/>
  <c r="E6" i="94"/>
  <c r="D5" i="94"/>
  <c r="D4" i="94"/>
  <c r="C6" i="94"/>
  <c r="B6" i="94"/>
  <c r="J68" i="94"/>
  <c r="K24" i="96"/>
  <c r="K50" i="96" s="1"/>
  <c r="K55" i="96" s="1"/>
  <c r="K11" i="96"/>
  <c r="I80" i="96"/>
  <c r="G80" i="96"/>
  <c r="F80" i="96"/>
  <c r="E80" i="96"/>
  <c r="D80" i="96"/>
  <c r="C80" i="96"/>
  <c r="B80" i="96"/>
  <c r="J79" i="96"/>
  <c r="J78" i="96"/>
  <c r="J77" i="96"/>
  <c r="J76" i="96"/>
  <c r="I75" i="96"/>
  <c r="H75" i="96"/>
  <c r="G75" i="96"/>
  <c r="F75" i="96"/>
  <c r="E75" i="96"/>
  <c r="D75" i="96"/>
  <c r="C75" i="96"/>
  <c r="B75" i="96"/>
  <c r="I72" i="96"/>
  <c r="H72" i="96"/>
  <c r="G72" i="96"/>
  <c r="F72" i="96"/>
  <c r="E72" i="96"/>
  <c r="D72" i="96"/>
  <c r="C72" i="96"/>
  <c r="B72" i="96"/>
  <c r="J71" i="96"/>
  <c r="J70" i="96"/>
  <c r="J69" i="96"/>
  <c r="J68" i="96"/>
  <c r="I67" i="96"/>
  <c r="H67" i="96"/>
  <c r="G67" i="96"/>
  <c r="F67" i="96"/>
  <c r="E67" i="96"/>
  <c r="D67" i="96"/>
  <c r="C67" i="96"/>
  <c r="B67" i="96"/>
  <c r="H58" i="96"/>
  <c r="H61" i="96" s="1"/>
  <c r="G58" i="96"/>
  <c r="G61" i="96" s="1"/>
  <c r="F58" i="96"/>
  <c r="F57" i="96" s="1"/>
  <c r="F60" i="96" s="1"/>
  <c r="E58" i="96"/>
  <c r="E57" i="96" s="1"/>
  <c r="E60" i="96" s="1"/>
  <c r="D58" i="96"/>
  <c r="D57" i="96" s="1"/>
  <c r="D60" i="96" s="1"/>
  <c r="C58" i="96"/>
  <c r="C61" i="96" s="1"/>
  <c r="B58" i="96"/>
  <c r="B57" i="96" s="1"/>
  <c r="J50" i="96"/>
  <c r="G50" i="96"/>
  <c r="F50" i="96"/>
  <c r="E50" i="96"/>
  <c r="D50" i="96"/>
  <c r="C50" i="96"/>
  <c r="B50" i="96"/>
  <c r="J49" i="96"/>
  <c r="G49" i="96"/>
  <c r="F49" i="96"/>
  <c r="E49" i="96"/>
  <c r="D49" i="96"/>
  <c r="C49" i="96"/>
  <c r="B49" i="96"/>
  <c r="K48" i="96"/>
  <c r="J48" i="96"/>
  <c r="G48" i="96"/>
  <c r="F48" i="96"/>
  <c r="E48" i="96"/>
  <c r="D48" i="96"/>
  <c r="C48" i="96"/>
  <c r="B48" i="96"/>
  <c r="J47" i="96"/>
  <c r="G47" i="96"/>
  <c r="F47" i="96"/>
  <c r="E47" i="96"/>
  <c r="D47" i="96"/>
  <c r="C47" i="96"/>
  <c r="B47" i="96"/>
  <c r="J45" i="96"/>
  <c r="G45" i="96"/>
  <c r="E45" i="96"/>
  <c r="D45" i="96"/>
  <c r="B45" i="96"/>
  <c r="K44" i="96"/>
  <c r="J44" i="96"/>
  <c r="G44" i="96"/>
  <c r="F44" i="96"/>
  <c r="E44" i="96"/>
  <c r="D44" i="96"/>
  <c r="C44" i="96"/>
  <c r="B44" i="96"/>
  <c r="K43" i="96"/>
  <c r="J43" i="96"/>
  <c r="G43" i="96"/>
  <c r="F43" i="96"/>
  <c r="E43" i="96"/>
  <c r="D43" i="96"/>
  <c r="C43" i="96"/>
  <c r="B43" i="96"/>
  <c r="J42" i="96"/>
  <c r="G42" i="96"/>
  <c r="F42" i="96"/>
  <c r="E42" i="96"/>
  <c r="D42" i="96"/>
  <c r="C42" i="96"/>
  <c r="B42" i="96"/>
  <c r="L37" i="96"/>
  <c r="L36" i="96"/>
  <c r="L35" i="96"/>
  <c r="L34" i="96"/>
  <c r="J46" i="96"/>
  <c r="G38" i="96"/>
  <c r="F38" i="96"/>
  <c r="E46" i="96"/>
  <c r="D46" i="96"/>
  <c r="B46" i="96"/>
  <c r="L32" i="96"/>
  <c r="L31" i="96"/>
  <c r="L30" i="96"/>
  <c r="L29" i="96"/>
  <c r="G25" i="96"/>
  <c r="M24" i="96"/>
  <c r="L24" i="96"/>
  <c r="L23" i="96"/>
  <c r="L22" i="96"/>
  <c r="K47" i="96"/>
  <c r="J25" i="96"/>
  <c r="F25" i="96"/>
  <c r="E25" i="96"/>
  <c r="D25" i="96"/>
  <c r="F45" i="96"/>
  <c r="C45" i="96"/>
  <c r="L18" i="96"/>
  <c r="L17" i="96"/>
  <c r="M16" i="96"/>
  <c r="L16" i="96"/>
  <c r="L10" i="96"/>
  <c r="L9" i="96"/>
  <c r="L8" i="96"/>
  <c r="J12" i="96"/>
  <c r="E12" i="96"/>
  <c r="D12" i="96"/>
  <c r="C12" i="96"/>
  <c r="G12" i="96"/>
  <c r="F12" i="96"/>
  <c r="B12" i="96"/>
  <c r="L5" i="96"/>
  <c r="L4" i="96"/>
  <c r="L3" i="96"/>
  <c r="K63" i="20" l="1"/>
  <c r="D60" i="19"/>
  <c r="D53" i="19"/>
  <c r="H60" i="19"/>
  <c r="H53" i="19"/>
  <c r="J58" i="19"/>
  <c r="B55" i="15"/>
  <c r="B63" i="15"/>
  <c r="B54" i="15" s="1"/>
  <c r="E63" i="12"/>
  <c r="E54" i="12" s="1"/>
  <c r="E55" i="12"/>
  <c r="K32" i="94"/>
  <c r="D57" i="94"/>
  <c r="D61" i="94"/>
  <c r="I58" i="94"/>
  <c r="F63" i="94"/>
  <c r="F54" i="94" s="1"/>
  <c r="F55" i="94"/>
  <c r="H57" i="94"/>
  <c r="H61" i="94"/>
  <c r="H64" i="94" s="1"/>
  <c r="C63" i="94"/>
  <c r="C54" i="94" s="1"/>
  <c r="C55" i="94"/>
  <c r="C57" i="96"/>
  <c r="C60" i="96" s="1"/>
  <c r="G57" i="96"/>
  <c r="G60" i="96" s="1"/>
  <c r="H57" i="96"/>
  <c r="H60" i="96" s="1"/>
  <c r="D61" i="96"/>
  <c r="J54" i="43"/>
  <c r="J55" i="45"/>
  <c r="G63" i="94"/>
  <c r="G54" i="94" s="1"/>
  <c r="G55" i="94"/>
  <c r="F61" i="96"/>
  <c r="I58" i="96"/>
  <c r="B61" i="96"/>
  <c r="J63" i="46"/>
  <c r="J55" i="46"/>
  <c r="C63" i="15"/>
  <c r="C55" i="15"/>
  <c r="B63" i="94"/>
  <c r="B54" i="94" s="1"/>
  <c r="K53" i="58"/>
  <c r="J64" i="58"/>
  <c r="K63" i="58" s="1"/>
  <c r="K60" i="58"/>
  <c r="L60" i="58" s="1"/>
  <c r="K53" i="49"/>
  <c r="J64" i="49"/>
  <c r="K63" i="49" s="1"/>
  <c r="K60" i="49"/>
  <c r="L60" i="49" s="1"/>
  <c r="K53" i="50"/>
  <c r="L57" i="50"/>
  <c r="L53" i="50" s="1"/>
  <c r="K63" i="50"/>
  <c r="L63" i="50" s="1"/>
  <c r="L54" i="50" s="1"/>
  <c r="B63" i="51"/>
  <c r="J60" i="51"/>
  <c r="K53" i="51"/>
  <c r="K53" i="52"/>
  <c r="L57" i="52"/>
  <c r="L53" i="52" s="1"/>
  <c r="J63" i="52"/>
  <c r="J64" i="52"/>
  <c r="K63" i="52" s="1"/>
  <c r="K60" i="52"/>
  <c r="L60" i="52" s="1"/>
  <c r="K53" i="53"/>
  <c r="C63" i="53"/>
  <c r="J60" i="53"/>
  <c r="J64" i="48"/>
  <c r="K63" i="48" s="1"/>
  <c r="K60" i="48"/>
  <c r="J64" i="44"/>
  <c r="K63" i="44" s="1"/>
  <c r="L63" i="44" s="1"/>
  <c r="L54" i="44" s="1"/>
  <c r="K60" i="44"/>
  <c r="K53" i="45"/>
  <c r="J64" i="45"/>
  <c r="K63" i="45" s="1"/>
  <c r="K60" i="45"/>
  <c r="J63" i="45"/>
  <c r="J54" i="45" s="1"/>
  <c r="K53" i="46"/>
  <c r="J64" i="46"/>
  <c r="K63" i="46" s="1"/>
  <c r="K60" i="46"/>
  <c r="K53" i="47"/>
  <c r="J64" i="47"/>
  <c r="K63" i="47" s="1"/>
  <c r="K60" i="47"/>
  <c r="L60" i="47" s="1"/>
  <c r="J63" i="47"/>
  <c r="L63" i="38"/>
  <c r="L54" i="38" s="1"/>
  <c r="K53" i="38"/>
  <c r="L57" i="38"/>
  <c r="L53" i="38" s="1"/>
  <c r="J64" i="39"/>
  <c r="K63" i="39" s="1"/>
  <c r="K60" i="39"/>
  <c r="K53" i="41"/>
  <c r="K60" i="41"/>
  <c r="K63" i="41"/>
  <c r="K53" i="42"/>
  <c r="J64" i="42"/>
  <c r="K63" i="42" s="1"/>
  <c r="K60" i="42"/>
  <c r="L60" i="42" s="1"/>
  <c r="J63" i="42"/>
  <c r="K53" i="37"/>
  <c r="L57" i="37"/>
  <c r="L53" i="37" s="1"/>
  <c r="J63" i="37"/>
  <c r="J64" i="37"/>
  <c r="K63" i="37" s="1"/>
  <c r="L63" i="37" s="1"/>
  <c r="L54" i="37" s="1"/>
  <c r="K60" i="37"/>
  <c r="L60" i="37" s="1"/>
  <c r="J64" i="36"/>
  <c r="K63" i="36" s="1"/>
  <c r="K60" i="36"/>
  <c r="K53" i="35"/>
  <c r="J64" i="35"/>
  <c r="K63" i="35" s="1"/>
  <c r="K60" i="35"/>
  <c r="J63" i="35"/>
  <c r="K63" i="32"/>
  <c r="L63" i="32" s="1"/>
  <c r="L54" i="32" s="1"/>
  <c r="K53" i="33"/>
  <c r="K60" i="33"/>
  <c r="L60" i="33" s="1"/>
  <c r="K63" i="33"/>
  <c r="L63" i="33" s="1"/>
  <c r="L54" i="33" s="1"/>
  <c r="K53" i="34"/>
  <c r="J64" i="34"/>
  <c r="K63" i="34" s="1"/>
  <c r="K60" i="34"/>
  <c r="L60" i="34" s="1"/>
  <c r="K53" i="26"/>
  <c r="L57" i="26"/>
  <c r="L53" i="26" s="1"/>
  <c r="L63" i="26"/>
  <c r="L54" i="26" s="1"/>
  <c r="J64" i="28"/>
  <c r="K63" i="28" s="1"/>
  <c r="L63" i="28" s="1"/>
  <c r="L54" i="28" s="1"/>
  <c r="K60" i="28"/>
  <c r="K57" i="29"/>
  <c r="J64" i="29"/>
  <c r="K63" i="29" s="1"/>
  <c r="K60" i="29"/>
  <c r="L60" i="29" s="1"/>
  <c r="J64" i="30"/>
  <c r="K63" i="30" s="1"/>
  <c r="K60" i="30"/>
  <c r="J64" i="31"/>
  <c r="K63" i="31" s="1"/>
  <c r="K60" i="31"/>
  <c r="K53" i="24"/>
  <c r="L57" i="24"/>
  <c r="L53" i="24" s="1"/>
  <c r="J64" i="24"/>
  <c r="K63" i="24" s="1"/>
  <c r="K60" i="24"/>
  <c r="L60" i="24" s="1"/>
  <c r="E57" i="19"/>
  <c r="B63" i="23"/>
  <c r="J61" i="23"/>
  <c r="J57" i="23"/>
  <c r="K57" i="23" s="1"/>
  <c r="J61" i="22"/>
  <c r="J57" i="22"/>
  <c r="K57" i="22" s="1"/>
  <c r="J60" i="22"/>
  <c r="B63" i="22"/>
  <c r="B57" i="19"/>
  <c r="F57" i="19"/>
  <c r="B61" i="19"/>
  <c r="J61" i="19" s="1"/>
  <c r="C57" i="19"/>
  <c r="G57" i="19"/>
  <c r="I57" i="97"/>
  <c r="J72" i="97"/>
  <c r="D38" i="97"/>
  <c r="J46" i="97"/>
  <c r="E46" i="97"/>
  <c r="K46" i="97"/>
  <c r="I58" i="97"/>
  <c r="D61" i="97"/>
  <c r="H61" i="97"/>
  <c r="L11" i="97"/>
  <c r="B38" i="97"/>
  <c r="F38" i="97"/>
  <c r="B60" i="97"/>
  <c r="I60" i="97" s="1"/>
  <c r="E61" i="97"/>
  <c r="C38" i="97"/>
  <c r="G38" i="97"/>
  <c r="J72" i="96"/>
  <c r="I57" i="96"/>
  <c r="B60" i="96"/>
  <c r="I60" i="96" s="1"/>
  <c r="K45" i="96"/>
  <c r="L19" i="96"/>
  <c r="K25" i="96"/>
  <c r="C46" i="96"/>
  <c r="K38" i="96"/>
  <c r="K49" i="96"/>
  <c r="B38" i="96"/>
  <c r="F46" i="96"/>
  <c r="E61" i="96"/>
  <c r="L21" i="96"/>
  <c r="B25" i="96"/>
  <c r="C25" i="96"/>
  <c r="C38" i="96"/>
  <c r="G46" i="96"/>
  <c r="H80" i="96"/>
  <c r="E38" i="96"/>
  <c r="K42" i="96"/>
  <c r="L11" i="96"/>
  <c r="D38" i="96"/>
  <c r="J38" i="96"/>
  <c r="H63" i="19" l="1"/>
  <c r="H54" i="19" s="1"/>
  <c r="H55" i="19"/>
  <c r="C60" i="19"/>
  <c r="C63" i="19" s="1"/>
  <c r="C53" i="19"/>
  <c r="F60" i="19"/>
  <c r="F53" i="19"/>
  <c r="G60" i="19"/>
  <c r="G53" i="19"/>
  <c r="B53" i="19"/>
  <c r="J57" i="19"/>
  <c r="J53" i="19" s="1"/>
  <c r="E60" i="19"/>
  <c r="E53" i="19"/>
  <c r="D63" i="19"/>
  <c r="D54" i="19" s="1"/>
  <c r="D55" i="19"/>
  <c r="H60" i="94"/>
  <c r="H53" i="94"/>
  <c r="D64" i="94"/>
  <c r="I61" i="94"/>
  <c r="I64" i="94" s="1"/>
  <c r="D60" i="94"/>
  <c r="D53" i="94"/>
  <c r="I57" i="94"/>
  <c r="J57" i="96"/>
  <c r="I61" i="96"/>
  <c r="J54" i="35"/>
  <c r="I61" i="97"/>
  <c r="J60" i="97" s="1"/>
  <c r="J57" i="97"/>
  <c r="J60" i="96"/>
  <c r="K57" i="96" s="1"/>
  <c r="K53" i="96" s="1"/>
  <c r="J54" i="46"/>
  <c r="C54" i="15"/>
  <c r="L57" i="58"/>
  <c r="L53" i="58" s="1"/>
  <c r="L63" i="58"/>
  <c r="L54" i="58" s="1"/>
  <c r="L63" i="49"/>
  <c r="L54" i="49" s="1"/>
  <c r="L57" i="49"/>
  <c r="L53" i="49" s="1"/>
  <c r="J63" i="51"/>
  <c r="K63" i="51" s="1"/>
  <c r="K60" i="51"/>
  <c r="L63" i="52"/>
  <c r="L54" i="52" s="1"/>
  <c r="J63" i="53"/>
  <c r="K63" i="53" s="1"/>
  <c r="K60" i="53"/>
  <c r="L60" i="48"/>
  <c r="L57" i="48"/>
  <c r="L53" i="48" s="1"/>
  <c r="L63" i="48"/>
  <c r="L54" i="48" s="1"/>
  <c r="L60" i="44"/>
  <c r="L57" i="44"/>
  <c r="L53" i="44" s="1"/>
  <c r="L63" i="47"/>
  <c r="L54" i="47" s="1"/>
  <c r="L57" i="47"/>
  <c r="L53" i="47" s="1"/>
  <c r="L60" i="39"/>
  <c r="L57" i="39"/>
  <c r="L53" i="39" s="1"/>
  <c r="L63" i="39"/>
  <c r="L54" i="39" s="1"/>
  <c r="L63" i="42"/>
  <c r="L54" i="42" s="1"/>
  <c r="L57" i="42"/>
  <c r="L53" i="42" s="1"/>
  <c r="L57" i="33"/>
  <c r="L53" i="33" s="1"/>
  <c r="L63" i="34"/>
  <c r="L54" i="34" s="1"/>
  <c r="L57" i="34"/>
  <c r="L53" i="34" s="1"/>
  <c r="L60" i="28"/>
  <c r="L57" i="28"/>
  <c r="L53" i="28" s="1"/>
  <c r="L63" i="29"/>
  <c r="L54" i="29" s="1"/>
  <c r="K53" i="29"/>
  <c r="L57" i="29"/>
  <c r="L53" i="29" s="1"/>
  <c r="L60" i="30"/>
  <c r="L57" i="30"/>
  <c r="L53" i="30" s="1"/>
  <c r="L63" i="30"/>
  <c r="L54" i="30" s="1"/>
  <c r="L63" i="31"/>
  <c r="L54" i="31" s="1"/>
  <c r="L60" i="31"/>
  <c r="L57" i="31"/>
  <c r="L53" i="31" s="1"/>
  <c r="L63" i="24"/>
  <c r="L54" i="24" s="1"/>
  <c r="L60" i="21"/>
  <c r="J64" i="23"/>
  <c r="J60" i="23"/>
  <c r="J63" i="22"/>
  <c r="J64" i="22"/>
  <c r="K63" i="22" s="1"/>
  <c r="K60" i="22"/>
  <c r="L60" i="22" s="1"/>
  <c r="B64" i="19"/>
  <c r="J64" i="19" s="1"/>
  <c r="B60" i="19"/>
  <c r="B55" i="19" s="1"/>
  <c r="L6" i="96"/>
  <c r="K46" i="96"/>
  <c r="C55" i="19" l="1"/>
  <c r="J60" i="19"/>
  <c r="E63" i="19"/>
  <c r="E54" i="19" s="1"/>
  <c r="E55" i="19"/>
  <c r="G63" i="19"/>
  <c r="G54" i="19" s="1"/>
  <c r="G55" i="19"/>
  <c r="K57" i="19"/>
  <c r="F63" i="19"/>
  <c r="F54" i="19" s="1"/>
  <c r="F55" i="19"/>
  <c r="J57" i="94"/>
  <c r="I53" i="94"/>
  <c r="D63" i="94"/>
  <c r="D54" i="94" s="1"/>
  <c r="D55" i="94"/>
  <c r="I60" i="94"/>
  <c r="H63" i="94"/>
  <c r="H54" i="94" s="1"/>
  <c r="H55" i="94"/>
  <c r="J63" i="23"/>
  <c r="J54" i="23" s="1"/>
  <c r="J55" i="23"/>
  <c r="J55" i="19"/>
  <c r="K60" i="19"/>
  <c r="C54" i="19"/>
  <c r="K57" i="97"/>
  <c r="K53" i="97" s="1"/>
  <c r="L60" i="51"/>
  <c r="L57" i="51"/>
  <c r="L53" i="51" s="1"/>
  <c r="L63" i="51"/>
  <c r="L54" i="51" s="1"/>
  <c r="L60" i="53"/>
  <c r="L57" i="53"/>
  <c r="L53" i="53" s="1"/>
  <c r="L63" i="53"/>
  <c r="L54" i="53" s="1"/>
  <c r="L63" i="22"/>
  <c r="L54" i="22" s="1"/>
  <c r="L57" i="22"/>
  <c r="L53" i="22" s="1"/>
  <c r="K63" i="23"/>
  <c r="L63" i="21"/>
  <c r="L54" i="21" s="1"/>
  <c r="L57" i="21"/>
  <c r="L53" i="21" s="1"/>
  <c r="K60" i="23"/>
  <c r="B63" i="19"/>
  <c r="B54" i="19" s="1"/>
  <c r="L7" i="96"/>
  <c r="K12" i="96"/>
  <c r="J63" i="19" l="1"/>
  <c r="I55" i="94"/>
  <c r="J60" i="94"/>
  <c r="L60" i="94" s="1"/>
  <c r="I63" i="94"/>
  <c r="J54" i="19"/>
  <c r="K63" i="19"/>
  <c r="K30" i="95"/>
  <c r="K31" i="95"/>
  <c r="K34" i="95"/>
  <c r="K47" i="95" s="1"/>
  <c r="K35" i="95"/>
  <c r="K48" i="95" s="1"/>
  <c r="K36" i="95"/>
  <c r="K49" i="95" s="1"/>
  <c r="K29" i="95"/>
  <c r="K42" i="95" s="1"/>
  <c r="K8" i="95"/>
  <c r="L8" i="95" s="1"/>
  <c r="K9" i="95"/>
  <c r="L9" i="95" s="1"/>
  <c r="K10" i="95"/>
  <c r="L10" i="95" s="1"/>
  <c r="K11" i="95"/>
  <c r="L11" i="95" s="1"/>
  <c r="K3" i="95"/>
  <c r="L3" i="95" s="1"/>
  <c r="E32" i="95"/>
  <c r="E33" i="95" s="1"/>
  <c r="D33" i="95"/>
  <c r="J38" i="95"/>
  <c r="C32" i="95"/>
  <c r="B32" i="95"/>
  <c r="B33" i="95" s="1"/>
  <c r="G16" i="95"/>
  <c r="G42" i="95" s="1"/>
  <c r="J19" i="95"/>
  <c r="J20" i="95" s="1"/>
  <c r="F16" i="95"/>
  <c r="F42" i="95" s="1"/>
  <c r="F17" i="95"/>
  <c r="F43" i="95" s="1"/>
  <c r="G17" i="95"/>
  <c r="K17" i="95"/>
  <c r="F18" i="95"/>
  <c r="F44" i="95" s="1"/>
  <c r="G18" i="95"/>
  <c r="G44" i="95" s="1"/>
  <c r="K18" i="95"/>
  <c r="D18" i="95"/>
  <c r="D44" i="95" s="1"/>
  <c r="D17" i="95"/>
  <c r="D43" i="95" s="1"/>
  <c r="C19" i="95"/>
  <c r="C20" i="95" s="1"/>
  <c r="C25" i="95" s="1"/>
  <c r="E19" i="95"/>
  <c r="E20" i="95" s="1"/>
  <c r="E25" i="95" s="1"/>
  <c r="B19" i="95"/>
  <c r="B20" i="95" s="1"/>
  <c r="B25" i="95" s="1"/>
  <c r="D5" i="95"/>
  <c r="K5" i="95" s="1"/>
  <c r="L5" i="95" s="1"/>
  <c r="D4" i="95"/>
  <c r="K4" i="95" s="1"/>
  <c r="J6" i="95"/>
  <c r="J7" i="95" s="1"/>
  <c r="J12" i="95" s="1"/>
  <c r="G6" i="95"/>
  <c r="G7" i="95" s="1"/>
  <c r="G12" i="95" s="1"/>
  <c r="F6" i="95"/>
  <c r="F7" i="95" s="1"/>
  <c r="F12" i="95" s="1"/>
  <c r="E6" i="95"/>
  <c r="E7" i="95" s="1"/>
  <c r="E12" i="95" s="1"/>
  <c r="C6" i="95"/>
  <c r="C7" i="95" s="1"/>
  <c r="C12" i="95" s="1"/>
  <c r="B6" i="95"/>
  <c r="B7" i="95" s="1"/>
  <c r="K23" i="92"/>
  <c r="K22" i="92"/>
  <c r="L22" i="92" s="1"/>
  <c r="K21" i="92"/>
  <c r="K47" i="92" s="1"/>
  <c r="K43" i="92"/>
  <c r="K42" i="92"/>
  <c r="F19" i="92"/>
  <c r="E19" i="92"/>
  <c r="D18" i="92"/>
  <c r="D44" i="92" s="1"/>
  <c r="D17" i="92"/>
  <c r="C19" i="92"/>
  <c r="B19" i="92"/>
  <c r="K11" i="92"/>
  <c r="K10" i="92"/>
  <c r="K9" i="92"/>
  <c r="K8" i="92"/>
  <c r="K3" i="92"/>
  <c r="G6" i="92"/>
  <c r="F6" i="92"/>
  <c r="E6" i="92"/>
  <c r="D5" i="92"/>
  <c r="K5" i="92" s="1"/>
  <c r="L5" i="92" s="1"/>
  <c r="D4" i="92"/>
  <c r="K4" i="92" s="1"/>
  <c r="L4" i="92" s="1"/>
  <c r="C6" i="92"/>
  <c r="B6" i="92"/>
  <c r="K6" i="92" s="1"/>
  <c r="K33" i="53"/>
  <c r="K38" i="53" s="1"/>
  <c r="J38" i="53"/>
  <c r="I38" i="53"/>
  <c r="D32" i="53"/>
  <c r="D33" i="53" s="1"/>
  <c r="F33" i="53"/>
  <c r="H33" i="53"/>
  <c r="I33" i="53"/>
  <c r="J33" i="53"/>
  <c r="F30" i="53"/>
  <c r="H30" i="53"/>
  <c r="I30" i="53"/>
  <c r="F31" i="53"/>
  <c r="H31" i="53"/>
  <c r="I31" i="53"/>
  <c r="B30" i="53"/>
  <c r="B31" i="53"/>
  <c r="I25" i="53"/>
  <c r="I18" i="53"/>
  <c r="I17" i="53"/>
  <c r="G20" i="53"/>
  <c r="G19" i="53"/>
  <c r="K20" i="53"/>
  <c r="F20" i="53"/>
  <c r="I20" i="53"/>
  <c r="J20" i="53"/>
  <c r="D19" i="53"/>
  <c r="B17" i="53"/>
  <c r="B18" i="53"/>
  <c r="I12" i="53"/>
  <c r="H4" i="53"/>
  <c r="F4" i="53"/>
  <c r="C6" i="53"/>
  <c r="C7" i="53" s="1"/>
  <c r="D6" i="53"/>
  <c r="D7" i="53" s="1"/>
  <c r="E6" i="53"/>
  <c r="E7" i="53" s="1"/>
  <c r="F7" i="53"/>
  <c r="G6" i="53"/>
  <c r="G7" i="53" s="1"/>
  <c r="H7" i="53"/>
  <c r="I7" i="53"/>
  <c r="J7" i="53"/>
  <c r="I4" i="53"/>
  <c r="F5" i="53"/>
  <c r="H5" i="53"/>
  <c r="I5" i="53"/>
  <c r="B4" i="53"/>
  <c r="B5" i="53"/>
  <c r="F72" i="92"/>
  <c r="I80" i="95"/>
  <c r="H80" i="95"/>
  <c r="G80" i="95"/>
  <c r="F80" i="95"/>
  <c r="E80" i="95"/>
  <c r="D80" i="95"/>
  <c r="C80" i="95"/>
  <c r="B80" i="95"/>
  <c r="J79" i="95"/>
  <c r="J78" i="95"/>
  <c r="J77" i="95"/>
  <c r="J76" i="95"/>
  <c r="I75" i="95"/>
  <c r="H75" i="95"/>
  <c r="G75" i="95"/>
  <c r="F75" i="95"/>
  <c r="E75" i="95"/>
  <c r="D75" i="95"/>
  <c r="C75" i="95"/>
  <c r="B75" i="95"/>
  <c r="I72" i="95"/>
  <c r="H72" i="95"/>
  <c r="G72" i="95"/>
  <c r="F72" i="95"/>
  <c r="E72" i="95"/>
  <c r="D72" i="95"/>
  <c r="C72" i="95"/>
  <c r="B72" i="95"/>
  <c r="J71" i="95"/>
  <c r="J70" i="95"/>
  <c r="J69" i="95"/>
  <c r="J68" i="95"/>
  <c r="I67" i="95"/>
  <c r="H67" i="95"/>
  <c r="G67" i="95"/>
  <c r="F67" i="95"/>
  <c r="E67" i="95"/>
  <c r="D67" i="95"/>
  <c r="C67" i="95"/>
  <c r="B67" i="95"/>
  <c r="H58" i="95"/>
  <c r="H57" i="95" s="1"/>
  <c r="G58" i="95"/>
  <c r="G57" i="95" s="1"/>
  <c r="F58" i="95"/>
  <c r="F61" i="95" s="1"/>
  <c r="F64" i="95" s="1"/>
  <c r="E58" i="95"/>
  <c r="E61" i="95" s="1"/>
  <c r="E64" i="95" s="1"/>
  <c r="D58" i="95"/>
  <c r="D57" i="95" s="1"/>
  <c r="C58" i="95"/>
  <c r="C57" i="95" s="1"/>
  <c r="B58" i="95"/>
  <c r="J50" i="95"/>
  <c r="G50" i="95"/>
  <c r="F50" i="95"/>
  <c r="E50" i="95"/>
  <c r="D50" i="95"/>
  <c r="C50" i="95"/>
  <c r="J49" i="95"/>
  <c r="G49" i="95"/>
  <c r="F49" i="95"/>
  <c r="E49" i="95"/>
  <c r="D49" i="95"/>
  <c r="C49" i="95"/>
  <c r="B49" i="95"/>
  <c r="J48" i="95"/>
  <c r="G48" i="95"/>
  <c r="F48" i="95"/>
  <c r="E48" i="95"/>
  <c r="D48" i="95"/>
  <c r="C48" i="95"/>
  <c r="B48" i="95"/>
  <c r="J47" i="95"/>
  <c r="G47" i="95"/>
  <c r="F47" i="95"/>
  <c r="E47" i="95"/>
  <c r="D47" i="95"/>
  <c r="C47" i="95"/>
  <c r="B47" i="95"/>
  <c r="D45" i="95"/>
  <c r="J44" i="95"/>
  <c r="E44" i="95"/>
  <c r="C44" i="95"/>
  <c r="B44" i="95"/>
  <c r="J43" i="95"/>
  <c r="E43" i="95"/>
  <c r="C43" i="95"/>
  <c r="B43" i="95"/>
  <c r="J42" i="95"/>
  <c r="E42" i="95"/>
  <c r="D42" i="95"/>
  <c r="C42" i="95"/>
  <c r="B42" i="95"/>
  <c r="L35" i="95"/>
  <c r="M24" i="95"/>
  <c r="L24" i="95"/>
  <c r="L23" i="95"/>
  <c r="L22" i="95"/>
  <c r="L21" i="95"/>
  <c r="D20" i="95"/>
  <c r="D25" i="95" s="1"/>
  <c r="M16" i="95"/>
  <c r="D7" i="95"/>
  <c r="D12" i="95" s="1"/>
  <c r="I80" i="94"/>
  <c r="H80" i="94"/>
  <c r="G80" i="94"/>
  <c r="F80" i="94"/>
  <c r="E80" i="94"/>
  <c r="D80" i="94"/>
  <c r="C80" i="94"/>
  <c r="B80" i="94"/>
  <c r="J79" i="94"/>
  <c r="J78" i="94"/>
  <c r="J77" i="94"/>
  <c r="J76" i="94"/>
  <c r="I75" i="94"/>
  <c r="H75" i="94"/>
  <c r="G75" i="94"/>
  <c r="F75" i="94"/>
  <c r="E75" i="94"/>
  <c r="D75" i="94"/>
  <c r="C75" i="94"/>
  <c r="B75" i="94"/>
  <c r="I72" i="94"/>
  <c r="H72" i="94"/>
  <c r="G72" i="94"/>
  <c r="F72" i="94"/>
  <c r="E72" i="94"/>
  <c r="D72" i="94"/>
  <c r="C72" i="94"/>
  <c r="B72" i="94"/>
  <c r="J71" i="94"/>
  <c r="J70" i="94"/>
  <c r="J69" i="94"/>
  <c r="I67" i="94"/>
  <c r="H67" i="94"/>
  <c r="G67" i="94"/>
  <c r="F67" i="94"/>
  <c r="E67" i="94"/>
  <c r="D67" i="94"/>
  <c r="C67" i="94"/>
  <c r="B67" i="94"/>
  <c r="K50" i="94"/>
  <c r="J50" i="94"/>
  <c r="G50" i="94"/>
  <c r="F50" i="94"/>
  <c r="E50" i="94"/>
  <c r="D50" i="94"/>
  <c r="C50" i="94"/>
  <c r="B50" i="94"/>
  <c r="K49" i="94"/>
  <c r="J49" i="94"/>
  <c r="G49" i="94"/>
  <c r="F49" i="94"/>
  <c r="E49" i="94"/>
  <c r="D49" i="94"/>
  <c r="C49" i="94"/>
  <c r="B49" i="94"/>
  <c r="K48" i="94"/>
  <c r="J48" i="94"/>
  <c r="G48" i="94"/>
  <c r="F48" i="94"/>
  <c r="E48" i="94"/>
  <c r="D48" i="94"/>
  <c r="C48" i="94"/>
  <c r="B48" i="94"/>
  <c r="K47" i="94"/>
  <c r="J47" i="94"/>
  <c r="G47" i="94"/>
  <c r="F47" i="94"/>
  <c r="E47" i="94"/>
  <c r="D47" i="94"/>
  <c r="C47" i="94"/>
  <c r="B47" i="94"/>
  <c r="K45" i="94"/>
  <c r="J45" i="94"/>
  <c r="G45" i="94"/>
  <c r="F45" i="94"/>
  <c r="E45" i="94"/>
  <c r="D45" i="94"/>
  <c r="C45" i="94"/>
  <c r="B45" i="94"/>
  <c r="K44" i="94"/>
  <c r="J44" i="94"/>
  <c r="G44" i="94"/>
  <c r="F44" i="94"/>
  <c r="E44" i="94"/>
  <c r="D44" i="94"/>
  <c r="C44" i="94"/>
  <c r="B44" i="94"/>
  <c r="K43" i="94"/>
  <c r="J43" i="94"/>
  <c r="G43" i="94"/>
  <c r="F43" i="94"/>
  <c r="E43" i="94"/>
  <c r="D43" i="94"/>
  <c r="C43" i="94"/>
  <c r="B43" i="94"/>
  <c r="K42" i="94"/>
  <c r="J42" i="94"/>
  <c r="G42" i="94"/>
  <c r="F42" i="94"/>
  <c r="E42" i="94"/>
  <c r="D42" i="94"/>
  <c r="C42" i="94"/>
  <c r="B42" i="94"/>
  <c r="L37" i="94"/>
  <c r="L36" i="94"/>
  <c r="L35" i="94"/>
  <c r="L34" i="94"/>
  <c r="G46" i="94"/>
  <c r="L32" i="94"/>
  <c r="L31" i="94"/>
  <c r="L30" i="94"/>
  <c r="L29" i="94"/>
  <c r="J25" i="94"/>
  <c r="D25" i="94"/>
  <c r="M24" i="94"/>
  <c r="L24" i="94"/>
  <c r="L23" i="94"/>
  <c r="L22" i="94"/>
  <c r="L21" i="94"/>
  <c r="J20" i="94"/>
  <c r="J46" i="94" s="1"/>
  <c r="G25" i="94"/>
  <c r="F20" i="94"/>
  <c r="F25" i="94" s="1"/>
  <c r="E20" i="94"/>
  <c r="E25" i="94" s="1"/>
  <c r="D20" i="94"/>
  <c r="C20" i="94"/>
  <c r="C25" i="94" s="1"/>
  <c r="B20" i="94"/>
  <c r="L19" i="94"/>
  <c r="L18" i="94"/>
  <c r="L17" i="94"/>
  <c r="M16" i="94"/>
  <c r="L16" i="94"/>
  <c r="L11" i="94"/>
  <c r="L10" i="94"/>
  <c r="L9" i="94"/>
  <c r="L8" i="94"/>
  <c r="K7" i="94"/>
  <c r="K12" i="94" s="1"/>
  <c r="J7" i="94"/>
  <c r="J12" i="94" s="1"/>
  <c r="G7" i="94"/>
  <c r="G12" i="94" s="1"/>
  <c r="F7" i="94"/>
  <c r="F12" i="94" s="1"/>
  <c r="E7" i="94"/>
  <c r="E12" i="94" s="1"/>
  <c r="D7" i="94"/>
  <c r="D12" i="94" s="1"/>
  <c r="C7" i="94"/>
  <c r="C12" i="94" s="1"/>
  <c r="B7" i="94"/>
  <c r="L6" i="94"/>
  <c r="L5" i="94"/>
  <c r="L4" i="94"/>
  <c r="L3" i="94"/>
  <c r="I80" i="93"/>
  <c r="H80" i="93"/>
  <c r="G80" i="93"/>
  <c r="F80" i="93"/>
  <c r="E80" i="93"/>
  <c r="D80" i="93"/>
  <c r="C80" i="93"/>
  <c r="B80" i="93"/>
  <c r="J79" i="93"/>
  <c r="J78" i="93"/>
  <c r="J77" i="93"/>
  <c r="J76" i="93"/>
  <c r="I75" i="93"/>
  <c r="H75" i="93"/>
  <c r="G75" i="93"/>
  <c r="F75" i="93"/>
  <c r="E75" i="93"/>
  <c r="D75" i="93"/>
  <c r="C75" i="93"/>
  <c r="B75" i="93"/>
  <c r="I72" i="93"/>
  <c r="H72" i="93"/>
  <c r="G72" i="93"/>
  <c r="F72" i="93"/>
  <c r="E72" i="93"/>
  <c r="D72" i="93"/>
  <c r="C72" i="93"/>
  <c r="B72" i="93"/>
  <c r="J71" i="93"/>
  <c r="J70" i="93"/>
  <c r="J69" i="93"/>
  <c r="J68" i="93"/>
  <c r="I67" i="93"/>
  <c r="H67" i="93"/>
  <c r="G67" i="93"/>
  <c r="F67" i="93"/>
  <c r="E67" i="93"/>
  <c r="D67" i="93"/>
  <c r="C67" i="93"/>
  <c r="B67" i="93"/>
  <c r="H58" i="93"/>
  <c r="H61" i="93" s="1"/>
  <c r="G58" i="93"/>
  <c r="G57" i="93" s="1"/>
  <c r="G60" i="93" s="1"/>
  <c r="F58" i="93"/>
  <c r="F61" i="93" s="1"/>
  <c r="E58" i="93"/>
  <c r="E61" i="93" s="1"/>
  <c r="D58" i="93"/>
  <c r="D61" i="93" s="1"/>
  <c r="C58" i="93"/>
  <c r="C57" i="93" s="1"/>
  <c r="C60" i="93" s="1"/>
  <c r="B58" i="93"/>
  <c r="B61" i="93" s="1"/>
  <c r="E57" i="93"/>
  <c r="E60" i="93" s="1"/>
  <c r="K50" i="93"/>
  <c r="K55" i="93" s="1"/>
  <c r="J50" i="93"/>
  <c r="G50" i="93"/>
  <c r="F50" i="93"/>
  <c r="E50" i="93"/>
  <c r="D50" i="93"/>
  <c r="C50" i="93"/>
  <c r="B50" i="93"/>
  <c r="K49" i="93"/>
  <c r="J49" i="93"/>
  <c r="G49" i="93"/>
  <c r="F49" i="93"/>
  <c r="E49" i="93"/>
  <c r="D49" i="93"/>
  <c r="C49" i="93"/>
  <c r="B49" i="93"/>
  <c r="K48" i="93"/>
  <c r="J48" i="93"/>
  <c r="G48" i="93"/>
  <c r="F48" i="93"/>
  <c r="E48" i="93"/>
  <c r="D48" i="93"/>
  <c r="C48" i="93"/>
  <c r="B48" i="93"/>
  <c r="K47" i="93"/>
  <c r="J47" i="93"/>
  <c r="G47" i="93"/>
  <c r="F47" i="93"/>
  <c r="E47" i="93"/>
  <c r="D47" i="93"/>
  <c r="C47" i="93"/>
  <c r="B47" i="93"/>
  <c r="K45" i="93"/>
  <c r="J45" i="93"/>
  <c r="G45" i="93"/>
  <c r="F45" i="93"/>
  <c r="E45" i="93"/>
  <c r="D45" i="93"/>
  <c r="C45" i="93"/>
  <c r="B45" i="93"/>
  <c r="K44" i="93"/>
  <c r="J44" i="93"/>
  <c r="G44" i="93"/>
  <c r="F44" i="93"/>
  <c r="E44" i="93"/>
  <c r="D44" i="93"/>
  <c r="C44" i="93"/>
  <c r="B44" i="93"/>
  <c r="K43" i="93"/>
  <c r="J43" i="93"/>
  <c r="G43" i="93"/>
  <c r="F43" i="93"/>
  <c r="E43" i="93"/>
  <c r="D43" i="93"/>
  <c r="C43" i="93"/>
  <c r="B43" i="93"/>
  <c r="K42" i="93"/>
  <c r="J42" i="93"/>
  <c r="G42" i="93"/>
  <c r="F42" i="93"/>
  <c r="E42" i="93"/>
  <c r="D42" i="93"/>
  <c r="C42" i="93"/>
  <c r="B42" i="93"/>
  <c r="L37" i="93"/>
  <c r="L36" i="93"/>
  <c r="L35" i="93"/>
  <c r="L34" i="93"/>
  <c r="F38" i="93"/>
  <c r="L32" i="93"/>
  <c r="L31" i="93"/>
  <c r="L30" i="93"/>
  <c r="L29" i="93"/>
  <c r="M24" i="93"/>
  <c r="L24" i="93"/>
  <c r="L23" i="93"/>
  <c r="L22" i="93"/>
  <c r="L21" i="93"/>
  <c r="J20" i="93"/>
  <c r="J25" i="93" s="1"/>
  <c r="G20" i="93"/>
  <c r="F20" i="93"/>
  <c r="F25" i="93" s="1"/>
  <c r="E20" i="93"/>
  <c r="E25" i="93" s="1"/>
  <c r="D20" i="93"/>
  <c r="D25" i="93" s="1"/>
  <c r="C20" i="93"/>
  <c r="C25" i="93" s="1"/>
  <c r="B20" i="93"/>
  <c r="B25" i="93" s="1"/>
  <c r="L19" i="93"/>
  <c r="L18" i="93"/>
  <c r="L17" i="93"/>
  <c r="M16" i="93"/>
  <c r="L16" i="93"/>
  <c r="L11" i="93"/>
  <c r="L10" i="93"/>
  <c r="L9" i="93"/>
  <c r="L8" i="93"/>
  <c r="K7" i="93"/>
  <c r="K12" i="93" s="1"/>
  <c r="J7" i="93"/>
  <c r="J12" i="93" s="1"/>
  <c r="G7" i="93"/>
  <c r="G12" i="93" s="1"/>
  <c r="F7" i="93"/>
  <c r="F12" i="93" s="1"/>
  <c r="E7" i="93"/>
  <c r="E12" i="93" s="1"/>
  <c r="D7" i="93"/>
  <c r="D12" i="93" s="1"/>
  <c r="C7" i="93"/>
  <c r="C12" i="93" s="1"/>
  <c r="B7" i="93"/>
  <c r="B12" i="93" s="1"/>
  <c r="L6" i="93"/>
  <c r="L5" i="93"/>
  <c r="L4" i="93"/>
  <c r="L3" i="93"/>
  <c r="I80" i="92"/>
  <c r="G80" i="92"/>
  <c r="F80" i="92"/>
  <c r="E80" i="92"/>
  <c r="D80" i="92"/>
  <c r="C80" i="92"/>
  <c r="B80" i="92"/>
  <c r="J78" i="92"/>
  <c r="J77" i="92"/>
  <c r="J76" i="92"/>
  <c r="I75" i="92"/>
  <c r="H75" i="92"/>
  <c r="G75" i="92"/>
  <c r="F75" i="92"/>
  <c r="E75" i="92"/>
  <c r="D75" i="92"/>
  <c r="C75" i="92"/>
  <c r="B75" i="92"/>
  <c r="I72" i="92"/>
  <c r="H72" i="92"/>
  <c r="G72" i="92"/>
  <c r="E72" i="92"/>
  <c r="D72" i="92"/>
  <c r="C72" i="92"/>
  <c r="B72" i="92"/>
  <c r="J71" i="92"/>
  <c r="J70" i="92"/>
  <c r="J69" i="92"/>
  <c r="J68" i="92"/>
  <c r="I67" i="92"/>
  <c r="H67" i="92"/>
  <c r="G67" i="92"/>
  <c r="F67" i="92"/>
  <c r="E67" i="92"/>
  <c r="D67" i="92"/>
  <c r="C67" i="92"/>
  <c r="B67" i="92"/>
  <c r="D61" i="92"/>
  <c r="H58" i="92"/>
  <c r="H61" i="92" s="1"/>
  <c r="G58" i="92"/>
  <c r="G61" i="92" s="1"/>
  <c r="F58" i="92"/>
  <c r="F61" i="92" s="1"/>
  <c r="E58" i="92"/>
  <c r="E57" i="92" s="1"/>
  <c r="E60" i="92" s="1"/>
  <c r="D58" i="92"/>
  <c r="C58" i="92"/>
  <c r="C61" i="92" s="1"/>
  <c r="B58" i="92"/>
  <c r="B61" i="92" s="1"/>
  <c r="H57" i="92"/>
  <c r="H60" i="92" s="1"/>
  <c r="F57" i="92"/>
  <c r="F60" i="92" s="1"/>
  <c r="D57" i="92"/>
  <c r="D60" i="92" s="1"/>
  <c r="J50" i="92"/>
  <c r="G50" i="92"/>
  <c r="E50" i="92"/>
  <c r="D50" i="92"/>
  <c r="C50" i="92"/>
  <c r="B50" i="92"/>
  <c r="J49" i="92"/>
  <c r="G49" i="92"/>
  <c r="F49" i="92"/>
  <c r="E49" i="92"/>
  <c r="D49" i="92"/>
  <c r="C49" i="92"/>
  <c r="B49" i="92"/>
  <c r="K48" i="92"/>
  <c r="J48" i="92"/>
  <c r="G48" i="92"/>
  <c r="F48" i="92"/>
  <c r="E48" i="92"/>
  <c r="D48" i="92"/>
  <c r="C48" i="92"/>
  <c r="B48" i="92"/>
  <c r="J47" i="92"/>
  <c r="G47" i="92"/>
  <c r="F47" i="92"/>
  <c r="E47" i="92"/>
  <c r="D47" i="92"/>
  <c r="C47" i="92"/>
  <c r="B47" i="92"/>
  <c r="J45" i="92"/>
  <c r="G45" i="92"/>
  <c r="E45" i="92"/>
  <c r="D45" i="92"/>
  <c r="K44" i="92"/>
  <c r="J44" i="92"/>
  <c r="G44" i="92"/>
  <c r="F44" i="92"/>
  <c r="E44" i="92"/>
  <c r="C44" i="92"/>
  <c r="B44" i="92"/>
  <c r="J43" i="92"/>
  <c r="G43" i="92"/>
  <c r="F43" i="92"/>
  <c r="E43" i="92"/>
  <c r="D43" i="92"/>
  <c r="C43" i="92"/>
  <c r="B43" i="92"/>
  <c r="J42" i="92"/>
  <c r="G42" i="92"/>
  <c r="F42" i="92"/>
  <c r="E42" i="92"/>
  <c r="D42" i="92"/>
  <c r="C42" i="92"/>
  <c r="B42" i="92"/>
  <c r="L37" i="92"/>
  <c r="L36" i="92"/>
  <c r="L35" i="92"/>
  <c r="L34" i="92"/>
  <c r="L32" i="92"/>
  <c r="L31" i="92"/>
  <c r="L30" i="92"/>
  <c r="L29" i="92"/>
  <c r="G25" i="92"/>
  <c r="M24" i="92"/>
  <c r="K49" i="92"/>
  <c r="J20" i="92"/>
  <c r="J25" i="92" s="1"/>
  <c r="E20" i="92"/>
  <c r="E25" i="92" s="1"/>
  <c r="D20" i="92"/>
  <c r="D25" i="92" s="1"/>
  <c r="F45" i="92"/>
  <c r="C45" i="92"/>
  <c r="L17" i="92"/>
  <c r="M16" i="92"/>
  <c r="L10" i="92"/>
  <c r="L9" i="92"/>
  <c r="L8" i="92"/>
  <c r="J7" i="92"/>
  <c r="J12" i="92" s="1"/>
  <c r="E7" i="92"/>
  <c r="E12" i="92" s="1"/>
  <c r="D7" i="92"/>
  <c r="D12" i="92" s="1"/>
  <c r="C7" i="92"/>
  <c r="C12" i="92" s="1"/>
  <c r="G7" i="92"/>
  <c r="G12" i="92" s="1"/>
  <c r="F7" i="92"/>
  <c r="F12" i="92" s="1"/>
  <c r="B7" i="92"/>
  <c r="B12" i="92" s="1"/>
  <c r="L3" i="92"/>
  <c r="B80" i="90"/>
  <c r="J77" i="90"/>
  <c r="J78" i="90"/>
  <c r="I80" i="90"/>
  <c r="G80" i="90"/>
  <c r="F80" i="90"/>
  <c r="E80" i="90"/>
  <c r="D80" i="90"/>
  <c r="J69" i="90"/>
  <c r="J70" i="90"/>
  <c r="J71" i="90"/>
  <c r="C72" i="90"/>
  <c r="D72" i="90"/>
  <c r="E72" i="90"/>
  <c r="F72" i="90"/>
  <c r="G72" i="90"/>
  <c r="H72" i="90"/>
  <c r="I72" i="90"/>
  <c r="J72" i="90" s="1"/>
  <c r="B72" i="90"/>
  <c r="J68" i="90"/>
  <c r="J76" i="90"/>
  <c r="C67" i="90"/>
  <c r="D67" i="90"/>
  <c r="E67" i="90"/>
  <c r="F67" i="90"/>
  <c r="G67" i="90"/>
  <c r="H67" i="90"/>
  <c r="I67" i="90"/>
  <c r="B67" i="90"/>
  <c r="C75" i="90"/>
  <c r="D75" i="90"/>
  <c r="E75" i="90"/>
  <c r="F75" i="90"/>
  <c r="G75" i="90"/>
  <c r="H75" i="90"/>
  <c r="H79" i="90" s="1"/>
  <c r="H80" i="90" s="1"/>
  <c r="I75" i="90"/>
  <c r="B75" i="90"/>
  <c r="K24" i="90"/>
  <c r="K50" i="90" s="1"/>
  <c r="K55" i="90" s="1"/>
  <c r="K23" i="90"/>
  <c r="K49" i="90" s="1"/>
  <c r="K22" i="90"/>
  <c r="L22" i="90" s="1"/>
  <c r="K21" i="90"/>
  <c r="K47" i="90" s="1"/>
  <c r="K17" i="90"/>
  <c r="K43" i="90" s="1"/>
  <c r="K18" i="90"/>
  <c r="K44" i="90" s="1"/>
  <c r="K16" i="90"/>
  <c r="K42" i="90" s="1"/>
  <c r="F19" i="90"/>
  <c r="F20" i="90" s="1"/>
  <c r="F25" i="90" s="1"/>
  <c r="E19" i="90"/>
  <c r="E45" i="90" s="1"/>
  <c r="D20" i="90"/>
  <c r="J20" i="90"/>
  <c r="J25" i="90" s="1"/>
  <c r="B19" i="90"/>
  <c r="B45" i="90" s="1"/>
  <c r="C19" i="90"/>
  <c r="C45" i="90" s="1"/>
  <c r="K9" i="90"/>
  <c r="K10" i="90"/>
  <c r="L10" i="90" s="1"/>
  <c r="K11" i="90"/>
  <c r="L11" i="90" s="1"/>
  <c r="K8" i="90"/>
  <c r="L8" i="90" s="1"/>
  <c r="K4" i="90"/>
  <c r="L4" i="90" s="1"/>
  <c r="K5" i="90"/>
  <c r="L5" i="90" s="1"/>
  <c r="K3" i="90"/>
  <c r="L3" i="90" s="1"/>
  <c r="G6" i="90"/>
  <c r="G7" i="90" s="1"/>
  <c r="G12" i="90" s="1"/>
  <c r="F6" i="90"/>
  <c r="D7" i="90"/>
  <c r="D12" i="90" s="1"/>
  <c r="E7" i="90"/>
  <c r="E12" i="90" s="1"/>
  <c r="F7" i="90"/>
  <c r="F12" i="90" s="1"/>
  <c r="J7" i="90"/>
  <c r="J12" i="90" s="1"/>
  <c r="C6" i="90"/>
  <c r="C7" i="90" s="1"/>
  <c r="B6" i="90"/>
  <c r="B7" i="90" s="1"/>
  <c r="B12" i="90" s="1"/>
  <c r="H58" i="90"/>
  <c r="H61" i="90" s="1"/>
  <c r="G58" i="90"/>
  <c r="G57" i="90" s="1"/>
  <c r="G60" i="90" s="1"/>
  <c r="F58" i="90"/>
  <c r="F61" i="90" s="1"/>
  <c r="E58" i="90"/>
  <c r="E61" i="90" s="1"/>
  <c r="D58" i="90"/>
  <c r="D61" i="90" s="1"/>
  <c r="C58" i="90"/>
  <c r="C57" i="90" s="1"/>
  <c r="B58" i="90"/>
  <c r="B61" i="90" s="1"/>
  <c r="J50" i="90"/>
  <c r="G50" i="90"/>
  <c r="F50" i="90"/>
  <c r="E50" i="90"/>
  <c r="D50" i="90"/>
  <c r="C50" i="90"/>
  <c r="B50" i="90"/>
  <c r="J49" i="90"/>
  <c r="G49" i="90"/>
  <c r="F49" i="90"/>
  <c r="E49" i="90"/>
  <c r="D49" i="90"/>
  <c r="C49" i="90"/>
  <c r="B49" i="90"/>
  <c r="J48" i="90"/>
  <c r="G48" i="90"/>
  <c r="F48" i="90"/>
  <c r="E48" i="90"/>
  <c r="D48" i="90"/>
  <c r="C48" i="90"/>
  <c r="B48" i="90"/>
  <c r="J47" i="90"/>
  <c r="G47" i="90"/>
  <c r="F47" i="90"/>
  <c r="E47" i="90"/>
  <c r="D47" i="90"/>
  <c r="C47" i="90"/>
  <c r="B47" i="90"/>
  <c r="J45" i="90"/>
  <c r="G45" i="90"/>
  <c r="D45" i="90"/>
  <c r="J44" i="90"/>
  <c r="G44" i="90"/>
  <c r="F44" i="90"/>
  <c r="E44" i="90"/>
  <c r="D44" i="90"/>
  <c r="C44" i="90"/>
  <c r="B44" i="90"/>
  <c r="J43" i="90"/>
  <c r="G43" i="90"/>
  <c r="F43" i="90"/>
  <c r="E43" i="90"/>
  <c r="D43" i="90"/>
  <c r="C43" i="90"/>
  <c r="B43" i="90"/>
  <c r="J42" i="90"/>
  <c r="G42" i="90"/>
  <c r="F42" i="90"/>
  <c r="E42" i="90"/>
  <c r="D42" i="90"/>
  <c r="C42" i="90"/>
  <c r="B42" i="90"/>
  <c r="L37" i="90"/>
  <c r="L36" i="90"/>
  <c r="L35" i="90"/>
  <c r="L34" i="90"/>
  <c r="G33" i="90"/>
  <c r="G46" i="90" s="1"/>
  <c r="F33" i="90"/>
  <c r="E33" i="90"/>
  <c r="D33" i="90"/>
  <c r="D46" i="90" s="1"/>
  <c r="C33" i="90"/>
  <c r="B33" i="90"/>
  <c r="L32" i="90"/>
  <c r="L31" i="90"/>
  <c r="L30" i="90"/>
  <c r="L29" i="90"/>
  <c r="G25" i="90"/>
  <c r="M24" i="90"/>
  <c r="L24" i="90"/>
  <c r="L23" i="90"/>
  <c r="D25" i="90"/>
  <c r="M16" i="90"/>
  <c r="L9" i="90"/>
  <c r="F20" i="78"/>
  <c r="G20" i="78"/>
  <c r="H20" i="78"/>
  <c r="I20" i="78"/>
  <c r="J20" i="78"/>
  <c r="K20" i="78"/>
  <c r="L16" i="95" l="1"/>
  <c r="E57" i="95"/>
  <c r="K19" i="95"/>
  <c r="K44" i="95"/>
  <c r="G61" i="95"/>
  <c r="G64" i="95" s="1"/>
  <c r="L18" i="95"/>
  <c r="L31" i="95"/>
  <c r="B45" i="95"/>
  <c r="C45" i="95"/>
  <c r="G19" i="95"/>
  <c r="G45" i="95" s="1"/>
  <c r="K7" i="95"/>
  <c r="K12" i="95" s="1"/>
  <c r="E60" i="95"/>
  <c r="E53" i="95"/>
  <c r="C33" i="95"/>
  <c r="K33" i="95" s="1"/>
  <c r="L29" i="95"/>
  <c r="K32" i="95"/>
  <c r="K43" i="95"/>
  <c r="C60" i="95"/>
  <c r="C53" i="95"/>
  <c r="K6" i="95"/>
  <c r="L6" i="95" s="1"/>
  <c r="B37" i="95"/>
  <c r="B25" i="94"/>
  <c r="L20" i="94"/>
  <c r="L55" i="94"/>
  <c r="L57" i="94"/>
  <c r="L53" i="94" s="1"/>
  <c r="I54" i="94"/>
  <c r="J63" i="94"/>
  <c r="L63" i="94" s="1"/>
  <c r="L54" i="94" s="1"/>
  <c r="D57" i="93"/>
  <c r="D60" i="93" s="1"/>
  <c r="C46" i="93"/>
  <c r="H57" i="93"/>
  <c r="H60" i="93" s="1"/>
  <c r="L18" i="92"/>
  <c r="G57" i="92"/>
  <c r="G60" i="92" s="1"/>
  <c r="J46" i="92"/>
  <c r="C57" i="92"/>
  <c r="C60" i="92" s="1"/>
  <c r="E20" i="90"/>
  <c r="E25" i="90" s="1"/>
  <c r="J46" i="90"/>
  <c r="D57" i="90"/>
  <c r="D60" i="90" s="1"/>
  <c r="F45" i="90"/>
  <c r="H60" i="95"/>
  <c r="H53" i="95"/>
  <c r="L34" i="95"/>
  <c r="G60" i="95"/>
  <c r="G53" i="95"/>
  <c r="L30" i="95"/>
  <c r="D60" i="95"/>
  <c r="D53" i="95"/>
  <c r="G61" i="93"/>
  <c r="I61" i="93" s="1"/>
  <c r="C61" i="93"/>
  <c r="B57" i="92"/>
  <c r="H57" i="90"/>
  <c r="H60" i="90" s="1"/>
  <c r="F57" i="90"/>
  <c r="F60" i="90" s="1"/>
  <c r="B57" i="90"/>
  <c r="B60" i="90" s="1"/>
  <c r="L17" i="90"/>
  <c r="L16" i="90"/>
  <c r="L4" i="95"/>
  <c r="F19" i="95"/>
  <c r="F25" i="95" s="1"/>
  <c r="L17" i="95"/>
  <c r="F57" i="95"/>
  <c r="G25" i="93"/>
  <c r="G46" i="93"/>
  <c r="D46" i="93"/>
  <c r="J46" i="93"/>
  <c r="E46" i="93"/>
  <c r="B46" i="93"/>
  <c r="J72" i="93"/>
  <c r="F46" i="94"/>
  <c r="E46" i="94"/>
  <c r="D46" i="94"/>
  <c r="C46" i="94"/>
  <c r="B46" i="94"/>
  <c r="L7" i="94"/>
  <c r="B12" i="94"/>
  <c r="J72" i="94"/>
  <c r="J72" i="95"/>
  <c r="L36" i="95"/>
  <c r="L20" i="95"/>
  <c r="I58" i="95"/>
  <c r="C61" i="95"/>
  <c r="C64" i="95" s="1"/>
  <c r="B57" i="95"/>
  <c r="E45" i="95"/>
  <c r="G25" i="95"/>
  <c r="J45" i="95"/>
  <c r="J25" i="95"/>
  <c r="G43" i="95"/>
  <c r="E46" i="95"/>
  <c r="C46" i="95"/>
  <c r="G46" i="95"/>
  <c r="F46" i="95"/>
  <c r="D46" i="95"/>
  <c r="B46" i="95"/>
  <c r="B12" i="95"/>
  <c r="E46" i="92"/>
  <c r="D46" i="92"/>
  <c r="K25" i="95"/>
  <c r="D38" i="95"/>
  <c r="E38" i="95"/>
  <c r="D61" i="95"/>
  <c r="D64" i="95" s="1"/>
  <c r="H61" i="95"/>
  <c r="H64" i="95" s="1"/>
  <c r="F38" i="95"/>
  <c r="C38" i="95"/>
  <c r="G38" i="95"/>
  <c r="K25" i="94"/>
  <c r="J38" i="94"/>
  <c r="E38" i="94"/>
  <c r="K38" i="94"/>
  <c r="D38" i="94"/>
  <c r="B38" i="94"/>
  <c r="F38" i="94"/>
  <c r="C38" i="94"/>
  <c r="G38" i="94"/>
  <c r="K25" i="93"/>
  <c r="D38" i="93"/>
  <c r="J38" i="93"/>
  <c r="B57" i="93"/>
  <c r="F57" i="93"/>
  <c r="F60" i="93" s="1"/>
  <c r="E38" i="93"/>
  <c r="K38" i="93"/>
  <c r="I58" i="93"/>
  <c r="B38" i="93"/>
  <c r="F46" i="93"/>
  <c r="L7" i="93"/>
  <c r="C38" i="93"/>
  <c r="G38" i="93"/>
  <c r="J72" i="92"/>
  <c r="G46" i="92"/>
  <c r="K45" i="92"/>
  <c r="L19" i="92"/>
  <c r="J79" i="92"/>
  <c r="H80" i="92"/>
  <c r="L16" i="92"/>
  <c r="B20" i="92"/>
  <c r="F20" i="92"/>
  <c r="L21" i="92"/>
  <c r="L23" i="92"/>
  <c r="B38" i="92"/>
  <c r="F38" i="92"/>
  <c r="B45" i="92"/>
  <c r="B60" i="92"/>
  <c r="I60" i="92" s="1"/>
  <c r="E61" i="92"/>
  <c r="I61" i="92" s="1"/>
  <c r="E38" i="92"/>
  <c r="I58" i="92"/>
  <c r="C20" i="92"/>
  <c r="C25" i="92" s="1"/>
  <c r="C38" i="92"/>
  <c r="G38" i="92"/>
  <c r="K38" i="92"/>
  <c r="L11" i="92"/>
  <c r="D38" i="92"/>
  <c r="J38" i="92"/>
  <c r="J79" i="90"/>
  <c r="C80" i="90"/>
  <c r="E57" i="90"/>
  <c r="E60" i="90" s="1"/>
  <c r="K48" i="90"/>
  <c r="K6" i="90"/>
  <c r="L6" i="90" s="1"/>
  <c r="L18" i="90"/>
  <c r="B20" i="90"/>
  <c r="B25" i="90" s="1"/>
  <c r="K19" i="90"/>
  <c r="K45" i="90" s="1"/>
  <c r="I58" i="90"/>
  <c r="C20" i="90"/>
  <c r="C25" i="90" s="1"/>
  <c r="L21" i="90"/>
  <c r="K7" i="90"/>
  <c r="K12" i="90" s="1"/>
  <c r="E46" i="90"/>
  <c r="F46" i="90"/>
  <c r="C12" i="90"/>
  <c r="C60" i="90"/>
  <c r="C38" i="90"/>
  <c r="D38" i="90"/>
  <c r="J38" i="90"/>
  <c r="C61" i="90"/>
  <c r="G61" i="90"/>
  <c r="G38" i="90"/>
  <c r="E38" i="90"/>
  <c r="K38" i="90"/>
  <c r="B38" i="90"/>
  <c r="F38" i="90"/>
  <c r="B50" i="95" l="1"/>
  <c r="K37" i="95"/>
  <c r="K45" i="95"/>
  <c r="L7" i="95"/>
  <c r="I57" i="95"/>
  <c r="J57" i="95" s="1"/>
  <c r="B53" i="95"/>
  <c r="L19" i="95"/>
  <c r="B61" i="95"/>
  <c r="B64" i="95" s="1"/>
  <c r="E63" i="95"/>
  <c r="E54" i="95" s="1"/>
  <c r="E55" i="95"/>
  <c r="B38" i="95"/>
  <c r="L32" i="95"/>
  <c r="C63" i="95"/>
  <c r="C54" i="95" s="1"/>
  <c r="C55" i="95"/>
  <c r="I57" i="92"/>
  <c r="F25" i="92"/>
  <c r="F24" i="92"/>
  <c r="K20" i="92"/>
  <c r="L19" i="90"/>
  <c r="H63" i="95"/>
  <c r="H54" i="95" s="1"/>
  <c r="H55" i="95"/>
  <c r="F60" i="95"/>
  <c r="F53" i="95"/>
  <c r="G63" i="95"/>
  <c r="G54" i="95" s="1"/>
  <c r="G55" i="95"/>
  <c r="D63" i="95"/>
  <c r="D54" i="95" s="1"/>
  <c r="D55" i="95"/>
  <c r="I57" i="90"/>
  <c r="I60" i="90"/>
  <c r="B60" i="95"/>
  <c r="F45" i="95"/>
  <c r="L20" i="93"/>
  <c r="K46" i="93"/>
  <c r="K46" i="94"/>
  <c r="J46" i="95"/>
  <c r="J57" i="92"/>
  <c r="K46" i="95"/>
  <c r="I57" i="93"/>
  <c r="J57" i="93" s="1"/>
  <c r="B60" i="93"/>
  <c r="I60" i="93" s="1"/>
  <c r="J60" i="93" s="1"/>
  <c r="J60" i="92"/>
  <c r="B25" i="92"/>
  <c r="C46" i="92"/>
  <c r="F46" i="92"/>
  <c r="K7" i="92"/>
  <c r="L6" i="92"/>
  <c r="B46" i="92"/>
  <c r="C46" i="90"/>
  <c r="I61" i="90"/>
  <c r="L7" i="90"/>
  <c r="J57" i="90"/>
  <c r="B46" i="90"/>
  <c r="K20" i="90"/>
  <c r="B55" i="95" l="1"/>
  <c r="I61" i="95"/>
  <c r="I64" i="95" s="1"/>
  <c r="I53" i="95"/>
  <c r="K50" i="95"/>
  <c r="K38" i="95"/>
  <c r="L37" i="95"/>
  <c r="F50" i="92"/>
  <c r="K24" i="92"/>
  <c r="F63" i="95"/>
  <c r="F54" i="95" s="1"/>
  <c r="F55" i="95"/>
  <c r="J60" i="90"/>
  <c r="K57" i="90" s="1"/>
  <c r="K53" i="90" s="1"/>
  <c r="I60" i="95"/>
  <c r="B63" i="95"/>
  <c r="B54" i="95" s="1"/>
  <c r="K57" i="93"/>
  <c r="K53" i="93" s="1"/>
  <c r="L7" i="92"/>
  <c r="K12" i="92"/>
  <c r="K46" i="92"/>
  <c r="K25" i="90"/>
  <c r="K46" i="90"/>
  <c r="L55" i="95" l="1"/>
  <c r="K50" i="92"/>
  <c r="L24" i="92"/>
  <c r="K25" i="92"/>
  <c r="I63" i="95"/>
  <c r="I54" i="95" s="1"/>
  <c r="I55" i="95"/>
  <c r="J60" i="95"/>
  <c r="L60" i="95" s="1"/>
  <c r="I20" i="76"/>
  <c r="J20" i="76"/>
  <c r="I7" i="76"/>
  <c r="J7" i="76"/>
  <c r="J20" i="74"/>
  <c r="K20" i="74"/>
  <c r="F20" i="74"/>
  <c r="G20" i="74"/>
  <c r="H20" i="74"/>
  <c r="I20" i="74"/>
  <c r="K20" i="75"/>
  <c r="F20" i="75"/>
  <c r="G20" i="75"/>
  <c r="H20" i="75"/>
  <c r="I20" i="75"/>
  <c r="J20" i="75"/>
  <c r="I7" i="74"/>
  <c r="I7" i="75"/>
  <c r="L57" i="95" l="1"/>
  <c r="K55" i="92"/>
  <c r="K57" i="92"/>
  <c r="K53" i="92" s="1"/>
  <c r="J63" i="95"/>
  <c r="L63" i="95" s="1"/>
  <c r="L54" i="95" s="1"/>
  <c r="L53" i="95"/>
  <c r="B4" i="73" l="1"/>
  <c r="B5" i="73"/>
  <c r="D4" i="73"/>
  <c r="E4" i="73"/>
  <c r="F4" i="73"/>
  <c r="G4" i="73"/>
  <c r="H4" i="73"/>
  <c r="I4" i="73"/>
  <c r="J4" i="73"/>
  <c r="K4" i="73"/>
  <c r="D5" i="73"/>
  <c r="E5" i="73"/>
  <c r="F5" i="73"/>
  <c r="G5" i="73"/>
  <c r="H5" i="73"/>
  <c r="I5" i="73"/>
  <c r="J5" i="73"/>
  <c r="K5" i="73"/>
  <c r="J6" i="73"/>
  <c r="D7" i="73"/>
  <c r="D12" i="73" s="1"/>
  <c r="E7" i="73"/>
  <c r="E12" i="73" s="1"/>
  <c r="F7" i="73"/>
  <c r="F12" i="73" s="1"/>
  <c r="G7" i="73"/>
  <c r="G12" i="73" s="1"/>
  <c r="H7" i="73"/>
  <c r="H12" i="73" s="1"/>
  <c r="I7" i="73"/>
  <c r="I12" i="73" s="1"/>
  <c r="J7" i="73"/>
  <c r="K7" i="73"/>
  <c r="K12" i="73" s="1"/>
  <c r="J12" i="73"/>
  <c r="D15" i="73"/>
  <c r="E15" i="73"/>
  <c r="F15" i="73"/>
  <c r="G15" i="73"/>
  <c r="H15" i="73"/>
  <c r="I15" i="73"/>
  <c r="J15" i="73"/>
  <c r="K15" i="73"/>
  <c r="D17" i="73"/>
  <c r="E17" i="73"/>
  <c r="F17" i="73"/>
  <c r="G17" i="73"/>
  <c r="H17" i="73"/>
  <c r="I17" i="73"/>
  <c r="J17" i="73"/>
  <c r="K17" i="73"/>
  <c r="D18" i="73"/>
  <c r="E18" i="73"/>
  <c r="F18" i="73"/>
  <c r="G18" i="73"/>
  <c r="H18" i="73"/>
  <c r="I18" i="73"/>
  <c r="J18" i="73"/>
  <c r="K18" i="73"/>
  <c r="J19" i="73"/>
  <c r="D20" i="73"/>
  <c r="D25" i="73" s="1"/>
  <c r="E20" i="73"/>
  <c r="E25" i="73" s="1"/>
  <c r="F20" i="73"/>
  <c r="F25" i="73" s="1"/>
  <c r="G20" i="73"/>
  <c r="G25" i="73" s="1"/>
  <c r="H20" i="73"/>
  <c r="H25" i="73" s="1"/>
  <c r="I20" i="73"/>
  <c r="I25" i="73" s="1"/>
  <c r="J20" i="73"/>
  <c r="K20" i="73"/>
  <c r="K25" i="73" s="1"/>
  <c r="J25" i="73"/>
  <c r="B17" i="73"/>
  <c r="C17" i="73"/>
  <c r="B18" i="73"/>
  <c r="C18" i="73"/>
  <c r="C4" i="73"/>
  <c r="C5" i="73"/>
  <c r="I20" i="72"/>
  <c r="I18" i="72"/>
  <c r="I17" i="72"/>
  <c r="D4" i="72"/>
  <c r="E4" i="72"/>
  <c r="F4" i="72"/>
  <c r="G4" i="72"/>
  <c r="I4" i="72"/>
  <c r="K4" i="72"/>
  <c r="D5" i="72"/>
  <c r="E5" i="72"/>
  <c r="F5" i="72"/>
  <c r="G5" i="72"/>
  <c r="I5" i="72"/>
  <c r="K5" i="72"/>
  <c r="H6" i="72"/>
  <c r="J6" i="72"/>
  <c r="D7" i="72"/>
  <c r="D12" i="72" s="1"/>
  <c r="E7" i="72"/>
  <c r="E12" i="72" s="1"/>
  <c r="F7" i="72"/>
  <c r="F12" i="72" s="1"/>
  <c r="G7" i="72"/>
  <c r="G12" i="72" s="1"/>
  <c r="H7" i="72"/>
  <c r="H12" i="72" s="1"/>
  <c r="I7" i="72"/>
  <c r="I12" i="72" s="1"/>
  <c r="J7" i="72"/>
  <c r="J12" i="72" s="1"/>
  <c r="K7" i="72"/>
  <c r="K12" i="72" s="1"/>
  <c r="D15" i="72"/>
  <c r="E15" i="72"/>
  <c r="F15" i="72"/>
  <c r="G15" i="72"/>
  <c r="H15" i="72"/>
  <c r="I15" i="72"/>
  <c r="J15" i="72"/>
  <c r="K15" i="72"/>
  <c r="D17" i="72"/>
  <c r="E17" i="72"/>
  <c r="F17" i="72"/>
  <c r="G17" i="72"/>
  <c r="J17" i="72"/>
  <c r="K17" i="72"/>
  <c r="D18" i="72"/>
  <c r="E18" i="72"/>
  <c r="F18" i="72"/>
  <c r="G18" i="72"/>
  <c r="J18" i="72"/>
  <c r="K18" i="72"/>
  <c r="J19" i="72"/>
  <c r="D20" i="72"/>
  <c r="D25" i="72" s="1"/>
  <c r="E20" i="72"/>
  <c r="E25" i="72" s="1"/>
  <c r="F20" i="72"/>
  <c r="F25" i="72" s="1"/>
  <c r="G20" i="72"/>
  <c r="G25" i="72" s="1"/>
  <c r="H25" i="72"/>
  <c r="J20" i="72"/>
  <c r="K20" i="72"/>
  <c r="K25" i="72" s="1"/>
  <c r="I25" i="72"/>
  <c r="J25" i="72"/>
  <c r="B17" i="72"/>
  <c r="C17" i="72"/>
  <c r="B18" i="72"/>
  <c r="C18" i="72"/>
  <c r="B4" i="72"/>
  <c r="C4" i="72"/>
  <c r="B5" i="72"/>
  <c r="C5" i="72"/>
  <c r="D4" i="70"/>
  <c r="E4" i="70"/>
  <c r="F4" i="70"/>
  <c r="G4" i="70"/>
  <c r="H4" i="70"/>
  <c r="I4" i="70"/>
  <c r="J4" i="70"/>
  <c r="K4" i="70"/>
  <c r="D5" i="70"/>
  <c r="E5" i="70"/>
  <c r="F5" i="70"/>
  <c r="G5" i="70"/>
  <c r="G7" i="70" s="1"/>
  <c r="G12" i="70" s="1"/>
  <c r="H5" i="70"/>
  <c r="I5" i="70"/>
  <c r="J5" i="70"/>
  <c r="K5" i="70"/>
  <c r="H6" i="70"/>
  <c r="H7" i="70" s="1"/>
  <c r="H12" i="70" s="1"/>
  <c r="J6" i="70"/>
  <c r="D7" i="70"/>
  <c r="D12" i="70" s="1"/>
  <c r="E7" i="70"/>
  <c r="E12" i="70" s="1"/>
  <c r="F7" i="70"/>
  <c r="F12" i="70" s="1"/>
  <c r="I7" i="70"/>
  <c r="I12" i="70" s="1"/>
  <c r="J7" i="70"/>
  <c r="K7" i="70"/>
  <c r="K12" i="70" s="1"/>
  <c r="J12" i="70"/>
  <c r="D15" i="70"/>
  <c r="E15" i="70"/>
  <c r="F15" i="70"/>
  <c r="G15" i="70"/>
  <c r="H15" i="70"/>
  <c r="I15" i="70"/>
  <c r="J15" i="70"/>
  <c r="K15" i="70"/>
  <c r="D17" i="70"/>
  <c r="E17" i="70"/>
  <c r="F17" i="70"/>
  <c r="G17" i="70"/>
  <c r="H17" i="70"/>
  <c r="I17" i="70"/>
  <c r="J17" i="70"/>
  <c r="K17" i="70"/>
  <c r="D18" i="70"/>
  <c r="E18" i="70"/>
  <c r="F18" i="70"/>
  <c r="G18" i="70"/>
  <c r="H18" i="70"/>
  <c r="I18" i="70"/>
  <c r="J18" i="70"/>
  <c r="K18" i="70"/>
  <c r="H19" i="70"/>
  <c r="J19" i="70"/>
  <c r="D20" i="70"/>
  <c r="D25" i="70" s="1"/>
  <c r="E20" i="70"/>
  <c r="E25" i="70" s="1"/>
  <c r="F20" i="70"/>
  <c r="F25" i="70" s="1"/>
  <c r="G20" i="70"/>
  <c r="G25" i="70" s="1"/>
  <c r="H20" i="70"/>
  <c r="H25" i="70" s="1"/>
  <c r="I20" i="70"/>
  <c r="I25" i="70" s="1"/>
  <c r="J20" i="70"/>
  <c r="K20" i="70"/>
  <c r="K25" i="70" s="1"/>
  <c r="J25" i="70"/>
  <c r="B17" i="70"/>
  <c r="C17" i="70"/>
  <c r="B18" i="70"/>
  <c r="C18" i="70"/>
  <c r="B4" i="70"/>
  <c r="C4" i="70"/>
  <c r="B5" i="70"/>
  <c r="C5" i="70"/>
  <c r="D17" i="71"/>
  <c r="E17" i="71"/>
  <c r="F17" i="71"/>
  <c r="G17" i="71"/>
  <c r="I17" i="71"/>
  <c r="K17" i="71"/>
  <c r="D18" i="71"/>
  <c r="E18" i="71"/>
  <c r="F18" i="71"/>
  <c r="G18" i="71"/>
  <c r="I18" i="71"/>
  <c r="K18" i="71"/>
  <c r="E20" i="71"/>
  <c r="F20" i="71"/>
  <c r="I20" i="71"/>
  <c r="I25" i="71" s="1"/>
  <c r="D20" i="71"/>
  <c r="G20" i="71"/>
  <c r="H20" i="71"/>
  <c r="J20" i="71"/>
  <c r="K20" i="71"/>
  <c r="D4" i="71"/>
  <c r="E4" i="71"/>
  <c r="F4" i="71"/>
  <c r="G4" i="71"/>
  <c r="I4" i="71"/>
  <c r="K4" i="71"/>
  <c r="D5" i="71"/>
  <c r="E5" i="71"/>
  <c r="F5" i="71"/>
  <c r="G5" i="71"/>
  <c r="I5" i="71"/>
  <c r="K5" i="71"/>
  <c r="F7" i="71"/>
  <c r="G7" i="71"/>
  <c r="D7" i="71"/>
  <c r="E7" i="71"/>
  <c r="H7" i="71"/>
  <c r="I7" i="71"/>
  <c r="J7" i="71"/>
  <c r="K7" i="71"/>
  <c r="B17" i="71"/>
  <c r="C17" i="71"/>
  <c r="B18" i="71"/>
  <c r="C18" i="71"/>
  <c r="B4" i="71"/>
  <c r="C4" i="71"/>
  <c r="B5" i="71"/>
  <c r="C5" i="71"/>
  <c r="O5" i="69"/>
  <c r="O4" i="69"/>
  <c r="P4" i="69"/>
  <c r="P3" i="69"/>
  <c r="P5" i="69" s="1"/>
  <c r="O6" i="69" s="1"/>
  <c r="G3" i="69" s="1"/>
  <c r="K3" i="69" s="1"/>
  <c r="O3" i="69"/>
  <c r="D4" i="67"/>
  <c r="E4" i="67"/>
  <c r="F4" i="67"/>
  <c r="G4" i="67"/>
  <c r="I4" i="67"/>
  <c r="K4" i="67"/>
  <c r="D5" i="67"/>
  <c r="E5" i="67"/>
  <c r="F5" i="67"/>
  <c r="G5" i="67"/>
  <c r="I5" i="67"/>
  <c r="K5" i="67"/>
  <c r="D7" i="67"/>
  <c r="D12" i="67" s="1"/>
  <c r="E7" i="67"/>
  <c r="E12" i="67" s="1"/>
  <c r="F7" i="67"/>
  <c r="F12" i="67" s="1"/>
  <c r="G7" i="67"/>
  <c r="G12" i="67" s="1"/>
  <c r="I7" i="67"/>
  <c r="I12" i="67" s="1"/>
  <c r="K7" i="67"/>
  <c r="K12" i="67" s="1"/>
  <c r="H12" i="67"/>
  <c r="J12" i="67"/>
  <c r="D15" i="67"/>
  <c r="E15" i="67"/>
  <c r="F15" i="67"/>
  <c r="G15" i="67"/>
  <c r="H15" i="67"/>
  <c r="I15" i="67"/>
  <c r="J15" i="67"/>
  <c r="K15" i="67"/>
  <c r="D17" i="67"/>
  <c r="E17" i="67"/>
  <c r="F17" i="67"/>
  <c r="G17" i="67"/>
  <c r="I17" i="67"/>
  <c r="K17" i="67"/>
  <c r="D18" i="67"/>
  <c r="E18" i="67"/>
  <c r="F18" i="67"/>
  <c r="G18" i="67"/>
  <c r="I18" i="67"/>
  <c r="K18" i="67"/>
  <c r="D20" i="67"/>
  <c r="D25" i="67" s="1"/>
  <c r="E20" i="67"/>
  <c r="E25" i="67" s="1"/>
  <c r="F20" i="67"/>
  <c r="F25" i="67" s="1"/>
  <c r="G20" i="67"/>
  <c r="G25" i="67" s="1"/>
  <c r="I20" i="67"/>
  <c r="I25" i="67" s="1"/>
  <c r="K20" i="67"/>
  <c r="K25" i="67" s="1"/>
  <c r="H25" i="67"/>
  <c r="J25" i="67"/>
  <c r="C18" i="67"/>
  <c r="B18" i="67"/>
  <c r="C17" i="67"/>
  <c r="B17" i="67"/>
  <c r="C5" i="67"/>
  <c r="B5" i="67"/>
  <c r="C4" i="67"/>
  <c r="B4" i="67"/>
  <c r="D17" i="69" l="1"/>
  <c r="E17" i="69"/>
  <c r="F17" i="69"/>
  <c r="G17" i="69"/>
  <c r="H17" i="69"/>
  <c r="I17" i="69"/>
  <c r="J17" i="69"/>
  <c r="K17" i="69"/>
  <c r="D18" i="69"/>
  <c r="E18" i="69"/>
  <c r="F18" i="69"/>
  <c r="G18" i="69"/>
  <c r="H18" i="69"/>
  <c r="I18" i="69"/>
  <c r="J18" i="69"/>
  <c r="K18" i="69"/>
  <c r="H19" i="69"/>
  <c r="D20" i="69"/>
  <c r="E20" i="69"/>
  <c r="F20" i="69"/>
  <c r="G20" i="69"/>
  <c r="H20" i="69"/>
  <c r="I20" i="69"/>
  <c r="K20" i="69"/>
  <c r="B17" i="69"/>
  <c r="C17" i="69"/>
  <c r="B18" i="69"/>
  <c r="C18" i="69"/>
  <c r="D4" i="69"/>
  <c r="E4" i="69"/>
  <c r="F4" i="69"/>
  <c r="G4" i="69"/>
  <c r="G6" i="69" s="1"/>
  <c r="G7" i="69" s="1"/>
  <c r="H4" i="69"/>
  <c r="I4" i="69"/>
  <c r="J4" i="69"/>
  <c r="K4" i="69"/>
  <c r="K6" i="69" s="1"/>
  <c r="K7" i="69" s="1"/>
  <c r="D5" i="69"/>
  <c r="E5" i="69"/>
  <c r="F5" i="69"/>
  <c r="G5" i="69"/>
  <c r="H5" i="69"/>
  <c r="H6" i="69" s="1"/>
  <c r="H7" i="69" s="1"/>
  <c r="I5" i="69"/>
  <c r="J5" i="69"/>
  <c r="K5" i="69"/>
  <c r="J6" i="69"/>
  <c r="J7" i="69" s="1"/>
  <c r="D7" i="69"/>
  <c r="E7" i="69"/>
  <c r="F7" i="69"/>
  <c r="I7" i="69"/>
  <c r="C5" i="69"/>
  <c r="B5" i="69"/>
  <c r="C4" i="69"/>
  <c r="B4" i="69"/>
  <c r="H19" i="68"/>
  <c r="J19" i="68"/>
  <c r="D20" i="68"/>
  <c r="E20" i="68"/>
  <c r="F20" i="68"/>
  <c r="G20" i="68"/>
  <c r="H20" i="68"/>
  <c r="I20" i="68"/>
  <c r="J20" i="68"/>
  <c r="K20" i="68"/>
  <c r="B18" i="68"/>
  <c r="B17" i="68"/>
  <c r="D4" i="68"/>
  <c r="E4" i="68"/>
  <c r="F4" i="68"/>
  <c r="G4" i="68"/>
  <c r="H4" i="68"/>
  <c r="I4" i="68"/>
  <c r="J4" i="68"/>
  <c r="K4" i="68"/>
  <c r="D5" i="68"/>
  <c r="E5" i="68"/>
  <c r="F5" i="68"/>
  <c r="G5" i="68"/>
  <c r="H5" i="68"/>
  <c r="I5" i="68"/>
  <c r="J5" i="68"/>
  <c r="K5" i="68"/>
  <c r="H6" i="68"/>
  <c r="H7" i="68" s="1"/>
  <c r="J6" i="68"/>
  <c r="D7" i="68"/>
  <c r="E7" i="68"/>
  <c r="F7" i="68"/>
  <c r="G7" i="68"/>
  <c r="I7" i="68"/>
  <c r="J7" i="68"/>
  <c r="K7" i="68"/>
  <c r="B4" i="68"/>
  <c r="C4" i="68"/>
  <c r="B5" i="68"/>
  <c r="C5" i="68"/>
  <c r="K17" i="65"/>
  <c r="K18" i="65"/>
  <c r="K19" i="65"/>
  <c r="K16" i="65"/>
  <c r="K4" i="65"/>
  <c r="K5" i="65"/>
  <c r="K6" i="65"/>
  <c r="K3" i="65"/>
  <c r="F18" i="65"/>
  <c r="F17" i="65"/>
  <c r="F16" i="65"/>
  <c r="F19" i="65" s="1"/>
  <c r="F6" i="65"/>
  <c r="F7" i="65" s="1"/>
  <c r="F4" i="65"/>
  <c r="F5" i="65"/>
  <c r="F3" i="65"/>
  <c r="P18" i="65"/>
  <c r="O18" i="65"/>
  <c r="O19" i="65" s="1"/>
  <c r="O6" i="65"/>
  <c r="P5" i="65"/>
  <c r="O5" i="65"/>
  <c r="P15" i="65"/>
  <c r="O15" i="65"/>
  <c r="O4" i="65"/>
  <c r="P4" i="65"/>
  <c r="O16" i="65"/>
  <c r="P16" i="65"/>
  <c r="O17" i="65"/>
  <c r="P17" i="65"/>
  <c r="P3" i="65"/>
  <c r="O3" i="65"/>
  <c r="F20" i="66"/>
  <c r="G20" i="66"/>
  <c r="H20" i="66"/>
  <c r="I20" i="66"/>
  <c r="J20" i="66"/>
  <c r="K20" i="66"/>
  <c r="F25" i="66"/>
  <c r="E17" i="66"/>
  <c r="F17" i="66"/>
  <c r="G17" i="66"/>
  <c r="H17" i="66"/>
  <c r="I17" i="66"/>
  <c r="J17" i="66"/>
  <c r="K17" i="66"/>
  <c r="E18" i="66"/>
  <c r="F18" i="66"/>
  <c r="G18" i="66"/>
  <c r="H18" i="66"/>
  <c r="I18" i="66"/>
  <c r="J18" i="66"/>
  <c r="K18" i="66"/>
  <c r="C17" i="66"/>
  <c r="C18" i="66"/>
  <c r="B18" i="66"/>
  <c r="B17" i="66"/>
  <c r="I4" i="66"/>
  <c r="J4" i="66"/>
  <c r="K4" i="66"/>
  <c r="I5" i="66"/>
  <c r="J5" i="66"/>
  <c r="K5" i="66"/>
  <c r="I7" i="66"/>
  <c r="J7" i="66"/>
  <c r="K7" i="66"/>
  <c r="E4" i="66"/>
  <c r="F4" i="66"/>
  <c r="G4" i="66"/>
  <c r="H4" i="66"/>
  <c r="E5" i="66"/>
  <c r="F5" i="66"/>
  <c r="G5" i="66"/>
  <c r="H5" i="66"/>
  <c r="C4" i="66"/>
  <c r="C5" i="66"/>
  <c r="B5" i="66"/>
  <c r="B4" i="66"/>
  <c r="E29" i="65"/>
  <c r="F29" i="65"/>
  <c r="G29" i="65"/>
  <c r="H29" i="65"/>
  <c r="I29" i="65"/>
  <c r="J29" i="65"/>
  <c r="K29" i="65"/>
  <c r="E30" i="65"/>
  <c r="F30" i="65"/>
  <c r="G30" i="65"/>
  <c r="H30" i="65"/>
  <c r="I30" i="65"/>
  <c r="J30" i="65"/>
  <c r="K30" i="65"/>
  <c r="E31" i="65"/>
  <c r="F31" i="65"/>
  <c r="G31" i="65"/>
  <c r="H31" i="65"/>
  <c r="I31" i="65"/>
  <c r="J31" i="65"/>
  <c r="K31" i="65"/>
  <c r="E32" i="65"/>
  <c r="F32" i="65"/>
  <c r="G32" i="65"/>
  <c r="H32" i="65"/>
  <c r="I32" i="65"/>
  <c r="J32" i="65"/>
  <c r="K32" i="65"/>
  <c r="C29" i="65"/>
  <c r="C30" i="65"/>
  <c r="C31" i="65"/>
  <c r="C32" i="65"/>
  <c r="D17" i="65"/>
  <c r="E17" i="65"/>
  <c r="G17" i="65"/>
  <c r="I17" i="65"/>
  <c r="D18" i="65"/>
  <c r="E18" i="65"/>
  <c r="G18" i="65"/>
  <c r="H20" i="65"/>
  <c r="I18" i="65"/>
  <c r="D20" i="65"/>
  <c r="E20" i="65"/>
  <c r="G20" i="65"/>
  <c r="I20" i="65"/>
  <c r="C17" i="65"/>
  <c r="C18" i="65"/>
  <c r="B18" i="65"/>
  <c r="B17" i="65"/>
  <c r="D4" i="65"/>
  <c r="E4" i="65"/>
  <c r="G4" i="65"/>
  <c r="I4" i="65"/>
  <c r="D5" i="65"/>
  <c r="E5" i="65"/>
  <c r="G5" i="65"/>
  <c r="I5" i="65"/>
  <c r="J7" i="65"/>
  <c r="D7" i="65"/>
  <c r="E7" i="65"/>
  <c r="G7" i="65"/>
  <c r="I7" i="65"/>
  <c r="C4" i="65"/>
  <c r="C5" i="65"/>
  <c r="B5" i="65"/>
  <c r="B4" i="65"/>
  <c r="J19" i="69" l="1"/>
  <c r="J20" i="69" s="1"/>
  <c r="J20" i="65"/>
  <c r="H7" i="65"/>
  <c r="K20" i="65"/>
  <c r="F20" i="65"/>
  <c r="F16" i="63"/>
  <c r="N19" i="63"/>
  <c r="O18" i="63"/>
  <c r="N18" i="63"/>
  <c r="N17" i="63"/>
  <c r="O17" i="63"/>
  <c r="O16" i="63"/>
  <c r="N16" i="63"/>
  <c r="F17" i="64"/>
  <c r="G17" i="64"/>
  <c r="H17" i="64"/>
  <c r="I17" i="64"/>
  <c r="J17" i="64"/>
  <c r="K17" i="64"/>
  <c r="F18" i="64"/>
  <c r="G18" i="64"/>
  <c r="H18" i="64"/>
  <c r="I18" i="64"/>
  <c r="J18" i="64"/>
  <c r="K18" i="64"/>
  <c r="F20" i="64"/>
  <c r="G20" i="64"/>
  <c r="H20" i="64"/>
  <c r="I20" i="64"/>
  <c r="J20" i="64"/>
  <c r="K20" i="64"/>
  <c r="E17" i="64"/>
  <c r="E18" i="64"/>
  <c r="B17" i="64"/>
  <c r="C17" i="64"/>
  <c r="B18" i="64"/>
  <c r="C18" i="64"/>
  <c r="I7" i="64"/>
  <c r="J7" i="64"/>
  <c r="K7" i="64"/>
  <c r="C4" i="64"/>
  <c r="D4" i="64"/>
  <c r="E4" i="64"/>
  <c r="F4" i="64"/>
  <c r="G4" i="64"/>
  <c r="H4" i="64"/>
  <c r="I4" i="64"/>
  <c r="J4" i="64"/>
  <c r="K4" i="64"/>
  <c r="C5" i="64"/>
  <c r="D5" i="64"/>
  <c r="E5" i="64"/>
  <c r="F5" i="64"/>
  <c r="G5" i="64"/>
  <c r="H5" i="64"/>
  <c r="I5" i="64"/>
  <c r="J5" i="64"/>
  <c r="K5" i="64"/>
  <c r="B4" i="64"/>
  <c r="B5" i="64"/>
  <c r="C17" i="54"/>
  <c r="D17" i="54"/>
  <c r="E17" i="54"/>
  <c r="F17" i="54"/>
  <c r="G17" i="54"/>
  <c r="I17" i="54"/>
  <c r="K17" i="54"/>
  <c r="C18" i="54"/>
  <c r="D18" i="54"/>
  <c r="E18" i="54"/>
  <c r="F18" i="54"/>
  <c r="G18" i="54"/>
  <c r="I18" i="54"/>
  <c r="K18" i="54"/>
  <c r="C20" i="54"/>
  <c r="C25" i="54" s="1"/>
  <c r="D20" i="54"/>
  <c r="D25" i="54" s="1"/>
  <c r="E20" i="54"/>
  <c r="E25" i="54" s="1"/>
  <c r="F20" i="54"/>
  <c r="F25" i="54" s="1"/>
  <c r="G20" i="54"/>
  <c r="G25" i="54" s="1"/>
  <c r="H25" i="54"/>
  <c r="I20" i="54"/>
  <c r="I25" i="54" s="1"/>
  <c r="J25" i="54"/>
  <c r="K20" i="54"/>
  <c r="K25" i="54" s="1"/>
  <c r="B18" i="54"/>
  <c r="B17" i="54"/>
  <c r="C4" i="54"/>
  <c r="D4" i="54"/>
  <c r="E4" i="54"/>
  <c r="F4" i="54"/>
  <c r="G4" i="54"/>
  <c r="I4" i="54"/>
  <c r="K4" i="54"/>
  <c r="C5" i="54"/>
  <c r="D5" i="54"/>
  <c r="E5" i="54"/>
  <c r="F5" i="54"/>
  <c r="G5" i="54"/>
  <c r="I5" i="54"/>
  <c r="K5" i="54"/>
  <c r="C7" i="54"/>
  <c r="D7" i="54"/>
  <c r="E7" i="54"/>
  <c r="F7" i="54"/>
  <c r="G7" i="54"/>
  <c r="I7" i="54"/>
  <c r="K7" i="54"/>
  <c r="B5" i="54"/>
  <c r="B4" i="54"/>
  <c r="C17" i="59"/>
  <c r="D17" i="59"/>
  <c r="E17" i="59"/>
  <c r="F17" i="59"/>
  <c r="G17" i="59"/>
  <c r="H17" i="59"/>
  <c r="I17" i="59"/>
  <c r="J17" i="59"/>
  <c r="K17" i="59"/>
  <c r="C18" i="59"/>
  <c r="D18" i="59"/>
  <c r="E18" i="59"/>
  <c r="F18" i="59"/>
  <c r="G18" i="59"/>
  <c r="H18" i="59"/>
  <c r="I18" i="59"/>
  <c r="J18" i="59"/>
  <c r="K18" i="59"/>
  <c r="C20" i="59"/>
  <c r="C25" i="59" s="1"/>
  <c r="D20" i="59"/>
  <c r="D25" i="59" s="1"/>
  <c r="E20" i="59"/>
  <c r="E25" i="59" s="1"/>
  <c r="F20" i="59"/>
  <c r="F25" i="59" s="1"/>
  <c r="G20" i="59"/>
  <c r="G25" i="59" s="1"/>
  <c r="H20" i="59"/>
  <c r="H25" i="59" s="1"/>
  <c r="I20" i="59"/>
  <c r="I25" i="59" s="1"/>
  <c r="J20" i="59"/>
  <c r="K20" i="59"/>
  <c r="K25" i="59" s="1"/>
  <c r="B18" i="59"/>
  <c r="B17" i="59"/>
  <c r="L16" i="59"/>
  <c r="L17" i="59"/>
  <c r="L18" i="59"/>
  <c r="L19" i="59"/>
  <c r="L21" i="59"/>
  <c r="L22" i="59"/>
  <c r="L23" i="59"/>
  <c r="L24" i="59"/>
  <c r="J25" i="59"/>
  <c r="L28" i="59"/>
  <c r="D29" i="59"/>
  <c r="G29" i="59"/>
  <c r="K29" i="59"/>
  <c r="L29" i="59"/>
  <c r="D30" i="59"/>
  <c r="G30" i="59"/>
  <c r="K30" i="59"/>
  <c r="L30" i="59"/>
  <c r="D31" i="59"/>
  <c r="G31" i="59"/>
  <c r="K31" i="59"/>
  <c r="L31" i="59"/>
  <c r="C32" i="59"/>
  <c r="D32" i="59"/>
  <c r="E32" i="59"/>
  <c r="F32" i="59"/>
  <c r="G32" i="59"/>
  <c r="H32" i="59"/>
  <c r="K32" i="59"/>
  <c r="L32" i="59"/>
  <c r="C33" i="59"/>
  <c r="D33" i="59"/>
  <c r="E33" i="59"/>
  <c r="H33" i="59"/>
  <c r="K33" i="59"/>
  <c r="L33" i="59" s="1"/>
  <c r="L34" i="59"/>
  <c r="L35" i="59"/>
  <c r="L36" i="59"/>
  <c r="C37" i="59"/>
  <c r="D37" i="59"/>
  <c r="D38" i="59" s="1"/>
  <c r="E37" i="59"/>
  <c r="L37" i="59" s="1"/>
  <c r="F37" i="59"/>
  <c r="G37" i="59"/>
  <c r="H37" i="59"/>
  <c r="H38" i="59" s="1"/>
  <c r="I37" i="59"/>
  <c r="I38" i="59" s="1"/>
  <c r="J37" i="59"/>
  <c r="K37" i="59"/>
  <c r="C38" i="59"/>
  <c r="F38" i="59"/>
  <c r="G38" i="59"/>
  <c r="J38" i="59"/>
  <c r="K38" i="59"/>
  <c r="L38" i="59" s="1"/>
  <c r="I7" i="59"/>
  <c r="J7" i="59"/>
  <c r="K7" i="59"/>
  <c r="L6" i="59"/>
  <c r="G4" i="59"/>
  <c r="H4" i="59"/>
  <c r="I4" i="59"/>
  <c r="J4" i="59"/>
  <c r="K4" i="59"/>
  <c r="G5" i="59"/>
  <c r="H5" i="59"/>
  <c r="I5" i="59"/>
  <c r="J5" i="59"/>
  <c r="K5" i="59"/>
  <c r="B4" i="59"/>
  <c r="C4" i="59"/>
  <c r="D4" i="59"/>
  <c r="E4" i="59"/>
  <c r="B5" i="59"/>
  <c r="C5" i="59"/>
  <c r="D5" i="59"/>
  <c r="E5" i="59"/>
  <c r="E38" i="59" l="1"/>
  <c r="K55" i="22" l="1"/>
  <c r="K53" i="22"/>
  <c r="B43" i="20"/>
  <c r="C43" i="20"/>
  <c r="D43" i="20"/>
  <c r="E43" i="20"/>
  <c r="F43" i="20"/>
  <c r="G43" i="20"/>
  <c r="H43" i="20"/>
  <c r="J43" i="20"/>
  <c r="B44" i="20"/>
  <c r="C44" i="20"/>
  <c r="D44" i="20"/>
  <c r="E44" i="20"/>
  <c r="F44" i="20"/>
  <c r="G44" i="20"/>
  <c r="H44" i="20"/>
  <c r="J44" i="20"/>
  <c r="D45" i="20"/>
  <c r="G45" i="20"/>
  <c r="J45" i="20"/>
  <c r="K45" i="20"/>
  <c r="G46" i="20"/>
  <c r="K46" i="20"/>
  <c r="B47" i="20"/>
  <c r="C47" i="20"/>
  <c r="D47" i="20"/>
  <c r="E47" i="20"/>
  <c r="F47" i="20"/>
  <c r="G47" i="20"/>
  <c r="H47" i="20"/>
  <c r="J47" i="20"/>
  <c r="K47" i="20"/>
  <c r="B48" i="20"/>
  <c r="C48" i="20"/>
  <c r="D48" i="20"/>
  <c r="E48" i="20"/>
  <c r="F48" i="20"/>
  <c r="G48" i="20"/>
  <c r="H48" i="20"/>
  <c r="J48" i="20"/>
  <c r="K48" i="20"/>
  <c r="B49" i="20"/>
  <c r="C49" i="20"/>
  <c r="D49" i="20"/>
  <c r="E49" i="20"/>
  <c r="F49" i="20"/>
  <c r="G49" i="20"/>
  <c r="H49" i="20"/>
  <c r="J49" i="20"/>
  <c r="K49" i="20"/>
  <c r="B50" i="20"/>
  <c r="C50" i="20"/>
  <c r="D50" i="20"/>
  <c r="E50" i="20"/>
  <c r="F50" i="20"/>
  <c r="G50" i="20"/>
  <c r="H50" i="20"/>
  <c r="J50" i="20"/>
  <c r="K50" i="20"/>
  <c r="C42" i="20"/>
  <c r="D42" i="20"/>
  <c r="E42" i="20"/>
  <c r="F42" i="20"/>
  <c r="G42" i="20"/>
  <c r="H42" i="20"/>
  <c r="J42" i="20"/>
  <c r="K42" i="20"/>
  <c r="B42" i="20"/>
  <c r="C42" i="19"/>
  <c r="D42" i="19"/>
  <c r="E42" i="19"/>
  <c r="F42" i="19"/>
  <c r="G42" i="19"/>
  <c r="H42" i="19"/>
  <c r="J42" i="19"/>
  <c r="K42" i="19"/>
  <c r="C43" i="19"/>
  <c r="E43" i="19"/>
  <c r="H43" i="19"/>
  <c r="J43" i="19"/>
  <c r="C44" i="19"/>
  <c r="E44" i="19"/>
  <c r="H44" i="19"/>
  <c r="J44" i="19"/>
  <c r="G46" i="19"/>
  <c r="C47" i="19"/>
  <c r="D47" i="19"/>
  <c r="E47" i="19"/>
  <c r="F47" i="19"/>
  <c r="G47" i="19"/>
  <c r="H47" i="19"/>
  <c r="J47" i="19"/>
  <c r="K47" i="19"/>
  <c r="C48" i="19"/>
  <c r="D48" i="19"/>
  <c r="E48" i="19"/>
  <c r="F48" i="19"/>
  <c r="G48" i="19"/>
  <c r="H48" i="19"/>
  <c r="J48" i="19"/>
  <c r="K48" i="19"/>
  <c r="C49" i="19"/>
  <c r="D49" i="19"/>
  <c r="E49" i="19"/>
  <c r="F49" i="19"/>
  <c r="G49" i="19"/>
  <c r="H49" i="19"/>
  <c r="J49" i="19"/>
  <c r="K49" i="19"/>
  <c r="C50" i="19"/>
  <c r="D50" i="19"/>
  <c r="E50" i="19"/>
  <c r="F50" i="19"/>
  <c r="G50" i="19"/>
  <c r="H50" i="19"/>
  <c r="J50" i="19"/>
  <c r="K50" i="19"/>
  <c r="B43" i="19"/>
  <c r="B44" i="19"/>
  <c r="B47" i="19"/>
  <c r="B48" i="19"/>
  <c r="B49" i="19"/>
  <c r="B50" i="19"/>
  <c r="B42" i="19"/>
  <c r="D6" i="19"/>
  <c r="L55" i="20" l="1"/>
  <c r="L60" i="20"/>
  <c r="L57" i="20"/>
  <c r="L53" i="20" s="1"/>
  <c r="L63" i="20"/>
  <c r="L54" i="20" s="1"/>
  <c r="L55" i="19"/>
  <c r="L57" i="19"/>
  <c r="L53" i="19" s="1"/>
  <c r="L63" i="19"/>
  <c r="L54" i="19" s="1"/>
  <c r="L60" i="19"/>
  <c r="C17" i="63"/>
  <c r="D17" i="63"/>
  <c r="E17" i="63"/>
  <c r="F17" i="63"/>
  <c r="F19" i="63" s="1"/>
  <c r="F20" i="63" s="1"/>
  <c r="G17" i="63"/>
  <c r="H17" i="63"/>
  <c r="H19" i="63" s="1"/>
  <c r="H20" i="63" s="1"/>
  <c r="I17" i="63"/>
  <c r="J17" i="63"/>
  <c r="J19" i="63" s="1"/>
  <c r="J20" i="63" s="1"/>
  <c r="K17" i="63"/>
  <c r="C18" i="63"/>
  <c r="D18" i="63"/>
  <c r="E18" i="63"/>
  <c r="E20" i="63" s="1"/>
  <c r="F18" i="63"/>
  <c r="G18" i="63"/>
  <c r="H18" i="63"/>
  <c r="I18" i="63"/>
  <c r="I20" i="63" s="1"/>
  <c r="J18" i="63"/>
  <c r="K18" i="63"/>
  <c r="K19" i="63" s="1"/>
  <c r="K20" i="63" s="1"/>
  <c r="D20" i="63"/>
  <c r="C20" i="63"/>
  <c r="G20" i="63"/>
  <c r="B18" i="63"/>
  <c r="B17" i="63"/>
  <c r="D3" i="63"/>
  <c r="D7" i="63" s="1"/>
  <c r="E4" i="63"/>
  <c r="F4" i="63"/>
  <c r="G4" i="63"/>
  <c r="H4" i="63"/>
  <c r="H6" i="63" s="1"/>
  <c r="H7" i="63" s="1"/>
  <c r="I4" i="63"/>
  <c r="J4" i="63"/>
  <c r="K4" i="63"/>
  <c r="E5" i="63"/>
  <c r="F5" i="63"/>
  <c r="G5" i="63"/>
  <c r="H5" i="63"/>
  <c r="I5" i="63"/>
  <c r="J5" i="63"/>
  <c r="K5" i="63"/>
  <c r="B4" i="63"/>
  <c r="C4" i="63"/>
  <c r="B5" i="63"/>
  <c r="C5" i="63"/>
  <c r="E7" i="63"/>
  <c r="F7" i="63"/>
  <c r="I7" i="63"/>
  <c r="J6" i="63"/>
  <c r="J7" i="63" s="1"/>
  <c r="K7" i="63"/>
  <c r="C7" i="63"/>
  <c r="G7" i="63"/>
  <c r="J30" i="6" l="1"/>
  <c r="J31" i="6"/>
  <c r="F33" i="6"/>
  <c r="G33" i="6"/>
  <c r="F30" i="6"/>
  <c r="F31" i="6"/>
  <c r="D34" i="6"/>
  <c r="D35" i="6"/>
  <c r="D36" i="6"/>
  <c r="K20" i="6"/>
  <c r="F20" i="6"/>
  <c r="G20" i="6"/>
  <c r="J6" i="6"/>
  <c r="J7" i="6" s="1"/>
  <c r="L15" i="81" l="1"/>
  <c r="K15" i="81"/>
  <c r="J15" i="81"/>
  <c r="I15" i="81"/>
  <c r="H15" i="81"/>
  <c r="G15" i="81"/>
  <c r="F15" i="81"/>
  <c r="E15" i="81"/>
  <c r="D15" i="81"/>
  <c r="C15" i="81"/>
  <c r="B15" i="81"/>
  <c r="H13" i="81"/>
  <c r="G13" i="81"/>
  <c r="F13" i="81"/>
  <c r="E13" i="81"/>
  <c r="D13" i="81"/>
  <c r="C13" i="81"/>
  <c r="B13" i="81"/>
  <c r="L12" i="81"/>
  <c r="G12" i="81"/>
  <c r="F12" i="81"/>
  <c r="E12" i="81"/>
  <c r="D12" i="81"/>
  <c r="C12" i="81"/>
  <c r="B12" i="81"/>
  <c r="L11" i="81"/>
  <c r="K11" i="81"/>
  <c r="F11" i="81"/>
  <c r="E11" i="81"/>
  <c r="D11" i="81"/>
  <c r="C11" i="81"/>
  <c r="B11" i="81"/>
  <c r="L10" i="81"/>
  <c r="K10" i="81"/>
  <c r="J10" i="81"/>
  <c r="E10" i="81"/>
  <c r="D10" i="81"/>
  <c r="C10" i="81"/>
  <c r="B10" i="81"/>
  <c r="L9" i="81"/>
  <c r="K9" i="81"/>
  <c r="J9" i="81"/>
  <c r="I9" i="81"/>
  <c r="D9" i="81"/>
  <c r="C9" i="81"/>
  <c r="B9" i="81"/>
  <c r="L8" i="81"/>
  <c r="K8" i="81"/>
  <c r="J8" i="81"/>
  <c r="I8" i="81"/>
  <c r="H8" i="81"/>
  <c r="C8" i="81"/>
  <c r="B8" i="81"/>
  <c r="L7" i="81"/>
  <c r="K7" i="81"/>
  <c r="J7" i="81"/>
  <c r="I7" i="81"/>
  <c r="H7" i="81"/>
  <c r="G7" i="81"/>
  <c r="B7" i="81"/>
  <c r="L6" i="81"/>
  <c r="K6" i="81"/>
  <c r="J6" i="81"/>
  <c r="I6" i="81"/>
  <c r="H6" i="81"/>
  <c r="G6" i="81"/>
  <c r="F6" i="81"/>
  <c r="J20" i="77"/>
  <c r="K20" i="77"/>
  <c r="B25" i="77"/>
  <c r="C25" i="77"/>
  <c r="D25" i="77"/>
  <c r="E25" i="77"/>
  <c r="F25" i="77"/>
  <c r="G25" i="77"/>
  <c r="H25" i="77"/>
  <c r="I25" i="77"/>
  <c r="J25" i="77"/>
  <c r="K25" i="77"/>
  <c r="F20" i="77"/>
  <c r="G20" i="77"/>
  <c r="H20" i="77"/>
  <c r="I20" i="77"/>
  <c r="I46" i="77" s="1"/>
  <c r="H7" i="77"/>
  <c r="I7" i="77"/>
  <c r="L50" i="79"/>
  <c r="K49" i="79"/>
  <c r="L49" i="79" s="1"/>
  <c r="J49" i="79"/>
  <c r="I49" i="79"/>
  <c r="H49" i="79"/>
  <c r="G49" i="79"/>
  <c r="F49" i="79"/>
  <c r="E49" i="79"/>
  <c r="D49" i="79"/>
  <c r="C49" i="79"/>
  <c r="B49" i="79"/>
  <c r="K48" i="79"/>
  <c r="L48" i="79" s="1"/>
  <c r="J48" i="79"/>
  <c r="I48" i="79"/>
  <c r="H48" i="79"/>
  <c r="G48" i="79"/>
  <c r="F48" i="79"/>
  <c r="E48" i="79"/>
  <c r="D48" i="79"/>
  <c r="C48" i="79"/>
  <c r="B48" i="79"/>
  <c r="L47" i="79"/>
  <c r="K47" i="79"/>
  <c r="J47" i="79"/>
  <c r="I47" i="79"/>
  <c r="H47" i="79"/>
  <c r="G47" i="79"/>
  <c r="F47" i="79"/>
  <c r="E47" i="79"/>
  <c r="D47" i="79"/>
  <c r="C47" i="79"/>
  <c r="B47" i="79"/>
  <c r="K46" i="79"/>
  <c r="J46" i="79"/>
  <c r="I46" i="79"/>
  <c r="G46" i="79"/>
  <c r="F46" i="79"/>
  <c r="J45" i="79"/>
  <c r="I45" i="79"/>
  <c r="D45" i="79"/>
  <c r="C45" i="79"/>
  <c r="B45" i="79"/>
  <c r="K44" i="79"/>
  <c r="L44" i="79" s="1"/>
  <c r="J44" i="79"/>
  <c r="I44" i="79"/>
  <c r="H44" i="79"/>
  <c r="E44" i="79"/>
  <c r="C44" i="79"/>
  <c r="B44" i="79"/>
  <c r="J43" i="79"/>
  <c r="I43" i="79"/>
  <c r="H43" i="79"/>
  <c r="E43" i="79"/>
  <c r="D43" i="79"/>
  <c r="C43" i="79"/>
  <c r="B43" i="79"/>
  <c r="L42" i="79"/>
  <c r="K41" i="79"/>
  <c r="J41" i="79"/>
  <c r="I41" i="79"/>
  <c r="H41" i="79"/>
  <c r="G41" i="79"/>
  <c r="F41" i="79"/>
  <c r="E41" i="79"/>
  <c r="D41" i="79"/>
  <c r="L41" i="79" s="1"/>
  <c r="C41" i="79"/>
  <c r="B41" i="79"/>
  <c r="K38" i="79"/>
  <c r="I38" i="79"/>
  <c r="H38" i="79"/>
  <c r="G38" i="79"/>
  <c r="K37" i="79"/>
  <c r="L37" i="79" s="1"/>
  <c r="J37" i="79"/>
  <c r="J38" i="79" s="1"/>
  <c r="I37" i="79"/>
  <c r="H37" i="79"/>
  <c r="G37" i="79"/>
  <c r="F37" i="79"/>
  <c r="F38" i="79" s="1"/>
  <c r="E37" i="79"/>
  <c r="D37" i="79"/>
  <c r="C37" i="79"/>
  <c r="B37" i="79"/>
  <c r="B38" i="79" s="1"/>
  <c r="L36" i="79"/>
  <c r="L35" i="79"/>
  <c r="L34" i="79"/>
  <c r="K33" i="79"/>
  <c r="H33" i="79"/>
  <c r="D33" i="79"/>
  <c r="D46" i="79" s="1"/>
  <c r="K32" i="79"/>
  <c r="K45" i="79" s="1"/>
  <c r="L45" i="79" s="1"/>
  <c r="H32" i="79"/>
  <c r="F32" i="79"/>
  <c r="E32" i="79"/>
  <c r="E45" i="79" s="1"/>
  <c r="D32" i="79"/>
  <c r="C32" i="79"/>
  <c r="C33" i="79" s="1"/>
  <c r="B32" i="79"/>
  <c r="B33" i="79" s="1"/>
  <c r="L31" i="79"/>
  <c r="K31" i="79"/>
  <c r="G31" i="79"/>
  <c r="G44" i="79" s="1"/>
  <c r="D31" i="79"/>
  <c r="D44" i="79" s="1"/>
  <c r="L30" i="79"/>
  <c r="K30" i="79"/>
  <c r="K43" i="79" s="1"/>
  <c r="L43" i="79" s="1"/>
  <c r="G30" i="79"/>
  <c r="G43" i="79" s="1"/>
  <c r="D30" i="79"/>
  <c r="L29" i="79"/>
  <c r="K29" i="79"/>
  <c r="G29" i="79"/>
  <c r="D29" i="79"/>
  <c r="K28" i="79"/>
  <c r="J28" i="79"/>
  <c r="I28" i="79"/>
  <c r="H28" i="79"/>
  <c r="G28" i="79"/>
  <c r="F28" i="79"/>
  <c r="E28" i="79"/>
  <c r="D28" i="79"/>
  <c r="L28" i="79" s="1"/>
  <c r="C28" i="79"/>
  <c r="B28" i="79"/>
  <c r="K25" i="79"/>
  <c r="J25" i="79"/>
  <c r="I25" i="79"/>
  <c r="G25" i="79"/>
  <c r="F25" i="79"/>
  <c r="D25" i="79"/>
  <c r="L24" i="79"/>
  <c r="L23" i="79"/>
  <c r="L22" i="79"/>
  <c r="L21" i="79"/>
  <c r="H20" i="79"/>
  <c r="H46" i="79" s="1"/>
  <c r="E20" i="79"/>
  <c r="E25" i="79" s="1"/>
  <c r="D20" i="79"/>
  <c r="K19" i="79"/>
  <c r="H19" i="79"/>
  <c r="H45" i="79" s="1"/>
  <c r="G19" i="79"/>
  <c r="F19" i="79"/>
  <c r="F45" i="79" s="1"/>
  <c r="E19" i="79"/>
  <c r="C19" i="79"/>
  <c r="C20" i="79" s="1"/>
  <c r="C25" i="79" s="1"/>
  <c r="B19" i="79"/>
  <c r="B20" i="79" s="1"/>
  <c r="K18" i="79"/>
  <c r="G18" i="79"/>
  <c r="F18" i="79"/>
  <c r="F44" i="79" s="1"/>
  <c r="D18" i="79"/>
  <c r="L18" i="79" s="1"/>
  <c r="K17" i="79"/>
  <c r="L17" i="79" s="1"/>
  <c r="G17" i="79"/>
  <c r="F17" i="79"/>
  <c r="F43" i="79" s="1"/>
  <c r="D17" i="79"/>
  <c r="K16" i="79"/>
  <c r="L16" i="79" s="1"/>
  <c r="G16" i="79"/>
  <c r="F16" i="79"/>
  <c r="J15" i="79"/>
  <c r="I15" i="79"/>
  <c r="H15" i="79"/>
  <c r="G15" i="79"/>
  <c r="F15" i="79"/>
  <c r="E15" i="79"/>
  <c r="D15" i="79"/>
  <c r="C15" i="79"/>
  <c r="B15" i="79"/>
  <c r="L15" i="79" s="1"/>
  <c r="J12" i="79"/>
  <c r="I12" i="79"/>
  <c r="D12" i="79"/>
  <c r="L11" i="79"/>
  <c r="L10" i="79"/>
  <c r="L9" i="79"/>
  <c r="L8" i="79"/>
  <c r="K7" i="79"/>
  <c r="K12" i="79" s="1"/>
  <c r="F7" i="79"/>
  <c r="F12" i="79" s="1"/>
  <c r="E7" i="79"/>
  <c r="E12" i="79" s="1"/>
  <c r="D7" i="79"/>
  <c r="B7" i="79"/>
  <c r="B12" i="79" s="1"/>
  <c r="H6" i="79"/>
  <c r="H7" i="79" s="1"/>
  <c r="H12" i="79" s="1"/>
  <c r="G6" i="79"/>
  <c r="G7" i="79" s="1"/>
  <c r="G12" i="79" s="1"/>
  <c r="E6" i="79"/>
  <c r="C6" i="79"/>
  <c r="C7" i="79" s="1"/>
  <c r="C12" i="79" s="1"/>
  <c r="B6" i="79"/>
  <c r="K5" i="79"/>
  <c r="L5" i="79" s="1"/>
  <c r="F5" i="79"/>
  <c r="D5" i="79"/>
  <c r="K4" i="79"/>
  <c r="L4" i="79" s="1"/>
  <c r="F4" i="79"/>
  <c r="D4" i="79"/>
  <c r="L3" i="79"/>
  <c r="L50" i="78"/>
  <c r="K49" i="78"/>
  <c r="J49" i="78"/>
  <c r="I49" i="78"/>
  <c r="H49" i="78"/>
  <c r="G49" i="78"/>
  <c r="F49" i="78"/>
  <c r="E49" i="78"/>
  <c r="D49" i="78"/>
  <c r="C49" i="78"/>
  <c r="B49" i="78"/>
  <c r="K48" i="78"/>
  <c r="J48" i="78"/>
  <c r="I48" i="78"/>
  <c r="H48" i="78"/>
  <c r="G48" i="78"/>
  <c r="F48" i="78"/>
  <c r="E48" i="78"/>
  <c r="D48" i="78"/>
  <c r="C48" i="78"/>
  <c r="B48" i="78"/>
  <c r="K47" i="78"/>
  <c r="J47" i="78"/>
  <c r="I47" i="78"/>
  <c r="H47" i="78"/>
  <c r="G47" i="78"/>
  <c r="F47" i="78"/>
  <c r="E47" i="78"/>
  <c r="D47" i="78"/>
  <c r="C47" i="78"/>
  <c r="B47" i="78"/>
  <c r="J46" i="78"/>
  <c r="I46" i="78"/>
  <c r="G46" i="78"/>
  <c r="F46" i="78"/>
  <c r="J45" i="78"/>
  <c r="I45" i="78"/>
  <c r="J44" i="78"/>
  <c r="I44" i="78"/>
  <c r="H44" i="78"/>
  <c r="E44" i="78"/>
  <c r="C44" i="78"/>
  <c r="B44" i="78"/>
  <c r="J43" i="78"/>
  <c r="I43" i="78"/>
  <c r="H43" i="78"/>
  <c r="E43" i="78"/>
  <c r="C43" i="78"/>
  <c r="B43" i="78"/>
  <c r="L42" i="78"/>
  <c r="K41" i="78"/>
  <c r="J41" i="78"/>
  <c r="I41" i="78"/>
  <c r="H41" i="78"/>
  <c r="G41" i="78"/>
  <c r="F41" i="78"/>
  <c r="E41" i="78"/>
  <c r="D41" i="78"/>
  <c r="C41" i="78"/>
  <c r="B41" i="78"/>
  <c r="K37" i="78"/>
  <c r="J37" i="78"/>
  <c r="J38" i="78" s="1"/>
  <c r="I37" i="78"/>
  <c r="I38" i="78" s="1"/>
  <c r="H37" i="78"/>
  <c r="G37" i="78"/>
  <c r="G38" i="78" s="1"/>
  <c r="F37" i="78"/>
  <c r="F38" i="78" s="1"/>
  <c r="E37" i="78"/>
  <c r="D37" i="78"/>
  <c r="C37" i="78"/>
  <c r="B37" i="78"/>
  <c r="L36" i="78"/>
  <c r="L35" i="78"/>
  <c r="L34" i="78"/>
  <c r="K33" i="78"/>
  <c r="K46" i="78" s="1"/>
  <c r="D33" i="78"/>
  <c r="K32" i="78"/>
  <c r="H32" i="78"/>
  <c r="F32" i="78"/>
  <c r="E32" i="78"/>
  <c r="D32" i="78"/>
  <c r="D45" i="78" s="1"/>
  <c r="C32" i="78"/>
  <c r="C33" i="78" s="1"/>
  <c r="B32" i="78"/>
  <c r="K31" i="78"/>
  <c r="G31" i="78"/>
  <c r="D31" i="78"/>
  <c r="K30" i="78"/>
  <c r="G30" i="78"/>
  <c r="D30" i="78"/>
  <c r="K29" i="78"/>
  <c r="G29" i="78"/>
  <c r="D29" i="78"/>
  <c r="K28" i="78"/>
  <c r="J28" i="78"/>
  <c r="I28" i="78"/>
  <c r="H28" i="78"/>
  <c r="G28" i="78"/>
  <c r="F28" i="78"/>
  <c r="E28" i="78"/>
  <c r="D28" i="78"/>
  <c r="C28" i="78"/>
  <c r="B28" i="78"/>
  <c r="K25" i="78"/>
  <c r="J25" i="78"/>
  <c r="I25" i="78"/>
  <c r="G25" i="78"/>
  <c r="F25" i="78"/>
  <c r="L24" i="78"/>
  <c r="L23" i="78"/>
  <c r="L22" i="78"/>
  <c r="L21" i="78"/>
  <c r="D20" i="78"/>
  <c r="D25" i="78" s="1"/>
  <c r="H25" i="78"/>
  <c r="E20" i="78"/>
  <c r="E25" i="78" s="1"/>
  <c r="C20" i="78"/>
  <c r="C25" i="78" s="1"/>
  <c r="B20" i="78"/>
  <c r="K18" i="78"/>
  <c r="G18" i="78"/>
  <c r="F18" i="78"/>
  <c r="F44" i="78" s="1"/>
  <c r="D18" i="78"/>
  <c r="K17" i="78"/>
  <c r="G17" i="78"/>
  <c r="F17" i="78"/>
  <c r="F43" i="78" s="1"/>
  <c r="D17" i="78"/>
  <c r="J15" i="78"/>
  <c r="I15" i="78"/>
  <c r="H15" i="78"/>
  <c r="G15" i="78"/>
  <c r="F15" i="78"/>
  <c r="E15" i="78"/>
  <c r="D15" i="78"/>
  <c r="C15" i="78"/>
  <c r="B15" i="78"/>
  <c r="J12" i="78"/>
  <c r="I12" i="78"/>
  <c r="L11" i="78"/>
  <c r="L10" i="78"/>
  <c r="L9" i="78"/>
  <c r="L8" i="78"/>
  <c r="K7" i="78"/>
  <c r="K12" i="78" s="1"/>
  <c r="F7" i="78"/>
  <c r="F12" i="78" s="1"/>
  <c r="D7" i="78"/>
  <c r="D12" i="78" s="1"/>
  <c r="H7" i="78"/>
  <c r="H12" i="78" s="1"/>
  <c r="G7" i="78"/>
  <c r="G12" i="78" s="1"/>
  <c r="E7" i="78"/>
  <c r="E12" i="78" s="1"/>
  <c r="C7" i="78"/>
  <c r="C12" i="78" s="1"/>
  <c r="B7" i="78"/>
  <c r="B12" i="78" s="1"/>
  <c r="K5" i="78"/>
  <c r="F5" i="78"/>
  <c r="D5" i="78"/>
  <c r="K4" i="78"/>
  <c r="F4" i="78"/>
  <c r="D4" i="78"/>
  <c r="L3" i="78"/>
  <c r="L50" i="77"/>
  <c r="K49" i="77"/>
  <c r="J49" i="77"/>
  <c r="I49" i="77"/>
  <c r="H49" i="77"/>
  <c r="G49" i="77"/>
  <c r="F49" i="77"/>
  <c r="E49" i="77"/>
  <c r="D49" i="77"/>
  <c r="C49" i="77"/>
  <c r="B49" i="77"/>
  <c r="K48" i="77"/>
  <c r="L48" i="77" s="1"/>
  <c r="J48" i="77"/>
  <c r="I48" i="77"/>
  <c r="H48" i="77"/>
  <c r="G48" i="77"/>
  <c r="F48" i="77"/>
  <c r="E48" i="77"/>
  <c r="D48" i="77"/>
  <c r="C48" i="77"/>
  <c r="B48" i="77"/>
  <c r="L47" i="77"/>
  <c r="K47" i="77"/>
  <c r="J47" i="77"/>
  <c r="I47" i="77"/>
  <c r="H47" i="77"/>
  <c r="G47" i="77"/>
  <c r="F47" i="77"/>
  <c r="E47" i="77"/>
  <c r="D47" i="77"/>
  <c r="C47" i="77"/>
  <c r="B47" i="77"/>
  <c r="K46" i="77"/>
  <c r="J46" i="77"/>
  <c r="G46" i="77"/>
  <c r="F46" i="77"/>
  <c r="J45" i="77"/>
  <c r="I45" i="77"/>
  <c r="B45" i="77"/>
  <c r="J44" i="77"/>
  <c r="I44" i="77"/>
  <c r="H44" i="77"/>
  <c r="E44" i="77"/>
  <c r="C44" i="77"/>
  <c r="B44" i="77"/>
  <c r="J43" i="77"/>
  <c r="I43" i="77"/>
  <c r="H43" i="77"/>
  <c r="E43" i="77"/>
  <c r="D43" i="77"/>
  <c r="C43" i="77"/>
  <c r="B43" i="77"/>
  <c r="L42" i="77"/>
  <c r="K41" i="77"/>
  <c r="J41" i="77"/>
  <c r="I41" i="77"/>
  <c r="H41" i="77"/>
  <c r="G41" i="77"/>
  <c r="F41" i="77"/>
  <c r="E41" i="77"/>
  <c r="D41" i="77"/>
  <c r="L41" i="77" s="1"/>
  <c r="C41" i="77"/>
  <c r="B41" i="77"/>
  <c r="K37" i="77"/>
  <c r="K38" i="77" s="1"/>
  <c r="J37" i="77"/>
  <c r="J38" i="77" s="1"/>
  <c r="I37" i="77"/>
  <c r="I38" i="77" s="1"/>
  <c r="H37" i="77"/>
  <c r="G37" i="77"/>
  <c r="G38" i="77" s="1"/>
  <c r="F37" i="77"/>
  <c r="F38" i="77" s="1"/>
  <c r="E37" i="77"/>
  <c r="D37" i="77"/>
  <c r="D38" i="77" s="1"/>
  <c r="C37" i="77"/>
  <c r="C38" i="77" s="1"/>
  <c r="B37" i="77"/>
  <c r="L36" i="77"/>
  <c r="L35" i="77"/>
  <c r="L34" i="77"/>
  <c r="K33" i="77"/>
  <c r="D33" i="77"/>
  <c r="C33" i="77"/>
  <c r="K32" i="77"/>
  <c r="K45" i="77" s="1"/>
  <c r="H32" i="77"/>
  <c r="H45" i="77" s="1"/>
  <c r="F32" i="77"/>
  <c r="E32" i="77"/>
  <c r="E45" i="77" s="1"/>
  <c r="D32" i="77"/>
  <c r="D45" i="77" s="1"/>
  <c r="C32" i="77"/>
  <c r="C45" i="77" s="1"/>
  <c r="B32" i="77"/>
  <c r="B33" i="77" s="1"/>
  <c r="L31" i="77"/>
  <c r="K31" i="77"/>
  <c r="K44" i="77" s="1"/>
  <c r="L44" i="77" s="1"/>
  <c r="G31" i="77"/>
  <c r="G44" i="77" s="1"/>
  <c r="D31" i="77"/>
  <c r="L30" i="77"/>
  <c r="K30" i="77"/>
  <c r="K43" i="77" s="1"/>
  <c r="L43" i="77" s="1"/>
  <c r="G30" i="77"/>
  <c r="G32" i="77" s="1"/>
  <c r="G45" i="77" s="1"/>
  <c r="D30" i="77"/>
  <c r="L29" i="77"/>
  <c r="K29" i="77"/>
  <c r="G29" i="77"/>
  <c r="D29" i="77"/>
  <c r="K28" i="77"/>
  <c r="J28" i="77"/>
  <c r="I28" i="77"/>
  <c r="H28" i="77"/>
  <c r="G28" i="77"/>
  <c r="F28" i="77"/>
  <c r="E28" i="77"/>
  <c r="D28" i="77"/>
  <c r="L28" i="77" s="1"/>
  <c r="C28" i="77"/>
  <c r="B28" i="77"/>
  <c r="L24" i="77"/>
  <c r="L23" i="77"/>
  <c r="L22" i="77"/>
  <c r="L21" i="77"/>
  <c r="E20" i="77"/>
  <c r="D20" i="77"/>
  <c r="F45" i="77"/>
  <c r="C20" i="77"/>
  <c r="B20" i="77"/>
  <c r="K18" i="77"/>
  <c r="G18" i="77"/>
  <c r="F18" i="77"/>
  <c r="F44" i="77" s="1"/>
  <c r="D18" i="77"/>
  <c r="D44" i="77" s="1"/>
  <c r="K17" i="77"/>
  <c r="G17" i="77"/>
  <c r="G43" i="77" s="1"/>
  <c r="F17" i="77"/>
  <c r="F43" i="77" s="1"/>
  <c r="D17" i="77"/>
  <c r="L17" i="77" s="1"/>
  <c r="L16" i="77"/>
  <c r="J15" i="77"/>
  <c r="I15" i="77"/>
  <c r="H15" i="77"/>
  <c r="G15" i="77"/>
  <c r="F15" i="77"/>
  <c r="E15" i="77"/>
  <c r="D15" i="77"/>
  <c r="C15" i="77"/>
  <c r="B15" i="77"/>
  <c r="L15" i="77" s="1"/>
  <c r="J12" i="77"/>
  <c r="I12" i="77"/>
  <c r="L11" i="77"/>
  <c r="L10" i="77"/>
  <c r="L9" i="77"/>
  <c r="L8" i="77"/>
  <c r="K7" i="77"/>
  <c r="K12" i="77" s="1"/>
  <c r="F7" i="77"/>
  <c r="F12" i="77" s="1"/>
  <c r="E7" i="77"/>
  <c r="E12" i="77" s="1"/>
  <c r="D7" i="77"/>
  <c r="D12" i="77" s="1"/>
  <c r="H12" i="77"/>
  <c r="G7" i="77"/>
  <c r="G12" i="77" s="1"/>
  <c r="C7" i="77"/>
  <c r="C12" i="77" s="1"/>
  <c r="B7" i="77"/>
  <c r="B12" i="77" s="1"/>
  <c r="K5" i="77"/>
  <c r="F5" i="77"/>
  <c r="D5" i="77"/>
  <c r="L5" i="77" s="1"/>
  <c r="K4" i="77"/>
  <c r="F4" i="77"/>
  <c r="D4" i="77"/>
  <c r="L4" i="77" s="1"/>
  <c r="L3" i="77"/>
  <c r="L50" i="76"/>
  <c r="K49" i="76"/>
  <c r="J49" i="76"/>
  <c r="I49" i="76"/>
  <c r="H49" i="76"/>
  <c r="G49" i="76"/>
  <c r="F49" i="76"/>
  <c r="E49" i="76"/>
  <c r="D49" i="76"/>
  <c r="C49" i="76"/>
  <c r="B49" i="76"/>
  <c r="K48" i="76"/>
  <c r="J48" i="76"/>
  <c r="I48" i="76"/>
  <c r="H48" i="76"/>
  <c r="G48" i="76"/>
  <c r="F48" i="76"/>
  <c r="E48" i="76"/>
  <c r="D48" i="76"/>
  <c r="C48" i="76"/>
  <c r="B48" i="76"/>
  <c r="K47" i="76"/>
  <c r="J47" i="76"/>
  <c r="I47" i="76"/>
  <c r="H47" i="76"/>
  <c r="G47" i="76"/>
  <c r="F47" i="76"/>
  <c r="E47" i="76"/>
  <c r="D47" i="76"/>
  <c r="C47" i="76"/>
  <c r="B47" i="76"/>
  <c r="J46" i="76"/>
  <c r="I46" i="76"/>
  <c r="J45" i="76"/>
  <c r="I45" i="76"/>
  <c r="J44" i="76"/>
  <c r="I44" i="76"/>
  <c r="H44" i="76"/>
  <c r="E44" i="76"/>
  <c r="C44" i="76"/>
  <c r="B44" i="76"/>
  <c r="J43" i="76"/>
  <c r="I43" i="76"/>
  <c r="H43" i="76"/>
  <c r="E43" i="76"/>
  <c r="C43" i="76"/>
  <c r="B43" i="76"/>
  <c r="L42" i="76"/>
  <c r="K41" i="76"/>
  <c r="J41" i="76"/>
  <c r="I41" i="76"/>
  <c r="H41" i="76"/>
  <c r="G41" i="76"/>
  <c r="F41" i="76"/>
  <c r="E41" i="76"/>
  <c r="D41" i="76"/>
  <c r="C41" i="76"/>
  <c r="B41" i="76"/>
  <c r="K37" i="76"/>
  <c r="J37" i="76"/>
  <c r="J38" i="76" s="1"/>
  <c r="I37" i="76"/>
  <c r="I38" i="76" s="1"/>
  <c r="H37" i="76"/>
  <c r="G37" i="76"/>
  <c r="G38" i="76" s="1"/>
  <c r="F37" i="76"/>
  <c r="F38" i="76" s="1"/>
  <c r="E37" i="76"/>
  <c r="D37" i="76"/>
  <c r="C37" i="76"/>
  <c r="B37" i="76"/>
  <c r="L36" i="76"/>
  <c r="L35" i="76"/>
  <c r="L34" i="76"/>
  <c r="K33" i="76"/>
  <c r="D33" i="76"/>
  <c r="K32" i="76"/>
  <c r="H32" i="76"/>
  <c r="F32" i="76"/>
  <c r="E32" i="76"/>
  <c r="D32" i="76"/>
  <c r="D45" i="76" s="1"/>
  <c r="C32" i="76"/>
  <c r="C33" i="76" s="1"/>
  <c r="B32" i="76"/>
  <c r="B33" i="76" s="1"/>
  <c r="K31" i="76"/>
  <c r="G31" i="76"/>
  <c r="D31" i="76"/>
  <c r="K30" i="76"/>
  <c r="G30" i="76"/>
  <c r="D30" i="76"/>
  <c r="K29" i="76"/>
  <c r="G29" i="76"/>
  <c r="D29" i="76"/>
  <c r="K28" i="76"/>
  <c r="J28" i="76"/>
  <c r="I28" i="76"/>
  <c r="H28" i="76"/>
  <c r="G28" i="76"/>
  <c r="F28" i="76"/>
  <c r="E28" i="76"/>
  <c r="D28" i="76"/>
  <c r="C28" i="76"/>
  <c r="B28" i="76"/>
  <c r="J25" i="76"/>
  <c r="I25" i="76"/>
  <c r="L24" i="76"/>
  <c r="L23" i="76"/>
  <c r="L22" i="76"/>
  <c r="L21" i="76"/>
  <c r="D20" i="76"/>
  <c r="D25" i="76" s="1"/>
  <c r="F45" i="76"/>
  <c r="E20" i="76"/>
  <c r="E25" i="76" s="1"/>
  <c r="C20" i="76"/>
  <c r="C25" i="76" s="1"/>
  <c r="B20" i="76"/>
  <c r="K18" i="76"/>
  <c r="G18" i="76"/>
  <c r="F18" i="76"/>
  <c r="F44" i="76" s="1"/>
  <c r="D18" i="76"/>
  <c r="K17" i="76"/>
  <c r="G17" i="76"/>
  <c r="F17" i="76"/>
  <c r="F43" i="76" s="1"/>
  <c r="D17" i="76"/>
  <c r="K20" i="76"/>
  <c r="K25" i="76" s="1"/>
  <c r="G20" i="76"/>
  <c r="G25" i="76" s="1"/>
  <c r="F20" i="76"/>
  <c r="F25" i="76" s="1"/>
  <c r="J15" i="76"/>
  <c r="I15" i="76"/>
  <c r="H15" i="76"/>
  <c r="G15" i="76"/>
  <c r="F15" i="76"/>
  <c r="E15" i="76"/>
  <c r="D15" i="76"/>
  <c r="C15" i="76"/>
  <c r="B15" i="76"/>
  <c r="J12" i="76"/>
  <c r="I12" i="76"/>
  <c r="L11" i="76"/>
  <c r="L10" i="76"/>
  <c r="L9" i="76"/>
  <c r="L8" i="76"/>
  <c r="K7" i="76"/>
  <c r="K12" i="76" s="1"/>
  <c r="F7" i="76"/>
  <c r="F12" i="76" s="1"/>
  <c r="D7" i="76"/>
  <c r="D12" i="76" s="1"/>
  <c r="H7" i="76"/>
  <c r="H12" i="76" s="1"/>
  <c r="G7" i="76"/>
  <c r="G12" i="76" s="1"/>
  <c r="E7" i="76"/>
  <c r="E12" i="76" s="1"/>
  <c r="B7" i="76"/>
  <c r="B12" i="76" s="1"/>
  <c r="K5" i="76"/>
  <c r="F5" i="76"/>
  <c r="D5" i="76"/>
  <c r="K4" i="76"/>
  <c r="F4" i="76"/>
  <c r="D4" i="76"/>
  <c r="L3" i="76"/>
  <c r="L50" i="75"/>
  <c r="K49" i="75"/>
  <c r="J49" i="75"/>
  <c r="I49" i="75"/>
  <c r="H49" i="75"/>
  <c r="G49" i="75"/>
  <c r="F49" i="75"/>
  <c r="E49" i="75"/>
  <c r="D49" i="75"/>
  <c r="C49" i="75"/>
  <c r="B49" i="75"/>
  <c r="K48" i="75"/>
  <c r="J48" i="75"/>
  <c r="I48" i="75"/>
  <c r="H48" i="75"/>
  <c r="G48" i="75"/>
  <c r="F48" i="75"/>
  <c r="E48" i="75"/>
  <c r="D48" i="75"/>
  <c r="C48" i="75"/>
  <c r="B48" i="75"/>
  <c r="K47" i="75"/>
  <c r="J47" i="75"/>
  <c r="I47" i="75"/>
  <c r="H47" i="75"/>
  <c r="G47" i="75"/>
  <c r="F47" i="75"/>
  <c r="E47" i="75"/>
  <c r="D47" i="75"/>
  <c r="C47" i="75"/>
  <c r="B47" i="75"/>
  <c r="J46" i="75"/>
  <c r="I46" i="75"/>
  <c r="G46" i="75"/>
  <c r="F46" i="75"/>
  <c r="J45" i="75"/>
  <c r="I45" i="75"/>
  <c r="J44" i="75"/>
  <c r="I44" i="75"/>
  <c r="H44" i="75"/>
  <c r="E44" i="75"/>
  <c r="C44" i="75"/>
  <c r="B44" i="75"/>
  <c r="J43" i="75"/>
  <c r="I43" i="75"/>
  <c r="H43" i="75"/>
  <c r="E43" i="75"/>
  <c r="C43" i="75"/>
  <c r="B43" i="75"/>
  <c r="L42" i="75"/>
  <c r="K41" i="75"/>
  <c r="J41" i="75"/>
  <c r="I41" i="75"/>
  <c r="H41" i="75"/>
  <c r="G41" i="75"/>
  <c r="F41" i="75"/>
  <c r="E41" i="75"/>
  <c r="D41" i="75"/>
  <c r="C41" i="75"/>
  <c r="B41" i="75"/>
  <c r="K37" i="75"/>
  <c r="J37" i="75"/>
  <c r="J38" i="75" s="1"/>
  <c r="I37" i="75"/>
  <c r="I38" i="75" s="1"/>
  <c r="H37" i="75"/>
  <c r="G37" i="75"/>
  <c r="G38" i="75" s="1"/>
  <c r="F37" i="75"/>
  <c r="F38" i="75" s="1"/>
  <c r="E37" i="75"/>
  <c r="D37" i="75"/>
  <c r="C37" i="75"/>
  <c r="B37" i="75"/>
  <c r="L36" i="75"/>
  <c r="L35" i="75"/>
  <c r="L34" i="75"/>
  <c r="K33" i="75"/>
  <c r="K46" i="75" s="1"/>
  <c r="D33" i="75"/>
  <c r="K32" i="75"/>
  <c r="H32" i="75"/>
  <c r="F32" i="75"/>
  <c r="E32" i="75"/>
  <c r="D32" i="75"/>
  <c r="D45" i="75" s="1"/>
  <c r="C32" i="75"/>
  <c r="C33" i="75" s="1"/>
  <c r="B32" i="75"/>
  <c r="B33" i="75" s="1"/>
  <c r="K31" i="75"/>
  <c r="G31" i="75"/>
  <c r="D31" i="75"/>
  <c r="K30" i="75"/>
  <c r="G30" i="75"/>
  <c r="D30" i="75"/>
  <c r="K29" i="75"/>
  <c r="G29" i="75"/>
  <c r="D29" i="75"/>
  <c r="K28" i="75"/>
  <c r="J28" i="75"/>
  <c r="I28" i="75"/>
  <c r="H28" i="75"/>
  <c r="G28" i="75"/>
  <c r="F28" i="75"/>
  <c r="E28" i="75"/>
  <c r="D28" i="75"/>
  <c r="C28" i="75"/>
  <c r="B28" i="75"/>
  <c r="K25" i="75"/>
  <c r="J25" i="75"/>
  <c r="I25" i="75"/>
  <c r="G25" i="75"/>
  <c r="F25" i="75"/>
  <c r="L24" i="75"/>
  <c r="L23" i="75"/>
  <c r="L22" i="75"/>
  <c r="L21" i="75"/>
  <c r="D20" i="75"/>
  <c r="D25" i="75" s="1"/>
  <c r="H25" i="75"/>
  <c r="E20" i="75"/>
  <c r="E25" i="75" s="1"/>
  <c r="C20" i="75"/>
  <c r="B20" i="75"/>
  <c r="K18" i="75"/>
  <c r="G18" i="75"/>
  <c r="F18" i="75"/>
  <c r="F44" i="75" s="1"/>
  <c r="D18" i="75"/>
  <c r="K17" i="75"/>
  <c r="G17" i="75"/>
  <c r="F17" i="75"/>
  <c r="F43" i="75" s="1"/>
  <c r="D17" i="75"/>
  <c r="J15" i="75"/>
  <c r="I15" i="75"/>
  <c r="H15" i="75"/>
  <c r="G15" i="75"/>
  <c r="F15" i="75"/>
  <c r="E15" i="75"/>
  <c r="D15" i="75"/>
  <c r="C15" i="75"/>
  <c r="B15" i="75"/>
  <c r="J12" i="75"/>
  <c r="I12" i="75"/>
  <c r="L11" i="75"/>
  <c r="L10" i="75"/>
  <c r="L9" i="75"/>
  <c r="L8" i="75"/>
  <c r="K7" i="75"/>
  <c r="K12" i="75" s="1"/>
  <c r="F7" i="75"/>
  <c r="F12" i="75" s="1"/>
  <c r="D7" i="75"/>
  <c r="D12" i="75" s="1"/>
  <c r="H7" i="75"/>
  <c r="H12" i="75" s="1"/>
  <c r="G7" i="75"/>
  <c r="G12" i="75" s="1"/>
  <c r="E7" i="75"/>
  <c r="E12" i="75" s="1"/>
  <c r="C7" i="75"/>
  <c r="C12" i="75" s="1"/>
  <c r="B7" i="75"/>
  <c r="B12" i="75" s="1"/>
  <c r="K5" i="75"/>
  <c r="F5" i="75"/>
  <c r="D5" i="75"/>
  <c r="K4" i="75"/>
  <c r="F4" i="75"/>
  <c r="D4" i="75"/>
  <c r="L3" i="75"/>
  <c r="L50" i="74"/>
  <c r="K49" i="74"/>
  <c r="J49" i="74"/>
  <c r="I49" i="74"/>
  <c r="H49" i="74"/>
  <c r="G49" i="74"/>
  <c r="F49" i="74"/>
  <c r="E49" i="74"/>
  <c r="D49" i="74"/>
  <c r="C49" i="74"/>
  <c r="B49" i="74"/>
  <c r="L48" i="74"/>
  <c r="K48" i="74"/>
  <c r="J48" i="74"/>
  <c r="I48" i="74"/>
  <c r="H48" i="74"/>
  <c r="G48" i="74"/>
  <c r="F48" i="74"/>
  <c r="E48" i="74"/>
  <c r="D48" i="74"/>
  <c r="C48" i="74"/>
  <c r="B48" i="74"/>
  <c r="K47" i="74"/>
  <c r="J47" i="74"/>
  <c r="I47" i="74"/>
  <c r="H47" i="74"/>
  <c r="G47" i="74"/>
  <c r="F47" i="74"/>
  <c r="E47" i="74"/>
  <c r="D47" i="74"/>
  <c r="C47" i="74"/>
  <c r="B47" i="74"/>
  <c r="J46" i="74"/>
  <c r="I46" i="74"/>
  <c r="G46" i="74"/>
  <c r="F46" i="74"/>
  <c r="J45" i="74"/>
  <c r="I45" i="74"/>
  <c r="J44" i="74"/>
  <c r="I44" i="74"/>
  <c r="H44" i="74"/>
  <c r="E44" i="74"/>
  <c r="C44" i="74"/>
  <c r="B44" i="74"/>
  <c r="J43" i="74"/>
  <c r="I43" i="74"/>
  <c r="H43" i="74"/>
  <c r="E43" i="74"/>
  <c r="C43" i="74"/>
  <c r="B43" i="74"/>
  <c r="L42" i="74"/>
  <c r="K41" i="74"/>
  <c r="J41" i="74"/>
  <c r="I41" i="74"/>
  <c r="H41" i="74"/>
  <c r="G41" i="74"/>
  <c r="F41" i="74"/>
  <c r="E41" i="74"/>
  <c r="D41" i="74"/>
  <c r="C41" i="74"/>
  <c r="B41" i="74"/>
  <c r="K37" i="74"/>
  <c r="J37" i="74"/>
  <c r="J38" i="74" s="1"/>
  <c r="I37" i="74"/>
  <c r="I38" i="74" s="1"/>
  <c r="H37" i="74"/>
  <c r="G37" i="74"/>
  <c r="G38" i="74" s="1"/>
  <c r="F37" i="74"/>
  <c r="F38" i="74" s="1"/>
  <c r="E37" i="74"/>
  <c r="D37" i="74"/>
  <c r="C37" i="74"/>
  <c r="B37" i="74"/>
  <c r="L36" i="74"/>
  <c r="L35" i="74"/>
  <c r="L34" i="74"/>
  <c r="K33" i="74"/>
  <c r="K46" i="74" s="1"/>
  <c r="D33" i="74"/>
  <c r="K32" i="74"/>
  <c r="H32" i="74"/>
  <c r="F32" i="74"/>
  <c r="E32" i="74"/>
  <c r="D32" i="74"/>
  <c r="D45" i="74" s="1"/>
  <c r="C32" i="74"/>
  <c r="B32" i="74"/>
  <c r="B33" i="74" s="1"/>
  <c r="K31" i="74"/>
  <c r="G31" i="74"/>
  <c r="D31" i="74"/>
  <c r="K30" i="74"/>
  <c r="G30" i="74"/>
  <c r="D30" i="74"/>
  <c r="K29" i="74"/>
  <c r="G29" i="74"/>
  <c r="D29" i="74"/>
  <c r="K28" i="74"/>
  <c r="J28" i="74"/>
  <c r="I28" i="74"/>
  <c r="H28" i="74"/>
  <c r="G28" i="74"/>
  <c r="F28" i="74"/>
  <c r="E28" i="74"/>
  <c r="D28" i="74"/>
  <c r="L28" i="74" s="1"/>
  <c r="C28" i="74"/>
  <c r="B28" i="74"/>
  <c r="K25" i="74"/>
  <c r="J25" i="74"/>
  <c r="I25" i="74"/>
  <c r="G25" i="74"/>
  <c r="F25" i="74"/>
  <c r="L24" i="74"/>
  <c r="L23" i="74"/>
  <c r="L22" i="74"/>
  <c r="L21" i="74"/>
  <c r="E20" i="74"/>
  <c r="E25" i="74" s="1"/>
  <c r="D20" i="74"/>
  <c r="D25" i="74" s="1"/>
  <c r="H25" i="74"/>
  <c r="C20" i="74"/>
  <c r="B20" i="74"/>
  <c r="K18" i="74"/>
  <c r="G18" i="74"/>
  <c r="F18" i="74"/>
  <c r="F44" i="74" s="1"/>
  <c r="D18" i="74"/>
  <c r="L18" i="74" s="1"/>
  <c r="K17" i="74"/>
  <c r="G17" i="74"/>
  <c r="F17" i="74"/>
  <c r="F43" i="74" s="1"/>
  <c r="D17" i="74"/>
  <c r="L17" i="74" s="1"/>
  <c r="J15" i="74"/>
  <c r="I15" i="74"/>
  <c r="H15" i="74"/>
  <c r="G15" i="74"/>
  <c r="F15" i="74"/>
  <c r="E15" i="74"/>
  <c r="D15" i="74"/>
  <c r="C15" i="74"/>
  <c r="B15" i="74"/>
  <c r="L15" i="74" s="1"/>
  <c r="J12" i="74"/>
  <c r="I12" i="74"/>
  <c r="L11" i="74"/>
  <c r="L10" i="74"/>
  <c r="L9" i="74"/>
  <c r="L8" i="74"/>
  <c r="K7" i="74"/>
  <c r="K12" i="74" s="1"/>
  <c r="F7" i="74"/>
  <c r="F12" i="74" s="1"/>
  <c r="D7" i="74"/>
  <c r="D12" i="74" s="1"/>
  <c r="H7" i="74"/>
  <c r="H12" i="74" s="1"/>
  <c r="G7" i="74"/>
  <c r="G12" i="74" s="1"/>
  <c r="E7" i="74"/>
  <c r="E12" i="74" s="1"/>
  <c r="C7" i="74"/>
  <c r="C12" i="74" s="1"/>
  <c r="B7" i="74"/>
  <c r="B12" i="74" s="1"/>
  <c r="K5" i="74"/>
  <c r="F5" i="74"/>
  <c r="D5" i="74"/>
  <c r="K4" i="74"/>
  <c r="F4" i="74"/>
  <c r="D4" i="74"/>
  <c r="L3" i="74"/>
  <c r="L50" i="73"/>
  <c r="K49" i="73"/>
  <c r="J49" i="73"/>
  <c r="I49" i="73"/>
  <c r="H49" i="73"/>
  <c r="G49" i="73"/>
  <c r="F49" i="73"/>
  <c r="E49" i="73"/>
  <c r="D49" i="73"/>
  <c r="C49" i="73"/>
  <c r="B49" i="73"/>
  <c r="K48" i="73"/>
  <c r="L48" i="73" s="1"/>
  <c r="J48" i="73"/>
  <c r="I48" i="73"/>
  <c r="H48" i="73"/>
  <c r="G48" i="73"/>
  <c r="F48" i="73"/>
  <c r="E48" i="73"/>
  <c r="D48" i="73"/>
  <c r="C48" i="73"/>
  <c r="B48" i="73"/>
  <c r="K47" i="73"/>
  <c r="J47" i="73"/>
  <c r="I47" i="73"/>
  <c r="H47" i="73"/>
  <c r="G47" i="73"/>
  <c r="F47" i="73"/>
  <c r="E47" i="73"/>
  <c r="D47" i="73"/>
  <c r="C47" i="73"/>
  <c r="B47" i="73"/>
  <c r="L47" i="73" s="1"/>
  <c r="K46" i="73"/>
  <c r="J46" i="73"/>
  <c r="I46" i="73"/>
  <c r="G46" i="73"/>
  <c r="F46" i="73"/>
  <c r="J45" i="73"/>
  <c r="I45" i="73"/>
  <c r="D45" i="73"/>
  <c r="K44" i="73"/>
  <c r="J44" i="73"/>
  <c r="I44" i="73"/>
  <c r="H44" i="73"/>
  <c r="E44" i="73"/>
  <c r="C44" i="73"/>
  <c r="B44" i="73"/>
  <c r="J43" i="73"/>
  <c r="I43" i="73"/>
  <c r="H43" i="73"/>
  <c r="E43" i="73"/>
  <c r="D43" i="73"/>
  <c r="C43" i="73"/>
  <c r="B43" i="73"/>
  <c r="L42" i="73"/>
  <c r="K41" i="73"/>
  <c r="J41" i="73"/>
  <c r="I41" i="73"/>
  <c r="H41" i="73"/>
  <c r="G41" i="73"/>
  <c r="F41" i="73"/>
  <c r="E41" i="73"/>
  <c r="D41" i="73"/>
  <c r="C41" i="73"/>
  <c r="B41" i="73"/>
  <c r="L41" i="73" s="1"/>
  <c r="K37" i="73"/>
  <c r="K38" i="73" s="1"/>
  <c r="J37" i="73"/>
  <c r="J38" i="73" s="1"/>
  <c r="I37" i="73"/>
  <c r="I38" i="73" s="1"/>
  <c r="H37" i="73"/>
  <c r="H38" i="73" s="1"/>
  <c r="G37" i="73"/>
  <c r="G38" i="73" s="1"/>
  <c r="F37" i="73"/>
  <c r="F38" i="73" s="1"/>
  <c r="E37" i="73"/>
  <c r="D37" i="73"/>
  <c r="D38" i="73" s="1"/>
  <c r="C37" i="73"/>
  <c r="B37" i="73"/>
  <c r="B38" i="73" s="1"/>
  <c r="L36" i="73"/>
  <c r="L35" i="73"/>
  <c r="L34" i="73"/>
  <c r="K33" i="73"/>
  <c r="H33" i="73"/>
  <c r="D33" i="73"/>
  <c r="D46" i="73" s="1"/>
  <c r="B33" i="73"/>
  <c r="K32" i="73"/>
  <c r="K45" i="73" s="1"/>
  <c r="H32" i="73"/>
  <c r="F32" i="73"/>
  <c r="E32" i="73"/>
  <c r="E45" i="73" s="1"/>
  <c r="D32" i="73"/>
  <c r="C32" i="73"/>
  <c r="C33" i="73" s="1"/>
  <c r="B32" i="73"/>
  <c r="L31" i="73"/>
  <c r="K31" i="73"/>
  <c r="G31" i="73"/>
  <c r="G44" i="73" s="1"/>
  <c r="D31" i="73"/>
  <c r="D44" i="73" s="1"/>
  <c r="L30" i="73"/>
  <c r="K30" i="73"/>
  <c r="K43" i="73" s="1"/>
  <c r="L43" i="73" s="1"/>
  <c r="G30" i="73"/>
  <c r="G43" i="73" s="1"/>
  <c r="D30" i="73"/>
  <c r="L29" i="73"/>
  <c r="K29" i="73"/>
  <c r="G29" i="73"/>
  <c r="D29" i="73"/>
  <c r="K28" i="73"/>
  <c r="J28" i="73"/>
  <c r="I28" i="73"/>
  <c r="H28" i="73"/>
  <c r="G28" i="73"/>
  <c r="F28" i="73"/>
  <c r="E28" i="73"/>
  <c r="D28" i="73"/>
  <c r="L28" i="73" s="1"/>
  <c r="C28" i="73"/>
  <c r="B28" i="73"/>
  <c r="L24" i="73"/>
  <c r="L23" i="73"/>
  <c r="L22" i="73"/>
  <c r="L21" i="73"/>
  <c r="H45" i="73"/>
  <c r="F45" i="73"/>
  <c r="C20" i="73"/>
  <c r="C25" i="73" s="1"/>
  <c r="B20" i="73"/>
  <c r="F44" i="73"/>
  <c r="L18" i="73"/>
  <c r="L17" i="73"/>
  <c r="F43" i="73"/>
  <c r="L16" i="73"/>
  <c r="C15" i="73"/>
  <c r="L15" i="73" s="1"/>
  <c r="B15" i="73"/>
  <c r="L11" i="73"/>
  <c r="L10" i="73"/>
  <c r="L9" i="73"/>
  <c r="L8" i="73"/>
  <c r="C7" i="73"/>
  <c r="C12" i="73" s="1"/>
  <c r="B7" i="73"/>
  <c r="B12" i="73" s="1"/>
  <c r="L5" i="73"/>
  <c r="L4" i="73"/>
  <c r="L3" i="73"/>
  <c r="L50" i="72"/>
  <c r="K49" i="72"/>
  <c r="J49" i="72"/>
  <c r="I49" i="72"/>
  <c r="H49" i="72"/>
  <c r="G49" i="72"/>
  <c r="F49" i="72"/>
  <c r="E49" i="72"/>
  <c r="D49" i="72"/>
  <c r="C49" i="72"/>
  <c r="B49" i="72"/>
  <c r="K48" i="72"/>
  <c r="J48" i="72"/>
  <c r="I48" i="72"/>
  <c r="H48" i="72"/>
  <c r="G48" i="72"/>
  <c r="F48" i="72"/>
  <c r="E48" i="72"/>
  <c r="D48" i="72"/>
  <c r="C48" i="72"/>
  <c r="B48" i="72"/>
  <c r="L48" i="72" s="1"/>
  <c r="K47" i="72"/>
  <c r="J47" i="72"/>
  <c r="I47" i="72"/>
  <c r="H47" i="72"/>
  <c r="G47" i="72"/>
  <c r="F47" i="72"/>
  <c r="E47" i="72"/>
  <c r="D47" i="72"/>
  <c r="C47" i="72"/>
  <c r="B47" i="72"/>
  <c r="K46" i="72"/>
  <c r="J46" i="72"/>
  <c r="I46" i="72"/>
  <c r="G46" i="72"/>
  <c r="F46" i="72"/>
  <c r="J45" i="72"/>
  <c r="I45" i="72"/>
  <c r="J44" i="72"/>
  <c r="I44" i="72"/>
  <c r="H44" i="72"/>
  <c r="E44" i="72"/>
  <c r="C44" i="72"/>
  <c r="B44" i="72"/>
  <c r="J43" i="72"/>
  <c r="I43" i="72"/>
  <c r="H43" i="72"/>
  <c r="E43" i="72"/>
  <c r="D43" i="72"/>
  <c r="C43" i="72"/>
  <c r="B43" i="72"/>
  <c r="L42" i="72"/>
  <c r="K41" i="72"/>
  <c r="J41" i="72"/>
  <c r="I41" i="72"/>
  <c r="H41" i="72"/>
  <c r="G41" i="72"/>
  <c r="F41" i="72"/>
  <c r="E41" i="72"/>
  <c r="D41" i="72"/>
  <c r="L41" i="72" s="1"/>
  <c r="C41" i="72"/>
  <c r="B41" i="72"/>
  <c r="K37" i="72"/>
  <c r="K38" i="72" s="1"/>
  <c r="J37" i="72"/>
  <c r="J38" i="72" s="1"/>
  <c r="I37" i="72"/>
  <c r="I38" i="72" s="1"/>
  <c r="H37" i="72"/>
  <c r="H38" i="72" s="1"/>
  <c r="G37" i="72"/>
  <c r="G38" i="72" s="1"/>
  <c r="F37" i="72"/>
  <c r="F38" i="72" s="1"/>
  <c r="E37" i="72"/>
  <c r="D37" i="72"/>
  <c r="D38" i="72" s="1"/>
  <c r="C37" i="72"/>
  <c r="B37" i="72"/>
  <c r="B38" i="72" s="1"/>
  <c r="L36" i="72"/>
  <c r="L35" i="72"/>
  <c r="L34" i="72"/>
  <c r="K33" i="72"/>
  <c r="H33" i="72"/>
  <c r="D33" i="72"/>
  <c r="D46" i="72" s="1"/>
  <c r="B33" i="72"/>
  <c r="K32" i="72"/>
  <c r="K45" i="72" s="1"/>
  <c r="H32" i="72"/>
  <c r="H45" i="72" s="1"/>
  <c r="F32" i="72"/>
  <c r="E32" i="72"/>
  <c r="E45" i="72" s="1"/>
  <c r="D32" i="72"/>
  <c r="D45" i="72" s="1"/>
  <c r="C32" i="72"/>
  <c r="C33" i="72" s="1"/>
  <c r="B32" i="72"/>
  <c r="L31" i="72"/>
  <c r="K31" i="72"/>
  <c r="K44" i="72" s="1"/>
  <c r="L44" i="72" s="1"/>
  <c r="G31" i="72"/>
  <c r="G44" i="72" s="1"/>
  <c r="D31" i="72"/>
  <c r="D44" i="72" s="1"/>
  <c r="L30" i="72"/>
  <c r="K30" i="72"/>
  <c r="K43" i="72" s="1"/>
  <c r="G30" i="72"/>
  <c r="G43" i="72" s="1"/>
  <c r="D30" i="72"/>
  <c r="L29" i="72"/>
  <c r="K29" i="72"/>
  <c r="G29" i="72"/>
  <c r="D29" i="72"/>
  <c r="K28" i="72"/>
  <c r="J28" i="72"/>
  <c r="I28" i="72"/>
  <c r="H28" i="72"/>
  <c r="G28" i="72"/>
  <c r="F28" i="72"/>
  <c r="E28" i="72"/>
  <c r="D28" i="72"/>
  <c r="L28" i="72" s="1"/>
  <c r="C28" i="72"/>
  <c r="B28" i="72"/>
  <c r="L24" i="72"/>
  <c r="L23" i="72"/>
  <c r="L22" i="72"/>
  <c r="L21" i="72"/>
  <c r="F45" i="72"/>
  <c r="C20" i="72"/>
  <c r="C25" i="72" s="1"/>
  <c r="B20" i="72"/>
  <c r="F44" i="72"/>
  <c r="L18" i="72"/>
  <c r="L17" i="72"/>
  <c r="F43" i="72"/>
  <c r="L16" i="72"/>
  <c r="C15" i="72"/>
  <c r="L15" i="72" s="1"/>
  <c r="B15" i="72"/>
  <c r="L11" i="72"/>
  <c r="L10" i="72"/>
  <c r="L9" i="72"/>
  <c r="L8" i="72"/>
  <c r="B7" i="72"/>
  <c r="B12" i="72" s="1"/>
  <c r="L5" i="72"/>
  <c r="L4" i="72"/>
  <c r="L3" i="72"/>
  <c r="L50" i="71"/>
  <c r="K49" i="71"/>
  <c r="J49" i="71"/>
  <c r="I49" i="71"/>
  <c r="H49" i="71"/>
  <c r="G49" i="71"/>
  <c r="F49" i="71"/>
  <c r="E49" i="71"/>
  <c r="D49" i="71"/>
  <c r="C49" i="71"/>
  <c r="B49" i="71"/>
  <c r="K48" i="71"/>
  <c r="J48" i="71"/>
  <c r="I48" i="71"/>
  <c r="H48" i="71"/>
  <c r="G48" i="71"/>
  <c r="F48" i="71"/>
  <c r="E48" i="71"/>
  <c r="D48" i="71"/>
  <c r="C48" i="71"/>
  <c r="B48" i="71"/>
  <c r="L48" i="71" s="1"/>
  <c r="K47" i="71"/>
  <c r="L47" i="71" s="1"/>
  <c r="J47" i="71"/>
  <c r="I47" i="71"/>
  <c r="H47" i="71"/>
  <c r="G47" i="71"/>
  <c r="F47" i="71"/>
  <c r="E47" i="71"/>
  <c r="D47" i="71"/>
  <c r="C47" i="71"/>
  <c r="B47" i="71"/>
  <c r="K46" i="71"/>
  <c r="J46" i="71"/>
  <c r="I46" i="71"/>
  <c r="G46" i="71"/>
  <c r="F46" i="71"/>
  <c r="J45" i="71"/>
  <c r="I45" i="71"/>
  <c r="J44" i="71"/>
  <c r="I44" i="71"/>
  <c r="H44" i="71"/>
  <c r="E44" i="71"/>
  <c r="C44" i="71"/>
  <c r="B44" i="71"/>
  <c r="J43" i="71"/>
  <c r="I43" i="71"/>
  <c r="H43" i="71"/>
  <c r="E43" i="71"/>
  <c r="D43" i="71"/>
  <c r="C43" i="71"/>
  <c r="B43" i="71"/>
  <c r="L42" i="71"/>
  <c r="K41" i="71"/>
  <c r="J41" i="71"/>
  <c r="I41" i="71"/>
  <c r="H41" i="71"/>
  <c r="G41" i="71"/>
  <c r="F41" i="71"/>
  <c r="E41" i="71"/>
  <c r="D41" i="71"/>
  <c r="C41" i="71"/>
  <c r="B41" i="71"/>
  <c r="K37" i="71"/>
  <c r="K38" i="71" s="1"/>
  <c r="J37" i="71"/>
  <c r="J38" i="71" s="1"/>
  <c r="I37" i="71"/>
  <c r="I38" i="71" s="1"/>
  <c r="H37" i="71"/>
  <c r="G37" i="71"/>
  <c r="G38" i="71" s="1"/>
  <c r="F37" i="71"/>
  <c r="F38" i="71" s="1"/>
  <c r="E37" i="71"/>
  <c r="D37" i="71"/>
  <c r="C37" i="71"/>
  <c r="B37" i="71"/>
  <c r="L36" i="71"/>
  <c r="L35" i="71"/>
  <c r="L34" i="71"/>
  <c r="K33" i="71"/>
  <c r="D33" i="71"/>
  <c r="D46" i="71" s="1"/>
  <c r="K32" i="71"/>
  <c r="K45" i="71" s="1"/>
  <c r="H32" i="71"/>
  <c r="H45" i="71" s="1"/>
  <c r="F32" i="71"/>
  <c r="E32" i="71"/>
  <c r="E45" i="71" s="1"/>
  <c r="D32" i="71"/>
  <c r="D45" i="71" s="1"/>
  <c r="C32" i="71"/>
  <c r="C33" i="71" s="1"/>
  <c r="C38" i="71" s="1"/>
  <c r="B32" i="71"/>
  <c r="B33" i="71" s="1"/>
  <c r="L31" i="71"/>
  <c r="K31" i="71"/>
  <c r="K44" i="71" s="1"/>
  <c r="G31" i="71"/>
  <c r="G44" i="71" s="1"/>
  <c r="D31" i="71"/>
  <c r="D44" i="71" s="1"/>
  <c r="L30" i="71"/>
  <c r="K30" i="71"/>
  <c r="K43" i="71" s="1"/>
  <c r="G30" i="71"/>
  <c r="G43" i="71" s="1"/>
  <c r="D30" i="71"/>
  <c r="L29" i="71"/>
  <c r="K29" i="71"/>
  <c r="G29" i="71"/>
  <c r="D29" i="71"/>
  <c r="K28" i="71"/>
  <c r="J28" i="71"/>
  <c r="I28" i="71"/>
  <c r="H28" i="71"/>
  <c r="G28" i="71"/>
  <c r="F28" i="71"/>
  <c r="E28" i="71"/>
  <c r="D28" i="71"/>
  <c r="C28" i="71"/>
  <c r="B28" i="71"/>
  <c r="K25" i="71"/>
  <c r="J25" i="71"/>
  <c r="G25" i="71"/>
  <c r="F25" i="71"/>
  <c r="D25" i="71"/>
  <c r="L24" i="71"/>
  <c r="L23" i="71"/>
  <c r="L22" i="71"/>
  <c r="L21" i="71"/>
  <c r="H25" i="71"/>
  <c r="E25" i="71"/>
  <c r="F45" i="71"/>
  <c r="C20" i="71"/>
  <c r="B20" i="71"/>
  <c r="L18" i="71"/>
  <c r="F44" i="71"/>
  <c r="F43" i="71"/>
  <c r="L17" i="71"/>
  <c r="L16" i="71"/>
  <c r="J15" i="71"/>
  <c r="I15" i="71"/>
  <c r="H15" i="71"/>
  <c r="G15" i="71"/>
  <c r="F15" i="71"/>
  <c r="E15" i="71"/>
  <c r="D15" i="71"/>
  <c r="C15" i="71"/>
  <c r="B15" i="71"/>
  <c r="L15" i="71" s="1"/>
  <c r="J12" i="71"/>
  <c r="I12" i="71"/>
  <c r="D12" i="71"/>
  <c r="L11" i="71"/>
  <c r="L10" i="71"/>
  <c r="L9" i="71"/>
  <c r="L8" i="71"/>
  <c r="K12" i="71"/>
  <c r="F12" i="71"/>
  <c r="E12" i="71"/>
  <c r="H12" i="71"/>
  <c r="G12" i="71"/>
  <c r="C7" i="71"/>
  <c r="C12" i="71" s="1"/>
  <c r="B7" i="71"/>
  <c r="B12" i="71" s="1"/>
  <c r="L5" i="71"/>
  <c r="L4" i="71"/>
  <c r="L3" i="71"/>
  <c r="L50" i="70"/>
  <c r="K49" i="70"/>
  <c r="J49" i="70"/>
  <c r="I49" i="70"/>
  <c r="H49" i="70"/>
  <c r="G49" i="70"/>
  <c r="F49" i="70"/>
  <c r="E49" i="70"/>
  <c r="D49" i="70"/>
  <c r="C49" i="70"/>
  <c r="B49" i="70"/>
  <c r="K48" i="70"/>
  <c r="J48" i="70"/>
  <c r="I48" i="70"/>
  <c r="H48" i="70"/>
  <c r="G48" i="70"/>
  <c r="F48" i="70"/>
  <c r="E48" i="70"/>
  <c r="D48" i="70"/>
  <c r="C48" i="70"/>
  <c r="B48" i="70"/>
  <c r="L48" i="70" s="1"/>
  <c r="K47" i="70"/>
  <c r="J47" i="70"/>
  <c r="I47" i="70"/>
  <c r="H47" i="70"/>
  <c r="G47" i="70"/>
  <c r="F47" i="70"/>
  <c r="E47" i="70"/>
  <c r="D47" i="70"/>
  <c r="C47" i="70"/>
  <c r="B47" i="70"/>
  <c r="K46" i="70"/>
  <c r="J46" i="70"/>
  <c r="I46" i="70"/>
  <c r="G46" i="70"/>
  <c r="F46" i="70"/>
  <c r="J45" i="70"/>
  <c r="I45" i="70"/>
  <c r="J44" i="70"/>
  <c r="I44" i="70"/>
  <c r="H44" i="70"/>
  <c r="E44" i="70"/>
  <c r="C44" i="70"/>
  <c r="B44" i="70"/>
  <c r="J43" i="70"/>
  <c r="I43" i="70"/>
  <c r="H43" i="70"/>
  <c r="E43" i="70"/>
  <c r="D43" i="70"/>
  <c r="C43" i="70"/>
  <c r="B43" i="70"/>
  <c r="L42" i="70"/>
  <c r="L41" i="70"/>
  <c r="K41" i="70"/>
  <c r="J41" i="70"/>
  <c r="I41" i="70"/>
  <c r="H41" i="70"/>
  <c r="G41" i="70"/>
  <c r="F41" i="70"/>
  <c r="E41" i="70"/>
  <c r="D41" i="70"/>
  <c r="C41" i="70"/>
  <c r="B41" i="70"/>
  <c r="K37" i="70"/>
  <c r="K38" i="70" s="1"/>
  <c r="J37" i="70"/>
  <c r="J38" i="70" s="1"/>
  <c r="I37" i="70"/>
  <c r="I38" i="70" s="1"/>
  <c r="H37" i="70"/>
  <c r="G37" i="70"/>
  <c r="G38" i="70" s="1"/>
  <c r="F37" i="70"/>
  <c r="F38" i="70" s="1"/>
  <c r="E37" i="70"/>
  <c r="D37" i="70"/>
  <c r="C37" i="70"/>
  <c r="B37" i="70"/>
  <c r="L36" i="70"/>
  <c r="L35" i="70"/>
  <c r="L34" i="70"/>
  <c r="K33" i="70"/>
  <c r="D33" i="70"/>
  <c r="C33" i="70"/>
  <c r="K32" i="70"/>
  <c r="L32" i="70" s="1"/>
  <c r="H32" i="70"/>
  <c r="H45" i="70" s="1"/>
  <c r="F32" i="70"/>
  <c r="E32" i="70"/>
  <c r="E45" i="70" s="1"/>
  <c r="D32" i="70"/>
  <c r="D45" i="70" s="1"/>
  <c r="C32" i="70"/>
  <c r="B32" i="70"/>
  <c r="B33" i="70" s="1"/>
  <c r="L31" i="70"/>
  <c r="K31" i="70"/>
  <c r="K44" i="70" s="1"/>
  <c r="G31" i="70"/>
  <c r="G44" i="70" s="1"/>
  <c r="D31" i="70"/>
  <c r="D44" i="70" s="1"/>
  <c r="L30" i="70"/>
  <c r="K30" i="70"/>
  <c r="K43" i="70" s="1"/>
  <c r="G30" i="70"/>
  <c r="G43" i="70" s="1"/>
  <c r="D30" i="70"/>
  <c r="L29" i="70"/>
  <c r="K29" i="70"/>
  <c r="G29" i="70"/>
  <c r="D29" i="70"/>
  <c r="K28" i="70"/>
  <c r="J28" i="70"/>
  <c r="I28" i="70"/>
  <c r="H28" i="70"/>
  <c r="G28" i="70"/>
  <c r="F28" i="70"/>
  <c r="E28" i="70"/>
  <c r="D28" i="70"/>
  <c r="L28" i="70" s="1"/>
  <c r="C28" i="70"/>
  <c r="B28" i="70"/>
  <c r="L24" i="70"/>
  <c r="L23" i="70"/>
  <c r="L22" i="70"/>
  <c r="L21" i="70"/>
  <c r="F45" i="70"/>
  <c r="C20" i="70"/>
  <c r="B20" i="70"/>
  <c r="F44" i="70"/>
  <c r="L18" i="70"/>
  <c r="F43" i="70"/>
  <c r="L17" i="70"/>
  <c r="L16" i="70"/>
  <c r="C15" i="70"/>
  <c r="B15" i="70"/>
  <c r="L15" i="70" s="1"/>
  <c r="L11" i="70"/>
  <c r="L10" i="70"/>
  <c r="L9" i="70"/>
  <c r="L8" i="70"/>
  <c r="C7" i="70"/>
  <c r="C12" i="70" s="1"/>
  <c r="B7" i="70"/>
  <c r="B12" i="70" s="1"/>
  <c r="L5" i="70"/>
  <c r="L4" i="70"/>
  <c r="L3" i="70"/>
  <c r="L50" i="69"/>
  <c r="K49" i="69"/>
  <c r="J49" i="69"/>
  <c r="I49" i="69"/>
  <c r="H49" i="69"/>
  <c r="G49" i="69"/>
  <c r="F49" i="69"/>
  <c r="E49" i="69"/>
  <c r="D49" i="69"/>
  <c r="C49" i="69"/>
  <c r="B49" i="69"/>
  <c r="K48" i="69"/>
  <c r="J48" i="69"/>
  <c r="I48" i="69"/>
  <c r="H48" i="69"/>
  <c r="G48" i="69"/>
  <c r="F48" i="69"/>
  <c r="E48" i="69"/>
  <c r="D48" i="69"/>
  <c r="C48" i="69"/>
  <c r="B48" i="69"/>
  <c r="K47" i="69"/>
  <c r="J47" i="69"/>
  <c r="I47" i="69"/>
  <c r="H47" i="69"/>
  <c r="G47" i="69"/>
  <c r="F47" i="69"/>
  <c r="E47" i="69"/>
  <c r="D47" i="69"/>
  <c r="C47" i="69"/>
  <c r="B47" i="69"/>
  <c r="J46" i="69"/>
  <c r="I46" i="69"/>
  <c r="G46" i="69"/>
  <c r="F46" i="69"/>
  <c r="J45" i="69"/>
  <c r="I45" i="69"/>
  <c r="J44" i="69"/>
  <c r="I44" i="69"/>
  <c r="H44" i="69"/>
  <c r="E44" i="69"/>
  <c r="C44" i="69"/>
  <c r="B44" i="69"/>
  <c r="J43" i="69"/>
  <c r="I43" i="69"/>
  <c r="H43" i="69"/>
  <c r="E43" i="69"/>
  <c r="C43" i="69"/>
  <c r="B43" i="69"/>
  <c r="L42" i="69"/>
  <c r="K41" i="69"/>
  <c r="J41" i="69"/>
  <c r="I41" i="69"/>
  <c r="H41" i="69"/>
  <c r="G41" i="69"/>
  <c r="F41" i="69"/>
  <c r="E41" i="69"/>
  <c r="D41" i="69"/>
  <c r="C41" i="69"/>
  <c r="B41" i="69"/>
  <c r="K37" i="69"/>
  <c r="J37" i="69"/>
  <c r="J38" i="69" s="1"/>
  <c r="I37" i="69"/>
  <c r="I38" i="69" s="1"/>
  <c r="H37" i="69"/>
  <c r="G37" i="69"/>
  <c r="G38" i="69" s="1"/>
  <c r="F37" i="69"/>
  <c r="F38" i="69" s="1"/>
  <c r="E37" i="69"/>
  <c r="D37" i="69"/>
  <c r="C37" i="69"/>
  <c r="B37" i="69"/>
  <c r="L36" i="69"/>
  <c r="L35" i="69"/>
  <c r="L34" i="69"/>
  <c r="K33" i="69"/>
  <c r="K46" i="69" s="1"/>
  <c r="D33" i="69"/>
  <c r="D46" i="69" s="1"/>
  <c r="K32" i="69"/>
  <c r="K45" i="69" s="1"/>
  <c r="H32" i="69"/>
  <c r="H45" i="69" s="1"/>
  <c r="F32" i="69"/>
  <c r="E32" i="69"/>
  <c r="E45" i="69" s="1"/>
  <c r="D32" i="69"/>
  <c r="D45" i="69" s="1"/>
  <c r="C32" i="69"/>
  <c r="C33" i="69" s="1"/>
  <c r="B32" i="69"/>
  <c r="B33" i="69" s="1"/>
  <c r="K31" i="69"/>
  <c r="K44" i="69" s="1"/>
  <c r="G31" i="69"/>
  <c r="G44" i="69" s="1"/>
  <c r="D31" i="69"/>
  <c r="D44" i="69" s="1"/>
  <c r="K30" i="69"/>
  <c r="K43" i="69" s="1"/>
  <c r="G30" i="69"/>
  <c r="G43" i="69" s="1"/>
  <c r="D30" i="69"/>
  <c r="D43" i="69" s="1"/>
  <c r="K29" i="69"/>
  <c r="G29" i="69"/>
  <c r="D29" i="69"/>
  <c r="K28" i="69"/>
  <c r="J28" i="69"/>
  <c r="I28" i="69"/>
  <c r="H28" i="69"/>
  <c r="G28" i="69"/>
  <c r="F28" i="69"/>
  <c r="E28" i="69"/>
  <c r="D28" i="69"/>
  <c r="C28" i="69"/>
  <c r="B28" i="69"/>
  <c r="K25" i="69"/>
  <c r="J25" i="69"/>
  <c r="I25" i="69"/>
  <c r="G25" i="69"/>
  <c r="F25" i="69"/>
  <c r="L24" i="69"/>
  <c r="L23" i="69"/>
  <c r="L22" i="69"/>
  <c r="L21" i="69"/>
  <c r="E25" i="69"/>
  <c r="D25" i="69"/>
  <c r="H25" i="69"/>
  <c r="F45" i="69"/>
  <c r="C20" i="69"/>
  <c r="C25" i="69" s="1"/>
  <c r="B20" i="69"/>
  <c r="F44" i="69"/>
  <c r="L18" i="69"/>
  <c r="L17" i="69"/>
  <c r="F43" i="69"/>
  <c r="L16" i="69"/>
  <c r="J15" i="69"/>
  <c r="I15" i="69"/>
  <c r="H15" i="69"/>
  <c r="G15" i="69"/>
  <c r="F15" i="69"/>
  <c r="E15" i="69"/>
  <c r="D15" i="69"/>
  <c r="C15" i="69"/>
  <c r="B15" i="69"/>
  <c r="J12" i="69"/>
  <c r="I12" i="69"/>
  <c r="F12" i="69"/>
  <c r="D12" i="69"/>
  <c r="L11" i="69"/>
  <c r="L10" i="69"/>
  <c r="L9" i="69"/>
  <c r="L8" i="69"/>
  <c r="K12" i="69"/>
  <c r="E12" i="69"/>
  <c r="H12" i="69"/>
  <c r="G12" i="69"/>
  <c r="C7" i="69"/>
  <c r="C12" i="69" s="1"/>
  <c r="B7" i="69"/>
  <c r="B12" i="69" s="1"/>
  <c r="L5" i="69"/>
  <c r="L4" i="69"/>
  <c r="L3" i="69"/>
  <c r="L50" i="68"/>
  <c r="K49" i="68"/>
  <c r="J49" i="68"/>
  <c r="I49" i="68"/>
  <c r="H49" i="68"/>
  <c r="G49" i="68"/>
  <c r="F49" i="68"/>
  <c r="E49" i="68"/>
  <c r="D49" i="68"/>
  <c r="C49" i="68"/>
  <c r="B49" i="68"/>
  <c r="K48" i="68"/>
  <c r="L48" i="68" s="1"/>
  <c r="J48" i="68"/>
  <c r="I48" i="68"/>
  <c r="H48" i="68"/>
  <c r="G48" i="68"/>
  <c r="F48" i="68"/>
  <c r="E48" i="68"/>
  <c r="D48" i="68"/>
  <c r="C48" i="68"/>
  <c r="B48" i="68"/>
  <c r="K47" i="68"/>
  <c r="J47" i="68"/>
  <c r="I47" i="68"/>
  <c r="H47" i="68"/>
  <c r="G47" i="68"/>
  <c r="F47" i="68"/>
  <c r="E47" i="68"/>
  <c r="D47" i="68"/>
  <c r="C47" i="68"/>
  <c r="B47" i="68"/>
  <c r="L47" i="68" s="1"/>
  <c r="K46" i="68"/>
  <c r="J46" i="68"/>
  <c r="I46" i="68"/>
  <c r="G46" i="68"/>
  <c r="F46" i="68"/>
  <c r="J45" i="68"/>
  <c r="I45" i="68"/>
  <c r="J44" i="68"/>
  <c r="I44" i="68"/>
  <c r="H44" i="68"/>
  <c r="E44" i="68"/>
  <c r="C44" i="68"/>
  <c r="B44" i="68"/>
  <c r="J43" i="68"/>
  <c r="I43" i="68"/>
  <c r="H43" i="68"/>
  <c r="E43" i="68"/>
  <c r="D43" i="68"/>
  <c r="C43" i="68"/>
  <c r="B43" i="68"/>
  <c r="L42" i="68"/>
  <c r="K41" i="68"/>
  <c r="J41" i="68"/>
  <c r="I41" i="68"/>
  <c r="H41" i="68"/>
  <c r="G41" i="68"/>
  <c r="F41" i="68"/>
  <c r="E41" i="68"/>
  <c r="D41" i="68"/>
  <c r="C41" i="68"/>
  <c r="B41" i="68"/>
  <c r="K37" i="68"/>
  <c r="K38" i="68" s="1"/>
  <c r="J37" i="68"/>
  <c r="J38" i="68" s="1"/>
  <c r="I37" i="68"/>
  <c r="I38" i="68" s="1"/>
  <c r="H37" i="68"/>
  <c r="G37" i="68"/>
  <c r="G38" i="68" s="1"/>
  <c r="F37" i="68"/>
  <c r="F38" i="68" s="1"/>
  <c r="E37" i="68"/>
  <c r="D37" i="68"/>
  <c r="D38" i="68" s="1"/>
  <c r="C37" i="68"/>
  <c r="B37" i="68"/>
  <c r="L36" i="68"/>
  <c r="L35" i="68"/>
  <c r="L34" i="68"/>
  <c r="K33" i="68"/>
  <c r="D33" i="68"/>
  <c r="D46" i="68" s="1"/>
  <c r="C33" i="68"/>
  <c r="K32" i="68"/>
  <c r="K45" i="68" s="1"/>
  <c r="H32" i="68"/>
  <c r="H45" i="68" s="1"/>
  <c r="F32" i="68"/>
  <c r="E32" i="68"/>
  <c r="E45" i="68" s="1"/>
  <c r="D32" i="68"/>
  <c r="D45" i="68" s="1"/>
  <c r="C32" i="68"/>
  <c r="B32" i="68"/>
  <c r="B33" i="68" s="1"/>
  <c r="L31" i="68"/>
  <c r="K31" i="68"/>
  <c r="K44" i="68" s="1"/>
  <c r="G31" i="68"/>
  <c r="G44" i="68" s="1"/>
  <c r="D31" i="68"/>
  <c r="D44" i="68" s="1"/>
  <c r="L30" i="68"/>
  <c r="K30" i="68"/>
  <c r="K43" i="68" s="1"/>
  <c r="G30" i="68"/>
  <c r="G43" i="68" s="1"/>
  <c r="D30" i="68"/>
  <c r="L29" i="68"/>
  <c r="K29" i="68"/>
  <c r="G29" i="68"/>
  <c r="D29" i="68"/>
  <c r="K28" i="68"/>
  <c r="J28" i="68"/>
  <c r="I28" i="68"/>
  <c r="H28" i="68"/>
  <c r="G28" i="68"/>
  <c r="F28" i="68"/>
  <c r="E28" i="68"/>
  <c r="D28" i="68"/>
  <c r="C28" i="68"/>
  <c r="B28" i="68"/>
  <c r="K25" i="68"/>
  <c r="J25" i="68"/>
  <c r="I25" i="68"/>
  <c r="G25" i="68"/>
  <c r="F25" i="68"/>
  <c r="L24" i="68"/>
  <c r="L23" i="68"/>
  <c r="L22" i="68"/>
  <c r="L21" i="68"/>
  <c r="E25" i="68"/>
  <c r="D25" i="68"/>
  <c r="H25" i="68"/>
  <c r="F45" i="68"/>
  <c r="C20" i="68"/>
  <c r="B20" i="68"/>
  <c r="F44" i="68"/>
  <c r="L18" i="68"/>
  <c r="F43" i="68"/>
  <c r="L17" i="68"/>
  <c r="L16" i="68"/>
  <c r="J15" i="68"/>
  <c r="I15" i="68"/>
  <c r="H15" i="68"/>
  <c r="G15" i="68"/>
  <c r="F15" i="68"/>
  <c r="E15" i="68"/>
  <c r="D15" i="68"/>
  <c r="C15" i="68"/>
  <c r="B15" i="68"/>
  <c r="J12" i="68"/>
  <c r="I12" i="68"/>
  <c r="D12" i="68"/>
  <c r="L11" i="68"/>
  <c r="L10" i="68"/>
  <c r="L9" i="68"/>
  <c r="L8" i="68"/>
  <c r="K12" i="68"/>
  <c r="F12" i="68"/>
  <c r="E12" i="68"/>
  <c r="H12" i="68"/>
  <c r="G12" i="68"/>
  <c r="B7" i="68"/>
  <c r="B12" i="68" s="1"/>
  <c r="L5" i="68"/>
  <c r="L4" i="68"/>
  <c r="L3" i="68"/>
  <c r="L50" i="67"/>
  <c r="K49" i="67"/>
  <c r="J49" i="67"/>
  <c r="I49" i="67"/>
  <c r="H49" i="67"/>
  <c r="G49" i="67"/>
  <c r="F49" i="67"/>
  <c r="E49" i="67"/>
  <c r="D49" i="67"/>
  <c r="C49" i="67"/>
  <c r="B49" i="67"/>
  <c r="K48" i="67"/>
  <c r="J48" i="67"/>
  <c r="I48" i="67"/>
  <c r="H48" i="67"/>
  <c r="G48" i="67"/>
  <c r="F48" i="67"/>
  <c r="E48" i="67"/>
  <c r="D48" i="67"/>
  <c r="C48" i="67"/>
  <c r="B48" i="67"/>
  <c r="K47" i="67"/>
  <c r="J47" i="67"/>
  <c r="I47" i="67"/>
  <c r="H47" i="67"/>
  <c r="G47" i="67"/>
  <c r="F47" i="67"/>
  <c r="E47" i="67"/>
  <c r="D47" i="67"/>
  <c r="C47" i="67"/>
  <c r="B47" i="67"/>
  <c r="K46" i="67"/>
  <c r="J46" i="67"/>
  <c r="I46" i="67"/>
  <c r="G46" i="67"/>
  <c r="F46" i="67"/>
  <c r="J45" i="67"/>
  <c r="I45" i="67"/>
  <c r="J44" i="67"/>
  <c r="I44" i="67"/>
  <c r="H44" i="67"/>
  <c r="E44" i="67"/>
  <c r="C44" i="67"/>
  <c r="B44" i="67"/>
  <c r="J43" i="67"/>
  <c r="I43" i="67"/>
  <c r="H43" i="67"/>
  <c r="E43" i="67"/>
  <c r="D43" i="67"/>
  <c r="C43" i="67"/>
  <c r="B43" i="67"/>
  <c r="L42" i="67"/>
  <c r="K41" i="67"/>
  <c r="J41" i="67"/>
  <c r="I41" i="67"/>
  <c r="H41" i="67"/>
  <c r="G41" i="67"/>
  <c r="F41" i="67"/>
  <c r="E41" i="67"/>
  <c r="D41" i="67"/>
  <c r="L41" i="67" s="1"/>
  <c r="C41" i="67"/>
  <c r="B41" i="67"/>
  <c r="K37" i="67"/>
  <c r="J37" i="67"/>
  <c r="J38" i="67" s="1"/>
  <c r="I37" i="67"/>
  <c r="I38" i="67" s="1"/>
  <c r="H37" i="67"/>
  <c r="G37" i="67"/>
  <c r="G38" i="67" s="1"/>
  <c r="F37" i="67"/>
  <c r="F38" i="67" s="1"/>
  <c r="E37" i="67"/>
  <c r="D37" i="67"/>
  <c r="C37" i="67"/>
  <c r="B37" i="67"/>
  <c r="L36" i="67"/>
  <c r="L35" i="67"/>
  <c r="L34" i="67"/>
  <c r="K33" i="67"/>
  <c r="D33" i="67"/>
  <c r="K32" i="67"/>
  <c r="K45" i="67" s="1"/>
  <c r="H32" i="67"/>
  <c r="H45" i="67" s="1"/>
  <c r="F32" i="67"/>
  <c r="F45" i="67" s="1"/>
  <c r="E32" i="67"/>
  <c r="E45" i="67" s="1"/>
  <c r="D32" i="67"/>
  <c r="D45" i="67" s="1"/>
  <c r="C32" i="67"/>
  <c r="C33" i="67" s="1"/>
  <c r="B32" i="67"/>
  <c r="B33" i="67" s="1"/>
  <c r="L31" i="67"/>
  <c r="K31" i="67"/>
  <c r="K44" i="67" s="1"/>
  <c r="G31" i="67"/>
  <c r="G44" i="67" s="1"/>
  <c r="D31" i="67"/>
  <c r="D44" i="67" s="1"/>
  <c r="L30" i="67"/>
  <c r="K30" i="67"/>
  <c r="K43" i="67" s="1"/>
  <c r="G30" i="67"/>
  <c r="G43" i="67" s="1"/>
  <c r="D30" i="67"/>
  <c r="L29" i="67"/>
  <c r="K29" i="67"/>
  <c r="G29" i="67"/>
  <c r="D29" i="67"/>
  <c r="K28" i="67"/>
  <c r="J28" i="67"/>
  <c r="I28" i="67"/>
  <c r="H28" i="67"/>
  <c r="G28" i="67"/>
  <c r="F28" i="67"/>
  <c r="E28" i="67"/>
  <c r="D28" i="67"/>
  <c r="L28" i="67" s="1"/>
  <c r="C28" i="67"/>
  <c r="B28" i="67"/>
  <c r="L24" i="67"/>
  <c r="L23" i="67"/>
  <c r="L22" i="67"/>
  <c r="L21" i="67"/>
  <c r="C20" i="67"/>
  <c r="C25" i="67" s="1"/>
  <c r="B20" i="67"/>
  <c r="F44" i="67"/>
  <c r="L18" i="67"/>
  <c r="L17" i="67"/>
  <c r="F43" i="67"/>
  <c r="L16" i="67"/>
  <c r="C15" i="67"/>
  <c r="B15" i="67"/>
  <c r="L15" i="67" s="1"/>
  <c r="L11" i="67"/>
  <c r="L10" i="67"/>
  <c r="L9" i="67"/>
  <c r="L8" i="67"/>
  <c r="B7" i="67"/>
  <c r="B12" i="67" s="1"/>
  <c r="L5" i="67"/>
  <c r="L4" i="67"/>
  <c r="L3" i="67"/>
  <c r="L50" i="66"/>
  <c r="K49" i="66"/>
  <c r="J49" i="66"/>
  <c r="I49" i="66"/>
  <c r="H49" i="66"/>
  <c r="G49" i="66"/>
  <c r="F49" i="66"/>
  <c r="E49" i="66"/>
  <c r="D49" i="66"/>
  <c r="C49" i="66"/>
  <c r="B49" i="66"/>
  <c r="K48" i="66"/>
  <c r="J48" i="66"/>
  <c r="I48" i="66"/>
  <c r="H48" i="66"/>
  <c r="G48" i="66"/>
  <c r="F48" i="66"/>
  <c r="E48" i="66"/>
  <c r="D48" i="66"/>
  <c r="C48" i="66"/>
  <c r="B48" i="66"/>
  <c r="K47" i="66"/>
  <c r="J47" i="66"/>
  <c r="I47" i="66"/>
  <c r="H47" i="66"/>
  <c r="G47" i="66"/>
  <c r="F47" i="66"/>
  <c r="E47" i="66"/>
  <c r="D47" i="66"/>
  <c r="C47" i="66"/>
  <c r="B47" i="66"/>
  <c r="L47" i="66" s="1"/>
  <c r="K46" i="66"/>
  <c r="J46" i="66"/>
  <c r="I46" i="66"/>
  <c r="G46" i="66"/>
  <c r="F46" i="66"/>
  <c r="J45" i="66"/>
  <c r="I45" i="66"/>
  <c r="J44" i="66"/>
  <c r="I44" i="66"/>
  <c r="H44" i="66"/>
  <c r="E44" i="66"/>
  <c r="C44" i="66"/>
  <c r="B44" i="66"/>
  <c r="J43" i="66"/>
  <c r="I43" i="66"/>
  <c r="H43" i="66"/>
  <c r="E43" i="66"/>
  <c r="D43" i="66"/>
  <c r="C43" i="66"/>
  <c r="B43" i="66"/>
  <c r="L42" i="66"/>
  <c r="K41" i="66"/>
  <c r="J41" i="66"/>
  <c r="I41" i="66"/>
  <c r="H41" i="66"/>
  <c r="G41" i="66"/>
  <c r="F41" i="66"/>
  <c r="E41" i="66"/>
  <c r="D41" i="66"/>
  <c r="L41" i="66" s="1"/>
  <c r="C41" i="66"/>
  <c r="B41" i="66"/>
  <c r="K37" i="66"/>
  <c r="K38" i="66" s="1"/>
  <c r="J37" i="66"/>
  <c r="J38" i="66" s="1"/>
  <c r="I37" i="66"/>
  <c r="I38" i="66" s="1"/>
  <c r="H37" i="66"/>
  <c r="G37" i="66"/>
  <c r="G38" i="66" s="1"/>
  <c r="F37" i="66"/>
  <c r="F38" i="66" s="1"/>
  <c r="E37" i="66"/>
  <c r="D37" i="66"/>
  <c r="D38" i="66" s="1"/>
  <c r="C37" i="66"/>
  <c r="B37" i="66"/>
  <c r="L36" i="66"/>
  <c r="L35" i="66"/>
  <c r="L34" i="66"/>
  <c r="K33" i="66"/>
  <c r="D33" i="66"/>
  <c r="K32" i="66"/>
  <c r="K45" i="66" s="1"/>
  <c r="H32" i="66"/>
  <c r="H45" i="66" s="1"/>
  <c r="F32" i="66"/>
  <c r="E32" i="66"/>
  <c r="E45" i="66" s="1"/>
  <c r="D32" i="66"/>
  <c r="D45" i="66" s="1"/>
  <c r="C32" i="66"/>
  <c r="C33" i="66" s="1"/>
  <c r="B32" i="66"/>
  <c r="B33" i="66" s="1"/>
  <c r="L31" i="66"/>
  <c r="K31" i="66"/>
  <c r="K44" i="66" s="1"/>
  <c r="G31" i="66"/>
  <c r="G44" i="66" s="1"/>
  <c r="D31" i="66"/>
  <c r="D44" i="66" s="1"/>
  <c r="L30" i="66"/>
  <c r="K30" i="66"/>
  <c r="K43" i="66" s="1"/>
  <c r="G30" i="66"/>
  <c r="G43" i="66" s="1"/>
  <c r="D30" i="66"/>
  <c r="L29" i="66"/>
  <c r="K29" i="66"/>
  <c r="G29" i="66"/>
  <c r="D29" i="66"/>
  <c r="K28" i="66"/>
  <c r="J28" i="66"/>
  <c r="I28" i="66"/>
  <c r="H28" i="66"/>
  <c r="G28" i="66"/>
  <c r="F28" i="66"/>
  <c r="E28" i="66"/>
  <c r="D28" i="66"/>
  <c r="L28" i="66" s="1"/>
  <c r="C28" i="66"/>
  <c r="B28" i="66"/>
  <c r="K25" i="66"/>
  <c r="J25" i="66"/>
  <c r="I25" i="66"/>
  <c r="G25" i="66"/>
  <c r="L24" i="66"/>
  <c r="L23" i="66"/>
  <c r="L22" i="66"/>
  <c r="L21" i="66"/>
  <c r="E20" i="66"/>
  <c r="E25" i="66" s="1"/>
  <c r="D20" i="66"/>
  <c r="D25" i="66" s="1"/>
  <c r="H25" i="66"/>
  <c r="F45" i="66"/>
  <c r="C20" i="66"/>
  <c r="C25" i="66" s="1"/>
  <c r="B20" i="66"/>
  <c r="F44" i="66"/>
  <c r="D18" i="66"/>
  <c r="L18" i="66" s="1"/>
  <c r="L17" i="66"/>
  <c r="F43" i="66"/>
  <c r="D17" i="66"/>
  <c r="L16" i="66"/>
  <c r="J15" i="66"/>
  <c r="I15" i="66"/>
  <c r="H15" i="66"/>
  <c r="G15" i="66"/>
  <c r="F15" i="66"/>
  <c r="E15" i="66"/>
  <c r="D15" i="66"/>
  <c r="C15" i="66"/>
  <c r="B15" i="66"/>
  <c r="L15" i="66" s="1"/>
  <c r="J12" i="66"/>
  <c r="I12" i="66"/>
  <c r="L11" i="66"/>
  <c r="L10" i="66"/>
  <c r="L9" i="66"/>
  <c r="L8" i="66"/>
  <c r="K12" i="66"/>
  <c r="F7" i="66"/>
  <c r="F12" i="66" s="1"/>
  <c r="E7" i="66"/>
  <c r="E12" i="66" s="1"/>
  <c r="D7" i="66"/>
  <c r="D12" i="66" s="1"/>
  <c r="H7" i="66"/>
  <c r="H12" i="66" s="1"/>
  <c r="G7" i="66"/>
  <c r="G12" i="66" s="1"/>
  <c r="C7" i="66"/>
  <c r="C12" i="66" s="1"/>
  <c r="B7" i="66"/>
  <c r="B12" i="66" s="1"/>
  <c r="L5" i="66"/>
  <c r="D5" i="66"/>
  <c r="L4" i="66"/>
  <c r="D4" i="66"/>
  <c r="L3" i="66"/>
  <c r="L50" i="65"/>
  <c r="K49" i="65"/>
  <c r="J49" i="65"/>
  <c r="I49" i="65"/>
  <c r="H49" i="65"/>
  <c r="G49" i="65"/>
  <c r="F49" i="65"/>
  <c r="E49" i="65"/>
  <c r="D49" i="65"/>
  <c r="C49" i="65"/>
  <c r="B49" i="65"/>
  <c r="K48" i="65"/>
  <c r="J48" i="65"/>
  <c r="I48" i="65"/>
  <c r="H48" i="65"/>
  <c r="G48" i="65"/>
  <c r="F48" i="65"/>
  <c r="E48" i="65"/>
  <c r="D48" i="65"/>
  <c r="C48" i="65"/>
  <c r="B48" i="65"/>
  <c r="L48" i="65" s="1"/>
  <c r="K47" i="65"/>
  <c r="J47" i="65"/>
  <c r="I47" i="65"/>
  <c r="H47" i="65"/>
  <c r="G47" i="65"/>
  <c r="F47" i="65"/>
  <c r="E47" i="65"/>
  <c r="D47" i="65"/>
  <c r="C47" i="65"/>
  <c r="B47" i="65"/>
  <c r="J46" i="65"/>
  <c r="I46" i="65"/>
  <c r="G46" i="65"/>
  <c r="F46" i="65"/>
  <c r="J45" i="65"/>
  <c r="I45" i="65"/>
  <c r="J44" i="65"/>
  <c r="I44" i="65"/>
  <c r="H44" i="65"/>
  <c r="E44" i="65"/>
  <c r="C44" i="65"/>
  <c r="B44" i="65"/>
  <c r="J43" i="65"/>
  <c r="I43" i="65"/>
  <c r="H43" i="65"/>
  <c r="E43" i="65"/>
  <c r="C43" i="65"/>
  <c r="B43" i="65"/>
  <c r="L42" i="65"/>
  <c r="K41" i="65"/>
  <c r="J41" i="65"/>
  <c r="I41" i="65"/>
  <c r="H41" i="65"/>
  <c r="G41" i="65"/>
  <c r="F41" i="65"/>
  <c r="E41" i="65"/>
  <c r="D41" i="65"/>
  <c r="C41" i="65"/>
  <c r="B41" i="65"/>
  <c r="K37" i="65"/>
  <c r="J37" i="65"/>
  <c r="J38" i="65" s="1"/>
  <c r="I37" i="65"/>
  <c r="I38" i="65" s="1"/>
  <c r="H37" i="65"/>
  <c r="G37" i="65"/>
  <c r="G38" i="65" s="1"/>
  <c r="F37" i="65"/>
  <c r="F38" i="65" s="1"/>
  <c r="E37" i="65"/>
  <c r="D37" i="65"/>
  <c r="C37" i="65"/>
  <c r="B37" i="65"/>
  <c r="L36" i="65"/>
  <c r="L35" i="65"/>
  <c r="L34" i="65"/>
  <c r="K33" i="65"/>
  <c r="K46" i="65" s="1"/>
  <c r="D33" i="65"/>
  <c r="D46" i="65" s="1"/>
  <c r="C33" i="65"/>
  <c r="K45" i="65"/>
  <c r="H45" i="65"/>
  <c r="E45" i="65"/>
  <c r="D32" i="65"/>
  <c r="D45" i="65" s="1"/>
  <c r="B32" i="65"/>
  <c r="B33" i="65" s="1"/>
  <c r="L31" i="65"/>
  <c r="K44" i="65"/>
  <c r="G44" i="65"/>
  <c r="D31" i="65"/>
  <c r="D44" i="65" s="1"/>
  <c r="L30" i="65"/>
  <c r="K43" i="65"/>
  <c r="G43" i="65"/>
  <c r="D30" i="65"/>
  <c r="L29" i="65"/>
  <c r="D29" i="65"/>
  <c r="K28" i="65"/>
  <c r="J28" i="65"/>
  <c r="I28" i="65"/>
  <c r="H28" i="65"/>
  <c r="G28" i="65"/>
  <c r="F28" i="65"/>
  <c r="E28" i="65"/>
  <c r="D28" i="65"/>
  <c r="C28" i="65"/>
  <c r="B28" i="65"/>
  <c r="K25" i="65"/>
  <c r="J25" i="65"/>
  <c r="I25" i="65"/>
  <c r="G25" i="65"/>
  <c r="F25" i="65"/>
  <c r="L24" i="65"/>
  <c r="L23" i="65"/>
  <c r="L22" i="65"/>
  <c r="L21" i="65"/>
  <c r="D25" i="65"/>
  <c r="H25" i="65"/>
  <c r="F45" i="65"/>
  <c r="E25" i="65"/>
  <c r="C20" i="65"/>
  <c r="C25" i="65" s="1"/>
  <c r="B20" i="65"/>
  <c r="L18" i="65"/>
  <c r="F44" i="65"/>
  <c r="F43" i="65"/>
  <c r="L17" i="65"/>
  <c r="L16" i="65"/>
  <c r="J15" i="65"/>
  <c r="I15" i="65"/>
  <c r="H15" i="65"/>
  <c r="G15" i="65"/>
  <c r="F15" i="65"/>
  <c r="E15" i="65"/>
  <c r="D15" i="65"/>
  <c r="C15" i="65"/>
  <c r="B15" i="65"/>
  <c r="J12" i="65"/>
  <c r="I12" i="65"/>
  <c r="L11" i="65"/>
  <c r="L10" i="65"/>
  <c r="L9" i="65"/>
  <c r="L8" i="65"/>
  <c r="F12" i="65"/>
  <c r="E12" i="65"/>
  <c r="D12" i="65"/>
  <c r="H12" i="65"/>
  <c r="G12" i="65"/>
  <c r="C7" i="65"/>
  <c r="C12" i="65" s="1"/>
  <c r="L6" i="65"/>
  <c r="L5" i="65"/>
  <c r="L4" i="65"/>
  <c r="L50" i="64"/>
  <c r="K49" i="64"/>
  <c r="J49" i="64"/>
  <c r="I49" i="64"/>
  <c r="H49" i="64"/>
  <c r="G49" i="64"/>
  <c r="F49" i="64"/>
  <c r="E49" i="64"/>
  <c r="D49" i="64"/>
  <c r="C49" i="64"/>
  <c r="B49" i="64"/>
  <c r="K48" i="64"/>
  <c r="J48" i="64"/>
  <c r="I48" i="64"/>
  <c r="H48" i="64"/>
  <c r="G48" i="64"/>
  <c r="F48" i="64"/>
  <c r="E48" i="64"/>
  <c r="D48" i="64"/>
  <c r="C48" i="64"/>
  <c r="B48" i="64"/>
  <c r="L48" i="64" s="1"/>
  <c r="K47" i="64"/>
  <c r="J47" i="64"/>
  <c r="I47" i="64"/>
  <c r="H47" i="64"/>
  <c r="G47" i="64"/>
  <c r="F47" i="64"/>
  <c r="E47" i="64"/>
  <c r="D47" i="64"/>
  <c r="C47" i="64"/>
  <c r="B47" i="64"/>
  <c r="L47" i="64" s="1"/>
  <c r="K46" i="64"/>
  <c r="J46" i="64"/>
  <c r="I46" i="64"/>
  <c r="G46" i="64"/>
  <c r="F46" i="64"/>
  <c r="J45" i="64"/>
  <c r="I45" i="64"/>
  <c r="B45" i="64"/>
  <c r="J44" i="64"/>
  <c r="I44" i="64"/>
  <c r="H44" i="64"/>
  <c r="E44" i="64"/>
  <c r="C44" i="64"/>
  <c r="B44" i="64"/>
  <c r="J43" i="64"/>
  <c r="I43" i="64"/>
  <c r="H43" i="64"/>
  <c r="E43" i="64"/>
  <c r="D43" i="64"/>
  <c r="C43" i="64"/>
  <c r="B43" i="64"/>
  <c r="L42" i="64"/>
  <c r="K41" i="64"/>
  <c r="J41" i="64"/>
  <c r="I41" i="64"/>
  <c r="H41" i="64"/>
  <c r="G41" i="64"/>
  <c r="F41" i="64"/>
  <c r="E41" i="64"/>
  <c r="D41" i="64"/>
  <c r="C41" i="64"/>
  <c r="B41" i="64"/>
  <c r="G38" i="64"/>
  <c r="K37" i="64"/>
  <c r="K38" i="64" s="1"/>
  <c r="J37" i="64"/>
  <c r="J38" i="64" s="1"/>
  <c r="I37" i="64"/>
  <c r="I38" i="64" s="1"/>
  <c r="H37" i="64"/>
  <c r="G37" i="64"/>
  <c r="F37" i="64"/>
  <c r="F38" i="64" s="1"/>
  <c r="E37" i="64"/>
  <c r="D37" i="64"/>
  <c r="D38" i="64" s="1"/>
  <c r="C37" i="64"/>
  <c r="B37" i="64"/>
  <c r="L36" i="64"/>
  <c r="L35" i="64"/>
  <c r="L34" i="64"/>
  <c r="K33" i="64"/>
  <c r="D33" i="64"/>
  <c r="K32" i="64"/>
  <c r="K45" i="64" s="1"/>
  <c r="H32" i="64"/>
  <c r="H45" i="64" s="1"/>
  <c r="F32" i="64"/>
  <c r="E32" i="64"/>
  <c r="E45" i="64" s="1"/>
  <c r="D32" i="64"/>
  <c r="D45" i="64" s="1"/>
  <c r="C32" i="64"/>
  <c r="C33" i="64" s="1"/>
  <c r="B32" i="64"/>
  <c r="B33" i="64" s="1"/>
  <c r="L31" i="64"/>
  <c r="K31" i="64"/>
  <c r="K44" i="64" s="1"/>
  <c r="L44" i="64" s="1"/>
  <c r="G31" i="64"/>
  <c r="G44" i="64" s="1"/>
  <c r="D31" i="64"/>
  <c r="D44" i="64" s="1"/>
  <c r="L30" i="64"/>
  <c r="K30" i="64"/>
  <c r="K43" i="64" s="1"/>
  <c r="G30" i="64"/>
  <c r="G43" i="64" s="1"/>
  <c r="D30" i="64"/>
  <c r="L29" i="64"/>
  <c r="K29" i="64"/>
  <c r="G29" i="64"/>
  <c r="D29" i="64"/>
  <c r="K28" i="64"/>
  <c r="J28" i="64"/>
  <c r="I28" i="64"/>
  <c r="H28" i="64"/>
  <c r="G28" i="64"/>
  <c r="F28" i="64"/>
  <c r="E28" i="64"/>
  <c r="D28" i="64"/>
  <c r="L28" i="64" s="1"/>
  <c r="C28" i="64"/>
  <c r="B28" i="64"/>
  <c r="K25" i="64"/>
  <c r="J25" i="64"/>
  <c r="I25" i="64"/>
  <c r="G25" i="64"/>
  <c r="F25" i="64"/>
  <c r="L24" i="64"/>
  <c r="L23" i="64"/>
  <c r="L22" i="64"/>
  <c r="L21" i="64"/>
  <c r="E20" i="64"/>
  <c r="E25" i="64" s="1"/>
  <c r="D20" i="64"/>
  <c r="D25" i="64" s="1"/>
  <c r="H25" i="64"/>
  <c r="L19" i="64"/>
  <c r="C20" i="64"/>
  <c r="C25" i="64" s="1"/>
  <c r="B20" i="64"/>
  <c r="F44" i="64"/>
  <c r="D18" i="64"/>
  <c r="L18" i="64" s="1"/>
  <c r="F43" i="64"/>
  <c r="D17" i="64"/>
  <c r="L17" i="64" s="1"/>
  <c r="L16" i="64"/>
  <c r="J15" i="64"/>
  <c r="I15" i="64"/>
  <c r="H15" i="64"/>
  <c r="G15" i="64"/>
  <c r="F15" i="64"/>
  <c r="E15" i="64"/>
  <c r="D15" i="64"/>
  <c r="C15" i="64"/>
  <c r="B15" i="64"/>
  <c r="L15" i="64" s="1"/>
  <c r="J12" i="64"/>
  <c r="I12" i="64"/>
  <c r="L11" i="64"/>
  <c r="L10" i="64"/>
  <c r="L9" i="64"/>
  <c r="L8" i="64"/>
  <c r="K12" i="64"/>
  <c r="F7" i="64"/>
  <c r="F12" i="64" s="1"/>
  <c r="E7" i="64"/>
  <c r="E12" i="64" s="1"/>
  <c r="D7" i="64"/>
  <c r="D12" i="64" s="1"/>
  <c r="H7" i="64"/>
  <c r="H12" i="64" s="1"/>
  <c r="G7" i="64"/>
  <c r="G12" i="64" s="1"/>
  <c r="C7" i="64"/>
  <c r="C12" i="64" s="1"/>
  <c r="B7" i="64"/>
  <c r="B12" i="64" s="1"/>
  <c r="L5" i="64"/>
  <c r="L4" i="64"/>
  <c r="L3" i="64"/>
  <c r="C41" i="63"/>
  <c r="D41" i="63"/>
  <c r="E41" i="63"/>
  <c r="F41" i="63"/>
  <c r="G41" i="63"/>
  <c r="H41" i="63"/>
  <c r="I41" i="63"/>
  <c r="J41" i="63"/>
  <c r="K41" i="63"/>
  <c r="B41" i="63"/>
  <c r="C28" i="63"/>
  <c r="D28" i="63"/>
  <c r="E28" i="63"/>
  <c r="F28" i="63"/>
  <c r="G28" i="63"/>
  <c r="H28" i="63"/>
  <c r="I28" i="63"/>
  <c r="J28" i="63"/>
  <c r="K28" i="63"/>
  <c r="B28" i="63"/>
  <c r="C15" i="63"/>
  <c r="D15" i="63"/>
  <c r="E15" i="63"/>
  <c r="F15" i="63"/>
  <c r="G15" i="63"/>
  <c r="H15" i="63"/>
  <c r="I15" i="63"/>
  <c r="J15" i="63"/>
  <c r="B15" i="63"/>
  <c r="L50" i="63"/>
  <c r="K49" i="63"/>
  <c r="J49" i="63"/>
  <c r="I49" i="63"/>
  <c r="H49" i="63"/>
  <c r="G49" i="63"/>
  <c r="F49" i="63"/>
  <c r="E49" i="63"/>
  <c r="D49" i="63"/>
  <c r="C49" i="63"/>
  <c r="B49" i="63"/>
  <c r="K48" i="63"/>
  <c r="J48" i="63"/>
  <c r="I48" i="63"/>
  <c r="H48" i="63"/>
  <c r="G48" i="63"/>
  <c r="F48" i="63"/>
  <c r="E48" i="63"/>
  <c r="D48" i="63"/>
  <c r="C48" i="63"/>
  <c r="B48" i="63"/>
  <c r="K47" i="63"/>
  <c r="L47" i="63" s="1"/>
  <c r="J47" i="63"/>
  <c r="I47" i="63"/>
  <c r="H47" i="63"/>
  <c r="G47" i="63"/>
  <c r="F47" i="63"/>
  <c r="E47" i="63"/>
  <c r="D47" i="63"/>
  <c r="C47" i="63"/>
  <c r="B47" i="63"/>
  <c r="J46" i="63"/>
  <c r="I46" i="63"/>
  <c r="G46" i="63"/>
  <c r="F46" i="63"/>
  <c r="J45" i="63"/>
  <c r="I45" i="63"/>
  <c r="J44" i="63"/>
  <c r="I44" i="63"/>
  <c r="H44" i="63"/>
  <c r="E44" i="63"/>
  <c r="C44" i="63"/>
  <c r="B44" i="63"/>
  <c r="J43" i="63"/>
  <c r="I43" i="63"/>
  <c r="H43" i="63"/>
  <c r="E43" i="63"/>
  <c r="D43" i="63"/>
  <c r="C43" i="63"/>
  <c r="B43" i="63"/>
  <c r="L42" i="63"/>
  <c r="K37" i="63"/>
  <c r="K38" i="63" s="1"/>
  <c r="J37" i="63"/>
  <c r="J38" i="63" s="1"/>
  <c r="I37" i="63"/>
  <c r="I38" i="63" s="1"/>
  <c r="H37" i="63"/>
  <c r="G37" i="63"/>
  <c r="G38" i="63" s="1"/>
  <c r="F37" i="63"/>
  <c r="F38" i="63" s="1"/>
  <c r="E37" i="63"/>
  <c r="D37" i="63"/>
  <c r="C37" i="63"/>
  <c r="B37" i="63"/>
  <c r="L36" i="63"/>
  <c r="L35" i="63"/>
  <c r="L34" i="63"/>
  <c r="K33" i="63"/>
  <c r="K46" i="63" s="1"/>
  <c r="D33" i="63"/>
  <c r="D46" i="63" s="1"/>
  <c r="K32" i="63"/>
  <c r="K45" i="63" s="1"/>
  <c r="H32" i="63"/>
  <c r="H45" i="63" s="1"/>
  <c r="F32" i="63"/>
  <c r="E32" i="63"/>
  <c r="E45" i="63" s="1"/>
  <c r="D32" i="63"/>
  <c r="D45" i="63" s="1"/>
  <c r="C32" i="63"/>
  <c r="C45" i="63" s="1"/>
  <c r="B32" i="63"/>
  <c r="L32" i="63" s="1"/>
  <c r="K31" i="63"/>
  <c r="K44" i="63" s="1"/>
  <c r="G31" i="63"/>
  <c r="G44" i="63" s="1"/>
  <c r="D31" i="63"/>
  <c r="D44" i="63" s="1"/>
  <c r="K30" i="63"/>
  <c r="K43" i="63" s="1"/>
  <c r="G30" i="63"/>
  <c r="G43" i="63" s="1"/>
  <c r="D30" i="63"/>
  <c r="K29" i="63"/>
  <c r="L29" i="63" s="1"/>
  <c r="G29" i="63"/>
  <c r="D29" i="63"/>
  <c r="K25" i="63"/>
  <c r="J25" i="63"/>
  <c r="I25" i="63"/>
  <c r="G25" i="63"/>
  <c r="F25" i="63"/>
  <c r="L24" i="63"/>
  <c r="L23" i="63"/>
  <c r="L22" i="63"/>
  <c r="L21" i="63"/>
  <c r="E25" i="63"/>
  <c r="D25" i="63"/>
  <c r="H25" i="63"/>
  <c r="C25" i="63"/>
  <c r="B20" i="63"/>
  <c r="F44" i="63"/>
  <c r="L18" i="63"/>
  <c r="L17" i="63"/>
  <c r="F43" i="63"/>
  <c r="L16" i="63"/>
  <c r="K12" i="63"/>
  <c r="J12" i="63"/>
  <c r="I12" i="63"/>
  <c r="L11" i="63"/>
  <c r="L10" i="63"/>
  <c r="L9" i="63"/>
  <c r="L8" i="63"/>
  <c r="F12" i="63"/>
  <c r="D12" i="63"/>
  <c r="H12" i="63"/>
  <c r="G12" i="63"/>
  <c r="E12" i="63"/>
  <c r="C12" i="63"/>
  <c r="B7" i="63"/>
  <c r="B12" i="63" s="1"/>
  <c r="L5" i="63"/>
  <c r="D5" i="63"/>
  <c r="L4" i="63"/>
  <c r="D4" i="63"/>
  <c r="L3" i="63"/>
  <c r="L18" i="78" l="1"/>
  <c r="L29" i="78"/>
  <c r="L47" i="78"/>
  <c r="F45" i="78"/>
  <c r="L5" i="78"/>
  <c r="L31" i="78"/>
  <c r="D43" i="78"/>
  <c r="B45" i="78"/>
  <c r="L15" i="78"/>
  <c r="L41" i="78"/>
  <c r="L49" i="78"/>
  <c r="K38" i="78"/>
  <c r="L16" i="78"/>
  <c r="L30" i="78"/>
  <c r="E45" i="78"/>
  <c r="B33" i="78"/>
  <c r="B46" i="78" s="1"/>
  <c r="L48" i="78"/>
  <c r="L17" i="78"/>
  <c r="K43" i="78"/>
  <c r="L43" i="78" s="1"/>
  <c r="K44" i="78"/>
  <c r="L44" i="78" s="1"/>
  <c r="K45" i="78"/>
  <c r="D44" i="78"/>
  <c r="D46" i="78"/>
  <c r="D38" i="78"/>
  <c r="L28" i="78"/>
  <c r="L4" i="78"/>
  <c r="G43" i="78"/>
  <c r="G44" i="78"/>
  <c r="H45" i="78"/>
  <c r="H33" i="78"/>
  <c r="H46" i="78" s="1"/>
  <c r="L47" i="76"/>
  <c r="L48" i="76"/>
  <c r="F46" i="76"/>
  <c r="K46" i="76"/>
  <c r="G46" i="76"/>
  <c r="H20" i="76"/>
  <c r="H25" i="76" s="1"/>
  <c r="G44" i="76"/>
  <c r="K45" i="76"/>
  <c r="D43" i="76"/>
  <c r="L28" i="76"/>
  <c r="G43" i="76"/>
  <c r="D46" i="76"/>
  <c r="L4" i="76"/>
  <c r="L16" i="76"/>
  <c r="L17" i="76"/>
  <c r="L29" i="76"/>
  <c r="D44" i="76"/>
  <c r="H45" i="76"/>
  <c r="H33" i="76"/>
  <c r="K43" i="76"/>
  <c r="L43" i="76" s="1"/>
  <c r="K44" i="76"/>
  <c r="L44" i="76" s="1"/>
  <c r="B38" i="76"/>
  <c r="L41" i="76"/>
  <c r="L19" i="76"/>
  <c r="L6" i="76"/>
  <c r="L15" i="76"/>
  <c r="L18" i="76"/>
  <c r="C45" i="76"/>
  <c r="L5" i="76"/>
  <c r="L30" i="76"/>
  <c r="L31" i="76"/>
  <c r="E45" i="76"/>
  <c r="L32" i="76"/>
  <c r="K38" i="76"/>
  <c r="L49" i="76"/>
  <c r="H38" i="76"/>
  <c r="B45" i="76"/>
  <c r="L45" i="76" s="1"/>
  <c r="F45" i="75"/>
  <c r="L17" i="75"/>
  <c r="L18" i="75"/>
  <c r="L29" i="75"/>
  <c r="L48" i="75"/>
  <c r="D43" i="75"/>
  <c r="K43" i="75"/>
  <c r="L43" i="75" s="1"/>
  <c r="K38" i="75"/>
  <c r="L47" i="75"/>
  <c r="G44" i="75"/>
  <c r="G43" i="75"/>
  <c r="K44" i="75"/>
  <c r="L44" i="75" s="1"/>
  <c r="H45" i="75"/>
  <c r="K45" i="75"/>
  <c r="L41" i="75"/>
  <c r="L5" i="75"/>
  <c r="L16" i="75"/>
  <c r="L30" i="75"/>
  <c r="L31" i="75"/>
  <c r="E45" i="75"/>
  <c r="D38" i="75"/>
  <c r="L49" i="75"/>
  <c r="C45" i="75"/>
  <c r="C38" i="75"/>
  <c r="L4" i="75"/>
  <c r="L15" i="75"/>
  <c r="L28" i="75"/>
  <c r="D44" i="75"/>
  <c r="D46" i="75"/>
  <c r="B45" i="75"/>
  <c r="G43" i="74"/>
  <c r="K44" i="74"/>
  <c r="L44" i="74" s="1"/>
  <c r="K43" i="74"/>
  <c r="L43" i="74" s="1"/>
  <c r="B38" i="74"/>
  <c r="L47" i="74"/>
  <c r="L4" i="74"/>
  <c r="L29" i="74"/>
  <c r="K38" i="74"/>
  <c r="G44" i="74"/>
  <c r="C45" i="74"/>
  <c r="H45" i="74"/>
  <c r="D43" i="74"/>
  <c r="K45" i="74"/>
  <c r="L41" i="74"/>
  <c r="L5" i="74"/>
  <c r="L16" i="74"/>
  <c r="L19" i="74"/>
  <c r="L30" i="74"/>
  <c r="L31" i="74"/>
  <c r="E45" i="74"/>
  <c r="C33" i="74"/>
  <c r="C38" i="74" s="1"/>
  <c r="D38" i="74"/>
  <c r="L49" i="74"/>
  <c r="D44" i="74"/>
  <c r="D46" i="74"/>
  <c r="B45" i="74"/>
  <c r="L49" i="73"/>
  <c r="B45" i="73"/>
  <c r="L44" i="73"/>
  <c r="L49" i="72"/>
  <c r="L47" i="72"/>
  <c r="L43" i="72"/>
  <c r="L6" i="72"/>
  <c r="B46" i="72"/>
  <c r="B45" i="72"/>
  <c r="L43" i="67"/>
  <c r="L47" i="67"/>
  <c r="L48" i="67"/>
  <c r="L41" i="71"/>
  <c r="L28" i="71"/>
  <c r="L43" i="70"/>
  <c r="C38" i="70"/>
  <c r="L49" i="70"/>
  <c r="L47" i="70"/>
  <c r="D38" i="70"/>
  <c r="L37" i="70"/>
  <c r="L44" i="70"/>
  <c r="B45" i="70"/>
  <c r="C45" i="70"/>
  <c r="L49" i="71"/>
  <c r="L43" i="71"/>
  <c r="L44" i="71"/>
  <c r="L37" i="71"/>
  <c r="B45" i="71"/>
  <c r="C45" i="71"/>
  <c r="L29" i="69"/>
  <c r="L47" i="69"/>
  <c r="L30" i="69"/>
  <c r="L31" i="69"/>
  <c r="D38" i="69"/>
  <c r="K38" i="69"/>
  <c r="H33" i="69"/>
  <c r="H38" i="69" s="1"/>
  <c r="L15" i="69"/>
  <c r="L43" i="69"/>
  <c r="B38" i="69"/>
  <c r="L41" i="69"/>
  <c r="L28" i="69"/>
  <c r="L49" i="67"/>
  <c r="L6" i="67"/>
  <c r="L37" i="67"/>
  <c r="D38" i="67"/>
  <c r="K38" i="67"/>
  <c r="L44" i="67"/>
  <c r="B45" i="67"/>
  <c r="C45" i="67"/>
  <c r="L49" i="69"/>
  <c r="L48" i="69"/>
  <c r="L19" i="69"/>
  <c r="L44" i="69"/>
  <c r="B45" i="69"/>
  <c r="L28" i="68"/>
  <c r="L15" i="68"/>
  <c r="L41" i="68"/>
  <c r="C38" i="68"/>
  <c r="L49" i="68"/>
  <c r="C45" i="68"/>
  <c r="L19" i="68"/>
  <c r="L43" i="68"/>
  <c r="L44" i="68"/>
  <c r="B45" i="68"/>
  <c r="L45" i="68" s="1"/>
  <c r="L6" i="68"/>
  <c r="D38" i="65"/>
  <c r="L15" i="65"/>
  <c r="L41" i="65"/>
  <c r="K38" i="65"/>
  <c r="L28" i="65"/>
  <c r="L44" i="66"/>
  <c r="L47" i="65"/>
  <c r="L44" i="65"/>
  <c r="D46" i="66"/>
  <c r="L37" i="66"/>
  <c r="L49" i="66"/>
  <c r="L48" i="66"/>
  <c r="L19" i="66"/>
  <c r="L43" i="66"/>
  <c r="B45" i="66"/>
  <c r="C38" i="65"/>
  <c r="L49" i="65"/>
  <c r="B38" i="65"/>
  <c r="C45" i="65"/>
  <c r="B45" i="65"/>
  <c r="L19" i="65"/>
  <c r="L43" i="65"/>
  <c r="E33" i="63"/>
  <c r="E46" i="63" s="1"/>
  <c r="D38" i="63"/>
  <c r="H33" i="63"/>
  <c r="H38" i="63" s="1"/>
  <c r="E38" i="63"/>
  <c r="L41" i="63"/>
  <c r="B33" i="63"/>
  <c r="B38" i="63"/>
  <c r="B45" i="63"/>
  <c r="L44" i="63"/>
  <c r="D46" i="64"/>
  <c r="L43" i="64"/>
  <c r="L49" i="64"/>
  <c r="L41" i="64"/>
  <c r="L48" i="63"/>
  <c r="L49" i="63"/>
  <c r="L19" i="63"/>
  <c r="L43" i="63"/>
  <c r="L45" i="63"/>
  <c r="L28" i="63"/>
  <c r="L37" i="76"/>
  <c r="L49" i="77"/>
  <c r="L45" i="77"/>
  <c r="D46" i="77"/>
  <c r="L12" i="79"/>
  <c r="B46" i="79"/>
  <c r="L33" i="79"/>
  <c r="B25" i="79"/>
  <c r="L25" i="79" s="1"/>
  <c r="L20" i="79"/>
  <c r="C46" i="79"/>
  <c r="C38" i="79"/>
  <c r="L38" i="79" s="1"/>
  <c r="L46" i="79"/>
  <c r="L19" i="79"/>
  <c r="H25" i="79"/>
  <c r="L32" i="79"/>
  <c r="E33" i="79"/>
  <c r="D38" i="79"/>
  <c r="L6" i="79"/>
  <c r="L7" i="79"/>
  <c r="G32" i="79"/>
  <c r="G45" i="79" s="1"/>
  <c r="B25" i="78"/>
  <c r="L25" i="78" s="1"/>
  <c r="L20" i="78"/>
  <c r="C46" i="78"/>
  <c r="C38" i="78"/>
  <c r="L12" i="78"/>
  <c r="L7" i="78"/>
  <c r="L32" i="78"/>
  <c r="E33" i="78"/>
  <c r="C45" i="78"/>
  <c r="L6" i="78"/>
  <c r="L19" i="78"/>
  <c r="G32" i="78"/>
  <c r="G45" i="78" s="1"/>
  <c r="L37" i="78"/>
  <c r="L12" i="77"/>
  <c r="L20" i="77"/>
  <c r="B46" i="77"/>
  <c r="L33" i="77"/>
  <c r="C46" i="77"/>
  <c r="L46" i="77" s="1"/>
  <c r="B38" i="77"/>
  <c r="L38" i="77" s="1"/>
  <c r="L18" i="77"/>
  <c r="L7" i="77"/>
  <c r="L32" i="77"/>
  <c r="E33" i="77"/>
  <c r="E46" i="77" s="1"/>
  <c r="L6" i="77"/>
  <c r="L19" i="77"/>
  <c r="H33" i="77"/>
  <c r="H46" i="77" s="1"/>
  <c r="L37" i="77"/>
  <c r="C46" i="76"/>
  <c r="C38" i="76"/>
  <c r="B25" i="76"/>
  <c r="B46" i="76"/>
  <c r="L33" i="76"/>
  <c r="D38" i="76"/>
  <c r="E33" i="76"/>
  <c r="C7" i="76"/>
  <c r="C12" i="76" s="1"/>
  <c r="L12" i="76" s="1"/>
  <c r="G32" i="76"/>
  <c r="G45" i="76" s="1"/>
  <c r="L12" i="75"/>
  <c r="B25" i="75"/>
  <c r="L20" i="75"/>
  <c r="B46" i="75"/>
  <c r="L33" i="75"/>
  <c r="C46" i="75"/>
  <c r="L46" i="75" s="1"/>
  <c r="C25" i="75"/>
  <c r="B38" i="75"/>
  <c r="L19" i="75"/>
  <c r="L7" i="75"/>
  <c r="L32" i="75"/>
  <c r="E33" i="75"/>
  <c r="E46" i="75" s="1"/>
  <c r="L6" i="75"/>
  <c r="G32" i="75"/>
  <c r="G45" i="75" s="1"/>
  <c r="H33" i="75"/>
  <c r="H46" i="75" s="1"/>
  <c r="L37" i="75"/>
  <c r="L12" i="74"/>
  <c r="B25" i="74"/>
  <c r="L20" i="74"/>
  <c r="B46" i="74"/>
  <c r="L33" i="74"/>
  <c r="C25" i="74"/>
  <c r="L6" i="74"/>
  <c r="F45" i="74"/>
  <c r="L7" i="74"/>
  <c r="L32" i="74"/>
  <c r="E33" i="74"/>
  <c r="E46" i="74" s="1"/>
  <c r="G32" i="74"/>
  <c r="G45" i="74" s="1"/>
  <c r="H33" i="74"/>
  <c r="H46" i="74" s="1"/>
  <c r="L37" i="74"/>
  <c r="C46" i="73"/>
  <c r="C38" i="73"/>
  <c r="L38" i="73" s="1"/>
  <c r="L33" i="73"/>
  <c r="B25" i="73"/>
  <c r="L25" i="73" s="1"/>
  <c r="L20" i="73"/>
  <c r="L12" i="73"/>
  <c r="H46" i="73"/>
  <c r="B46" i="73"/>
  <c r="L46" i="73" s="1"/>
  <c r="L6" i="73"/>
  <c r="L19" i="73"/>
  <c r="L7" i="73"/>
  <c r="L32" i="73"/>
  <c r="E33" i="73"/>
  <c r="C45" i="73"/>
  <c r="G32" i="73"/>
  <c r="G45" i="73" s="1"/>
  <c r="L37" i="73"/>
  <c r="B25" i="72"/>
  <c r="L25" i="72" s="1"/>
  <c r="L20" i="72"/>
  <c r="C46" i="72"/>
  <c r="C38" i="72"/>
  <c r="L38" i="72" s="1"/>
  <c r="L33" i="72"/>
  <c r="H46" i="72"/>
  <c r="L32" i="72"/>
  <c r="E33" i="72"/>
  <c r="C45" i="72"/>
  <c r="L19" i="72"/>
  <c r="C7" i="72"/>
  <c r="C12" i="72" s="1"/>
  <c r="L12" i="72" s="1"/>
  <c r="G32" i="72"/>
  <c r="G45" i="72" s="1"/>
  <c r="L37" i="72"/>
  <c r="C46" i="71"/>
  <c r="C25" i="71"/>
  <c r="L12" i="71"/>
  <c r="B38" i="71"/>
  <c r="B46" i="71"/>
  <c r="L46" i="71" s="1"/>
  <c r="L33" i="71"/>
  <c r="B25" i="71"/>
  <c r="L20" i="71"/>
  <c r="L6" i="71"/>
  <c r="L19" i="71"/>
  <c r="L7" i="71"/>
  <c r="L32" i="71"/>
  <c r="E33" i="71"/>
  <c r="E46" i="71" s="1"/>
  <c r="D38" i="71"/>
  <c r="G32" i="71"/>
  <c r="G45" i="71" s="1"/>
  <c r="H33" i="71"/>
  <c r="L12" i="70"/>
  <c r="B38" i="70"/>
  <c r="L38" i="70" s="1"/>
  <c r="L7" i="70"/>
  <c r="B25" i="70"/>
  <c r="L20" i="70"/>
  <c r="B46" i="70"/>
  <c r="L33" i="70"/>
  <c r="E38" i="70"/>
  <c r="C46" i="70"/>
  <c r="C25" i="70"/>
  <c r="L6" i="70"/>
  <c r="K45" i="70"/>
  <c r="D46" i="70"/>
  <c r="L19" i="70"/>
  <c r="E33" i="70"/>
  <c r="E46" i="70" s="1"/>
  <c r="G32" i="70"/>
  <c r="G45" i="70" s="1"/>
  <c r="H33" i="70"/>
  <c r="L12" i="69"/>
  <c r="C46" i="69"/>
  <c r="C38" i="69"/>
  <c r="L33" i="69"/>
  <c r="H46" i="69"/>
  <c r="B25" i="69"/>
  <c r="L25" i="69" s="1"/>
  <c r="L20" i="69"/>
  <c r="B46" i="69"/>
  <c r="L7" i="69"/>
  <c r="L32" i="69"/>
  <c r="E33" i="69"/>
  <c r="C45" i="69"/>
  <c r="L6" i="69"/>
  <c r="G32" i="69"/>
  <c r="G45" i="69" s="1"/>
  <c r="L37" i="69"/>
  <c r="B25" i="68"/>
  <c r="L20" i="68"/>
  <c r="C46" i="68"/>
  <c r="C25" i="68"/>
  <c r="B46" i="68"/>
  <c r="L33" i="68"/>
  <c r="E38" i="68"/>
  <c r="B38" i="68"/>
  <c r="L38" i="68" s="1"/>
  <c r="L32" i="68"/>
  <c r="E33" i="68"/>
  <c r="E46" i="68" s="1"/>
  <c r="C7" i="68"/>
  <c r="C12" i="68" s="1"/>
  <c r="L12" i="68" s="1"/>
  <c r="G32" i="68"/>
  <c r="G45" i="68" s="1"/>
  <c r="H33" i="68"/>
  <c r="H46" i="68" s="1"/>
  <c r="L37" i="68"/>
  <c r="B25" i="67"/>
  <c r="L25" i="67" s="1"/>
  <c r="L20" i="67"/>
  <c r="C46" i="67"/>
  <c r="C38" i="67"/>
  <c r="B46" i="67"/>
  <c r="L46" i="67" s="1"/>
  <c r="L33" i="67"/>
  <c r="B38" i="67"/>
  <c r="L19" i="67"/>
  <c r="L32" i="67"/>
  <c r="E33" i="67"/>
  <c r="E46" i="67" s="1"/>
  <c r="D46" i="67"/>
  <c r="C7" i="67"/>
  <c r="C12" i="67" s="1"/>
  <c r="L12" i="67" s="1"/>
  <c r="G32" i="67"/>
  <c r="G45" i="67" s="1"/>
  <c r="H33" i="67"/>
  <c r="B38" i="66"/>
  <c r="C46" i="66"/>
  <c r="C38" i="66"/>
  <c r="B46" i="66"/>
  <c r="L33" i="66"/>
  <c r="L12" i="66"/>
  <c r="B25" i="66"/>
  <c r="L25" i="66" s="1"/>
  <c r="L20" i="66"/>
  <c r="L7" i="66"/>
  <c r="L32" i="66"/>
  <c r="E33" i="66"/>
  <c r="E46" i="66" s="1"/>
  <c r="C45" i="66"/>
  <c r="L6" i="66"/>
  <c r="G32" i="66"/>
  <c r="G45" i="66" s="1"/>
  <c r="H33" i="66"/>
  <c r="H46" i="66" s="1"/>
  <c r="B25" i="65"/>
  <c r="L25" i="65" s="1"/>
  <c r="L20" i="65"/>
  <c r="C46" i="65"/>
  <c r="B46" i="65"/>
  <c r="L33" i="65"/>
  <c r="B7" i="65"/>
  <c r="B12" i="65" s="1"/>
  <c r="L32" i="65"/>
  <c r="E33" i="65"/>
  <c r="E46" i="65" s="1"/>
  <c r="D43" i="65"/>
  <c r="G45" i="65"/>
  <c r="H33" i="65"/>
  <c r="H46" i="65" s="1"/>
  <c r="L37" i="65"/>
  <c r="L12" i="64"/>
  <c r="B25" i="64"/>
  <c r="L25" i="64" s="1"/>
  <c r="L20" i="64"/>
  <c r="B46" i="64"/>
  <c r="L33" i="64"/>
  <c r="B38" i="64"/>
  <c r="L38" i="64" s="1"/>
  <c r="C38" i="64"/>
  <c r="C46" i="64"/>
  <c r="L7" i="64"/>
  <c r="L32" i="64"/>
  <c r="E33" i="64"/>
  <c r="E46" i="64" s="1"/>
  <c r="C45" i="64"/>
  <c r="L45" i="64" s="1"/>
  <c r="L6" i="64"/>
  <c r="F45" i="64"/>
  <c r="G32" i="64"/>
  <c r="G45" i="64" s="1"/>
  <c r="H33" i="64"/>
  <c r="H46" i="64" s="1"/>
  <c r="L37" i="64"/>
  <c r="L15" i="63"/>
  <c r="B25" i="63"/>
  <c r="L25" i="63" s="1"/>
  <c r="L20" i="63"/>
  <c r="H46" i="63"/>
  <c r="B46" i="63"/>
  <c r="L12" i="63"/>
  <c r="L7" i="63"/>
  <c r="F45" i="63"/>
  <c r="L6" i="63"/>
  <c r="C33" i="63"/>
  <c r="C46" i="63" s="1"/>
  <c r="L37" i="63"/>
  <c r="L30" i="63"/>
  <c r="L31" i="63"/>
  <c r="G32" i="63"/>
  <c r="G45" i="63" s="1"/>
  <c r="L46" i="78" l="1"/>
  <c r="L45" i="78"/>
  <c r="L33" i="78"/>
  <c r="B38" i="78"/>
  <c r="L38" i="78" s="1"/>
  <c r="H38" i="78"/>
  <c r="H46" i="76"/>
  <c r="L20" i="76"/>
  <c r="L25" i="76"/>
  <c r="L46" i="76"/>
  <c r="L38" i="75"/>
  <c r="L25" i="75"/>
  <c r="L45" i="75"/>
  <c r="L38" i="74"/>
  <c r="C46" i="74"/>
  <c r="L46" i="74" s="1"/>
  <c r="L25" i="74"/>
  <c r="L45" i="74"/>
  <c r="L45" i="73"/>
  <c r="L45" i="72"/>
  <c r="L46" i="72"/>
  <c r="L7" i="72"/>
  <c r="L46" i="70"/>
  <c r="L45" i="70"/>
  <c r="L25" i="70"/>
  <c r="L38" i="71"/>
  <c r="L25" i="71"/>
  <c r="L45" i="71"/>
  <c r="L46" i="69"/>
  <c r="L38" i="69"/>
  <c r="L38" i="67"/>
  <c r="L45" i="67"/>
  <c r="L45" i="69"/>
  <c r="L46" i="68"/>
  <c r="L25" i="68"/>
  <c r="L45" i="65"/>
  <c r="L38" i="65"/>
  <c r="L46" i="66"/>
  <c r="L38" i="66"/>
  <c r="L45" i="66"/>
  <c r="L46" i="65"/>
  <c r="L46" i="64"/>
  <c r="L46" i="63"/>
  <c r="L38" i="76"/>
  <c r="L25" i="77"/>
  <c r="E46" i="79"/>
  <c r="E38" i="79"/>
  <c r="E46" i="78"/>
  <c r="E38" i="78"/>
  <c r="E38" i="77"/>
  <c r="H38" i="77"/>
  <c r="L7" i="76"/>
  <c r="E46" i="76"/>
  <c r="E38" i="76"/>
  <c r="E38" i="75"/>
  <c r="H38" i="75"/>
  <c r="E38" i="74"/>
  <c r="H38" i="74"/>
  <c r="E46" i="73"/>
  <c r="E38" i="73"/>
  <c r="E46" i="72"/>
  <c r="E38" i="72"/>
  <c r="H46" i="71"/>
  <c r="H38" i="71"/>
  <c r="E38" i="71"/>
  <c r="H38" i="70"/>
  <c r="H46" i="70"/>
  <c r="E46" i="69"/>
  <c r="E38" i="69"/>
  <c r="H38" i="68"/>
  <c r="L7" i="68"/>
  <c r="H46" i="67"/>
  <c r="H38" i="67"/>
  <c r="L7" i="67"/>
  <c r="E38" i="67"/>
  <c r="E38" i="66"/>
  <c r="H38" i="66"/>
  <c r="E38" i="65"/>
  <c r="H38" i="65"/>
  <c r="E38" i="64"/>
  <c r="H38" i="64"/>
  <c r="C38" i="63"/>
  <c r="L38" i="63" s="1"/>
  <c r="L33" i="63"/>
  <c r="B171" i="62" l="1"/>
  <c r="T171" i="62" s="1"/>
  <c r="B170" i="62"/>
  <c r="B169" i="62"/>
  <c r="B168" i="62"/>
  <c r="R168" i="62" s="1"/>
  <c r="B167" i="62"/>
  <c r="B166" i="62"/>
  <c r="B165" i="62"/>
  <c r="B164" i="62"/>
  <c r="S164" i="62" s="1"/>
  <c r="B163" i="62"/>
  <c r="B162" i="62"/>
  <c r="S162" i="62" s="1"/>
  <c r="B161" i="62"/>
  <c r="T161" i="62" s="1"/>
  <c r="B160" i="62"/>
  <c r="B159" i="62"/>
  <c r="P159" i="62" s="1"/>
  <c r="B158" i="62"/>
  <c r="S158" i="62" s="1"/>
  <c r="B157" i="62"/>
  <c r="T157" i="62" s="1"/>
  <c r="B156" i="62"/>
  <c r="B155" i="62"/>
  <c r="S155" i="62" s="1"/>
  <c r="B154" i="62"/>
  <c r="S154" i="62" s="1"/>
  <c r="B153" i="62"/>
  <c r="R153" i="62" s="1"/>
  <c r="B152" i="62"/>
  <c r="S152" i="62" s="1"/>
  <c r="B151" i="62"/>
  <c r="B150" i="62"/>
  <c r="B149" i="62"/>
  <c r="R149" i="62" s="1"/>
  <c r="B148" i="62"/>
  <c r="S148" i="62" s="1"/>
  <c r="B147" i="62"/>
  <c r="S147" i="62" s="1"/>
  <c r="B146" i="62"/>
  <c r="B145" i="62"/>
  <c r="B144" i="62"/>
  <c r="S144" i="62" s="1"/>
  <c r="B143" i="62"/>
  <c r="B142" i="62"/>
  <c r="B141" i="62"/>
  <c r="R141" i="62" s="1"/>
  <c r="B140" i="62"/>
  <c r="B139" i="62"/>
  <c r="S139" i="62" s="1"/>
  <c r="B138" i="62"/>
  <c r="S138" i="62" s="1"/>
  <c r="B137" i="62"/>
  <c r="R137" i="62" s="1"/>
  <c r="Q136" i="62"/>
  <c r="B136" i="62"/>
  <c r="S136" i="62" s="1"/>
  <c r="B135" i="62"/>
  <c r="B134" i="62"/>
  <c r="O133" i="62"/>
  <c r="B133" i="62"/>
  <c r="R133" i="62" s="1"/>
  <c r="B132" i="62"/>
  <c r="S132" i="62" s="1"/>
  <c r="B131" i="62"/>
  <c r="N131" i="62" s="1"/>
  <c r="B130" i="62"/>
  <c r="Q130" i="62" s="1"/>
  <c r="B129" i="62"/>
  <c r="B128" i="62"/>
  <c r="R128" i="62" s="1"/>
  <c r="B127" i="62"/>
  <c r="B126" i="62"/>
  <c r="S126" i="62" s="1"/>
  <c r="B125" i="62"/>
  <c r="O125" i="62" s="1"/>
  <c r="B124" i="62"/>
  <c r="B123" i="62"/>
  <c r="R123" i="62" s="1"/>
  <c r="B122" i="62"/>
  <c r="B121" i="62"/>
  <c r="O121" i="62" s="1"/>
  <c r="B120" i="62"/>
  <c r="P120" i="62" s="1"/>
  <c r="N119" i="62"/>
  <c r="B119" i="62"/>
  <c r="R119" i="62" s="1"/>
  <c r="B118" i="62"/>
  <c r="Q118" i="62" s="1"/>
  <c r="B117" i="62"/>
  <c r="O117" i="62" s="1"/>
  <c r="B116" i="62"/>
  <c r="Q116" i="62" s="1"/>
  <c r="B115" i="62"/>
  <c r="B114" i="62"/>
  <c r="B113" i="62"/>
  <c r="S113" i="62" s="1"/>
  <c r="B112" i="62"/>
  <c r="B111" i="62"/>
  <c r="B110" i="62"/>
  <c r="P110" i="62" s="1"/>
  <c r="B109" i="62"/>
  <c r="T109" i="62" s="1"/>
  <c r="B108" i="62"/>
  <c r="T108" i="62" s="1"/>
  <c r="B107" i="62"/>
  <c r="B106" i="62"/>
  <c r="S106" i="62" s="1"/>
  <c r="B105" i="62"/>
  <c r="S105" i="62" s="1"/>
  <c r="B104" i="62"/>
  <c r="N104" i="62" s="1"/>
  <c r="B103" i="62"/>
  <c r="B102" i="62"/>
  <c r="P102" i="62" s="1"/>
  <c r="B101" i="62"/>
  <c r="T101" i="62" s="1"/>
  <c r="B100" i="62"/>
  <c r="Q100" i="62" s="1"/>
  <c r="B99" i="62"/>
  <c r="B98" i="62"/>
  <c r="B97" i="62"/>
  <c r="T97" i="62" s="1"/>
  <c r="S96" i="62"/>
  <c r="B96" i="62"/>
  <c r="N96" i="62" s="1"/>
  <c r="B95" i="62"/>
  <c r="B94" i="62"/>
  <c r="B93" i="62"/>
  <c r="B92" i="62"/>
  <c r="B91" i="62"/>
  <c r="O91" i="62" s="1"/>
  <c r="B90" i="62"/>
  <c r="B89" i="62"/>
  <c r="B88" i="62"/>
  <c r="B87" i="62"/>
  <c r="Q87" i="62" s="1"/>
  <c r="B86" i="62"/>
  <c r="Q86" i="62" s="1"/>
  <c r="Q85" i="62"/>
  <c r="B85" i="62"/>
  <c r="P85" i="62" s="1"/>
  <c r="B84" i="62"/>
  <c r="B83" i="62"/>
  <c r="B82" i="62"/>
  <c r="O82" i="62" s="1"/>
  <c r="B81" i="62"/>
  <c r="B80" i="62"/>
  <c r="B79" i="62"/>
  <c r="Q79" i="62" s="1"/>
  <c r="B78" i="62"/>
  <c r="Q78" i="62" s="1"/>
  <c r="B77" i="62"/>
  <c r="Q77" i="62" s="1"/>
  <c r="B76" i="62"/>
  <c r="O76" i="62" s="1"/>
  <c r="B75" i="62"/>
  <c r="P75" i="62" s="1"/>
  <c r="B74" i="62"/>
  <c r="B73" i="62"/>
  <c r="B72" i="62"/>
  <c r="R72" i="62" s="1"/>
  <c r="B71" i="62"/>
  <c r="T71" i="62" s="1"/>
  <c r="B70" i="62"/>
  <c r="R70" i="62" s="1"/>
  <c r="B69" i="62"/>
  <c r="Q69" i="62" s="1"/>
  <c r="B68" i="62"/>
  <c r="Q68" i="62" s="1"/>
  <c r="B67" i="62"/>
  <c r="P67" i="62" s="1"/>
  <c r="B66" i="62"/>
  <c r="N66" i="62" s="1"/>
  <c r="B65" i="62"/>
  <c r="B64" i="62"/>
  <c r="B63" i="62"/>
  <c r="S63" i="62" s="1"/>
  <c r="B62" i="62"/>
  <c r="B61" i="62"/>
  <c r="B60" i="62"/>
  <c r="B59" i="62"/>
  <c r="T59" i="62" s="1"/>
  <c r="B58" i="62"/>
  <c r="O58" i="62" s="1"/>
  <c r="B57" i="62"/>
  <c r="T57" i="62" s="1"/>
  <c r="B56" i="62"/>
  <c r="N56" i="62" s="1"/>
  <c r="B55" i="62"/>
  <c r="M55" i="62" s="1"/>
  <c r="B54" i="62"/>
  <c r="B53" i="62"/>
  <c r="P53" i="62" s="1"/>
  <c r="B52" i="62"/>
  <c r="B51" i="62"/>
  <c r="P51" i="62" s="1"/>
  <c r="B50" i="62"/>
  <c r="O50" i="62" s="1"/>
  <c r="B49" i="62"/>
  <c r="S49" i="62" s="1"/>
  <c r="B48" i="62"/>
  <c r="B47" i="62"/>
  <c r="T47" i="62" s="1"/>
  <c r="R46" i="62"/>
  <c r="B46" i="62"/>
  <c r="Q46" i="62" s="1"/>
  <c r="B45" i="62"/>
  <c r="B44" i="62"/>
  <c r="Q44" i="62" s="1"/>
  <c r="B43" i="62"/>
  <c r="B42" i="62"/>
  <c r="B41" i="62"/>
  <c r="P41" i="62" s="1"/>
  <c r="B40" i="62"/>
  <c r="B39" i="62"/>
  <c r="M39" i="62" s="1"/>
  <c r="B38" i="62"/>
  <c r="O38" i="62" s="1"/>
  <c r="B37" i="62"/>
  <c r="T37" i="62" s="1"/>
  <c r="B36" i="62"/>
  <c r="S36" i="62" s="1"/>
  <c r="S35" i="62"/>
  <c r="B35" i="62"/>
  <c r="T35" i="62" s="1"/>
  <c r="B34" i="62"/>
  <c r="O33" i="62"/>
  <c r="B33" i="62"/>
  <c r="Q33" i="62" s="1"/>
  <c r="B32" i="62"/>
  <c r="S32" i="62" s="1"/>
  <c r="B31" i="62"/>
  <c r="B30" i="62"/>
  <c r="Q30" i="62" s="1"/>
  <c r="B29" i="62"/>
  <c r="T29" i="62" s="1"/>
  <c r="B28" i="62"/>
  <c r="B27" i="62"/>
  <c r="B26" i="62"/>
  <c r="O26" i="62" s="1"/>
  <c r="B25" i="62"/>
  <c r="T25" i="62" s="1"/>
  <c r="B24" i="62"/>
  <c r="S24" i="62" s="1"/>
  <c r="B23" i="62"/>
  <c r="B22" i="62"/>
  <c r="O22" i="62" s="1"/>
  <c r="O21" i="62"/>
  <c r="B21" i="62"/>
  <c r="B20" i="62"/>
  <c r="N20" i="62" s="1"/>
  <c r="B19" i="62"/>
  <c r="O19" i="62" s="1"/>
  <c r="S18" i="62"/>
  <c r="B18" i="62"/>
  <c r="R18" i="62" s="1"/>
  <c r="B17" i="62"/>
  <c r="O17" i="62" s="1"/>
  <c r="B16" i="62"/>
  <c r="S16" i="62" s="1"/>
  <c r="B15" i="62"/>
  <c r="B14" i="62"/>
  <c r="M14" i="62" s="1"/>
  <c r="B13" i="62"/>
  <c r="B12" i="62"/>
  <c r="B11" i="62"/>
  <c r="T1" i="62"/>
  <c r="S1" i="62"/>
  <c r="R1" i="62"/>
  <c r="Q1" i="62"/>
  <c r="P1" i="62"/>
  <c r="O1" i="62"/>
  <c r="N1" i="62"/>
  <c r="M1" i="62"/>
  <c r="L1" i="62"/>
  <c r="T67" i="62" l="1"/>
  <c r="Q144" i="62"/>
  <c r="N147" i="62"/>
  <c r="M158" i="62"/>
  <c r="O161" i="62"/>
  <c r="R121" i="62"/>
  <c r="O44" i="62"/>
  <c r="N36" i="62"/>
  <c r="Q47" i="62"/>
  <c r="O66" i="62"/>
  <c r="M72" i="62"/>
  <c r="M86" i="62"/>
  <c r="O87" i="62"/>
  <c r="O97" i="62"/>
  <c r="T120" i="62"/>
  <c r="N130" i="62"/>
  <c r="T132" i="62"/>
  <c r="O137" i="62"/>
  <c r="L144" i="62"/>
  <c r="P157" i="62"/>
  <c r="R162" i="62"/>
  <c r="P77" i="62"/>
  <c r="L87" i="62"/>
  <c r="S109" i="62"/>
  <c r="M132" i="62"/>
  <c r="R154" i="62"/>
  <c r="L157" i="62"/>
  <c r="N164" i="62"/>
  <c r="O30" i="62"/>
  <c r="L33" i="62"/>
  <c r="M33" i="62"/>
  <c r="M35" i="62"/>
  <c r="O72" i="62"/>
  <c r="S82" i="62"/>
  <c r="L85" i="62"/>
  <c r="R86" i="62"/>
  <c r="O101" i="62"/>
  <c r="N144" i="62"/>
  <c r="S153" i="62"/>
  <c r="T33" i="62"/>
  <c r="O35" i="62"/>
  <c r="O36" i="62"/>
  <c r="M56" i="62"/>
  <c r="M57" i="62"/>
  <c r="S66" i="62"/>
  <c r="M79" i="62"/>
  <c r="T87" i="62"/>
  <c r="S101" i="62"/>
  <c r="L113" i="62"/>
  <c r="O119" i="62"/>
  <c r="N126" i="62"/>
  <c r="R131" i="62"/>
  <c r="N132" i="62"/>
  <c r="R138" i="62"/>
  <c r="L141" i="62"/>
  <c r="M148" i="62"/>
  <c r="O149" i="62"/>
  <c r="Q152" i="62"/>
  <c r="P161" i="62"/>
  <c r="Q164" i="62"/>
  <c r="T141" i="62"/>
  <c r="O56" i="62"/>
  <c r="O57" i="62"/>
  <c r="O79" i="62"/>
  <c r="N113" i="62"/>
  <c r="T119" i="62"/>
  <c r="T131" i="62"/>
  <c r="N141" i="62"/>
  <c r="N148" i="62"/>
  <c r="N18" i="62"/>
  <c r="S56" i="62"/>
  <c r="S57" i="62"/>
  <c r="N72" i="62"/>
  <c r="M87" i="62"/>
  <c r="O96" i="62"/>
  <c r="S97" i="62"/>
  <c r="R106" i="62"/>
  <c r="O113" i="62"/>
  <c r="L119" i="62"/>
  <c r="T125" i="62"/>
  <c r="R130" i="62"/>
  <c r="S137" i="62"/>
  <c r="O141" i="62"/>
  <c r="T147" i="62"/>
  <c r="T148" i="62"/>
  <c r="O153" i="62"/>
  <c r="O157" i="62"/>
  <c r="R158" i="62"/>
  <c r="L161" i="62"/>
  <c r="M162" i="62"/>
  <c r="L164" i="62"/>
  <c r="P168" i="62"/>
  <c r="N34" i="62"/>
  <c r="R34" i="62"/>
  <c r="P45" i="62"/>
  <c r="Q45" i="62"/>
  <c r="P124" i="62"/>
  <c r="L124" i="62"/>
  <c r="M124" i="62"/>
  <c r="S160" i="62"/>
  <c r="N160" i="62"/>
  <c r="T160" i="62"/>
  <c r="M160" i="62"/>
  <c r="R160" i="62"/>
  <c r="L160" i="62"/>
  <c r="T91" i="62"/>
  <c r="S112" i="62"/>
  <c r="N112" i="62"/>
  <c r="T112" i="62"/>
  <c r="M112" i="62"/>
  <c r="R112" i="62"/>
  <c r="L112" i="62"/>
  <c r="R124" i="62"/>
  <c r="R129" i="62"/>
  <c r="O129" i="62"/>
  <c r="R145" i="62"/>
  <c r="S145" i="62"/>
  <c r="O145" i="62"/>
  <c r="L145" i="62"/>
  <c r="T27" i="62"/>
  <c r="O27" i="62"/>
  <c r="M27" i="62"/>
  <c r="O29" i="62"/>
  <c r="N48" i="62"/>
  <c r="O48" i="62"/>
  <c r="M48" i="62"/>
  <c r="O73" i="62"/>
  <c r="S73" i="62"/>
  <c r="S107" i="62"/>
  <c r="T107" i="62"/>
  <c r="N107" i="62"/>
  <c r="Q112" i="62"/>
  <c r="R127" i="62"/>
  <c r="O127" i="62"/>
  <c r="T127" i="62"/>
  <c r="L127" i="62"/>
  <c r="N127" i="62"/>
  <c r="S146" i="62"/>
  <c r="R146" i="62"/>
  <c r="M146" i="62"/>
  <c r="S156" i="62"/>
  <c r="N156" i="62"/>
  <c r="L156" i="62"/>
  <c r="T156" i="62"/>
  <c r="M156" i="62"/>
  <c r="R156" i="62"/>
  <c r="T165" i="62"/>
  <c r="L165" i="62"/>
  <c r="P165" i="62"/>
  <c r="S28" i="62"/>
  <c r="O28" i="62"/>
  <c r="N28" i="62"/>
  <c r="P43" i="62"/>
  <c r="T43" i="62"/>
  <c r="T49" i="62"/>
  <c r="O49" i="62"/>
  <c r="M49" i="62"/>
  <c r="R105" i="62"/>
  <c r="O105" i="62"/>
  <c r="N105" i="62"/>
  <c r="R115" i="62"/>
  <c r="O115" i="62"/>
  <c r="L115" i="62"/>
  <c r="S140" i="62"/>
  <c r="N140" i="62"/>
  <c r="R140" i="62"/>
  <c r="L140" i="62"/>
  <c r="T140" i="62"/>
  <c r="M140" i="62"/>
  <c r="Q20" i="62"/>
  <c r="S20" i="62"/>
  <c r="O20" i="62"/>
  <c r="O43" i="62"/>
  <c r="R88" i="62"/>
  <c r="N88" i="62"/>
  <c r="S104" i="62"/>
  <c r="T104" i="62"/>
  <c r="M104" i="62"/>
  <c r="R104" i="62"/>
  <c r="L104" i="62"/>
  <c r="L105" i="62"/>
  <c r="Q140" i="62"/>
  <c r="Q160" i="62"/>
  <c r="Q21" i="62"/>
  <c r="T21" i="62"/>
  <c r="S27" i="62"/>
  <c r="O42" i="62"/>
  <c r="S42" i="62"/>
  <c r="N42" i="62"/>
  <c r="S48" i="62"/>
  <c r="T55" i="62"/>
  <c r="Q55" i="62"/>
  <c r="T63" i="62"/>
  <c r="O63" i="62"/>
  <c r="L63" i="62"/>
  <c r="M73" i="62"/>
  <c r="O90" i="62"/>
  <c r="S90" i="62"/>
  <c r="N90" i="62"/>
  <c r="Q104" i="62"/>
  <c r="T105" i="62"/>
  <c r="S108" i="62"/>
  <c r="Q108" i="62"/>
  <c r="L108" i="62"/>
  <c r="N108" i="62"/>
  <c r="T114" i="62"/>
  <c r="L114" i="62"/>
  <c r="P114" i="62"/>
  <c r="S118" i="62"/>
  <c r="N118" i="62"/>
  <c r="R118" i="62"/>
  <c r="L118" i="62"/>
  <c r="T118" i="62"/>
  <c r="M118" i="62"/>
  <c r="S127" i="62"/>
  <c r="Q156" i="62"/>
  <c r="Q126" i="62"/>
  <c r="S133" i="62"/>
  <c r="T136" i="62"/>
  <c r="S79" i="62"/>
  <c r="L109" i="62"/>
  <c r="M120" i="62"/>
  <c r="N121" i="62"/>
  <c r="L125" i="62"/>
  <c r="L126" i="62"/>
  <c r="R126" i="62"/>
  <c r="Q132" i="62"/>
  <c r="L133" i="62"/>
  <c r="T133" i="62"/>
  <c r="L136" i="62"/>
  <c r="N139" i="62"/>
  <c r="Q148" i="62"/>
  <c r="L149" i="62"/>
  <c r="T149" i="62"/>
  <c r="L152" i="62"/>
  <c r="N155" i="62"/>
  <c r="S149" i="62"/>
  <c r="T152" i="62"/>
  <c r="M18" i="62"/>
  <c r="S19" i="62"/>
  <c r="O25" i="62"/>
  <c r="S33" i="62"/>
  <c r="M47" i="62"/>
  <c r="S72" i="62"/>
  <c r="L79" i="62"/>
  <c r="T79" i="62"/>
  <c r="N82" i="62"/>
  <c r="S87" i="62"/>
  <c r="M96" i="62"/>
  <c r="M97" i="62"/>
  <c r="L101" i="62"/>
  <c r="M106" i="62"/>
  <c r="O109" i="62"/>
  <c r="T113" i="62"/>
  <c r="N117" i="62"/>
  <c r="S119" i="62"/>
  <c r="O123" i="62"/>
  <c r="R125" i="62"/>
  <c r="M126" i="62"/>
  <c r="T126" i="62"/>
  <c r="L130" i="62"/>
  <c r="L132" i="62"/>
  <c r="R132" i="62"/>
  <c r="N133" i="62"/>
  <c r="N136" i="62"/>
  <c r="L137" i="62"/>
  <c r="M138" i="62"/>
  <c r="T139" i="62"/>
  <c r="S141" i="62"/>
  <c r="T144" i="62"/>
  <c r="L148" i="62"/>
  <c r="R148" i="62"/>
  <c r="N149" i="62"/>
  <c r="N152" i="62"/>
  <c r="L153" i="62"/>
  <c r="M154" i="62"/>
  <c r="T155" i="62"/>
  <c r="S159" i="62"/>
  <c r="T164" i="62"/>
  <c r="M168" i="62"/>
  <c r="S168" i="62"/>
  <c r="Q17" i="62"/>
  <c r="R26" i="62"/>
  <c r="M65" i="62"/>
  <c r="S65" i="62"/>
  <c r="S81" i="62"/>
  <c r="M81" i="62"/>
  <c r="S95" i="62"/>
  <c r="L95" i="62"/>
  <c r="Q95" i="62"/>
  <c r="O95" i="62"/>
  <c r="T99" i="62"/>
  <c r="P99" i="62"/>
  <c r="S122" i="62"/>
  <c r="R122" i="62"/>
  <c r="M122" i="62"/>
  <c r="P122" i="62"/>
  <c r="N122" i="62"/>
  <c r="T122" i="62"/>
  <c r="L122" i="62"/>
  <c r="O135" i="62"/>
  <c r="S135" i="62"/>
  <c r="L135" i="62"/>
  <c r="T135" i="62"/>
  <c r="R135" i="62"/>
  <c r="N135" i="62"/>
  <c r="S167" i="62"/>
  <c r="P167" i="62"/>
  <c r="O14" i="62"/>
  <c r="L17" i="62"/>
  <c r="S17" i="62"/>
  <c r="T19" i="62"/>
  <c r="Q25" i="62"/>
  <c r="M26" i="62"/>
  <c r="S26" i="62"/>
  <c r="S34" i="62"/>
  <c r="M54" i="62"/>
  <c r="R54" i="62"/>
  <c r="O64" i="62"/>
  <c r="S64" i="62"/>
  <c r="M64" i="62"/>
  <c r="O65" i="62"/>
  <c r="O71" i="62"/>
  <c r="S71" i="62"/>
  <c r="L71" i="62"/>
  <c r="N74" i="62"/>
  <c r="S74" i="62"/>
  <c r="S80" i="62"/>
  <c r="M80" i="62"/>
  <c r="O80" i="62"/>
  <c r="O81" i="62"/>
  <c r="S89" i="62"/>
  <c r="M89" i="62"/>
  <c r="M95" i="62"/>
  <c r="O103" i="62"/>
  <c r="T103" i="62"/>
  <c r="N103" i="62"/>
  <c r="S103" i="62"/>
  <c r="L103" i="62"/>
  <c r="O111" i="62"/>
  <c r="T111" i="62"/>
  <c r="N111" i="62"/>
  <c r="S111" i="62"/>
  <c r="L111" i="62"/>
  <c r="Q122" i="62"/>
  <c r="S142" i="62"/>
  <c r="T142" i="62"/>
  <c r="N142" i="62"/>
  <c r="R142" i="62"/>
  <c r="M142" i="62"/>
  <c r="Q142" i="62"/>
  <c r="L142" i="62"/>
  <c r="P142" i="62"/>
  <c r="M17" i="62"/>
  <c r="T17" i="62"/>
  <c r="O18" i="62"/>
  <c r="M19" i="62"/>
  <c r="L25" i="62"/>
  <c r="S25" i="62"/>
  <c r="N26" i="62"/>
  <c r="M34" i="62"/>
  <c r="O37" i="62"/>
  <c r="Q54" i="62"/>
  <c r="N64" i="62"/>
  <c r="T65" i="62"/>
  <c r="M71" i="62"/>
  <c r="O74" i="62"/>
  <c r="Q76" i="62"/>
  <c r="R78" i="62"/>
  <c r="N80" i="62"/>
  <c r="T81" i="62"/>
  <c r="S88" i="62"/>
  <c r="M88" i="62"/>
  <c r="O88" i="62"/>
  <c r="O89" i="62"/>
  <c r="T95" i="62"/>
  <c r="R103" i="62"/>
  <c r="R111" i="62"/>
  <c r="S128" i="62"/>
  <c r="Q128" i="62"/>
  <c r="L128" i="62"/>
  <c r="P128" i="62"/>
  <c r="N128" i="62"/>
  <c r="T128" i="62"/>
  <c r="M128" i="62"/>
  <c r="M25" i="62"/>
  <c r="O34" i="62"/>
  <c r="S47" i="62"/>
  <c r="L47" i="62"/>
  <c r="O47" i="62"/>
  <c r="S50" i="62"/>
  <c r="N50" i="62"/>
  <c r="L53" i="62"/>
  <c r="Q53" i="62"/>
  <c r="S55" i="62"/>
  <c r="L55" i="62"/>
  <c r="O55" i="62"/>
  <c r="S58" i="62"/>
  <c r="N58" i="62"/>
  <c r="R64" i="62"/>
  <c r="Q71" i="62"/>
  <c r="O75" i="62"/>
  <c r="T75" i="62"/>
  <c r="R80" i="62"/>
  <c r="T89" i="62"/>
  <c r="S98" i="62"/>
  <c r="O98" i="62"/>
  <c r="N98" i="62"/>
  <c r="S102" i="62"/>
  <c r="T102" i="62"/>
  <c r="N102" i="62"/>
  <c r="R102" i="62"/>
  <c r="M102" i="62"/>
  <c r="Q102" i="62"/>
  <c r="L102" i="62"/>
  <c r="S110" i="62"/>
  <c r="T110" i="62"/>
  <c r="N110" i="62"/>
  <c r="R110" i="62"/>
  <c r="M110" i="62"/>
  <c r="Q110" i="62"/>
  <c r="L110" i="62"/>
  <c r="S116" i="62"/>
  <c r="T116" i="62"/>
  <c r="N116" i="62"/>
  <c r="P116" i="62"/>
  <c r="M116" i="62"/>
  <c r="R116" i="62"/>
  <c r="L116" i="62"/>
  <c r="S134" i="62"/>
  <c r="T134" i="62"/>
  <c r="N134" i="62"/>
  <c r="Q134" i="62"/>
  <c r="L134" i="62"/>
  <c r="R134" i="62"/>
  <c r="P134" i="62"/>
  <c r="M134" i="62"/>
  <c r="S150" i="62"/>
  <c r="T150" i="62"/>
  <c r="N150" i="62"/>
  <c r="R150" i="62"/>
  <c r="M150" i="62"/>
  <c r="Q150" i="62"/>
  <c r="L150" i="62"/>
  <c r="P150" i="62"/>
  <c r="R48" i="62"/>
  <c r="R56" i="62"/>
  <c r="Q63" i="62"/>
  <c r="T73" i="62"/>
  <c r="R96" i="62"/>
  <c r="R101" i="62"/>
  <c r="N106" i="62"/>
  <c r="T106" i="62"/>
  <c r="O107" i="62"/>
  <c r="P108" i="62"/>
  <c r="R109" i="62"/>
  <c r="S114" i="62"/>
  <c r="R114" i="62"/>
  <c r="M114" i="62"/>
  <c r="Q114" i="62"/>
  <c r="R117" i="62"/>
  <c r="S120" i="62"/>
  <c r="Q120" i="62"/>
  <c r="L120" i="62"/>
  <c r="R120" i="62"/>
  <c r="S125" i="62"/>
  <c r="P106" i="62"/>
  <c r="R107" i="62"/>
  <c r="S117" i="62"/>
  <c r="T123" i="62"/>
  <c r="N123" i="62"/>
  <c r="S123" i="62"/>
  <c r="S129" i="62"/>
  <c r="L129" i="62"/>
  <c r="T129" i="62"/>
  <c r="O143" i="62"/>
  <c r="T143" i="62"/>
  <c r="N143" i="62"/>
  <c r="S143" i="62"/>
  <c r="L143" i="62"/>
  <c r="O151" i="62"/>
  <c r="T151" i="62"/>
  <c r="N151" i="62"/>
  <c r="S151" i="62"/>
  <c r="L151" i="62"/>
  <c r="S166" i="62"/>
  <c r="T166" i="62"/>
  <c r="N166" i="62"/>
  <c r="R166" i="62"/>
  <c r="M166" i="62"/>
  <c r="Q166" i="62"/>
  <c r="L166" i="62"/>
  <c r="R169" i="62"/>
  <c r="Q169" i="62"/>
  <c r="M169" i="62"/>
  <c r="M63" i="62"/>
  <c r="N101" i="62"/>
  <c r="P104" i="62"/>
  <c r="L106" i="62"/>
  <c r="Q106" i="62"/>
  <c r="L107" i="62"/>
  <c r="M108" i="62"/>
  <c r="R108" i="62"/>
  <c r="N109" i="62"/>
  <c r="P112" i="62"/>
  <c r="R113" i="62"/>
  <c r="N114" i="62"/>
  <c r="T115" i="62"/>
  <c r="N115" i="62"/>
  <c r="S115" i="62"/>
  <c r="L117" i="62"/>
  <c r="T117" i="62"/>
  <c r="N120" i="62"/>
  <c r="S121" i="62"/>
  <c r="L121" i="62"/>
  <c r="T121" i="62"/>
  <c r="L123" i="62"/>
  <c r="S124" i="62"/>
  <c r="T124" i="62"/>
  <c r="N124" i="62"/>
  <c r="Q124" i="62"/>
  <c r="N125" i="62"/>
  <c r="N129" i="62"/>
  <c r="S131" i="62"/>
  <c r="L131" i="62"/>
  <c r="O131" i="62"/>
  <c r="R143" i="62"/>
  <c r="R151" i="62"/>
  <c r="P166" i="62"/>
  <c r="P118" i="62"/>
  <c r="P126" i="62"/>
  <c r="M130" i="62"/>
  <c r="T130" i="62"/>
  <c r="P132" i="62"/>
  <c r="M136" i="62"/>
  <c r="R136" i="62"/>
  <c r="N137" i="62"/>
  <c r="T137" i="62"/>
  <c r="N138" i="62"/>
  <c r="T138" i="62"/>
  <c r="O139" i="62"/>
  <c r="P140" i="62"/>
  <c r="M144" i="62"/>
  <c r="R144" i="62"/>
  <c r="N145" i="62"/>
  <c r="T145" i="62"/>
  <c r="N146" i="62"/>
  <c r="T146" i="62"/>
  <c r="O147" i="62"/>
  <c r="P148" i="62"/>
  <c r="M152" i="62"/>
  <c r="R152" i="62"/>
  <c r="N153" i="62"/>
  <c r="T153" i="62"/>
  <c r="N154" i="62"/>
  <c r="T154" i="62"/>
  <c r="O155" i="62"/>
  <c r="P156" i="62"/>
  <c r="N158" i="62"/>
  <c r="T158" i="62"/>
  <c r="P160" i="62"/>
  <c r="N162" i="62"/>
  <c r="T162" i="62"/>
  <c r="M164" i="62"/>
  <c r="R164" i="62"/>
  <c r="O165" i="62"/>
  <c r="L168" i="62"/>
  <c r="Q168" i="62"/>
  <c r="P138" i="62"/>
  <c r="R139" i="62"/>
  <c r="P146" i="62"/>
  <c r="R147" i="62"/>
  <c r="P154" i="62"/>
  <c r="R155" i="62"/>
  <c r="P158" i="62"/>
  <c r="P162" i="62"/>
  <c r="P136" i="62"/>
  <c r="L138" i="62"/>
  <c r="Q138" i="62"/>
  <c r="L139" i="62"/>
  <c r="P144" i="62"/>
  <c r="L146" i="62"/>
  <c r="Q146" i="62"/>
  <c r="L147" i="62"/>
  <c r="P152" i="62"/>
  <c r="L154" i="62"/>
  <c r="Q154" i="62"/>
  <c r="L155" i="62"/>
  <c r="L158" i="62"/>
  <c r="Q158" i="62"/>
  <c r="L162" i="62"/>
  <c r="Q162" i="62"/>
  <c r="P164" i="62"/>
  <c r="O168" i="62"/>
  <c r="T168" i="62"/>
  <c r="S170" i="62"/>
  <c r="R15" i="62"/>
  <c r="N15" i="62"/>
  <c r="P15" i="62"/>
  <c r="Q16" i="62"/>
  <c r="R23" i="62"/>
  <c r="N23" i="62"/>
  <c r="P23" i="62"/>
  <c r="Q24" i="62"/>
  <c r="R31" i="62"/>
  <c r="N31" i="62"/>
  <c r="P31" i="62"/>
  <c r="Q32" i="62"/>
  <c r="T40" i="62"/>
  <c r="P40" i="62"/>
  <c r="L40" i="62"/>
  <c r="S40" i="62"/>
  <c r="O40" i="62"/>
  <c r="T52" i="62"/>
  <c r="P52" i="62"/>
  <c r="L52" i="62"/>
  <c r="S52" i="62"/>
  <c r="N52" i="62"/>
  <c r="R52" i="62"/>
  <c r="M52" i="62"/>
  <c r="R61" i="62"/>
  <c r="N61" i="62"/>
  <c r="T61" i="62"/>
  <c r="O61" i="62"/>
  <c r="S61" i="62"/>
  <c r="M61" i="62"/>
  <c r="T62" i="62"/>
  <c r="P62" i="62"/>
  <c r="L62" i="62"/>
  <c r="O62" i="62"/>
  <c r="S62" i="62"/>
  <c r="N62" i="62"/>
  <c r="R83" i="62"/>
  <c r="N83" i="62"/>
  <c r="S83" i="62"/>
  <c r="M83" i="62"/>
  <c r="Q83" i="62"/>
  <c r="L83" i="62"/>
  <c r="T84" i="62"/>
  <c r="P84" i="62"/>
  <c r="L84" i="62"/>
  <c r="S84" i="62"/>
  <c r="N84" i="62"/>
  <c r="R84" i="62"/>
  <c r="M84" i="62"/>
  <c r="R93" i="62"/>
  <c r="N93" i="62"/>
  <c r="T93" i="62"/>
  <c r="O93" i="62"/>
  <c r="S93" i="62"/>
  <c r="M93" i="62"/>
  <c r="T94" i="62"/>
  <c r="P94" i="62"/>
  <c r="L94" i="62"/>
  <c r="O94" i="62"/>
  <c r="S94" i="62"/>
  <c r="N94" i="62"/>
  <c r="Q14" i="62"/>
  <c r="L15" i="62"/>
  <c r="M16" i="62"/>
  <c r="R16" i="62"/>
  <c r="T22" i="62"/>
  <c r="P22" i="62"/>
  <c r="L22" i="62"/>
  <c r="L23" i="62"/>
  <c r="R24" i="62"/>
  <c r="R29" i="62"/>
  <c r="N29" i="62"/>
  <c r="P29" i="62"/>
  <c r="Q31" i="62"/>
  <c r="R32" i="62"/>
  <c r="R37" i="62"/>
  <c r="N37" i="62"/>
  <c r="P37" i="62"/>
  <c r="L39" i="62"/>
  <c r="R41" i="62"/>
  <c r="N41" i="62"/>
  <c r="Q41" i="62"/>
  <c r="M41" i="62"/>
  <c r="R59" i="62"/>
  <c r="N59" i="62"/>
  <c r="S59" i="62"/>
  <c r="M59" i="62"/>
  <c r="Q59" i="62"/>
  <c r="L59" i="62"/>
  <c r="R69" i="62"/>
  <c r="N69" i="62"/>
  <c r="T69" i="62"/>
  <c r="O69" i="62"/>
  <c r="S69" i="62"/>
  <c r="M69" i="62"/>
  <c r="O83" i="62"/>
  <c r="O84" i="62"/>
  <c r="T92" i="62"/>
  <c r="P92" i="62"/>
  <c r="L92" i="62"/>
  <c r="S92" i="62"/>
  <c r="N92" i="62"/>
  <c r="R92" i="62"/>
  <c r="M92" i="62"/>
  <c r="R163" i="62"/>
  <c r="N163" i="62"/>
  <c r="Q163" i="62"/>
  <c r="M163" i="62"/>
  <c r="O163" i="62"/>
  <c r="S163" i="62"/>
  <c r="P163" i="62"/>
  <c r="T163" i="62"/>
  <c r="S15" i="62"/>
  <c r="R19" i="62"/>
  <c r="N19" i="62"/>
  <c r="P19" i="62"/>
  <c r="R22" i="62"/>
  <c r="S23" i="62"/>
  <c r="R27" i="62"/>
  <c r="N27" i="62"/>
  <c r="P27" i="62"/>
  <c r="L29" i="62"/>
  <c r="M31" i="62"/>
  <c r="R35" i="62"/>
  <c r="N35" i="62"/>
  <c r="P35" i="62"/>
  <c r="L37" i="62"/>
  <c r="L41" i="62"/>
  <c r="T46" i="62"/>
  <c r="P46" i="62"/>
  <c r="L46" i="62"/>
  <c r="O46" i="62"/>
  <c r="S46" i="62"/>
  <c r="N46" i="62"/>
  <c r="Q52" i="62"/>
  <c r="O59" i="62"/>
  <c r="P61" i="62"/>
  <c r="Q62" i="62"/>
  <c r="R67" i="62"/>
  <c r="N67" i="62"/>
  <c r="S67" i="62"/>
  <c r="M67" i="62"/>
  <c r="Q67" i="62"/>
  <c r="L67" i="62"/>
  <c r="T68" i="62"/>
  <c r="P68" i="62"/>
  <c r="L68" i="62"/>
  <c r="S68" i="62"/>
  <c r="N68" i="62"/>
  <c r="R68" i="62"/>
  <c r="M68" i="62"/>
  <c r="L69" i="62"/>
  <c r="R77" i="62"/>
  <c r="N77" i="62"/>
  <c r="T77" i="62"/>
  <c r="O77" i="62"/>
  <c r="S77" i="62"/>
  <c r="M77" i="62"/>
  <c r="T78" i="62"/>
  <c r="P78" i="62"/>
  <c r="L78" i="62"/>
  <c r="O78" i="62"/>
  <c r="S78" i="62"/>
  <c r="N78" i="62"/>
  <c r="P83" i="62"/>
  <c r="Q84" i="62"/>
  <c r="O92" i="62"/>
  <c r="P93" i="62"/>
  <c r="Q94" i="62"/>
  <c r="R99" i="62"/>
  <c r="N99" i="62"/>
  <c r="S99" i="62"/>
  <c r="M99" i="62"/>
  <c r="Q99" i="62"/>
  <c r="L99" i="62"/>
  <c r="S100" i="62"/>
  <c r="P100" i="62"/>
  <c r="L100" i="62"/>
  <c r="T100" i="62"/>
  <c r="N100" i="62"/>
  <c r="R100" i="62"/>
  <c r="M100" i="62"/>
  <c r="L163" i="62"/>
  <c r="T16" i="62"/>
  <c r="P16" i="62"/>
  <c r="L16" i="62"/>
  <c r="T24" i="62"/>
  <c r="P24" i="62"/>
  <c r="L24" i="62"/>
  <c r="T32" i="62"/>
  <c r="P32" i="62"/>
  <c r="L32" i="62"/>
  <c r="R39" i="62"/>
  <c r="N39" i="62"/>
  <c r="P39" i="62"/>
  <c r="R40" i="62"/>
  <c r="R51" i="62"/>
  <c r="N51" i="62"/>
  <c r="S51" i="62"/>
  <c r="M51" i="62"/>
  <c r="Q51" i="62"/>
  <c r="L51" i="62"/>
  <c r="T14" i="62"/>
  <c r="P14" i="62"/>
  <c r="L14" i="62"/>
  <c r="Q15" i="62"/>
  <c r="R21" i="62"/>
  <c r="N21" i="62"/>
  <c r="P21" i="62"/>
  <c r="Q22" i="62"/>
  <c r="Q23" i="62"/>
  <c r="M24" i="62"/>
  <c r="T30" i="62"/>
  <c r="P30" i="62"/>
  <c r="L30" i="62"/>
  <c r="L31" i="62"/>
  <c r="M32" i="62"/>
  <c r="T38" i="62"/>
  <c r="P38" i="62"/>
  <c r="L38" i="62"/>
  <c r="Q38" i="62"/>
  <c r="Q39" i="62"/>
  <c r="M40" i="62"/>
  <c r="S41" i="62"/>
  <c r="O51" i="62"/>
  <c r="O52" i="62"/>
  <c r="T60" i="62"/>
  <c r="P60" i="62"/>
  <c r="L60" i="62"/>
  <c r="S60" i="62"/>
  <c r="N60" i="62"/>
  <c r="R60" i="62"/>
  <c r="M60" i="62"/>
  <c r="L61" i="62"/>
  <c r="M62" i="62"/>
  <c r="T70" i="62"/>
  <c r="P70" i="62"/>
  <c r="L70" i="62"/>
  <c r="O70" i="62"/>
  <c r="S70" i="62"/>
  <c r="N70" i="62"/>
  <c r="R91" i="62"/>
  <c r="N91" i="62"/>
  <c r="S91" i="62"/>
  <c r="M91" i="62"/>
  <c r="Q91" i="62"/>
  <c r="L91" i="62"/>
  <c r="L93" i="62"/>
  <c r="M94" i="62"/>
  <c r="R14" i="62"/>
  <c r="M15" i="62"/>
  <c r="N16" i="62"/>
  <c r="T20" i="62"/>
  <c r="P20" i="62"/>
  <c r="L20" i="62"/>
  <c r="L21" i="62"/>
  <c r="M22" i="62"/>
  <c r="M23" i="62"/>
  <c r="N24" i="62"/>
  <c r="T28" i="62"/>
  <c r="P28" i="62"/>
  <c r="L28" i="62"/>
  <c r="Q28" i="62"/>
  <c r="Q29" i="62"/>
  <c r="M30" i="62"/>
  <c r="R30" i="62"/>
  <c r="S31" i="62"/>
  <c r="N32" i="62"/>
  <c r="T36" i="62"/>
  <c r="P36" i="62"/>
  <c r="L36" i="62"/>
  <c r="Q36" i="62"/>
  <c r="Q37" i="62"/>
  <c r="M38" i="62"/>
  <c r="R38" i="62"/>
  <c r="S39" i="62"/>
  <c r="N40" i="62"/>
  <c r="T41" i="62"/>
  <c r="R45" i="62"/>
  <c r="N45" i="62"/>
  <c r="T45" i="62"/>
  <c r="O45" i="62"/>
  <c r="S45" i="62"/>
  <c r="M45" i="62"/>
  <c r="O60" i="62"/>
  <c r="M70" i="62"/>
  <c r="N14" i="62"/>
  <c r="S14" i="62"/>
  <c r="O15" i="62"/>
  <c r="T15" i="62"/>
  <c r="O16" i="62"/>
  <c r="R17" i="62"/>
  <c r="N17" i="62"/>
  <c r="P17" i="62"/>
  <c r="T18" i="62"/>
  <c r="P18" i="62"/>
  <c r="L18" i="62"/>
  <c r="Q18" i="62"/>
  <c r="L19" i="62"/>
  <c r="Q19" i="62"/>
  <c r="M20" i="62"/>
  <c r="R20" i="62"/>
  <c r="M21" i="62"/>
  <c r="S21" i="62"/>
  <c r="N22" i="62"/>
  <c r="S22" i="62"/>
  <c r="O23" i="62"/>
  <c r="T23" i="62"/>
  <c r="O24" i="62"/>
  <c r="R25" i="62"/>
  <c r="N25" i="62"/>
  <c r="P25" i="62"/>
  <c r="T26" i="62"/>
  <c r="P26" i="62"/>
  <c r="L26" i="62"/>
  <c r="Q26" i="62"/>
  <c r="L27" i="62"/>
  <c r="Q27" i="62"/>
  <c r="M28" i="62"/>
  <c r="R28" i="62"/>
  <c r="M29" i="62"/>
  <c r="S29" i="62"/>
  <c r="N30" i="62"/>
  <c r="S30" i="62"/>
  <c r="O31" i="62"/>
  <c r="T31" i="62"/>
  <c r="O32" i="62"/>
  <c r="R33" i="62"/>
  <c r="N33" i="62"/>
  <c r="P33" i="62"/>
  <c r="T34" i="62"/>
  <c r="P34" i="62"/>
  <c r="L34" i="62"/>
  <c r="Q34" i="62"/>
  <c r="L35" i="62"/>
  <c r="Q35" i="62"/>
  <c r="M36" i="62"/>
  <c r="R36" i="62"/>
  <c r="M37" i="62"/>
  <c r="S37" i="62"/>
  <c r="N38" i="62"/>
  <c r="S38" i="62"/>
  <c r="O39" i="62"/>
  <c r="T39" i="62"/>
  <c r="Q40" i="62"/>
  <c r="O41" i="62"/>
  <c r="R43" i="62"/>
  <c r="N43" i="62"/>
  <c r="S43" i="62"/>
  <c r="M43" i="62"/>
  <c r="Q43" i="62"/>
  <c r="L43" i="62"/>
  <c r="T44" i="62"/>
  <c r="P44" i="62"/>
  <c r="L44" i="62"/>
  <c r="S44" i="62"/>
  <c r="N44" i="62"/>
  <c r="R44" i="62"/>
  <c r="M44" i="62"/>
  <c r="L45" i="62"/>
  <c r="M46" i="62"/>
  <c r="T51" i="62"/>
  <c r="R53" i="62"/>
  <c r="N53" i="62"/>
  <c r="T53" i="62"/>
  <c r="O53" i="62"/>
  <c r="S53" i="62"/>
  <c r="M53" i="62"/>
  <c r="T54" i="62"/>
  <c r="P54" i="62"/>
  <c r="L54" i="62"/>
  <c r="O54" i="62"/>
  <c r="S54" i="62"/>
  <c r="N54" i="62"/>
  <c r="P59" i="62"/>
  <c r="Q60" i="62"/>
  <c r="Q61" i="62"/>
  <c r="R62" i="62"/>
  <c r="O67" i="62"/>
  <c r="O68" i="62"/>
  <c r="P69" i="62"/>
  <c r="Q70" i="62"/>
  <c r="R75" i="62"/>
  <c r="N75" i="62"/>
  <c r="S75" i="62"/>
  <c r="M75" i="62"/>
  <c r="Q75" i="62"/>
  <c r="L75" i="62"/>
  <c r="T76" i="62"/>
  <c r="P76" i="62"/>
  <c r="L76" i="62"/>
  <c r="S76" i="62"/>
  <c r="N76" i="62"/>
  <c r="R76" i="62"/>
  <c r="M76" i="62"/>
  <c r="L77" i="62"/>
  <c r="M78" i="62"/>
  <c r="T83" i="62"/>
  <c r="R85" i="62"/>
  <c r="N85" i="62"/>
  <c r="T85" i="62"/>
  <c r="O85" i="62"/>
  <c r="S85" i="62"/>
  <c r="M85" i="62"/>
  <c r="T86" i="62"/>
  <c r="P86" i="62"/>
  <c r="L86" i="62"/>
  <c r="O86" i="62"/>
  <c r="S86" i="62"/>
  <c r="N86" i="62"/>
  <c r="P91" i="62"/>
  <c r="Q92" i="62"/>
  <c r="Q93" i="62"/>
  <c r="R94" i="62"/>
  <c r="O99" i="62"/>
  <c r="O100" i="62"/>
  <c r="T42" i="62"/>
  <c r="P42" i="62"/>
  <c r="L42" i="62"/>
  <c r="Q42" i="62"/>
  <c r="R49" i="62"/>
  <c r="N49" i="62"/>
  <c r="P49" i="62"/>
  <c r="T50" i="62"/>
  <c r="P50" i="62"/>
  <c r="L50" i="62"/>
  <c r="Q50" i="62"/>
  <c r="R57" i="62"/>
  <c r="N57" i="62"/>
  <c r="P57" i="62"/>
  <c r="T58" i="62"/>
  <c r="P58" i="62"/>
  <c r="L58" i="62"/>
  <c r="Q58" i="62"/>
  <c r="R65" i="62"/>
  <c r="N65" i="62"/>
  <c r="P65" i="62"/>
  <c r="T66" i="62"/>
  <c r="P66" i="62"/>
  <c r="L66" i="62"/>
  <c r="Q66" i="62"/>
  <c r="R73" i="62"/>
  <c r="N73" i="62"/>
  <c r="P73" i="62"/>
  <c r="T74" i="62"/>
  <c r="P74" i="62"/>
  <c r="L74" i="62"/>
  <c r="Q74" i="62"/>
  <c r="R81" i="62"/>
  <c r="N81" i="62"/>
  <c r="P81" i="62"/>
  <c r="T82" i="62"/>
  <c r="P82" i="62"/>
  <c r="L82" i="62"/>
  <c r="Q82" i="62"/>
  <c r="R89" i="62"/>
  <c r="N89" i="62"/>
  <c r="P89" i="62"/>
  <c r="T90" i="62"/>
  <c r="P90" i="62"/>
  <c r="L90" i="62"/>
  <c r="Q90" i="62"/>
  <c r="R97" i="62"/>
  <c r="N97" i="62"/>
  <c r="P97" i="62"/>
  <c r="T98" i="62"/>
  <c r="P98" i="62"/>
  <c r="L98" i="62"/>
  <c r="Q98" i="62"/>
  <c r="M42" i="62"/>
  <c r="R42" i="62"/>
  <c r="R47" i="62"/>
  <c r="N47" i="62"/>
  <c r="P47" i="62"/>
  <c r="T48" i="62"/>
  <c r="P48" i="62"/>
  <c r="L48" i="62"/>
  <c r="Q48" i="62"/>
  <c r="L49" i="62"/>
  <c r="Q49" i="62"/>
  <c r="M50" i="62"/>
  <c r="R50" i="62"/>
  <c r="R55" i="62"/>
  <c r="N55" i="62"/>
  <c r="P55" i="62"/>
  <c r="T56" i="62"/>
  <c r="P56" i="62"/>
  <c r="L56" i="62"/>
  <c r="Q56" i="62"/>
  <c r="L57" i="62"/>
  <c r="Q57" i="62"/>
  <c r="M58" i="62"/>
  <c r="R58" i="62"/>
  <c r="R63" i="62"/>
  <c r="N63" i="62"/>
  <c r="P63" i="62"/>
  <c r="T64" i="62"/>
  <c r="P64" i="62"/>
  <c r="L64" i="62"/>
  <c r="Q64" i="62"/>
  <c r="L65" i="62"/>
  <c r="Q65" i="62"/>
  <c r="M66" i="62"/>
  <c r="R66" i="62"/>
  <c r="R71" i="62"/>
  <c r="N71" i="62"/>
  <c r="P71" i="62"/>
  <c r="T72" i="62"/>
  <c r="P72" i="62"/>
  <c r="L72" i="62"/>
  <c r="Q72" i="62"/>
  <c r="L73" i="62"/>
  <c r="Q73" i="62"/>
  <c r="M74" i="62"/>
  <c r="R74" i="62"/>
  <c r="R79" i="62"/>
  <c r="N79" i="62"/>
  <c r="P79" i="62"/>
  <c r="T80" i="62"/>
  <c r="P80" i="62"/>
  <c r="L80" i="62"/>
  <c r="Q80" i="62"/>
  <c r="L81" i="62"/>
  <c r="Q81" i="62"/>
  <c r="M82" i="62"/>
  <c r="R82" i="62"/>
  <c r="R87" i="62"/>
  <c r="N87" i="62"/>
  <c r="P87" i="62"/>
  <c r="T88" i="62"/>
  <c r="P88" i="62"/>
  <c r="L88" i="62"/>
  <c r="Q88" i="62"/>
  <c r="L89" i="62"/>
  <c r="Q89" i="62"/>
  <c r="M90" i="62"/>
  <c r="R90" i="62"/>
  <c r="R95" i="62"/>
  <c r="N95" i="62"/>
  <c r="P95" i="62"/>
  <c r="T96" i="62"/>
  <c r="P96" i="62"/>
  <c r="L96" i="62"/>
  <c r="Q96" i="62"/>
  <c r="L97" i="62"/>
  <c r="Q97" i="62"/>
  <c r="M98" i="62"/>
  <c r="R98" i="62"/>
  <c r="R159" i="62"/>
  <c r="N159" i="62"/>
  <c r="Q159" i="62"/>
  <c r="M159" i="62"/>
  <c r="O159" i="62"/>
  <c r="T159" i="62"/>
  <c r="R167" i="62"/>
  <c r="N167" i="62"/>
  <c r="Q167" i="62"/>
  <c r="M167" i="62"/>
  <c r="O167" i="62"/>
  <c r="T167" i="62"/>
  <c r="Q101" i="62"/>
  <c r="M101" i="62"/>
  <c r="P101" i="62"/>
  <c r="Q103" i="62"/>
  <c r="M103" i="62"/>
  <c r="P103" i="62"/>
  <c r="Q105" i="62"/>
  <c r="M105" i="62"/>
  <c r="P105" i="62"/>
  <c r="Q107" i="62"/>
  <c r="M107" i="62"/>
  <c r="P107" i="62"/>
  <c r="Q109" i="62"/>
  <c r="M109" i="62"/>
  <c r="P109" i="62"/>
  <c r="Q111" i="62"/>
  <c r="M111" i="62"/>
  <c r="P111" i="62"/>
  <c r="Q113" i="62"/>
  <c r="M113" i="62"/>
  <c r="P113" i="62"/>
  <c r="Q115" i="62"/>
  <c r="M115" i="62"/>
  <c r="P115" i="62"/>
  <c r="Q117" i="62"/>
  <c r="M117" i="62"/>
  <c r="P117" i="62"/>
  <c r="Q119" i="62"/>
  <c r="M119" i="62"/>
  <c r="P119" i="62"/>
  <c r="Q121" i="62"/>
  <c r="M121" i="62"/>
  <c r="P121" i="62"/>
  <c r="Q123" i="62"/>
  <c r="M123" i="62"/>
  <c r="P123" i="62"/>
  <c r="Q125" i="62"/>
  <c r="M125" i="62"/>
  <c r="P125" i="62"/>
  <c r="Q127" i="62"/>
  <c r="M127" i="62"/>
  <c r="P127" i="62"/>
  <c r="Q129" i="62"/>
  <c r="M129" i="62"/>
  <c r="P129" i="62"/>
  <c r="L159" i="62"/>
  <c r="L167" i="62"/>
  <c r="O102" i="62"/>
  <c r="O104" i="62"/>
  <c r="O106" i="62"/>
  <c r="O108" i="62"/>
  <c r="O110" i="62"/>
  <c r="O112" i="62"/>
  <c r="O114" i="62"/>
  <c r="O116" i="62"/>
  <c r="O118" i="62"/>
  <c r="O120" i="62"/>
  <c r="O122" i="62"/>
  <c r="O124" i="62"/>
  <c r="O126" i="62"/>
  <c r="O128" i="62"/>
  <c r="S130" i="62"/>
  <c r="O130" i="62"/>
  <c r="P130" i="62"/>
  <c r="Q131" i="62"/>
  <c r="M131" i="62"/>
  <c r="P131" i="62"/>
  <c r="Q133" i="62"/>
  <c r="M133" i="62"/>
  <c r="P133" i="62"/>
  <c r="Q135" i="62"/>
  <c r="M135" i="62"/>
  <c r="P135" i="62"/>
  <c r="Q137" i="62"/>
  <c r="M137" i="62"/>
  <c r="P137" i="62"/>
  <c r="Q139" i="62"/>
  <c r="M139" i="62"/>
  <c r="P139" i="62"/>
  <c r="Q141" i="62"/>
  <c r="M141" i="62"/>
  <c r="P141" i="62"/>
  <c r="Q143" i="62"/>
  <c r="M143" i="62"/>
  <c r="P143" i="62"/>
  <c r="Q145" i="62"/>
  <c r="M145" i="62"/>
  <c r="P145" i="62"/>
  <c r="Q147" i="62"/>
  <c r="M147" i="62"/>
  <c r="P147" i="62"/>
  <c r="Q149" i="62"/>
  <c r="M149" i="62"/>
  <c r="P149" i="62"/>
  <c r="Q151" i="62"/>
  <c r="M151" i="62"/>
  <c r="P151" i="62"/>
  <c r="Q153" i="62"/>
  <c r="M153" i="62"/>
  <c r="P153" i="62"/>
  <c r="Q155" i="62"/>
  <c r="M155" i="62"/>
  <c r="P155" i="62"/>
  <c r="R157" i="62"/>
  <c r="N157" i="62"/>
  <c r="Q157" i="62"/>
  <c r="M157" i="62"/>
  <c r="S157" i="62"/>
  <c r="R161" i="62"/>
  <c r="N161" i="62"/>
  <c r="Q161" i="62"/>
  <c r="M161" i="62"/>
  <c r="S161" i="62"/>
  <c r="R165" i="62"/>
  <c r="N165" i="62"/>
  <c r="Q165" i="62"/>
  <c r="M165" i="62"/>
  <c r="S165" i="62"/>
  <c r="O132" i="62"/>
  <c r="O134" i="62"/>
  <c r="O136" i="62"/>
  <c r="O138" i="62"/>
  <c r="O140" i="62"/>
  <c r="O142" i="62"/>
  <c r="O144" i="62"/>
  <c r="O146" i="62"/>
  <c r="O148" i="62"/>
  <c r="O150" i="62"/>
  <c r="O152" i="62"/>
  <c r="O154" i="62"/>
  <c r="O156" i="62"/>
  <c r="O158" i="62"/>
  <c r="O160" i="62"/>
  <c r="O162" i="62"/>
  <c r="O164" i="62"/>
  <c r="O166" i="62"/>
  <c r="N168" i="62"/>
  <c r="O169" i="62"/>
  <c r="S169" i="62"/>
  <c r="L170" i="62"/>
  <c r="P170" i="62"/>
  <c r="T170" i="62"/>
  <c r="M171" i="62"/>
  <c r="Q171" i="62"/>
  <c r="L169" i="62"/>
  <c r="P169" i="62"/>
  <c r="T169" i="62"/>
  <c r="M170" i="62"/>
  <c r="Q170" i="62"/>
  <c r="N171" i="62"/>
  <c r="R171" i="62"/>
  <c r="N170" i="62"/>
  <c r="R170" i="62"/>
  <c r="O171" i="62"/>
  <c r="S171" i="62"/>
  <c r="N169" i="62"/>
  <c r="O170" i="62"/>
  <c r="L171" i="62"/>
  <c r="P171" i="62"/>
  <c r="M24" i="6"/>
  <c r="M16" i="6"/>
  <c r="M24" i="4"/>
  <c r="M16" i="4"/>
  <c r="M24" i="1"/>
  <c r="M16" i="1"/>
  <c r="I12" i="46" l="1"/>
  <c r="I7" i="46"/>
  <c r="I5" i="46"/>
  <c r="I4" i="46"/>
  <c r="D6" i="46"/>
  <c r="B5" i="46"/>
  <c r="B4" i="46"/>
  <c r="B7" i="46"/>
  <c r="B31" i="40"/>
  <c r="B30" i="40"/>
  <c r="E3" i="37"/>
  <c r="K50" i="55"/>
  <c r="K42" i="58" l="1"/>
  <c r="K50" i="57"/>
  <c r="H58" i="11" l="1"/>
  <c r="H61" i="11" s="1"/>
  <c r="H64" i="11" s="1"/>
  <c r="G58" i="11"/>
  <c r="G57" i="11" s="1"/>
  <c r="F58" i="11"/>
  <c r="F57" i="11" s="1"/>
  <c r="E58" i="11"/>
  <c r="E61" i="11" s="1"/>
  <c r="E64" i="11" s="1"/>
  <c r="C58" i="11"/>
  <c r="C57" i="11" s="1"/>
  <c r="C53" i="11" s="1"/>
  <c r="B58" i="11"/>
  <c r="H58" i="10"/>
  <c r="H57" i="10" s="1"/>
  <c r="G58" i="10"/>
  <c r="G57" i="10" s="1"/>
  <c r="F58" i="10"/>
  <c r="F61" i="10" s="1"/>
  <c r="F64" i="10" s="1"/>
  <c r="E58" i="10"/>
  <c r="E61" i="10" s="1"/>
  <c r="E64" i="10" s="1"/>
  <c r="C58" i="10"/>
  <c r="B58" i="10"/>
  <c r="B61" i="10" s="1"/>
  <c r="B64" i="10" s="1"/>
  <c r="F57" i="10"/>
  <c r="B57" i="10"/>
  <c r="H58" i="9"/>
  <c r="H57" i="9" s="1"/>
  <c r="G58" i="9"/>
  <c r="G57" i="9" s="1"/>
  <c r="F58" i="9"/>
  <c r="F61" i="9" s="1"/>
  <c r="F64" i="9" s="1"/>
  <c r="E58" i="9"/>
  <c r="E61" i="9" s="1"/>
  <c r="E64" i="9" s="1"/>
  <c r="C58" i="9"/>
  <c r="C61" i="9" s="1"/>
  <c r="C64" i="9" s="1"/>
  <c r="B58" i="9"/>
  <c r="B61" i="9" s="1"/>
  <c r="B64" i="9" s="1"/>
  <c r="F57" i="9"/>
  <c r="E57" i="9"/>
  <c r="H58" i="8"/>
  <c r="H61" i="8" s="1"/>
  <c r="H64" i="8" s="1"/>
  <c r="G58" i="8"/>
  <c r="G57" i="8" s="1"/>
  <c r="F58" i="8"/>
  <c r="F57" i="8" s="1"/>
  <c r="E58" i="8"/>
  <c r="E61" i="8" s="1"/>
  <c r="E64" i="8" s="1"/>
  <c r="C58" i="8"/>
  <c r="C57" i="8" s="1"/>
  <c r="B58" i="8"/>
  <c r="E57" i="8"/>
  <c r="H58" i="6"/>
  <c r="H61" i="6" s="1"/>
  <c r="H64" i="6" s="1"/>
  <c r="G58" i="6"/>
  <c r="G57" i="6" s="1"/>
  <c r="F58" i="6"/>
  <c r="F57" i="6" s="1"/>
  <c r="E58" i="6"/>
  <c r="E57" i="6" s="1"/>
  <c r="C58" i="6"/>
  <c r="C57" i="6" s="1"/>
  <c r="B58" i="6"/>
  <c r="H57" i="6"/>
  <c r="H58" i="4"/>
  <c r="H57" i="4" s="1"/>
  <c r="F58" i="4"/>
  <c r="F61" i="4" s="1"/>
  <c r="F64" i="4" s="1"/>
  <c r="E58" i="4"/>
  <c r="E61" i="4" s="1"/>
  <c r="E64" i="4" s="1"/>
  <c r="C58" i="4"/>
  <c r="C61" i="4" s="1"/>
  <c r="C64" i="4" s="1"/>
  <c r="B58" i="4"/>
  <c r="B61" i="4" s="1"/>
  <c r="B64" i="4" s="1"/>
  <c r="B57" i="4"/>
  <c r="H57" i="11" l="1"/>
  <c r="F60" i="11"/>
  <c r="F53" i="11"/>
  <c r="E57" i="11"/>
  <c r="G60" i="11"/>
  <c r="G53" i="11"/>
  <c r="F60" i="10"/>
  <c r="F53" i="10"/>
  <c r="G60" i="10"/>
  <c r="G53" i="10"/>
  <c r="H60" i="10"/>
  <c r="H53" i="10"/>
  <c r="B60" i="10"/>
  <c r="B53" i="10"/>
  <c r="G60" i="9"/>
  <c r="G53" i="9"/>
  <c r="B57" i="9"/>
  <c r="H60" i="9"/>
  <c r="H53" i="9"/>
  <c r="E60" i="9"/>
  <c r="E53" i="9"/>
  <c r="F60" i="9"/>
  <c r="F53" i="9"/>
  <c r="C60" i="8"/>
  <c r="C53" i="8"/>
  <c r="G60" i="8"/>
  <c r="G53" i="8"/>
  <c r="E60" i="8"/>
  <c r="E53" i="8"/>
  <c r="F60" i="8"/>
  <c r="F53" i="8"/>
  <c r="H60" i="6"/>
  <c r="H53" i="6"/>
  <c r="F60" i="6"/>
  <c r="F53" i="6"/>
  <c r="G60" i="6"/>
  <c r="G53" i="6"/>
  <c r="C60" i="6"/>
  <c r="C53" i="6"/>
  <c r="E60" i="6"/>
  <c r="E53" i="6"/>
  <c r="B60" i="4"/>
  <c r="B53" i="4"/>
  <c r="F57" i="4"/>
  <c r="H60" i="4"/>
  <c r="H53" i="4"/>
  <c r="F61" i="11"/>
  <c r="F64" i="11" s="1"/>
  <c r="B57" i="11"/>
  <c r="B61" i="11"/>
  <c r="B64" i="11" s="1"/>
  <c r="E57" i="10"/>
  <c r="H57" i="8"/>
  <c r="E61" i="6"/>
  <c r="E64" i="6" s="1"/>
  <c r="E57" i="4"/>
  <c r="C60" i="11"/>
  <c r="C61" i="11"/>
  <c r="C64" i="11" s="1"/>
  <c r="G61" i="11"/>
  <c r="G64" i="11" s="1"/>
  <c r="C61" i="10"/>
  <c r="G61" i="10"/>
  <c r="G64" i="10" s="1"/>
  <c r="C57" i="10"/>
  <c r="C53" i="10" s="1"/>
  <c r="H61" i="10"/>
  <c r="H64" i="10" s="1"/>
  <c r="G61" i="9"/>
  <c r="G64" i="9" s="1"/>
  <c r="C57" i="9"/>
  <c r="C53" i="9" s="1"/>
  <c r="H61" i="9"/>
  <c r="H64" i="9" s="1"/>
  <c r="B61" i="8"/>
  <c r="B64" i="8" s="1"/>
  <c r="F61" i="8"/>
  <c r="F64" i="8" s="1"/>
  <c r="B57" i="8"/>
  <c r="B53" i="8" s="1"/>
  <c r="C61" i="8"/>
  <c r="C64" i="8" s="1"/>
  <c r="G61" i="8"/>
  <c r="G64" i="8" s="1"/>
  <c r="F61" i="6"/>
  <c r="F64" i="6" s="1"/>
  <c r="B57" i="6"/>
  <c r="B53" i="6" s="1"/>
  <c r="C61" i="6"/>
  <c r="C64" i="6" s="1"/>
  <c r="G61" i="6"/>
  <c r="G64" i="6" s="1"/>
  <c r="B61" i="6"/>
  <c r="C57" i="4"/>
  <c r="C53" i="4" s="1"/>
  <c r="H61" i="4"/>
  <c r="H64" i="4" s="1"/>
  <c r="C63" i="11" l="1"/>
  <c r="C54" i="11" s="1"/>
  <c r="C55" i="11"/>
  <c r="F63" i="11"/>
  <c r="F54" i="11" s="1"/>
  <c r="F55" i="11"/>
  <c r="G63" i="11"/>
  <c r="G54" i="11" s="1"/>
  <c r="G55" i="11"/>
  <c r="H60" i="11"/>
  <c r="H53" i="11"/>
  <c r="B60" i="11"/>
  <c r="B53" i="11"/>
  <c r="E60" i="11"/>
  <c r="E53" i="11"/>
  <c r="E60" i="10"/>
  <c r="E53" i="10"/>
  <c r="B63" i="10"/>
  <c r="B54" i="10" s="1"/>
  <c r="B55" i="10"/>
  <c r="G63" i="10"/>
  <c r="G54" i="10" s="1"/>
  <c r="G55" i="10"/>
  <c r="H63" i="10"/>
  <c r="H54" i="10" s="1"/>
  <c r="H55" i="10"/>
  <c r="F63" i="10"/>
  <c r="F54" i="10" s="1"/>
  <c r="F55" i="10"/>
  <c r="E63" i="9"/>
  <c r="E54" i="9" s="1"/>
  <c r="E55" i="9"/>
  <c r="G63" i="9"/>
  <c r="G54" i="9" s="1"/>
  <c r="G55" i="9"/>
  <c r="F63" i="9"/>
  <c r="F54" i="9" s="1"/>
  <c r="F55" i="9"/>
  <c r="H63" i="9"/>
  <c r="H54" i="9" s="1"/>
  <c r="H55" i="9"/>
  <c r="B60" i="9"/>
  <c r="B53" i="9"/>
  <c r="H60" i="8"/>
  <c r="H53" i="8"/>
  <c r="G63" i="8"/>
  <c r="G54" i="8" s="1"/>
  <c r="G55" i="8"/>
  <c r="F63" i="8"/>
  <c r="F54" i="8" s="1"/>
  <c r="F55" i="8"/>
  <c r="E63" i="8"/>
  <c r="E54" i="8" s="1"/>
  <c r="E55" i="8"/>
  <c r="C63" i="8"/>
  <c r="C54" i="8" s="1"/>
  <c r="C55" i="8"/>
  <c r="C63" i="6"/>
  <c r="C54" i="6" s="1"/>
  <c r="C55" i="6"/>
  <c r="F63" i="6"/>
  <c r="F54" i="6" s="1"/>
  <c r="F55" i="6"/>
  <c r="E63" i="6"/>
  <c r="E54" i="6" s="1"/>
  <c r="E55" i="6"/>
  <c r="G63" i="6"/>
  <c r="G54" i="6" s="1"/>
  <c r="G55" i="6"/>
  <c r="H63" i="6"/>
  <c r="H54" i="6" s="1"/>
  <c r="H55" i="6"/>
  <c r="H63" i="4"/>
  <c r="H54" i="4" s="1"/>
  <c r="H55" i="4"/>
  <c r="E60" i="4"/>
  <c r="E53" i="4"/>
  <c r="F60" i="4"/>
  <c r="F53" i="4"/>
  <c r="B63" i="4"/>
  <c r="B54" i="4" s="1"/>
  <c r="B55" i="4"/>
  <c r="C64" i="10"/>
  <c r="B64" i="6"/>
  <c r="C60" i="10"/>
  <c r="C55" i="10" s="1"/>
  <c r="C60" i="9"/>
  <c r="C55" i="9" s="1"/>
  <c r="B60" i="8"/>
  <c r="B55" i="8" s="1"/>
  <c r="B60" i="6"/>
  <c r="B55" i="6" s="1"/>
  <c r="C60" i="4"/>
  <c r="C55" i="4" s="1"/>
  <c r="E63" i="11" l="1"/>
  <c r="E54" i="11" s="1"/>
  <c r="E55" i="11"/>
  <c r="H63" i="11"/>
  <c r="H54" i="11" s="1"/>
  <c r="H55" i="11"/>
  <c r="B63" i="11"/>
  <c r="B54" i="11" s="1"/>
  <c r="B55" i="11"/>
  <c r="E63" i="10"/>
  <c r="E54" i="10" s="1"/>
  <c r="E55" i="10"/>
  <c r="B63" i="9"/>
  <c r="B54" i="9" s="1"/>
  <c r="B55" i="9"/>
  <c r="H63" i="8"/>
  <c r="H54" i="8" s="1"/>
  <c r="H55" i="8"/>
  <c r="E63" i="4"/>
  <c r="E54" i="4" s="1"/>
  <c r="E55" i="4"/>
  <c r="F63" i="4"/>
  <c r="F54" i="4" s="1"/>
  <c r="F55" i="4"/>
  <c r="C63" i="10"/>
  <c r="C54" i="10" s="1"/>
  <c r="C63" i="9"/>
  <c r="C54" i="9" s="1"/>
  <c r="B63" i="8"/>
  <c r="B54" i="8" s="1"/>
  <c r="B63" i="6"/>
  <c r="B54" i="6" s="1"/>
  <c r="C63" i="4"/>
  <c r="C54" i="4" s="1"/>
  <c r="K53" i="23"/>
  <c r="D29" i="6" l="1"/>
  <c r="D58" i="6" s="1"/>
  <c r="I20" i="55"/>
  <c r="K20" i="55"/>
  <c r="G20" i="55"/>
  <c r="F20" i="55"/>
  <c r="I7" i="55"/>
  <c r="C58" i="1"/>
  <c r="E58" i="1"/>
  <c r="H58" i="1"/>
  <c r="B58" i="1"/>
  <c r="G32" i="47"/>
  <c r="G33" i="47" s="1"/>
  <c r="F33" i="47"/>
  <c r="F31" i="47"/>
  <c r="F30" i="47"/>
  <c r="D32" i="47"/>
  <c r="D33" i="47"/>
  <c r="J38" i="47"/>
  <c r="I32" i="47"/>
  <c r="I33" i="47"/>
  <c r="I38" i="47" s="1"/>
  <c r="K33" i="47"/>
  <c r="B31" i="47"/>
  <c r="B30" i="47"/>
  <c r="I19" i="47"/>
  <c r="J25" i="47"/>
  <c r="I20" i="47"/>
  <c r="I25" i="47" s="1"/>
  <c r="K20" i="47"/>
  <c r="G19" i="47"/>
  <c r="G20" i="47" s="1"/>
  <c r="F20" i="47"/>
  <c r="F17" i="47"/>
  <c r="D19" i="47"/>
  <c r="B18" i="47"/>
  <c r="B17" i="47"/>
  <c r="I6" i="47"/>
  <c r="I7" i="47" s="1"/>
  <c r="I12" i="47" s="1"/>
  <c r="F4" i="47"/>
  <c r="D6" i="47"/>
  <c r="B5" i="47"/>
  <c r="B4" i="47"/>
  <c r="G33" i="48"/>
  <c r="L37" i="48"/>
  <c r="K33" i="48"/>
  <c r="I31" i="48"/>
  <c r="I30" i="48"/>
  <c r="I33" i="48"/>
  <c r="I38" i="48" s="1"/>
  <c r="F33" i="48"/>
  <c r="F30" i="48"/>
  <c r="F31" i="48"/>
  <c r="E32" i="48"/>
  <c r="D32" i="48"/>
  <c r="D33" i="48"/>
  <c r="B31" i="48"/>
  <c r="B30" i="48"/>
  <c r="G19" i="48"/>
  <c r="G20" i="48"/>
  <c r="G25" i="48" s="1"/>
  <c r="J25" i="48"/>
  <c r="K25" i="48"/>
  <c r="K20" i="48"/>
  <c r="I25" i="48"/>
  <c r="I18" i="48"/>
  <c r="I17" i="48"/>
  <c r="I20" i="48"/>
  <c r="F20" i="48"/>
  <c r="D19" i="48"/>
  <c r="B18" i="48"/>
  <c r="B17" i="48"/>
  <c r="K7" i="48"/>
  <c r="I5" i="48"/>
  <c r="I4" i="48"/>
  <c r="I7" i="48"/>
  <c r="D6" i="48"/>
  <c r="B5" i="48"/>
  <c r="B4" i="48"/>
  <c r="K33" i="34"/>
  <c r="K30" i="34"/>
  <c r="F33" i="34"/>
  <c r="F30" i="34"/>
  <c r="F31" i="34"/>
  <c r="D32" i="34"/>
  <c r="D33" i="34" s="1"/>
  <c r="B31" i="34"/>
  <c r="B30" i="34"/>
  <c r="K20" i="34"/>
  <c r="M33" i="34"/>
  <c r="M38" i="34" s="1"/>
  <c r="M20" i="34"/>
  <c r="M25" i="34" s="1"/>
  <c r="G19" i="34"/>
  <c r="F20" i="34"/>
  <c r="G20" i="34"/>
  <c r="D19" i="34"/>
  <c r="B18" i="34"/>
  <c r="B17" i="34"/>
  <c r="M7" i="34"/>
  <c r="M12" i="34" s="1"/>
  <c r="D6" i="34"/>
  <c r="B42" i="34"/>
  <c r="F33" i="58"/>
  <c r="G33" i="58"/>
  <c r="D33" i="58"/>
  <c r="I33" i="58"/>
  <c r="K20" i="58"/>
  <c r="F20" i="58"/>
  <c r="G20" i="58"/>
  <c r="I20" i="58"/>
  <c r="I7" i="58"/>
  <c r="D7" i="58"/>
  <c r="B37" i="59"/>
  <c r="D61" i="6" l="1"/>
  <c r="D57" i="6"/>
  <c r="D53" i="6" s="1"/>
  <c r="I58" i="6"/>
  <c r="H57" i="1"/>
  <c r="H61" i="1"/>
  <c r="H64" i="1" s="1"/>
  <c r="C57" i="1"/>
  <c r="C61" i="1"/>
  <c r="C64" i="1" s="1"/>
  <c r="B57" i="1"/>
  <c r="B53" i="1" s="1"/>
  <c r="B61" i="1"/>
  <c r="E61" i="1"/>
  <c r="E64" i="1" s="1"/>
  <c r="E57" i="1"/>
  <c r="K49" i="59"/>
  <c r="J49" i="59"/>
  <c r="I49" i="59"/>
  <c r="H49" i="59"/>
  <c r="G49" i="59"/>
  <c r="F49" i="59"/>
  <c r="E49" i="59"/>
  <c r="D49" i="59"/>
  <c r="C49" i="59"/>
  <c r="B49" i="59"/>
  <c r="K48" i="59"/>
  <c r="J48" i="59"/>
  <c r="I48" i="59"/>
  <c r="H48" i="59"/>
  <c r="G48" i="59"/>
  <c r="F48" i="59"/>
  <c r="E48" i="59"/>
  <c r="D48" i="59"/>
  <c r="C48" i="59"/>
  <c r="B48" i="59"/>
  <c r="K47" i="59"/>
  <c r="J47" i="59"/>
  <c r="I47" i="59"/>
  <c r="H47" i="59"/>
  <c r="G47" i="59"/>
  <c r="F47" i="59"/>
  <c r="E47" i="59"/>
  <c r="D47" i="59"/>
  <c r="C47" i="59"/>
  <c r="B47" i="59"/>
  <c r="J46" i="59"/>
  <c r="I46" i="59"/>
  <c r="G46" i="59"/>
  <c r="F46" i="59"/>
  <c r="J45" i="59"/>
  <c r="I45" i="59"/>
  <c r="D45" i="59"/>
  <c r="K44" i="59"/>
  <c r="L44" i="59" s="1"/>
  <c r="J44" i="59"/>
  <c r="I44" i="59"/>
  <c r="H44" i="59"/>
  <c r="E44" i="59"/>
  <c r="C44" i="59"/>
  <c r="B44" i="59"/>
  <c r="J43" i="59"/>
  <c r="I43" i="59"/>
  <c r="H43" i="59"/>
  <c r="F43" i="59"/>
  <c r="E43" i="59"/>
  <c r="C43" i="59"/>
  <c r="B43" i="59"/>
  <c r="L41" i="59"/>
  <c r="K46" i="59"/>
  <c r="H46" i="59"/>
  <c r="D46" i="59"/>
  <c r="B33" i="59"/>
  <c r="K45" i="59"/>
  <c r="F45" i="59"/>
  <c r="C45" i="59"/>
  <c r="B32" i="59"/>
  <c r="B45" i="59" s="1"/>
  <c r="G44" i="59"/>
  <c r="D44" i="59"/>
  <c r="K43" i="59"/>
  <c r="L43" i="59" s="1"/>
  <c r="G45" i="59"/>
  <c r="D43" i="59"/>
  <c r="L42" i="59"/>
  <c r="B20" i="59"/>
  <c r="L20" i="59" s="1"/>
  <c r="F44" i="59"/>
  <c r="L15" i="59"/>
  <c r="I12" i="59"/>
  <c r="L11" i="59"/>
  <c r="J12" i="59"/>
  <c r="L10" i="59"/>
  <c r="L9" i="59"/>
  <c r="L8" i="59"/>
  <c r="K12" i="59"/>
  <c r="F7" i="59"/>
  <c r="F12" i="59" s="1"/>
  <c r="D7" i="59"/>
  <c r="D12" i="59" s="1"/>
  <c r="H7" i="59"/>
  <c r="H12" i="59" s="1"/>
  <c r="G7" i="59"/>
  <c r="G12" i="59" s="1"/>
  <c r="E7" i="59"/>
  <c r="E12" i="59" s="1"/>
  <c r="C7" i="59"/>
  <c r="C12" i="59" s="1"/>
  <c r="B7" i="59"/>
  <c r="L5" i="59"/>
  <c r="F5" i="59"/>
  <c r="L4" i="59"/>
  <c r="F4" i="59"/>
  <c r="L3" i="59"/>
  <c r="I50" i="58"/>
  <c r="E50" i="58"/>
  <c r="K49" i="58"/>
  <c r="J49" i="58"/>
  <c r="I49" i="58"/>
  <c r="H49" i="58"/>
  <c r="G49" i="58"/>
  <c r="F49" i="58"/>
  <c r="E49" i="58"/>
  <c r="D49" i="58"/>
  <c r="C49" i="58"/>
  <c r="B49" i="58"/>
  <c r="L49" i="58" s="1"/>
  <c r="K48" i="58"/>
  <c r="J48" i="58"/>
  <c r="I48" i="58"/>
  <c r="H48" i="58"/>
  <c r="G48" i="58"/>
  <c r="F48" i="58"/>
  <c r="E48" i="58"/>
  <c r="D48" i="58"/>
  <c r="C48" i="58"/>
  <c r="B48" i="58"/>
  <c r="K47" i="58"/>
  <c r="J47" i="58"/>
  <c r="I47" i="58"/>
  <c r="H47" i="58"/>
  <c r="G47" i="58"/>
  <c r="F47" i="58"/>
  <c r="E47" i="58"/>
  <c r="D47" i="58"/>
  <c r="C47" i="58"/>
  <c r="B47" i="58"/>
  <c r="J46" i="58"/>
  <c r="I46" i="58"/>
  <c r="G46" i="58"/>
  <c r="F46" i="58"/>
  <c r="J45" i="58"/>
  <c r="I45" i="58"/>
  <c r="D45" i="58"/>
  <c r="J44" i="58"/>
  <c r="I44" i="58"/>
  <c r="H44" i="58"/>
  <c r="E44" i="58"/>
  <c r="D44" i="58"/>
  <c r="C44" i="58"/>
  <c r="B44" i="58"/>
  <c r="J43" i="58"/>
  <c r="I43" i="58"/>
  <c r="H43" i="58"/>
  <c r="F43" i="58"/>
  <c r="E43" i="58"/>
  <c r="C43" i="58"/>
  <c r="B43" i="58"/>
  <c r="J42" i="58"/>
  <c r="I42" i="58"/>
  <c r="H42" i="58"/>
  <c r="E42" i="58"/>
  <c r="C42" i="58"/>
  <c r="B42" i="58"/>
  <c r="L41" i="58"/>
  <c r="J38" i="58"/>
  <c r="I38" i="58"/>
  <c r="F38" i="58"/>
  <c r="L37" i="58"/>
  <c r="K50" i="58"/>
  <c r="H50" i="58"/>
  <c r="G50" i="58"/>
  <c r="D50" i="58"/>
  <c r="C50" i="58"/>
  <c r="L36" i="58"/>
  <c r="L35" i="58"/>
  <c r="L34" i="58"/>
  <c r="K46" i="58"/>
  <c r="B33" i="58"/>
  <c r="B38" i="58" s="1"/>
  <c r="K32" i="58"/>
  <c r="K45" i="58" s="1"/>
  <c r="H32" i="58"/>
  <c r="H33" i="58" s="1"/>
  <c r="F45" i="58"/>
  <c r="E33" i="58"/>
  <c r="E38" i="58" s="1"/>
  <c r="C45" i="58"/>
  <c r="K31" i="58"/>
  <c r="L31" i="58" s="1"/>
  <c r="G44" i="58"/>
  <c r="K30" i="58"/>
  <c r="L30" i="58" s="1"/>
  <c r="G43" i="58"/>
  <c r="D43" i="58"/>
  <c r="G42" i="58"/>
  <c r="D42" i="58"/>
  <c r="L28" i="58"/>
  <c r="K25" i="58"/>
  <c r="I25" i="58"/>
  <c r="G25" i="58"/>
  <c r="L24" i="58"/>
  <c r="J25" i="58"/>
  <c r="F25" i="58"/>
  <c r="L23" i="58"/>
  <c r="L22" i="58"/>
  <c r="L21" i="58"/>
  <c r="D20" i="58"/>
  <c r="D25" i="58" s="1"/>
  <c r="H25" i="58"/>
  <c r="E45" i="58"/>
  <c r="C20" i="58"/>
  <c r="C25" i="58" s="1"/>
  <c r="B20" i="58"/>
  <c r="B25" i="58" s="1"/>
  <c r="L18" i="58"/>
  <c r="F44" i="58"/>
  <c r="L17" i="58"/>
  <c r="L16" i="58"/>
  <c r="F42" i="58"/>
  <c r="L15" i="58"/>
  <c r="J12" i="58"/>
  <c r="I12" i="58"/>
  <c r="L11" i="58"/>
  <c r="L10" i="58"/>
  <c r="L9" i="58"/>
  <c r="L8" i="58"/>
  <c r="K7" i="58"/>
  <c r="K12" i="58" s="1"/>
  <c r="F7" i="58"/>
  <c r="F12" i="58" s="1"/>
  <c r="E7" i="58"/>
  <c r="E12" i="58" s="1"/>
  <c r="D12" i="58"/>
  <c r="H12" i="58"/>
  <c r="G7" i="58"/>
  <c r="G12" i="58" s="1"/>
  <c r="C7" i="58"/>
  <c r="C12" i="58" s="1"/>
  <c r="B7" i="58"/>
  <c r="B12" i="58" s="1"/>
  <c r="K5" i="58"/>
  <c r="L5" i="58" s="1"/>
  <c r="K4" i="58"/>
  <c r="L4" i="58" s="1"/>
  <c r="L3" i="58"/>
  <c r="K49" i="57"/>
  <c r="L49" i="57" s="1"/>
  <c r="J49" i="57"/>
  <c r="I49" i="57"/>
  <c r="H49" i="57"/>
  <c r="G49" i="57"/>
  <c r="F49" i="57"/>
  <c r="E49" i="57"/>
  <c r="D49" i="57"/>
  <c r="C49" i="57"/>
  <c r="B49" i="57"/>
  <c r="K48" i="57"/>
  <c r="L48" i="57" s="1"/>
  <c r="J48" i="57"/>
  <c r="I48" i="57"/>
  <c r="H48" i="57"/>
  <c r="G48" i="57"/>
  <c r="F48" i="57"/>
  <c r="E48" i="57"/>
  <c r="D48" i="57"/>
  <c r="C48" i="57"/>
  <c r="B48" i="57"/>
  <c r="K47" i="57"/>
  <c r="J47" i="57"/>
  <c r="I47" i="57"/>
  <c r="H47" i="57"/>
  <c r="G47" i="57"/>
  <c r="F47" i="57"/>
  <c r="E47" i="57"/>
  <c r="D47" i="57"/>
  <c r="C47" i="57"/>
  <c r="B47" i="57"/>
  <c r="L47" i="57" s="1"/>
  <c r="J46" i="57"/>
  <c r="I46" i="57"/>
  <c r="G46" i="57"/>
  <c r="F46" i="57"/>
  <c r="K45" i="57"/>
  <c r="J45" i="57"/>
  <c r="I45" i="57"/>
  <c r="D45" i="57"/>
  <c r="K44" i="57"/>
  <c r="L44" i="57" s="1"/>
  <c r="J44" i="57"/>
  <c r="I44" i="57"/>
  <c r="H44" i="57"/>
  <c r="E44" i="57"/>
  <c r="C44" i="57"/>
  <c r="B44" i="57"/>
  <c r="J43" i="57"/>
  <c r="I43" i="57"/>
  <c r="H43" i="57"/>
  <c r="F43" i="57"/>
  <c r="E43" i="57"/>
  <c r="C43" i="57"/>
  <c r="B43" i="57"/>
  <c r="J42" i="57"/>
  <c r="I42" i="57"/>
  <c r="H42" i="57"/>
  <c r="E42" i="57"/>
  <c r="C42" i="57"/>
  <c r="B42" i="57"/>
  <c r="L41" i="57"/>
  <c r="I38" i="57"/>
  <c r="D38" i="57"/>
  <c r="K37" i="57"/>
  <c r="J37" i="57"/>
  <c r="J50" i="57" s="1"/>
  <c r="I37" i="57"/>
  <c r="H37" i="57"/>
  <c r="H50" i="57" s="1"/>
  <c r="G37" i="57"/>
  <c r="G50" i="57" s="1"/>
  <c r="F37" i="57"/>
  <c r="F50" i="57" s="1"/>
  <c r="E37" i="57"/>
  <c r="D37" i="57"/>
  <c r="D50" i="57" s="1"/>
  <c r="C37" i="57"/>
  <c r="C50" i="57" s="1"/>
  <c r="B37" i="57"/>
  <c r="B50" i="57" s="1"/>
  <c r="L36" i="57"/>
  <c r="L35" i="57"/>
  <c r="L34" i="57"/>
  <c r="K33" i="57"/>
  <c r="K46" i="57" s="1"/>
  <c r="H33" i="57"/>
  <c r="E33" i="57"/>
  <c r="D33" i="57"/>
  <c r="K32" i="57"/>
  <c r="H32" i="57"/>
  <c r="F32" i="57"/>
  <c r="F45" i="57" s="1"/>
  <c r="E32" i="57"/>
  <c r="E45" i="57" s="1"/>
  <c r="D32" i="57"/>
  <c r="C32" i="57"/>
  <c r="C45" i="57" s="1"/>
  <c r="B32" i="57"/>
  <c r="L32" i="57" s="1"/>
  <c r="K31" i="57"/>
  <c r="G31" i="57"/>
  <c r="G44" i="57" s="1"/>
  <c r="D31" i="57"/>
  <c r="L31" i="57" s="1"/>
  <c r="K30" i="57"/>
  <c r="K43" i="57" s="1"/>
  <c r="L43" i="57" s="1"/>
  <c r="G30" i="57"/>
  <c r="G43" i="57" s="1"/>
  <c r="D30" i="57"/>
  <c r="D43" i="57" s="1"/>
  <c r="K29" i="57"/>
  <c r="K42" i="57" s="1"/>
  <c r="L42" i="57" s="1"/>
  <c r="G29" i="57"/>
  <c r="G42" i="57" s="1"/>
  <c r="D29" i="57"/>
  <c r="D42" i="57" s="1"/>
  <c r="L28" i="57"/>
  <c r="K25" i="57"/>
  <c r="J25" i="57"/>
  <c r="G25" i="57"/>
  <c r="F25" i="57"/>
  <c r="I25" i="57"/>
  <c r="H25" i="57"/>
  <c r="L24" i="57"/>
  <c r="L23" i="57"/>
  <c r="L22" i="57"/>
  <c r="L21" i="57"/>
  <c r="H20" i="57"/>
  <c r="E20" i="57"/>
  <c r="E25" i="57" s="1"/>
  <c r="D20" i="57"/>
  <c r="D46" i="57" s="1"/>
  <c r="K19" i="57"/>
  <c r="H19" i="57"/>
  <c r="H45" i="57" s="1"/>
  <c r="G19" i="57"/>
  <c r="F19" i="57"/>
  <c r="E19" i="57"/>
  <c r="C19" i="57"/>
  <c r="C20" i="57" s="1"/>
  <c r="C25" i="57" s="1"/>
  <c r="B19" i="57"/>
  <c r="B20" i="57" s="1"/>
  <c r="K18" i="57"/>
  <c r="G18" i="57"/>
  <c r="F18" i="57"/>
  <c r="F44" i="57" s="1"/>
  <c r="D18" i="57"/>
  <c r="L18" i="57" s="1"/>
  <c r="K17" i="57"/>
  <c r="L17" i="57" s="1"/>
  <c r="G17" i="57"/>
  <c r="F17" i="57"/>
  <c r="D17" i="57"/>
  <c r="L16" i="57"/>
  <c r="F42" i="57"/>
  <c r="L15" i="57"/>
  <c r="I12" i="57"/>
  <c r="J12" i="57"/>
  <c r="L10" i="57"/>
  <c r="L9" i="57"/>
  <c r="L8" i="57"/>
  <c r="K7" i="57"/>
  <c r="K12" i="57" s="1"/>
  <c r="F7" i="57"/>
  <c r="F12" i="57" s="1"/>
  <c r="D7" i="57"/>
  <c r="D12" i="57" s="1"/>
  <c r="C7" i="57"/>
  <c r="C12" i="57" s="1"/>
  <c r="H6" i="57"/>
  <c r="H7" i="57" s="1"/>
  <c r="H12" i="57" s="1"/>
  <c r="G6" i="57"/>
  <c r="G7" i="57" s="1"/>
  <c r="E6" i="57"/>
  <c r="E7" i="57" s="1"/>
  <c r="E12" i="57" s="1"/>
  <c r="C6" i="57"/>
  <c r="B6" i="57"/>
  <c r="B7" i="57" s="1"/>
  <c r="L5" i="57"/>
  <c r="K5" i="57"/>
  <c r="F5" i="57"/>
  <c r="D5" i="57"/>
  <c r="L4" i="57"/>
  <c r="K4" i="57"/>
  <c r="F4" i="57"/>
  <c r="D4" i="57"/>
  <c r="L3" i="57"/>
  <c r="I50" i="56"/>
  <c r="E50" i="56"/>
  <c r="K49" i="56"/>
  <c r="J49" i="56"/>
  <c r="I49" i="56"/>
  <c r="H49" i="56"/>
  <c r="G49" i="56"/>
  <c r="F49" i="56"/>
  <c r="E49" i="56"/>
  <c r="D49" i="56"/>
  <c r="C49" i="56"/>
  <c r="B49" i="56"/>
  <c r="K48" i="56"/>
  <c r="J48" i="56"/>
  <c r="I48" i="56"/>
  <c r="H48" i="56"/>
  <c r="G48" i="56"/>
  <c r="F48" i="56"/>
  <c r="E48" i="56"/>
  <c r="D48" i="56"/>
  <c r="C48" i="56"/>
  <c r="B48" i="56"/>
  <c r="K47" i="56"/>
  <c r="J47" i="56"/>
  <c r="I47" i="56"/>
  <c r="H47" i="56"/>
  <c r="G47" i="56"/>
  <c r="F47" i="56"/>
  <c r="E47" i="56"/>
  <c r="D47" i="56"/>
  <c r="C47" i="56"/>
  <c r="B47" i="56"/>
  <c r="J46" i="56"/>
  <c r="I46" i="56"/>
  <c r="G46" i="56"/>
  <c r="F46" i="56"/>
  <c r="J45" i="56"/>
  <c r="I45" i="56"/>
  <c r="D45" i="56"/>
  <c r="K44" i="56"/>
  <c r="J44" i="56"/>
  <c r="I44" i="56"/>
  <c r="H44" i="56"/>
  <c r="E44" i="56"/>
  <c r="C44" i="56"/>
  <c r="B44" i="56"/>
  <c r="J43" i="56"/>
  <c r="I43" i="56"/>
  <c r="H43" i="56"/>
  <c r="F43" i="56"/>
  <c r="E43" i="56"/>
  <c r="C43" i="56"/>
  <c r="B43" i="56"/>
  <c r="J42" i="56"/>
  <c r="I42" i="56"/>
  <c r="H42" i="56"/>
  <c r="E42" i="56"/>
  <c r="C42" i="56"/>
  <c r="B42" i="56"/>
  <c r="I38" i="56"/>
  <c r="G38" i="56"/>
  <c r="L37" i="56"/>
  <c r="K37" i="56"/>
  <c r="J50" i="56"/>
  <c r="I37" i="56"/>
  <c r="H50" i="56"/>
  <c r="G37" i="56"/>
  <c r="G50" i="56" s="1"/>
  <c r="F37" i="56"/>
  <c r="F50" i="56" s="1"/>
  <c r="E37" i="56"/>
  <c r="D37" i="56"/>
  <c r="D50" i="56" s="1"/>
  <c r="C37" i="56"/>
  <c r="C50" i="56" s="1"/>
  <c r="B37" i="56"/>
  <c r="B50" i="56" s="1"/>
  <c r="L36" i="56"/>
  <c r="L35" i="56"/>
  <c r="L34" i="56"/>
  <c r="K46" i="56"/>
  <c r="K45" i="56"/>
  <c r="F45" i="56"/>
  <c r="L31" i="56"/>
  <c r="G44" i="56"/>
  <c r="D44" i="56"/>
  <c r="L30" i="56"/>
  <c r="G43" i="56"/>
  <c r="D43" i="56"/>
  <c r="G42" i="56"/>
  <c r="D42" i="56"/>
  <c r="L28" i="56"/>
  <c r="L23" i="56"/>
  <c r="L22" i="56"/>
  <c r="L21" i="56"/>
  <c r="E20" i="56"/>
  <c r="E25" i="56" s="1"/>
  <c r="D20" i="56"/>
  <c r="D25" i="56" s="1"/>
  <c r="H25" i="56"/>
  <c r="B20" i="56"/>
  <c r="K18" i="56"/>
  <c r="F44" i="56"/>
  <c r="L18" i="56"/>
  <c r="K17" i="56"/>
  <c r="L17" i="56" s="1"/>
  <c r="L16" i="56"/>
  <c r="F42" i="56"/>
  <c r="L15" i="56"/>
  <c r="L11" i="56"/>
  <c r="L10" i="56"/>
  <c r="L9" i="56"/>
  <c r="L8" i="56"/>
  <c r="K7" i="56"/>
  <c r="K12" i="56" s="1"/>
  <c r="B7" i="56"/>
  <c r="K5" i="56"/>
  <c r="L5" i="56" s="1"/>
  <c r="D5" i="56"/>
  <c r="K4" i="56"/>
  <c r="L4" i="56" s="1"/>
  <c r="D4" i="56"/>
  <c r="L3" i="56"/>
  <c r="K49" i="55"/>
  <c r="J49" i="55"/>
  <c r="I49" i="55"/>
  <c r="H49" i="55"/>
  <c r="G49" i="55"/>
  <c r="F49" i="55"/>
  <c r="E49" i="55"/>
  <c r="D49" i="55"/>
  <c r="C49" i="55"/>
  <c r="B49" i="55"/>
  <c r="K48" i="55"/>
  <c r="J48" i="55"/>
  <c r="I48" i="55"/>
  <c r="H48" i="55"/>
  <c r="G48" i="55"/>
  <c r="F48" i="55"/>
  <c r="E48" i="55"/>
  <c r="D48" i="55"/>
  <c r="C48" i="55"/>
  <c r="B48" i="55"/>
  <c r="K47" i="55"/>
  <c r="J47" i="55"/>
  <c r="I47" i="55"/>
  <c r="H47" i="55"/>
  <c r="G47" i="55"/>
  <c r="F47" i="55"/>
  <c r="E47" i="55"/>
  <c r="D47" i="55"/>
  <c r="C47" i="55"/>
  <c r="B47" i="55"/>
  <c r="J46" i="55"/>
  <c r="I46" i="55"/>
  <c r="G46" i="55"/>
  <c r="F46" i="55"/>
  <c r="E46" i="55"/>
  <c r="J45" i="55"/>
  <c r="I45" i="55"/>
  <c r="D45" i="55"/>
  <c r="K44" i="55"/>
  <c r="J44" i="55"/>
  <c r="I44" i="55"/>
  <c r="H44" i="55"/>
  <c r="E44" i="55"/>
  <c r="C44" i="55"/>
  <c r="B44" i="55"/>
  <c r="J43" i="55"/>
  <c r="I43" i="55"/>
  <c r="H43" i="55"/>
  <c r="F43" i="55"/>
  <c r="E43" i="55"/>
  <c r="C43" i="55"/>
  <c r="B43" i="55"/>
  <c r="J42" i="55"/>
  <c r="I42" i="55"/>
  <c r="H42" i="55"/>
  <c r="E42" i="55"/>
  <c r="C42" i="55"/>
  <c r="B42" i="55"/>
  <c r="I38" i="55"/>
  <c r="E38" i="55"/>
  <c r="L37" i="55"/>
  <c r="J50" i="55"/>
  <c r="H50" i="55"/>
  <c r="G50" i="55"/>
  <c r="F50" i="55"/>
  <c r="D50" i="55"/>
  <c r="C50" i="55"/>
  <c r="B50" i="55"/>
  <c r="L36" i="55"/>
  <c r="L35" i="55"/>
  <c r="L34" i="55"/>
  <c r="K46" i="55"/>
  <c r="K45" i="55"/>
  <c r="F45" i="55"/>
  <c r="E45" i="55"/>
  <c r="C45" i="55"/>
  <c r="L32" i="55"/>
  <c r="L31" i="55"/>
  <c r="G44" i="55"/>
  <c r="D44" i="55"/>
  <c r="L30" i="55"/>
  <c r="G45" i="55"/>
  <c r="D43" i="55"/>
  <c r="G42" i="55"/>
  <c r="D42" i="55"/>
  <c r="L28" i="55"/>
  <c r="L24" i="55"/>
  <c r="L23" i="55"/>
  <c r="L22" i="55"/>
  <c r="L21" i="55"/>
  <c r="E20" i="55"/>
  <c r="D20" i="55"/>
  <c r="H45" i="55"/>
  <c r="C20" i="55"/>
  <c r="L19" i="55"/>
  <c r="F44" i="55"/>
  <c r="L18" i="55"/>
  <c r="L17" i="55"/>
  <c r="L16" i="55"/>
  <c r="F42" i="55"/>
  <c r="L15" i="55"/>
  <c r="L10" i="55"/>
  <c r="L9" i="55"/>
  <c r="L8" i="55"/>
  <c r="K7" i="55"/>
  <c r="F7" i="55"/>
  <c r="D7" i="55"/>
  <c r="G7" i="55"/>
  <c r="E7" i="55"/>
  <c r="C7" i="55"/>
  <c r="B7" i="55"/>
  <c r="L5" i="55"/>
  <c r="K5" i="55"/>
  <c r="D5" i="55"/>
  <c r="L4" i="55"/>
  <c r="K4" i="55"/>
  <c r="D4" i="55"/>
  <c r="L3" i="55"/>
  <c r="K49" i="54"/>
  <c r="J49" i="54"/>
  <c r="I49" i="54"/>
  <c r="H49" i="54"/>
  <c r="G49" i="54"/>
  <c r="F49" i="54"/>
  <c r="E49" i="54"/>
  <c r="D49" i="54"/>
  <c r="C49" i="54"/>
  <c r="B49" i="54"/>
  <c r="K48" i="54"/>
  <c r="J48" i="54"/>
  <c r="I48" i="54"/>
  <c r="H48" i="54"/>
  <c r="G48" i="54"/>
  <c r="F48" i="54"/>
  <c r="E48" i="54"/>
  <c r="D48" i="54"/>
  <c r="C48" i="54"/>
  <c r="B48" i="54"/>
  <c r="K47" i="54"/>
  <c r="J47" i="54"/>
  <c r="I47" i="54"/>
  <c r="H47" i="54"/>
  <c r="G47" i="54"/>
  <c r="F47" i="54"/>
  <c r="E47" i="54"/>
  <c r="D47" i="54"/>
  <c r="C47" i="54"/>
  <c r="B47" i="54"/>
  <c r="J46" i="54"/>
  <c r="I46" i="54"/>
  <c r="G46" i="54"/>
  <c r="F46" i="54"/>
  <c r="D46" i="54"/>
  <c r="K45" i="54"/>
  <c r="J45" i="54"/>
  <c r="I45" i="54"/>
  <c r="J44" i="54"/>
  <c r="I44" i="54"/>
  <c r="H44" i="54"/>
  <c r="E44" i="54"/>
  <c r="C44" i="54"/>
  <c r="B44" i="54"/>
  <c r="J43" i="54"/>
  <c r="I43" i="54"/>
  <c r="H43" i="54"/>
  <c r="E43" i="54"/>
  <c r="C43" i="54"/>
  <c r="B43" i="54"/>
  <c r="J42" i="54"/>
  <c r="I42" i="54"/>
  <c r="H42" i="54"/>
  <c r="E42" i="54"/>
  <c r="C42" i="54"/>
  <c r="B42" i="54"/>
  <c r="L41" i="54"/>
  <c r="I38" i="54"/>
  <c r="E38" i="54"/>
  <c r="L37" i="54"/>
  <c r="K37" i="54"/>
  <c r="J37" i="54"/>
  <c r="I37" i="54"/>
  <c r="H37" i="54"/>
  <c r="G37" i="54"/>
  <c r="F37" i="54"/>
  <c r="E37" i="54"/>
  <c r="D37" i="54"/>
  <c r="C37" i="54"/>
  <c r="B37" i="54"/>
  <c r="L36" i="54"/>
  <c r="L35" i="54"/>
  <c r="L34" i="54"/>
  <c r="K33" i="54"/>
  <c r="K46" i="54" s="1"/>
  <c r="H33" i="54"/>
  <c r="H46" i="54" s="1"/>
  <c r="E33" i="54"/>
  <c r="D33" i="54"/>
  <c r="B33" i="54"/>
  <c r="K32" i="54"/>
  <c r="H32" i="54"/>
  <c r="H45" i="54" s="1"/>
  <c r="F32" i="54"/>
  <c r="F45" i="54" s="1"/>
  <c r="E32" i="54"/>
  <c r="E45" i="54" s="1"/>
  <c r="D32" i="54"/>
  <c r="D45" i="54" s="1"/>
  <c r="C32" i="54"/>
  <c r="C45" i="54" s="1"/>
  <c r="B32" i="54"/>
  <c r="L32" i="54" s="1"/>
  <c r="K31" i="54"/>
  <c r="L31" i="54" s="1"/>
  <c r="G31" i="54"/>
  <c r="G44" i="54" s="1"/>
  <c r="D31" i="54"/>
  <c r="D44" i="54" s="1"/>
  <c r="K30" i="54"/>
  <c r="L30" i="54" s="1"/>
  <c r="G30" i="54"/>
  <c r="G43" i="54" s="1"/>
  <c r="D30" i="54"/>
  <c r="D43" i="54" s="1"/>
  <c r="K29" i="54"/>
  <c r="K42" i="54" s="1"/>
  <c r="G29" i="54"/>
  <c r="G42" i="54" s="1"/>
  <c r="D29" i="54"/>
  <c r="D42" i="54" s="1"/>
  <c r="L28" i="54"/>
  <c r="L24" i="54"/>
  <c r="L23" i="54"/>
  <c r="L22" i="54"/>
  <c r="L21" i="54"/>
  <c r="B20" i="54"/>
  <c r="B25" i="54" s="1"/>
  <c r="F44" i="54"/>
  <c r="L18" i="54"/>
  <c r="L17" i="54"/>
  <c r="F43" i="54"/>
  <c r="L16" i="54"/>
  <c r="F42" i="54"/>
  <c r="L15" i="54"/>
  <c r="L11" i="54"/>
  <c r="L10" i="54"/>
  <c r="L9" i="54"/>
  <c r="L8" i="54"/>
  <c r="B7" i="54"/>
  <c r="L7" i="54" s="1"/>
  <c r="L5" i="54"/>
  <c r="L4" i="54"/>
  <c r="L3" i="54"/>
  <c r="H60" i="1" l="1"/>
  <c r="H53" i="1"/>
  <c r="E60" i="1"/>
  <c r="E53" i="1"/>
  <c r="C60" i="1"/>
  <c r="C53" i="1"/>
  <c r="L47" i="54"/>
  <c r="D46" i="56"/>
  <c r="B45" i="56"/>
  <c r="L19" i="56"/>
  <c r="C45" i="56"/>
  <c r="D60" i="6"/>
  <c r="D55" i="6" s="1"/>
  <c r="I57" i="6"/>
  <c r="D64" i="6"/>
  <c r="I61" i="6"/>
  <c r="B60" i="1"/>
  <c r="B55" i="1" s="1"/>
  <c r="B64" i="1"/>
  <c r="L49" i="54"/>
  <c r="L48" i="54"/>
  <c r="L49" i="59"/>
  <c r="L48" i="59"/>
  <c r="L47" i="59"/>
  <c r="E46" i="54"/>
  <c r="L42" i="54"/>
  <c r="L19" i="54"/>
  <c r="L7" i="56"/>
  <c r="H46" i="57"/>
  <c r="E46" i="57"/>
  <c r="D25" i="57"/>
  <c r="H46" i="55"/>
  <c r="D46" i="55"/>
  <c r="L48" i="58"/>
  <c r="K44" i="58"/>
  <c r="L44" i="58" s="1"/>
  <c r="L47" i="58"/>
  <c r="D46" i="58"/>
  <c r="L19" i="58"/>
  <c r="L42" i="58"/>
  <c r="B25" i="59"/>
  <c r="L25" i="59" s="1"/>
  <c r="L45" i="59"/>
  <c r="L7" i="59"/>
  <c r="B12" i="59"/>
  <c r="L12" i="59" s="1"/>
  <c r="E46" i="59"/>
  <c r="L50" i="59"/>
  <c r="B38" i="59"/>
  <c r="G43" i="59"/>
  <c r="E45" i="59"/>
  <c r="B46" i="59"/>
  <c r="H45" i="59"/>
  <c r="H46" i="58"/>
  <c r="L12" i="58"/>
  <c r="G45" i="58"/>
  <c r="L6" i="58"/>
  <c r="K43" i="58"/>
  <c r="L43" i="58" s="1"/>
  <c r="B46" i="58"/>
  <c r="B50" i="58"/>
  <c r="F50" i="58"/>
  <c r="L7" i="58"/>
  <c r="E20" i="58"/>
  <c r="L20" i="58" s="1"/>
  <c r="L29" i="58"/>
  <c r="G38" i="58"/>
  <c r="K38" i="58"/>
  <c r="B45" i="58"/>
  <c r="H45" i="58"/>
  <c r="C33" i="58"/>
  <c r="C46" i="58" s="1"/>
  <c r="J50" i="58"/>
  <c r="D38" i="58"/>
  <c r="H38" i="58"/>
  <c r="B12" i="57"/>
  <c r="B25" i="57"/>
  <c r="L20" i="57"/>
  <c r="G12" i="57"/>
  <c r="L7" i="57"/>
  <c r="L50" i="57"/>
  <c r="L25" i="57"/>
  <c r="G32" i="57"/>
  <c r="G45" i="57" s="1"/>
  <c r="L37" i="57"/>
  <c r="E38" i="57"/>
  <c r="E50" i="57"/>
  <c r="I50" i="57"/>
  <c r="L6" i="57"/>
  <c r="C33" i="57"/>
  <c r="C46" i="57" s="1"/>
  <c r="F38" i="57"/>
  <c r="J38" i="57"/>
  <c r="D44" i="57"/>
  <c r="L11" i="57"/>
  <c r="B33" i="57"/>
  <c r="L19" i="57"/>
  <c r="L29" i="57"/>
  <c r="L30" i="57"/>
  <c r="C38" i="57"/>
  <c r="G38" i="57"/>
  <c r="K38" i="57"/>
  <c r="B45" i="57"/>
  <c r="L45" i="57" s="1"/>
  <c r="H38" i="57"/>
  <c r="H46" i="56"/>
  <c r="E38" i="56"/>
  <c r="E46" i="56"/>
  <c r="B46" i="56"/>
  <c r="C20" i="56"/>
  <c r="C25" i="56" s="1"/>
  <c r="G45" i="56"/>
  <c r="H45" i="56"/>
  <c r="L6" i="56"/>
  <c r="B38" i="56"/>
  <c r="F38" i="56"/>
  <c r="J38" i="56"/>
  <c r="K43" i="56"/>
  <c r="E45" i="56"/>
  <c r="L24" i="56"/>
  <c r="L29" i="56"/>
  <c r="L33" i="56"/>
  <c r="K38" i="56"/>
  <c r="L38" i="56" s="1"/>
  <c r="L32" i="56"/>
  <c r="D38" i="56"/>
  <c r="H38" i="56"/>
  <c r="L7" i="55"/>
  <c r="L12" i="55"/>
  <c r="E50" i="55"/>
  <c r="I50" i="55"/>
  <c r="B20" i="55"/>
  <c r="B46" i="55" s="1"/>
  <c r="L11" i="55"/>
  <c r="L6" i="55"/>
  <c r="C46" i="55"/>
  <c r="B38" i="55"/>
  <c r="F38" i="55"/>
  <c r="J38" i="55"/>
  <c r="G43" i="55"/>
  <c r="K43" i="55"/>
  <c r="L29" i="55"/>
  <c r="L33" i="55"/>
  <c r="C38" i="55"/>
  <c r="G38" i="55"/>
  <c r="K38" i="55"/>
  <c r="B45" i="55"/>
  <c r="D38" i="55"/>
  <c r="H38" i="55"/>
  <c r="L20" i="54"/>
  <c r="L25" i="54"/>
  <c r="L50" i="54"/>
  <c r="K44" i="54"/>
  <c r="L44" i="54" s="1"/>
  <c r="G32" i="54"/>
  <c r="G45" i="54" s="1"/>
  <c r="L6" i="54"/>
  <c r="C33" i="54"/>
  <c r="C46" i="54" s="1"/>
  <c r="B38" i="54"/>
  <c r="F38" i="54"/>
  <c r="J38" i="54"/>
  <c r="K43" i="54"/>
  <c r="L43" i="54" s="1"/>
  <c r="B46" i="54"/>
  <c r="L29" i="54"/>
  <c r="G38" i="54"/>
  <c r="K38" i="54"/>
  <c r="L38" i="54" s="1"/>
  <c r="B45" i="54"/>
  <c r="L45" i="54" s="1"/>
  <c r="D38" i="54"/>
  <c r="H38" i="54"/>
  <c r="J57" i="6" l="1"/>
  <c r="I53" i="6"/>
  <c r="E63" i="1"/>
  <c r="E54" i="1" s="1"/>
  <c r="E55" i="1"/>
  <c r="C63" i="1"/>
  <c r="C54" i="1" s="1"/>
  <c r="C55" i="1"/>
  <c r="H63" i="1"/>
  <c r="H54" i="1" s="1"/>
  <c r="H55" i="1"/>
  <c r="L38" i="55"/>
  <c r="I64" i="6"/>
  <c r="D63" i="6"/>
  <c r="D54" i="6" s="1"/>
  <c r="I60" i="6"/>
  <c r="B63" i="1"/>
  <c r="B54" i="1" s="1"/>
  <c r="L46" i="54"/>
  <c r="L12" i="54"/>
  <c r="L25" i="56"/>
  <c r="L12" i="57"/>
  <c r="L45" i="58"/>
  <c r="L32" i="58"/>
  <c r="L12" i="56"/>
  <c r="L50" i="58"/>
  <c r="C46" i="59"/>
  <c r="L46" i="59" s="1"/>
  <c r="C38" i="58"/>
  <c r="L38" i="58" s="1"/>
  <c r="E46" i="58"/>
  <c r="L46" i="58" s="1"/>
  <c r="E25" i="58"/>
  <c r="L25" i="58" s="1"/>
  <c r="L33" i="58"/>
  <c r="L33" i="57"/>
  <c r="B46" i="57"/>
  <c r="L46" i="57" s="1"/>
  <c r="B38" i="57"/>
  <c r="L38" i="57"/>
  <c r="C46" i="56"/>
  <c r="C38" i="56"/>
  <c r="L20" i="56"/>
  <c r="L25" i="55"/>
  <c r="L20" i="55"/>
  <c r="L33" i="54"/>
  <c r="C38" i="54"/>
  <c r="I63" i="6" l="1"/>
  <c r="I54" i="6" s="1"/>
  <c r="I55" i="6"/>
  <c r="J60" i="6"/>
  <c r="K33" i="31"/>
  <c r="I33" i="31"/>
  <c r="J33" i="31"/>
  <c r="J31" i="31"/>
  <c r="J30" i="31"/>
  <c r="I31" i="31"/>
  <c r="I30" i="31"/>
  <c r="G33" i="31"/>
  <c r="F33" i="31"/>
  <c r="F30" i="31"/>
  <c r="F31" i="31"/>
  <c r="D32" i="31"/>
  <c r="D33" i="31"/>
  <c r="C33" i="31"/>
  <c r="C32" i="31"/>
  <c r="B31" i="31"/>
  <c r="B30" i="31"/>
  <c r="K25" i="31"/>
  <c r="K20" i="31"/>
  <c r="H25" i="31"/>
  <c r="H19" i="31"/>
  <c r="G19" i="31"/>
  <c r="G20" i="31" s="1"/>
  <c r="F20" i="31"/>
  <c r="D19" i="31"/>
  <c r="I20" i="31"/>
  <c r="I25" i="31" s="1"/>
  <c r="J20" i="31"/>
  <c r="J25" i="31" s="1"/>
  <c r="J18" i="31"/>
  <c r="I18" i="31"/>
  <c r="J17" i="31"/>
  <c r="I17" i="31"/>
  <c r="B18" i="31"/>
  <c r="B17" i="31"/>
  <c r="I12" i="31"/>
  <c r="J12" i="31"/>
  <c r="J4" i="31"/>
  <c r="J5" i="31"/>
  <c r="J7" i="31"/>
  <c r="I7" i="31"/>
  <c r="I5" i="31"/>
  <c r="I4" i="31"/>
  <c r="D6" i="31"/>
  <c r="C6" i="31"/>
  <c r="B5" i="31"/>
  <c r="B4" i="31"/>
  <c r="J63" i="6" l="1"/>
  <c r="K33" i="49"/>
  <c r="H25" i="49"/>
  <c r="H30" i="49"/>
  <c r="H31" i="49"/>
  <c r="I33" i="49"/>
  <c r="I31" i="49"/>
  <c r="I30" i="49"/>
  <c r="G33" i="49"/>
  <c r="F33" i="49"/>
  <c r="F30" i="49"/>
  <c r="F31" i="49"/>
  <c r="D33" i="49"/>
  <c r="D30" i="49"/>
  <c r="B31" i="49"/>
  <c r="B30" i="49"/>
  <c r="L22" i="49"/>
  <c r="L16" i="49" l="1"/>
  <c r="L17" i="49"/>
  <c r="L18" i="49"/>
  <c r="L19" i="49"/>
  <c r="L21" i="49"/>
  <c r="I25" i="49"/>
  <c r="L15" i="49"/>
  <c r="K18" i="49"/>
  <c r="K17" i="49"/>
  <c r="I20" i="49"/>
  <c r="I17" i="49"/>
  <c r="I18" i="49"/>
  <c r="H17" i="49"/>
  <c r="H18" i="49"/>
  <c r="G20" i="49"/>
  <c r="G19" i="49"/>
  <c r="F20" i="49"/>
  <c r="F18" i="49"/>
  <c r="F17" i="49"/>
  <c r="E19" i="49"/>
  <c r="E20" i="49" s="1"/>
  <c r="C20" i="49"/>
  <c r="C19" i="49"/>
  <c r="B18" i="49"/>
  <c r="B17" i="49"/>
  <c r="I7" i="49"/>
  <c r="I4" i="49"/>
  <c r="I5" i="49"/>
  <c r="H5" i="49"/>
  <c r="H4" i="49"/>
  <c r="F6" i="49"/>
  <c r="C6" i="49"/>
  <c r="B5" i="49"/>
  <c r="B4" i="49"/>
  <c r="I50" i="53"/>
  <c r="E50" i="53"/>
  <c r="K49" i="53"/>
  <c r="J49" i="53"/>
  <c r="I49" i="53"/>
  <c r="H49" i="53"/>
  <c r="G49" i="53"/>
  <c r="F49" i="53"/>
  <c r="E49" i="53"/>
  <c r="D49" i="53"/>
  <c r="C49" i="53"/>
  <c r="B49" i="53"/>
  <c r="K48" i="53"/>
  <c r="J48" i="53"/>
  <c r="I48" i="53"/>
  <c r="H48" i="53"/>
  <c r="G48" i="53"/>
  <c r="F48" i="53"/>
  <c r="E48" i="53"/>
  <c r="D48" i="53"/>
  <c r="C48" i="53"/>
  <c r="B48" i="53"/>
  <c r="K47" i="53"/>
  <c r="J47" i="53"/>
  <c r="I47" i="53"/>
  <c r="H47" i="53"/>
  <c r="G47" i="53"/>
  <c r="F47" i="53"/>
  <c r="E47" i="53"/>
  <c r="D47" i="53"/>
  <c r="C47" i="53"/>
  <c r="B47" i="53"/>
  <c r="J46" i="53"/>
  <c r="I46" i="53"/>
  <c r="F46" i="53"/>
  <c r="J45" i="53"/>
  <c r="I45" i="53"/>
  <c r="D45" i="53"/>
  <c r="K44" i="53"/>
  <c r="J44" i="53"/>
  <c r="I44" i="53"/>
  <c r="H44" i="53"/>
  <c r="E44" i="53"/>
  <c r="C44" i="53"/>
  <c r="B44" i="53"/>
  <c r="J43" i="53"/>
  <c r="I43" i="53"/>
  <c r="H43" i="53"/>
  <c r="G43" i="53"/>
  <c r="F43" i="53"/>
  <c r="E43" i="53"/>
  <c r="C43" i="53"/>
  <c r="B43" i="53"/>
  <c r="J42" i="53"/>
  <c r="I42" i="53"/>
  <c r="H42" i="53"/>
  <c r="E42" i="53"/>
  <c r="C42" i="53"/>
  <c r="B42" i="53"/>
  <c r="L41" i="53"/>
  <c r="K50" i="53"/>
  <c r="J50" i="53"/>
  <c r="H50" i="53"/>
  <c r="G50" i="53"/>
  <c r="F38" i="53"/>
  <c r="D50" i="53"/>
  <c r="C50" i="53"/>
  <c r="L36" i="53"/>
  <c r="L35" i="53"/>
  <c r="L34" i="53"/>
  <c r="K46" i="53"/>
  <c r="K45" i="53"/>
  <c r="F45" i="53"/>
  <c r="E32" i="53"/>
  <c r="C32" i="53"/>
  <c r="L31" i="53"/>
  <c r="K31" i="53"/>
  <c r="D44" i="53"/>
  <c r="L30" i="53"/>
  <c r="K30" i="53"/>
  <c r="G32" i="53"/>
  <c r="D43" i="53"/>
  <c r="L29" i="53"/>
  <c r="K42" i="53"/>
  <c r="G42" i="53"/>
  <c r="D42" i="53"/>
  <c r="L28" i="53"/>
  <c r="G25" i="53"/>
  <c r="K25" i="53"/>
  <c r="F25" i="53"/>
  <c r="L23" i="53"/>
  <c r="L22" i="53"/>
  <c r="L21" i="53"/>
  <c r="D20" i="53"/>
  <c r="D25" i="53" s="1"/>
  <c r="H19" i="53"/>
  <c r="E19" i="53"/>
  <c r="E20" i="53" s="1"/>
  <c r="C19" i="53"/>
  <c r="C20" i="53" s="1"/>
  <c r="C25" i="53" s="1"/>
  <c r="B20" i="53"/>
  <c r="K18" i="53"/>
  <c r="L18" i="53" s="1"/>
  <c r="G44" i="53"/>
  <c r="F18" i="53"/>
  <c r="F44" i="53" s="1"/>
  <c r="K17" i="53"/>
  <c r="K43" i="53" s="1"/>
  <c r="L43" i="53" s="1"/>
  <c r="F17" i="53"/>
  <c r="L16" i="53"/>
  <c r="F42" i="53"/>
  <c r="L15" i="53"/>
  <c r="L10" i="53"/>
  <c r="L9" i="53"/>
  <c r="L8" i="53"/>
  <c r="K7" i="53"/>
  <c r="K12" i="53" s="1"/>
  <c r="F12" i="53"/>
  <c r="D12" i="53"/>
  <c r="H12" i="53"/>
  <c r="G12" i="53"/>
  <c r="E12" i="53"/>
  <c r="C12" i="53"/>
  <c r="K5" i="53"/>
  <c r="L5" i="53" s="1"/>
  <c r="K4" i="53"/>
  <c r="L4" i="53" s="1"/>
  <c r="L3" i="53"/>
  <c r="I50" i="52"/>
  <c r="E50" i="52"/>
  <c r="L49" i="52"/>
  <c r="K49" i="52"/>
  <c r="J49" i="52"/>
  <c r="I49" i="52"/>
  <c r="H49" i="52"/>
  <c r="G49" i="52"/>
  <c r="F49" i="52"/>
  <c r="E49" i="52"/>
  <c r="D49" i="52"/>
  <c r="C49" i="52"/>
  <c r="B49" i="52"/>
  <c r="K48" i="52"/>
  <c r="L48" i="52" s="1"/>
  <c r="J48" i="52"/>
  <c r="I48" i="52"/>
  <c r="H48" i="52"/>
  <c r="G48" i="52"/>
  <c r="F48" i="52"/>
  <c r="E48" i="52"/>
  <c r="D48" i="52"/>
  <c r="C48" i="52"/>
  <c r="B48" i="52"/>
  <c r="K47" i="52"/>
  <c r="L47" i="52" s="1"/>
  <c r="J47" i="52"/>
  <c r="I47" i="52"/>
  <c r="H47" i="52"/>
  <c r="G47" i="52"/>
  <c r="F47" i="52"/>
  <c r="E47" i="52"/>
  <c r="D47" i="52"/>
  <c r="C47" i="52"/>
  <c r="B47" i="52"/>
  <c r="J46" i="52"/>
  <c r="I46" i="52"/>
  <c r="G46" i="52"/>
  <c r="F46" i="52"/>
  <c r="J45" i="52"/>
  <c r="I45" i="52"/>
  <c r="D45" i="52"/>
  <c r="K44" i="52"/>
  <c r="L44" i="52" s="1"/>
  <c r="J44" i="52"/>
  <c r="I44" i="52"/>
  <c r="H44" i="52"/>
  <c r="E44" i="52"/>
  <c r="C44" i="52"/>
  <c r="B44" i="52"/>
  <c r="J43" i="52"/>
  <c r="I43" i="52"/>
  <c r="H43" i="52"/>
  <c r="G43" i="52"/>
  <c r="F43" i="52"/>
  <c r="E43" i="52"/>
  <c r="C43" i="52"/>
  <c r="B43" i="52"/>
  <c r="J42" i="52"/>
  <c r="I42" i="52"/>
  <c r="H42" i="52"/>
  <c r="E42" i="52"/>
  <c r="C42" i="52"/>
  <c r="B42" i="52"/>
  <c r="L41" i="52"/>
  <c r="G38" i="52"/>
  <c r="C38" i="52"/>
  <c r="K50" i="52"/>
  <c r="J50" i="52"/>
  <c r="G50" i="52"/>
  <c r="F38" i="52"/>
  <c r="C50" i="52"/>
  <c r="L36" i="52"/>
  <c r="L35" i="52"/>
  <c r="L34" i="52"/>
  <c r="K33" i="52"/>
  <c r="K46" i="52" s="1"/>
  <c r="D33" i="52"/>
  <c r="D46" i="52" s="1"/>
  <c r="C33" i="52"/>
  <c r="K32" i="52"/>
  <c r="K45" i="52" s="1"/>
  <c r="H32" i="52"/>
  <c r="H33" i="52" s="1"/>
  <c r="F32" i="52"/>
  <c r="F45" i="52" s="1"/>
  <c r="E32" i="52"/>
  <c r="E45" i="52" s="1"/>
  <c r="D32" i="52"/>
  <c r="C32" i="52"/>
  <c r="B32" i="52"/>
  <c r="B45" i="52" s="1"/>
  <c r="L31" i="52"/>
  <c r="K31" i="52"/>
  <c r="G31" i="52"/>
  <c r="D31" i="52"/>
  <c r="D44" i="52" s="1"/>
  <c r="L30" i="52"/>
  <c r="K30" i="52"/>
  <c r="G30" i="52"/>
  <c r="G32" i="52" s="1"/>
  <c r="G45" i="52" s="1"/>
  <c r="D30" i="52"/>
  <c r="D43" i="52" s="1"/>
  <c r="L29" i="52"/>
  <c r="K42" i="52"/>
  <c r="G42" i="52"/>
  <c r="D42" i="52"/>
  <c r="L28" i="52"/>
  <c r="G25" i="52"/>
  <c r="K25" i="52"/>
  <c r="H50" i="52"/>
  <c r="F25" i="52"/>
  <c r="D50" i="52"/>
  <c r="L23" i="52"/>
  <c r="L22" i="52"/>
  <c r="L21" i="52"/>
  <c r="D20" i="52"/>
  <c r="D25" i="52" s="1"/>
  <c r="K19" i="52"/>
  <c r="L19" i="52" s="1"/>
  <c r="H19" i="52"/>
  <c r="H20" i="52" s="1"/>
  <c r="H25" i="52" s="1"/>
  <c r="G19" i="52"/>
  <c r="F19" i="52"/>
  <c r="E19" i="52"/>
  <c r="E20" i="52" s="1"/>
  <c r="C19" i="52"/>
  <c r="C45" i="52" s="1"/>
  <c r="B19" i="52"/>
  <c r="B20" i="52" s="1"/>
  <c r="K18" i="52"/>
  <c r="L18" i="52" s="1"/>
  <c r="G18" i="52"/>
  <c r="G44" i="52" s="1"/>
  <c r="F18" i="52"/>
  <c r="F44" i="52" s="1"/>
  <c r="D18" i="52"/>
  <c r="K17" i="52"/>
  <c r="K43" i="52" s="1"/>
  <c r="L43" i="52" s="1"/>
  <c r="G17" i="52"/>
  <c r="F17" i="52"/>
  <c r="D17" i="52"/>
  <c r="L16" i="52"/>
  <c r="F42" i="52"/>
  <c r="L15" i="52"/>
  <c r="D12" i="52"/>
  <c r="C12" i="52"/>
  <c r="L10" i="52"/>
  <c r="L9" i="52"/>
  <c r="L8" i="52"/>
  <c r="K7" i="52"/>
  <c r="K12" i="52" s="1"/>
  <c r="F7" i="52"/>
  <c r="F12" i="52" s="1"/>
  <c r="D7" i="52"/>
  <c r="C7" i="52"/>
  <c r="B7" i="52"/>
  <c r="B12" i="52" s="1"/>
  <c r="H6" i="52"/>
  <c r="H7" i="52" s="1"/>
  <c r="H12" i="52" s="1"/>
  <c r="G6" i="52"/>
  <c r="G7" i="52" s="1"/>
  <c r="G12" i="52" s="1"/>
  <c r="E6" i="52"/>
  <c r="E7" i="52" s="1"/>
  <c r="E12" i="52" s="1"/>
  <c r="C6" i="52"/>
  <c r="L6" i="52" s="1"/>
  <c r="B6" i="52"/>
  <c r="K5" i="52"/>
  <c r="L5" i="52" s="1"/>
  <c r="F5" i="52"/>
  <c r="D5" i="52"/>
  <c r="K4" i="52"/>
  <c r="L4" i="52" s="1"/>
  <c r="F4" i="52"/>
  <c r="D4" i="52"/>
  <c r="L3" i="52"/>
  <c r="I50" i="51"/>
  <c r="E50" i="51"/>
  <c r="L49" i="51"/>
  <c r="K49" i="51"/>
  <c r="J49" i="51"/>
  <c r="I49" i="51"/>
  <c r="H49" i="51"/>
  <c r="G49" i="51"/>
  <c r="F49" i="51"/>
  <c r="E49" i="51"/>
  <c r="D49" i="51"/>
  <c r="C49" i="51"/>
  <c r="B49" i="51"/>
  <c r="K48" i="51"/>
  <c r="L48" i="51" s="1"/>
  <c r="J48" i="51"/>
  <c r="I48" i="51"/>
  <c r="H48" i="51"/>
  <c r="G48" i="51"/>
  <c r="F48" i="51"/>
  <c r="E48" i="51"/>
  <c r="D48" i="51"/>
  <c r="C48" i="51"/>
  <c r="B48" i="51"/>
  <c r="K47" i="51"/>
  <c r="L47" i="51" s="1"/>
  <c r="J47" i="51"/>
  <c r="I47" i="51"/>
  <c r="H47" i="51"/>
  <c r="G47" i="51"/>
  <c r="F47" i="51"/>
  <c r="E47" i="51"/>
  <c r="D47" i="51"/>
  <c r="C47" i="51"/>
  <c r="B47" i="51"/>
  <c r="J46" i="51"/>
  <c r="I46" i="51"/>
  <c r="G46" i="51"/>
  <c r="F46" i="51"/>
  <c r="J45" i="51"/>
  <c r="I45" i="51"/>
  <c r="D45" i="51"/>
  <c r="K44" i="51"/>
  <c r="L44" i="51" s="1"/>
  <c r="J44" i="51"/>
  <c r="I44" i="51"/>
  <c r="H44" i="51"/>
  <c r="E44" i="51"/>
  <c r="C44" i="51"/>
  <c r="B44" i="51"/>
  <c r="J43" i="51"/>
  <c r="I43" i="51"/>
  <c r="H43" i="51"/>
  <c r="F43" i="51"/>
  <c r="E43" i="51"/>
  <c r="C43" i="51"/>
  <c r="B43" i="51"/>
  <c r="J42" i="51"/>
  <c r="I42" i="51"/>
  <c r="H42" i="51"/>
  <c r="E42" i="51"/>
  <c r="C42" i="51"/>
  <c r="B42" i="51"/>
  <c r="L41" i="51"/>
  <c r="G38" i="51"/>
  <c r="C38" i="51"/>
  <c r="K50" i="51"/>
  <c r="J50" i="51"/>
  <c r="H50" i="51"/>
  <c r="G50" i="51"/>
  <c r="F38" i="51"/>
  <c r="D50" i="51"/>
  <c r="C50" i="51"/>
  <c r="L36" i="51"/>
  <c r="L35" i="51"/>
  <c r="L34" i="51"/>
  <c r="K33" i="51"/>
  <c r="K46" i="51" s="1"/>
  <c r="D33" i="51"/>
  <c r="C33" i="51"/>
  <c r="K32" i="51"/>
  <c r="K45" i="51" s="1"/>
  <c r="L45" i="51" s="1"/>
  <c r="H32" i="51"/>
  <c r="H33" i="51" s="1"/>
  <c r="F32" i="51"/>
  <c r="F45" i="51" s="1"/>
  <c r="E32" i="51"/>
  <c r="E45" i="51" s="1"/>
  <c r="D32" i="51"/>
  <c r="C32" i="51"/>
  <c r="B32" i="51"/>
  <c r="B45" i="51" s="1"/>
  <c r="L31" i="51"/>
  <c r="K31" i="51"/>
  <c r="G31" i="51"/>
  <c r="D31" i="51"/>
  <c r="D44" i="51" s="1"/>
  <c r="L30" i="51"/>
  <c r="K30" i="51"/>
  <c r="G30" i="51"/>
  <c r="G32" i="51" s="1"/>
  <c r="G45" i="51" s="1"/>
  <c r="D30" i="51"/>
  <c r="D43" i="51" s="1"/>
  <c r="L29" i="51"/>
  <c r="K42" i="51"/>
  <c r="G42" i="51"/>
  <c r="D42" i="51"/>
  <c r="L28" i="51"/>
  <c r="G25" i="51"/>
  <c r="K25" i="51"/>
  <c r="F25" i="51"/>
  <c r="L23" i="51"/>
  <c r="L22" i="51"/>
  <c r="L21" i="51"/>
  <c r="D20" i="51"/>
  <c r="D25" i="51" s="1"/>
  <c r="K19" i="51"/>
  <c r="L19" i="51" s="1"/>
  <c r="H19" i="51"/>
  <c r="H20" i="51" s="1"/>
  <c r="H25" i="51" s="1"/>
  <c r="G19" i="51"/>
  <c r="F19" i="51"/>
  <c r="E19" i="51"/>
  <c r="E20" i="51" s="1"/>
  <c r="C19" i="51"/>
  <c r="C45" i="51" s="1"/>
  <c r="B19" i="51"/>
  <c r="B20" i="51" s="1"/>
  <c r="K18" i="51"/>
  <c r="L18" i="51" s="1"/>
  <c r="G18" i="51"/>
  <c r="G44" i="51" s="1"/>
  <c r="F18" i="51"/>
  <c r="F44" i="51" s="1"/>
  <c r="D18" i="51"/>
  <c r="K17" i="51"/>
  <c r="K43" i="51" s="1"/>
  <c r="L43" i="51" s="1"/>
  <c r="G17" i="51"/>
  <c r="G43" i="51" s="1"/>
  <c r="F17" i="51"/>
  <c r="D17" i="51"/>
  <c r="L16" i="51"/>
  <c r="F42" i="51"/>
  <c r="L15" i="51"/>
  <c r="E12" i="51"/>
  <c r="L10" i="51"/>
  <c r="L9" i="51"/>
  <c r="L8" i="51"/>
  <c r="K7" i="51"/>
  <c r="K12" i="51" s="1"/>
  <c r="F7" i="51"/>
  <c r="F12" i="51" s="1"/>
  <c r="D7" i="51"/>
  <c r="D12" i="51" s="1"/>
  <c r="C7" i="51"/>
  <c r="C12" i="51" s="1"/>
  <c r="B7" i="51"/>
  <c r="B12" i="51" s="1"/>
  <c r="H6" i="51"/>
  <c r="H7" i="51" s="1"/>
  <c r="H12" i="51" s="1"/>
  <c r="G6" i="51"/>
  <c r="G7" i="51" s="1"/>
  <c r="G12" i="51" s="1"/>
  <c r="E6" i="51"/>
  <c r="E7" i="51" s="1"/>
  <c r="C6" i="51"/>
  <c r="L6" i="51" s="1"/>
  <c r="B6" i="51"/>
  <c r="K5" i="51"/>
  <c r="L5" i="51" s="1"/>
  <c r="F5" i="51"/>
  <c r="D5" i="51"/>
  <c r="K4" i="51"/>
  <c r="L4" i="51" s="1"/>
  <c r="F4" i="51"/>
  <c r="D4" i="51"/>
  <c r="L3" i="51"/>
  <c r="I50" i="50"/>
  <c r="E50" i="50"/>
  <c r="L49" i="50"/>
  <c r="K49" i="50"/>
  <c r="J49" i="50"/>
  <c r="I49" i="50"/>
  <c r="H49" i="50"/>
  <c r="G49" i="50"/>
  <c r="F49" i="50"/>
  <c r="E49" i="50"/>
  <c r="D49" i="50"/>
  <c r="C49" i="50"/>
  <c r="B49" i="50"/>
  <c r="K48" i="50"/>
  <c r="L48" i="50" s="1"/>
  <c r="J48" i="50"/>
  <c r="I48" i="50"/>
  <c r="H48" i="50"/>
  <c r="G48" i="50"/>
  <c r="F48" i="50"/>
  <c r="E48" i="50"/>
  <c r="D48" i="50"/>
  <c r="C48" i="50"/>
  <c r="B48" i="50"/>
  <c r="K47" i="50"/>
  <c r="L47" i="50" s="1"/>
  <c r="J47" i="50"/>
  <c r="I47" i="50"/>
  <c r="H47" i="50"/>
  <c r="G47" i="50"/>
  <c r="F47" i="50"/>
  <c r="E47" i="50"/>
  <c r="D47" i="50"/>
  <c r="C47" i="50"/>
  <c r="B47" i="50"/>
  <c r="J46" i="50"/>
  <c r="I46" i="50"/>
  <c r="G46" i="50"/>
  <c r="F46" i="50"/>
  <c r="J45" i="50"/>
  <c r="I45" i="50"/>
  <c r="D45" i="50"/>
  <c r="K44" i="50"/>
  <c r="L44" i="50" s="1"/>
  <c r="J44" i="50"/>
  <c r="I44" i="50"/>
  <c r="H44" i="50"/>
  <c r="E44" i="50"/>
  <c r="C44" i="50"/>
  <c r="B44" i="50"/>
  <c r="J43" i="50"/>
  <c r="I43" i="50"/>
  <c r="H43" i="50"/>
  <c r="G43" i="50"/>
  <c r="F43" i="50"/>
  <c r="E43" i="50"/>
  <c r="C43" i="50"/>
  <c r="B43" i="50"/>
  <c r="J42" i="50"/>
  <c r="I42" i="50"/>
  <c r="H42" i="50"/>
  <c r="E42" i="50"/>
  <c r="C42" i="50"/>
  <c r="B42" i="50"/>
  <c r="L41" i="50"/>
  <c r="G38" i="50"/>
  <c r="K50" i="50"/>
  <c r="J50" i="50"/>
  <c r="H50" i="50"/>
  <c r="G50" i="50"/>
  <c r="F38" i="50"/>
  <c r="D50" i="50"/>
  <c r="C50" i="50"/>
  <c r="L36" i="50"/>
  <c r="L35" i="50"/>
  <c r="L34" i="50"/>
  <c r="K33" i="50"/>
  <c r="K46" i="50" s="1"/>
  <c r="D33" i="50"/>
  <c r="K32" i="50"/>
  <c r="K45" i="50" s="1"/>
  <c r="L45" i="50" s="1"/>
  <c r="H32" i="50"/>
  <c r="H33" i="50" s="1"/>
  <c r="F32" i="50"/>
  <c r="F45" i="50" s="1"/>
  <c r="E32" i="50"/>
  <c r="E45" i="50" s="1"/>
  <c r="D32" i="50"/>
  <c r="C32" i="50"/>
  <c r="C45" i="50" s="1"/>
  <c r="B32" i="50"/>
  <c r="B45" i="50" s="1"/>
  <c r="L31" i="50"/>
  <c r="K31" i="50"/>
  <c r="G31" i="50"/>
  <c r="D31" i="50"/>
  <c r="D44" i="50" s="1"/>
  <c r="L30" i="50"/>
  <c r="K30" i="50"/>
  <c r="G30" i="50"/>
  <c r="G32" i="50" s="1"/>
  <c r="G45" i="50" s="1"/>
  <c r="D30" i="50"/>
  <c r="D43" i="50" s="1"/>
  <c r="L29" i="50"/>
  <c r="K42" i="50"/>
  <c r="G42" i="50"/>
  <c r="D42" i="50"/>
  <c r="L28" i="50"/>
  <c r="G25" i="50"/>
  <c r="K25" i="50"/>
  <c r="F25" i="50"/>
  <c r="L23" i="50"/>
  <c r="L22" i="50"/>
  <c r="L21" i="50"/>
  <c r="D20" i="50"/>
  <c r="D25" i="50" s="1"/>
  <c r="K19" i="50"/>
  <c r="L19" i="50" s="1"/>
  <c r="H19" i="50"/>
  <c r="H20" i="50" s="1"/>
  <c r="H25" i="50" s="1"/>
  <c r="G19" i="50"/>
  <c r="F19" i="50"/>
  <c r="E19" i="50"/>
  <c r="E20" i="50" s="1"/>
  <c r="E25" i="50" s="1"/>
  <c r="C19" i="50"/>
  <c r="C20" i="50" s="1"/>
  <c r="C25" i="50" s="1"/>
  <c r="B19" i="50"/>
  <c r="B20" i="50" s="1"/>
  <c r="K18" i="50"/>
  <c r="L18" i="50" s="1"/>
  <c r="G18" i="50"/>
  <c r="G44" i="50" s="1"/>
  <c r="F18" i="50"/>
  <c r="F44" i="50" s="1"/>
  <c r="D18" i="50"/>
  <c r="K17" i="50"/>
  <c r="K43" i="50" s="1"/>
  <c r="L43" i="50" s="1"/>
  <c r="G17" i="50"/>
  <c r="F17" i="50"/>
  <c r="D17" i="50"/>
  <c r="L16" i="50"/>
  <c r="F42" i="50"/>
  <c r="L15" i="50"/>
  <c r="C12" i="50"/>
  <c r="L10" i="50"/>
  <c r="L9" i="50"/>
  <c r="L8" i="50"/>
  <c r="K7" i="50"/>
  <c r="K12" i="50" s="1"/>
  <c r="F7" i="50"/>
  <c r="F12" i="50" s="1"/>
  <c r="D7" i="50"/>
  <c r="D12" i="50" s="1"/>
  <c r="C7" i="50"/>
  <c r="B7" i="50"/>
  <c r="B12" i="50" s="1"/>
  <c r="H6" i="50"/>
  <c r="H7" i="50" s="1"/>
  <c r="H12" i="50" s="1"/>
  <c r="G6" i="50"/>
  <c r="G7" i="50" s="1"/>
  <c r="G12" i="50" s="1"/>
  <c r="E6" i="50"/>
  <c r="E7" i="50" s="1"/>
  <c r="E12" i="50" s="1"/>
  <c r="C6" i="50"/>
  <c r="B6" i="50"/>
  <c r="L6" i="50" s="1"/>
  <c r="K5" i="50"/>
  <c r="L5" i="50" s="1"/>
  <c r="F5" i="50"/>
  <c r="D5" i="50"/>
  <c r="K4" i="50"/>
  <c r="L4" i="50" s="1"/>
  <c r="F4" i="50"/>
  <c r="D4" i="50"/>
  <c r="L3" i="50"/>
  <c r="I50" i="49"/>
  <c r="E50" i="49"/>
  <c r="K49" i="49"/>
  <c r="J49" i="49"/>
  <c r="I49" i="49"/>
  <c r="H49" i="49"/>
  <c r="G49" i="49"/>
  <c r="F49" i="49"/>
  <c r="E49" i="49"/>
  <c r="D49" i="49"/>
  <c r="C49" i="49"/>
  <c r="B49" i="49"/>
  <c r="L49" i="49" s="1"/>
  <c r="K48" i="49"/>
  <c r="J48" i="49"/>
  <c r="I48" i="49"/>
  <c r="H48" i="49"/>
  <c r="G48" i="49"/>
  <c r="F48" i="49"/>
  <c r="E48" i="49"/>
  <c r="D48" i="49"/>
  <c r="C48" i="49"/>
  <c r="B48" i="49"/>
  <c r="K47" i="49"/>
  <c r="J47" i="49"/>
  <c r="I47" i="49"/>
  <c r="H47" i="49"/>
  <c r="G47" i="49"/>
  <c r="F47" i="49"/>
  <c r="E47" i="49"/>
  <c r="D47" i="49"/>
  <c r="C47" i="49"/>
  <c r="B47" i="49"/>
  <c r="J46" i="49"/>
  <c r="I46" i="49"/>
  <c r="G46" i="49"/>
  <c r="F46" i="49"/>
  <c r="J45" i="49"/>
  <c r="I45" i="49"/>
  <c r="D45" i="49"/>
  <c r="K44" i="49"/>
  <c r="J44" i="49"/>
  <c r="I44" i="49"/>
  <c r="H44" i="49"/>
  <c r="E44" i="49"/>
  <c r="C44" i="49"/>
  <c r="B44" i="49"/>
  <c r="J43" i="49"/>
  <c r="I43" i="49"/>
  <c r="H43" i="49"/>
  <c r="F43" i="49"/>
  <c r="E43" i="49"/>
  <c r="C43" i="49"/>
  <c r="B43" i="49"/>
  <c r="J42" i="49"/>
  <c r="I42" i="49"/>
  <c r="H42" i="49"/>
  <c r="E42" i="49"/>
  <c r="C42" i="49"/>
  <c r="B42" i="49"/>
  <c r="L41" i="49"/>
  <c r="G38" i="49"/>
  <c r="K50" i="49"/>
  <c r="J50" i="49"/>
  <c r="H50" i="49"/>
  <c r="G50" i="49"/>
  <c r="F38" i="49"/>
  <c r="D50" i="49"/>
  <c r="C50" i="49"/>
  <c r="L36" i="49"/>
  <c r="L35" i="49"/>
  <c r="L34" i="49"/>
  <c r="K46" i="49"/>
  <c r="K45" i="49"/>
  <c r="H33" i="49"/>
  <c r="F45" i="49"/>
  <c r="E32" i="49"/>
  <c r="C32" i="49"/>
  <c r="B45" i="49"/>
  <c r="L31" i="49"/>
  <c r="K31" i="49"/>
  <c r="D31" i="49"/>
  <c r="D44" i="49" s="1"/>
  <c r="L30" i="49"/>
  <c r="K30" i="49"/>
  <c r="K43" i="49" s="1"/>
  <c r="G32" i="49"/>
  <c r="G45" i="49" s="1"/>
  <c r="D43" i="49"/>
  <c r="L29" i="49"/>
  <c r="K42" i="49"/>
  <c r="G42" i="49"/>
  <c r="D42" i="49"/>
  <c r="L28" i="49"/>
  <c r="G25" i="49"/>
  <c r="K25" i="49"/>
  <c r="F25" i="49"/>
  <c r="L23" i="49"/>
  <c r="D20" i="49"/>
  <c r="D25" i="49" s="1"/>
  <c r="H20" i="49"/>
  <c r="L20" i="49" s="1"/>
  <c r="C25" i="49"/>
  <c r="B20" i="49"/>
  <c r="G44" i="49"/>
  <c r="F44" i="49"/>
  <c r="D18" i="49"/>
  <c r="D17" i="49"/>
  <c r="F42" i="49"/>
  <c r="L10" i="49"/>
  <c r="L9" i="49"/>
  <c r="L8" i="49"/>
  <c r="K7" i="49"/>
  <c r="K12" i="49" s="1"/>
  <c r="F7" i="49"/>
  <c r="F12" i="49" s="1"/>
  <c r="D7" i="49"/>
  <c r="D12" i="49" s="1"/>
  <c r="G6" i="49"/>
  <c r="G7" i="49" s="1"/>
  <c r="G12" i="49" s="1"/>
  <c r="E6" i="49"/>
  <c r="E7" i="49" s="1"/>
  <c r="B7" i="49"/>
  <c r="B12" i="49" s="1"/>
  <c r="K5" i="49"/>
  <c r="L5" i="49" s="1"/>
  <c r="D5" i="49"/>
  <c r="K4" i="49"/>
  <c r="L4" i="49" s="1"/>
  <c r="D4" i="49"/>
  <c r="L3" i="49"/>
  <c r="I50" i="48"/>
  <c r="E50" i="48"/>
  <c r="L49" i="48"/>
  <c r="K49" i="48"/>
  <c r="J49" i="48"/>
  <c r="I49" i="48"/>
  <c r="H49" i="48"/>
  <c r="G49" i="48"/>
  <c r="F49" i="48"/>
  <c r="E49" i="48"/>
  <c r="D49" i="48"/>
  <c r="C49" i="48"/>
  <c r="B49" i="48"/>
  <c r="K48" i="48"/>
  <c r="J48" i="48"/>
  <c r="I48" i="48"/>
  <c r="H48" i="48"/>
  <c r="G48" i="48"/>
  <c r="F48" i="48"/>
  <c r="E48" i="48"/>
  <c r="D48" i="48"/>
  <c r="C48" i="48"/>
  <c r="B48" i="48"/>
  <c r="K47" i="48"/>
  <c r="J47" i="48"/>
  <c r="I47" i="48"/>
  <c r="H47" i="48"/>
  <c r="G47" i="48"/>
  <c r="F47" i="48"/>
  <c r="E47" i="48"/>
  <c r="D47" i="48"/>
  <c r="C47" i="48"/>
  <c r="B47" i="48"/>
  <c r="J46" i="48"/>
  <c r="I46" i="48"/>
  <c r="G46" i="48"/>
  <c r="F46" i="48"/>
  <c r="J45" i="48"/>
  <c r="I45" i="48"/>
  <c r="D45" i="48"/>
  <c r="K44" i="48"/>
  <c r="J44" i="48"/>
  <c r="I44" i="48"/>
  <c r="H44" i="48"/>
  <c r="E44" i="48"/>
  <c r="C44" i="48"/>
  <c r="B44" i="48"/>
  <c r="J43" i="48"/>
  <c r="I43" i="48"/>
  <c r="H43" i="48"/>
  <c r="F43" i="48"/>
  <c r="E43" i="48"/>
  <c r="C43" i="48"/>
  <c r="B43" i="48"/>
  <c r="J42" i="48"/>
  <c r="I42" i="48"/>
  <c r="H42" i="48"/>
  <c r="E42" i="48"/>
  <c r="C42" i="48"/>
  <c r="B42" i="48"/>
  <c r="L41" i="48"/>
  <c r="G38" i="48"/>
  <c r="K50" i="48"/>
  <c r="J50" i="48"/>
  <c r="H50" i="48"/>
  <c r="G50" i="48"/>
  <c r="F38" i="48"/>
  <c r="D50" i="48"/>
  <c r="C50" i="48"/>
  <c r="L36" i="48"/>
  <c r="L35" i="48"/>
  <c r="L34" i="48"/>
  <c r="K46" i="48"/>
  <c r="K45" i="48"/>
  <c r="H32" i="48"/>
  <c r="H33" i="48" s="1"/>
  <c r="F45" i="48"/>
  <c r="C32" i="48"/>
  <c r="C45" i="48" s="1"/>
  <c r="B45" i="48"/>
  <c r="L31" i="48"/>
  <c r="K31" i="48"/>
  <c r="D44" i="48"/>
  <c r="L30" i="48"/>
  <c r="K30" i="48"/>
  <c r="K43" i="48" s="1"/>
  <c r="G32" i="48"/>
  <c r="G45" i="48" s="1"/>
  <c r="D43" i="48"/>
  <c r="L29" i="48"/>
  <c r="K42" i="48"/>
  <c r="G42" i="48"/>
  <c r="D42" i="48"/>
  <c r="L28" i="48"/>
  <c r="F25" i="48"/>
  <c r="L23" i="48"/>
  <c r="L22" i="48"/>
  <c r="L21" i="48"/>
  <c r="D20" i="48"/>
  <c r="H19" i="48"/>
  <c r="H20" i="48" s="1"/>
  <c r="E19" i="48"/>
  <c r="E20" i="48" s="1"/>
  <c r="C19" i="48"/>
  <c r="C20" i="48" s="1"/>
  <c r="C25" i="48" s="1"/>
  <c r="B20" i="48"/>
  <c r="K18" i="48"/>
  <c r="G44" i="48"/>
  <c r="F18" i="48"/>
  <c r="F44" i="48" s="1"/>
  <c r="L18" i="48"/>
  <c r="K17" i="48"/>
  <c r="L17" i="48" s="1"/>
  <c r="F17" i="48"/>
  <c r="L16" i="48"/>
  <c r="F42" i="48"/>
  <c r="L15" i="48"/>
  <c r="K11" i="48"/>
  <c r="E12" i="48"/>
  <c r="B12" i="48"/>
  <c r="L10" i="48"/>
  <c r="L9" i="48"/>
  <c r="L8" i="48"/>
  <c r="K12" i="48"/>
  <c r="F7" i="48"/>
  <c r="D7" i="48"/>
  <c r="B7" i="48"/>
  <c r="H6" i="48"/>
  <c r="H7" i="48" s="1"/>
  <c r="G6" i="48"/>
  <c r="G7" i="48" s="1"/>
  <c r="G12" i="48" s="1"/>
  <c r="E6" i="48"/>
  <c r="E7" i="48" s="1"/>
  <c r="C6" i="48"/>
  <c r="K5" i="48"/>
  <c r="L5" i="48" s="1"/>
  <c r="F5" i="48"/>
  <c r="K4" i="48"/>
  <c r="L4" i="48" s="1"/>
  <c r="F4" i="48"/>
  <c r="L3" i="48"/>
  <c r="K50" i="47"/>
  <c r="I50" i="47"/>
  <c r="G50" i="47"/>
  <c r="E50" i="47"/>
  <c r="C50" i="47"/>
  <c r="K49" i="47"/>
  <c r="J49" i="47"/>
  <c r="I49" i="47"/>
  <c r="H49" i="47"/>
  <c r="G49" i="47"/>
  <c r="F49" i="47"/>
  <c r="E49" i="47"/>
  <c r="D49" i="47"/>
  <c r="C49" i="47"/>
  <c r="B49" i="47"/>
  <c r="K48" i="47"/>
  <c r="J48" i="47"/>
  <c r="I48" i="47"/>
  <c r="H48" i="47"/>
  <c r="G48" i="47"/>
  <c r="F48" i="47"/>
  <c r="E48" i="47"/>
  <c r="D48" i="47"/>
  <c r="C48" i="47"/>
  <c r="B48" i="47"/>
  <c r="K47" i="47"/>
  <c r="J47" i="47"/>
  <c r="I47" i="47"/>
  <c r="H47" i="47"/>
  <c r="G47" i="47"/>
  <c r="F47" i="47"/>
  <c r="E47" i="47"/>
  <c r="D47" i="47"/>
  <c r="C47" i="47"/>
  <c r="B47" i="47"/>
  <c r="J46" i="47"/>
  <c r="I46" i="47"/>
  <c r="G46" i="47"/>
  <c r="F46" i="47"/>
  <c r="J45" i="47"/>
  <c r="I45" i="47"/>
  <c r="D45" i="47"/>
  <c r="K44" i="47"/>
  <c r="J44" i="47"/>
  <c r="I44" i="47"/>
  <c r="H44" i="47"/>
  <c r="E44" i="47"/>
  <c r="C44" i="47"/>
  <c r="B44" i="47"/>
  <c r="J43" i="47"/>
  <c r="I43" i="47"/>
  <c r="H43" i="47"/>
  <c r="F43" i="47"/>
  <c r="E43" i="47"/>
  <c r="D43" i="47"/>
  <c r="C43" i="47"/>
  <c r="B43" i="47"/>
  <c r="J42" i="47"/>
  <c r="I42" i="47"/>
  <c r="H42" i="47"/>
  <c r="E42" i="47"/>
  <c r="D42" i="47"/>
  <c r="C42" i="47"/>
  <c r="B42" i="47"/>
  <c r="G38" i="47"/>
  <c r="J50" i="47"/>
  <c r="H50" i="47"/>
  <c r="F38" i="47"/>
  <c r="D50" i="47"/>
  <c r="L36" i="47"/>
  <c r="L35" i="47"/>
  <c r="L34" i="47"/>
  <c r="K46" i="47"/>
  <c r="D46" i="47"/>
  <c r="K45" i="47"/>
  <c r="H32" i="47"/>
  <c r="H33" i="47" s="1"/>
  <c r="E32" i="47"/>
  <c r="C32" i="47"/>
  <c r="B33" i="47"/>
  <c r="B38" i="47" s="1"/>
  <c r="L31" i="47"/>
  <c r="K31" i="47"/>
  <c r="D44" i="47"/>
  <c r="L30" i="47"/>
  <c r="K30" i="47"/>
  <c r="K43" i="47" s="1"/>
  <c r="G45" i="47"/>
  <c r="L29" i="47"/>
  <c r="K42" i="47"/>
  <c r="G42" i="47"/>
  <c r="L28" i="47"/>
  <c r="K25" i="47"/>
  <c r="G25" i="47"/>
  <c r="F25" i="47"/>
  <c r="L23" i="47"/>
  <c r="L22" i="47"/>
  <c r="L21" i="47"/>
  <c r="E20" i="47"/>
  <c r="E25" i="47" s="1"/>
  <c r="D20" i="47"/>
  <c r="D25" i="47" s="1"/>
  <c r="H19" i="47"/>
  <c r="H20" i="47" s="1"/>
  <c r="F45" i="47"/>
  <c r="E19" i="47"/>
  <c r="C19" i="47"/>
  <c r="B20" i="47"/>
  <c r="K18" i="47"/>
  <c r="G44" i="47"/>
  <c r="F18" i="47"/>
  <c r="F44" i="47" s="1"/>
  <c r="L18" i="47"/>
  <c r="K17" i="47"/>
  <c r="L17" i="47" s="1"/>
  <c r="L16" i="47"/>
  <c r="F42" i="47"/>
  <c r="L15" i="47"/>
  <c r="F12" i="47"/>
  <c r="L10" i="47"/>
  <c r="L9" i="47"/>
  <c r="L8" i="47"/>
  <c r="K7" i="47"/>
  <c r="K12" i="47" s="1"/>
  <c r="F7" i="47"/>
  <c r="D7" i="47"/>
  <c r="D12" i="47" s="1"/>
  <c r="B7" i="47"/>
  <c r="B12" i="47" s="1"/>
  <c r="H6" i="47"/>
  <c r="H7" i="47" s="1"/>
  <c r="G6" i="47"/>
  <c r="G7" i="47" s="1"/>
  <c r="G12" i="47" s="1"/>
  <c r="E6" i="47"/>
  <c r="E7" i="47" s="1"/>
  <c r="E12" i="47" s="1"/>
  <c r="C6" i="47"/>
  <c r="K5" i="47"/>
  <c r="L5" i="47" s="1"/>
  <c r="F5" i="47"/>
  <c r="K4" i="47"/>
  <c r="L4" i="47" s="1"/>
  <c r="L3" i="47"/>
  <c r="I50" i="46"/>
  <c r="E50" i="46"/>
  <c r="K49" i="46"/>
  <c r="J49" i="46"/>
  <c r="I49" i="46"/>
  <c r="H49" i="46"/>
  <c r="G49" i="46"/>
  <c r="F49" i="46"/>
  <c r="E49" i="46"/>
  <c r="D49" i="46"/>
  <c r="C49" i="46"/>
  <c r="B49" i="46"/>
  <c r="K48" i="46"/>
  <c r="J48" i="46"/>
  <c r="I48" i="46"/>
  <c r="H48" i="46"/>
  <c r="G48" i="46"/>
  <c r="F48" i="46"/>
  <c r="E48" i="46"/>
  <c r="D48" i="46"/>
  <c r="C48" i="46"/>
  <c r="B48" i="46"/>
  <c r="K47" i="46"/>
  <c r="J47" i="46"/>
  <c r="I47" i="46"/>
  <c r="H47" i="46"/>
  <c r="G47" i="46"/>
  <c r="F47" i="46"/>
  <c r="E47" i="46"/>
  <c r="D47" i="46"/>
  <c r="C47" i="46"/>
  <c r="B47" i="46"/>
  <c r="J46" i="46"/>
  <c r="I46" i="46"/>
  <c r="F46" i="46"/>
  <c r="J45" i="46"/>
  <c r="I45" i="46"/>
  <c r="D45" i="46"/>
  <c r="K44" i="46"/>
  <c r="J44" i="46"/>
  <c r="I44" i="46"/>
  <c r="H44" i="46"/>
  <c r="E44" i="46"/>
  <c r="C44" i="46"/>
  <c r="B44" i="46"/>
  <c r="J43" i="46"/>
  <c r="I43" i="46"/>
  <c r="H43" i="46"/>
  <c r="F43" i="46"/>
  <c r="E43" i="46"/>
  <c r="C43" i="46"/>
  <c r="B43" i="46"/>
  <c r="J42" i="46"/>
  <c r="I42" i="46"/>
  <c r="H42" i="46"/>
  <c r="E42" i="46"/>
  <c r="C42" i="46"/>
  <c r="B42" i="46"/>
  <c r="K50" i="46"/>
  <c r="J50" i="46"/>
  <c r="H50" i="46"/>
  <c r="G50" i="46"/>
  <c r="F38" i="46"/>
  <c r="D50" i="46"/>
  <c r="C50" i="46"/>
  <c r="L36" i="46"/>
  <c r="L35" i="46"/>
  <c r="L34" i="46"/>
  <c r="K46" i="46"/>
  <c r="B33" i="46"/>
  <c r="B38" i="46" s="1"/>
  <c r="K45" i="46"/>
  <c r="F45" i="46"/>
  <c r="E32" i="46"/>
  <c r="C32" i="46"/>
  <c r="L31" i="46"/>
  <c r="K31" i="46"/>
  <c r="D44" i="46"/>
  <c r="L30" i="46"/>
  <c r="K30" i="46"/>
  <c r="K43" i="46" s="1"/>
  <c r="G32" i="46"/>
  <c r="D43" i="46"/>
  <c r="L29" i="46"/>
  <c r="K42" i="46"/>
  <c r="G42" i="46"/>
  <c r="D42" i="46"/>
  <c r="L28" i="46"/>
  <c r="G25" i="46"/>
  <c r="F25" i="46"/>
  <c r="D25" i="46"/>
  <c r="L23" i="46"/>
  <c r="L22" i="46"/>
  <c r="L21" i="46"/>
  <c r="E20" i="46"/>
  <c r="E25" i="46" s="1"/>
  <c r="D20" i="46"/>
  <c r="H19" i="46"/>
  <c r="H20" i="46" s="1"/>
  <c r="E19" i="46"/>
  <c r="C19" i="46"/>
  <c r="K18" i="46"/>
  <c r="G44" i="46"/>
  <c r="F18" i="46"/>
  <c r="F44" i="46" s="1"/>
  <c r="L18" i="46"/>
  <c r="K17" i="46"/>
  <c r="L17" i="46" s="1"/>
  <c r="F17" i="46"/>
  <c r="L16" i="46"/>
  <c r="F42" i="46"/>
  <c r="L15" i="46"/>
  <c r="L10" i="46"/>
  <c r="L9" i="46"/>
  <c r="L8" i="46"/>
  <c r="K7" i="46"/>
  <c r="K12" i="46" s="1"/>
  <c r="F7" i="46"/>
  <c r="F12" i="46" s="1"/>
  <c r="D7" i="46"/>
  <c r="D12" i="46" s="1"/>
  <c r="B12" i="46"/>
  <c r="H6" i="46"/>
  <c r="H7" i="46" s="1"/>
  <c r="G6" i="46"/>
  <c r="G7" i="46" s="1"/>
  <c r="G12" i="46" s="1"/>
  <c r="E6" i="46"/>
  <c r="E7" i="46" s="1"/>
  <c r="E12" i="46" s="1"/>
  <c r="C6" i="46"/>
  <c r="C7" i="46" s="1"/>
  <c r="C12" i="46" s="1"/>
  <c r="K5" i="46"/>
  <c r="L5" i="46" s="1"/>
  <c r="F5" i="46"/>
  <c r="K4" i="46"/>
  <c r="L4" i="46" s="1"/>
  <c r="F4" i="46"/>
  <c r="L3" i="46"/>
  <c r="K49" i="45"/>
  <c r="J49" i="45"/>
  <c r="I49" i="45"/>
  <c r="H49" i="45"/>
  <c r="G49" i="45"/>
  <c r="F49" i="45"/>
  <c r="E49" i="45"/>
  <c r="D49" i="45"/>
  <c r="C49" i="45"/>
  <c r="B49" i="45"/>
  <c r="K48" i="45"/>
  <c r="J48" i="45"/>
  <c r="I48" i="45"/>
  <c r="H48" i="45"/>
  <c r="G48" i="45"/>
  <c r="F48" i="45"/>
  <c r="E48" i="45"/>
  <c r="D48" i="45"/>
  <c r="C48" i="45"/>
  <c r="B48" i="45"/>
  <c r="K47" i="45"/>
  <c r="J47" i="45"/>
  <c r="I47" i="45"/>
  <c r="H47" i="45"/>
  <c r="G47" i="45"/>
  <c r="F47" i="45"/>
  <c r="E47" i="45"/>
  <c r="D47" i="45"/>
  <c r="C47" i="45"/>
  <c r="B47" i="45"/>
  <c r="J46" i="45"/>
  <c r="I46" i="45"/>
  <c r="F46" i="45"/>
  <c r="J45" i="45"/>
  <c r="I45" i="45"/>
  <c r="D45" i="45"/>
  <c r="K44" i="45"/>
  <c r="J44" i="45"/>
  <c r="I44" i="45"/>
  <c r="H44" i="45"/>
  <c r="E44" i="45"/>
  <c r="C44" i="45"/>
  <c r="B44" i="45"/>
  <c r="J43" i="45"/>
  <c r="I43" i="45"/>
  <c r="H43" i="45"/>
  <c r="E43" i="45"/>
  <c r="D43" i="45"/>
  <c r="C43" i="45"/>
  <c r="B43" i="45"/>
  <c r="J42" i="45"/>
  <c r="I42" i="45"/>
  <c r="H42" i="45"/>
  <c r="E42" i="45"/>
  <c r="D42" i="45"/>
  <c r="C42" i="45"/>
  <c r="B42" i="45"/>
  <c r="J50" i="45"/>
  <c r="H50" i="45"/>
  <c r="D50" i="45"/>
  <c r="L36" i="45"/>
  <c r="L35" i="45"/>
  <c r="L34" i="45"/>
  <c r="K46" i="45"/>
  <c r="B33" i="45"/>
  <c r="B38" i="45" s="1"/>
  <c r="K45" i="45"/>
  <c r="H32" i="45"/>
  <c r="H33" i="45" s="1"/>
  <c r="E32" i="45"/>
  <c r="C32" i="45"/>
  <c r="L31" i="45"/>
  <c r="K31" i="45"/>
  <c r="G44" i="45"/>
  <c r="D44" i="45"/>
  <c r="L30" i="45"/>
  <c r="K30" i="45"/>
  <c r="K43" i="45" s="1"/>
  <c r="G32" i="45"/>
  <c r="L29" i="45"/>
  <c r="K42" i="45"/>
  <c r="G42" i="45"/>
  <c r="L28" i="45"/>
  <c r="K25" i="45"/>
  <c r="G25" i="45"/>
  <c r="K50" i="45"/>
  <c r="I50" i="45"/>
  <c r="G50" i="45"/>
  <c r="F25" i="45"/>
  <c r="E50" i="45"/>
  <c r="C50" i="45"/>
  <c r="L23" i="45"/>
  <c r="L22" i="45"/>
  <c r="L21" i="45"/>
  <c r="E20" i="45"/>
  <c r="E25" i="45" s="1"/>
  <c r="D20" i="45"/>
  <c r="D25" i="45" s="1"/>
  <c r="H19" i="45"/>
  <c r="H20" i="45" s="1"/>
  <c r="F45" i="45"/>
  <c r="E19" i="45"/>
  <c r="C19" i="45"/>
  <c r="B20" i="45"/>
  <c r="K18" i="45"/>
  <c r="F18" i="45"/>
  <c r="F44" i="45" s="1"/>
  <c r="L18" i="45"/>
  <c r="K17" i="45"/>
  <c r="L17" i="45" s="1"/>
  <c r="F17" i="45"/>
  <c r="F43" i="45" s="1"/>
  <c r="L16" i="45"/>
  <c r="F42" i="45"/>
  <c r="L15" i="45"/>
  <c r="L10" i="45"/>
  <c r="L9" i="45"/>
  <c r="L8" i="45"/>
  <c r="K7" i="45"/>
  <c r="K12" i="45" s="1"/>
  <c r="F7" i="45"/>
  <c r="F12" i="45" s="1"/>
  <c r="D7" i="45"/>
  <c r="D12" i="45" s="1"/>
  <c r="H6" i="45"/>
  <c r="H7" i="45" s="1"/>
  <c r="H12" i="45" s="1"/>
  <c r="G6" i="45"/>
  <c r="G7" i="45" s="1"/>
  <c r="G12" i="45" s="1"/>
  <c r="E6" i="45"/>
  <c r="E7" i="45" s="1"/>
  <c r="E12" i="45" s="1"/>
  <c r="C6" i="45"/>
  <c r="C7" i="45" s="1"/>
  <c r="C12" i="45" s="1"/>
  <c r="K5" i="45"/>
  <c r="L5" i="45" s="1"/>
  <c r="F5" i="45"/>
  <c r="K4" i="45"/>
  <c r="L4" i="45" s="1"/>
  <c r="F4" i="45"/>
  <c r="L3" i="45"/>
  <c r="I50" i="44"/>
  <c r="E50" i="44"/>
  <c r="K49" i="44"/>
  <c r="J49" i="44"/>
  <c r="I49" i="44"/>
  <c r="H49" i="44"/>
  <c r="G49" i="44"/>
  <c r="F49" i="44"/>
  <c r="E49" i="44"/>
  <c r="D49" i="44"/>
  <c r="C49" i="44"/>
  <c r="B49" i="44"/>
  <c r="L49" i="44" s="1"/>
  <c r="K48" i="44"/>
  <c r="J48" i="44"/>
  <c r="I48" i="44"/>
  <c r="H48" i="44"/>
  <c r="G48" i="44"/>
  <c r="F48" i="44"/>
  <c r="E48" i="44"/>
  <c r="D48" i="44"/>
  <c r="C48" i="44"/>
  <c r="B48" i="44"/>
  <c r="K47" i="44"/>
  <c r="J47" i="44"/>
  <c r="I47" i="44"/>
  <c r="H47" i="44"/>
  <c r="G47" i="44"/>
  <c r="F47" i="44"/>
  <c r="E47" i="44"/>
  <c r="D47" i="44"/>
  <c r="C47" i="44"/>
  <c r="B47" i="44"/>
  <c r="J46" i="44"/>
  <c r="I46" i="44"/>
  <c r="G46" i="44"/>
  <c r="F46" i="44"/>
  <c r="J45" i="44"/>
  <c r="I45" i="44"/>
  <c r="D45" i="44"/>
  <c r="K44" i="44"/>
  <c r="J44" i="44"/>
  <c r="I44" i="44"/>
  <c r="H44" i="44"/>
  <c r="E44" i="44"/>
  <c r="C44" i="44"/>
  <c r="B44" i="44"/>
  <c r="J43" i="44"/>
  <c r="I43" i="44"/>
  <c r="H43" i="44"/>
  <c r="F43" i="44"/>
  <c r="E43" i="44"/>
  <c r="C43" i="44"/>
  <c r="B43" i="44"/>
  <c r="J42" i="44"/>
  <c r="I42" i="44"/>
  <c r="H42" i="44"/>
  <c r="E42" i="44"/>
  <c r="C42" i="44"/>
  <c r="B42" i="44"/>
  <c r="L41" i="44"/>
  <c r="G38" i="44"/>
  <c r="K50" i="44"/>
  <c r="J50" i="44"/>
  <c r="H50" i="44"/>
  <c r="G50" i="44"/>
  <c r="F38" i="44"/>
  <c r="D50" i="44"/>
  <c r="C50" i="44"/>
  <c r="L36" i="44"/>
  <c r="L35" i="44"/>
  <c r="L34" i="44"/>
  <c r="K46" i="44"/>
  <c r="K45" i="44"/>
  <c r="H32" i="44"/>
  <c r="H33" i="44" s="1"/>
  <c r="F45" i="44"/>
  <c r="E32" i="44"/>
  <c r="C32" i="44"/>
  <c r="B45" i="44"/>
  <c r="L31" i="44"/>
  <c r="K31" i="44"/>
  <c r="D44" i="44"/>
  <c r="L30" i="44"/>
  <c r="K30" i="44"/>
  <c r="K43" i="44" s="1"/>
  <c r="G32" i="44"/>
  <c r="G45" i="44" s="1"/>
  <c r="D43" i="44"/>
  <c r="L29" i="44"/>
  <c r="K42" i="44"/>
  <c r="G42" i="44"/>
  <c r="D42" i="44"/>
  <c r="L28" i="44"/>
  <c r="G25" i="44"/>
  <c r="K25" i="44"/>
  <c r="F25" i="44"/>
  <c r="L23" i="44"/>
  <c r="L22" i="44"/>
  <c r="L21" i="44"/>
  <c r="D20" i="44"/>
  <c r="D25" i="44" s="1"/>
  <c r="H19" i="44"/>
  <c r="H20" i="44" s="1"/>
  <c r="E19" i="44"/>
  <c r="E20" i="44" s="1"/>
  <c r="C19" i="44"/>
  <c r="C20" i="44" s="1"/>
  <c r="C25" i="44" s="1"/>
  <c r="B20" i="44"/>
  <c r="B25" i="44" s="1"/>
  <c r="K18" i="44"/>
  <c r="G44" i="44"/>
  <c r="F18" i="44"/>
  <c r="F44" i="44" s="1"/>
  <c r="L18" i="44"/>
  <c r="K17" i="44"/>
  <c r="L17" i="44" s="1"/>
  <c r="F17" i="44"/>
  <c r="L16" i="44"/>
  <c r="F42" i="44"/>
  <c r="L15" i="44"/>
  <c r="L10" i="44"/>
  <c r="L9" i="44"/>
  <c r="L8" i="44"/>
  <c r="K7" i="44"/>
  <c r="K12" i="44" s="1"/>
  <c r="F7" i="44"/>
  <c r="F12" i="44" s="1"/>
  <c r="D7" i="44"/>
  <c r="D12" i="44" s="1"/>
  <c r="B7" i="44"/>
  <c r="B12" i="44" s="1"/>
  <c r="H6" i="44"/>
  <c r="H7" i="44" s="1"/>
  <c r="G6" i="44"/>
  <c r="G7" i="44" s="1"/>
  <c r="G12" i="44" s="1"/>
  <c r="E6" i="44"/>
  <c r="E7" i="44" s="1"/>
  <c r="C6" i="44"/>
  <c r="C7" i="44" s="1"/>
  <c r="C12" i="44" s="1"/>
  <c r="K5" i="44"/>
  <c r="L5" i="44" s="1"/>
  <c r="F5" i="44"/>
  <c r="K4" i="44"/>
  <c r="L4" i="44" s="1"/>
  <c r="F4" i="44"/>
  <c r="L3" i="44"/>
  <c r="K49" i="43"/>
  <c r="J49" i="43"/>
  <c r="I49" i="43"/>
  <c r="H49" i="43"/>
  <c r="G49" i="43"/>
  <c r="F49" i="43"/>
  <c r="E49" i="43"/>
  <c r="D49" i="43"/>
  <c r="C49" i="43"/>
  <c r="B49" i="43"/>
  <c r="K48" i="43"/>
  <c r="J48" i="43"/>
  <c r="I48" i="43"/>
  <c r="H48" i="43"/>
  <c r="G48" i="43"/>
  <c r="F48" i="43"/>
  <c r="E48" i="43"/>
  <c r="D48" i="43"/>
  <c r="C48" i="43"/>
  <c r="B48" i="43"/>
  <c r="K47" i="43"/>
  <c r="J47" i="43"/>
  <c r="I47" i="43"/>
  <c r="H47" i="43"/>
  <c r="G47" i="43"/>
  <c r="F47" i="43"/>
  <c r="E47" i="43"/>
  <c r="D47" i="43"/>
  <c r="C47" i="43"/>
  <c r="B47" i="43"/>
  <c r="J46" i="43"/>
  <c r="I46" i="43"/>
  <c r="F46" i="43"/>
  <c r="J45" i="43"/>
  <c r="I45" i="43"/>
  <c r="J44" i="43"/>
  <c r="I44" i="43"/>
  <c r="H44" i="43"/>
  <c r="E44" i="43"/>
  <c r="C44" i="43"/>
  <c r="B44" i="43"/>
  <c r="J43" i="43"/>
  <c r="I43" i="43"/>
  <c r="H43" i="43"/>
  <c r="E43" i="43"/>
  <c r="C43" i="43"/>
  <c r="B43" i="43"/>
  <c r="J42" i="43"/>
  <c r="I42" i="43"/>
  <c r="H42" i="43"/>
  <c r="E42" i="43"/>
  <c r="C42" i="43"/>
  <c r="B42" i="43"/>
  <c r="K50" i="43"/>
  <c r="J50" i="43"/>
  <c r="I50" i="43"/>
  <c r="H50" i="43"/>
  <c r="G50" i="43"/>
  <c r="F38" i="43"/>
  <c r="D50" i="43"/>
  <c r="C50" i="43"/>
  <c r="L36" i="43"/>
  <c r="L35" i="43"/>
  <c r="L34" i="43"/>
  <c r="K46" i="43"/>
  <c r="C33" i="43"/>
  <c r="C38" i="43" s="1"/>
  <c r="K45" i="43"/>
  <c r="H32" i="43"/>
  <c r="H33" i="43" s="1"/>
  <c r="F45" i="43"/>
  <c r="E32" i="43"/>
  <c r="D45" i="43"/>
  <c r="C32" i="43"/>
  <c r="B45" i="43"/>
  <c r="L31" i="43"/>
  <c r="K31" i="43"/>
  <c r="K44" i="43" s="1"/>
  <c r="G44" i="43"/>
  <c r="D44" i="43"/>
  <c r="L30" i="43"/>
  <c r="K30" i="43"/>
  <c r="K43" i="43" s="1"/>
  <c r="G32" i="43"/>
  <c r="D43" i="43"/>
  <c r="L29" i="43"/>
  <c r="K42" i="43"/>
  <c r="G42" i="43"/>
  <c r="D42" i="43"/>
  <c r="L28" i="43"/>
  <c r="G25" i="43"/>
  <c r="K25" i="43"/>
  <c r="F25" i="43"/>
  <c r="L23" i="43"/>
  <c r="L22" i="43"/>
  <c r="L21" i="43"/>
  <c r="D20" i="43"/>
  <c r="D25" i="43" s="1"/>
  <c r="H19" i="43"/>
  <c r="H20" i="43" s="1"/>
  <c r="H25" i="43" s="1"/>
  <c r="E19" i="43"/>
  <c r="E20" i="43" s="1"/>
  <c r="C19" i="43"/>
  <c r="C20" i="43" s="1"/>
  <c r="C25" i="43" s="1"/>
  <c r="B20" i="43"/>
  <c r="B25" i="43" s="1"/>
  <c r="K18" i="43"/>
  <c r="L18" i="43" s="1"/>
  <c r="F18" i="43"/>
  <c r="F44" i="43" s="1"/>
  <c r="K17" i="43"/>
  <c r="L17" i="43" s="1"/>
  <c r="F17" i="43"/>
  <c r="F43" i="43" s="1"/>
  <c r="L16" i="43"/>
  <c r="F42" i="43"/>
  <c r="L15" i="43"/>
  <c r="L10" i="43"/>
  <c r="L9" i="43"/>
  <c r="L8" i="43"/>
  <c r="K7" i="43"/>
  <c r="K12" i="43" s="1"/>
  <c r="F7" i="43"/>
  <c r="F12" i="43" s="1"/>
  <c r="D7" i="43"/>
  <c r="D12" i="43" s="1"/>
  <c r="H6" i="43"/>
  <c r="H7" i="43" s="1"/>
  <c r="H12" i="43" s="1"/>
  <c r="G6" i="43"/>
  <c r="G7" i="43" s="1"/>
  <c r="G12" i="43" s="1"/>
  <c r="E6" i="43"/>
  <c r="E7" i="43" s="1"/>
  <c r="C6" i="43"/>
  <c r="B7" i="43"/>
  <c r="K5" i="43"/>
  <c r="L5" i="43" s="1"/>
  <c r="F5" i="43"/>
  <c r="K4" i="43"/>
  <c r="L4" i="43" s="1"/>
  <c r="F4" i="43"/>
  <c r="L3" i="43"/>
  <c r="G45" i="43" l="1"/>
  <c r="G33" i="43"/>
  <c r="L55" i="43"/>
  <c r="K55" i="43"/>
  <c r="L60" i="43"/>
  <c r="L57" i="43"/>
  <c r="L53" i="43" s="1"/>
  <c r="L63" i="43"/>
  <c r="L54" i="43" s="1"/>
  <c r="E45" i="43"/>
  <c r="C45" i="43"/>
  <c r="L19" i="43"/>
  <c r="L6" i="43"/>
  <c r="C7" i="43"/>
  <c r="C12" i="43" s="1"/>
  <c r="G45" i="45"/>
  <c r="G33" i="45"/>
  <c r="L55" i="45"/>
  <c r="K55" i="45"/>
  <c r="L63" i="45"/>
  <c r="L54" i="45" s="1"/>
  <c r="L60" i="45"/>
  <c r="L57" i="45"/>
  <c r="L53" i="45" s="1"/>
  <c r="E45" i="45"/>
  <c r="C45" i="45"/>
  <c r="L19" i="45"/>
  <c r="B7" i="45"/>
  <c r="B12" i="45" s="1"/>
  <c r="L12" i="45" s="1"/>
  <c r="G45" i="46"/>
  <c r="G33" i="46"/>
  <c r="E45" i="46"/>
  <c r="C45" i="46"/>
  <c r="L55" i="46"/>
  <c r="K55" i="46"/>
  <c r="L60" i="46"/>
  <c r="L57" i="46"/>
  <c r="L53" i="46" s="1"/>
  <c r="L63" i="46"/>
  <c r="L54" i="46" s="1"/>
  <c r="L19" i="46"/>
  <c r="B45" i="46"/>
  <c r="L44" i="44"/>
  <c r="E45" i="44"/>
  <c r="L47" i="44"/>
  <c r="C45" i="44"/>
  <c r="L45" i="44" s="1"/>
  <c r="L48" i="44"/>
  <c r="L43" i="44"/>
  <c r="L6" i="44"/>
  <c r="G45" i="53"/>
  <c r="G33" i="53"/>
  <c r="H20" i="53"/>
  <c r="H25" i="53" s="1"/>
  <c r="L44" i="53"/>
  <c r="D46" i="50"/>
  <c r="L42" i="50"/>
  <c r="L20" i="50"/>
  <c r="L12" i="50"/>
  <c r="D46" i="51"/>
  <c r="L42" i="51"/>
  <c r="L12" i="51"/>
  <c r="L42" i="52"/>
  <c r="D46" i="43"/>
  <c r="L7" i="43"/>
  <c r="B12" i="43"/>
  <c r="D46" i="44"/>
  <c r="L42" i="44"/>
  <c r="D46" i="45"/>
  <c r="D46" i="46"/>
  <c r="L6" i="46"/>
  <c r="E45" i="47"/>
  <c r="C45" i="47"/>
  <c r="L19" i="47"/>
  <c r="C7" i="47"/>
  <c r="C12" i="47" s="1"/>
  <c r="L6" i="47"/>
  <c r="L47" i="48"/>
  <c r="L43" i="48"/>
  <c r="E45" i="48"/>
  <c r="D46" i="48"/>
  <c r="D25" i="48"/>
  <c r="L42" i="48"/>
  <c r="L48" i="48"/>
  <c r="L44" i="48"/>
  <c r="B25" i="48"/>
  <c r="L6" i="48"/>
  <c r="F12" i="48"/>
  <c r="D12" i="48"/>
  <c r="H46" i="49"/>
  <c r="E45" i="49"/>
  <c r="L42" i="49"/>
  <c r="D46" i="49"/>
  <c r="L48" i="49"/>
  <c r="C45" i="49"/>
  <c r="L47" i="49"/>
  <c r="L44" i="49"/>
  <c r="B25" i="49"/>
  <c r="L43" i="49"/>
  <c r="H7" i="49"/>
  <c r="H12" i="49" s="1"/>
  <c r="L6" i="49"/>
  <c r="L12" i="52"/>
  <c r="L48" i="53"/>
  <c r="L49" i="53"/>
  <c r="C45" i="53"/>
  <c r="L47" i="53"/>
  <c r="L42" i="53"/>
  <c r="D46" i="53"/>
  <c r="L6" i="53"/>
  <c r="L19" i="53"/>
  <c r="E45" i="53"/>
  <c r="B7" i="53"/>
  <c r="B25" i="53"/>
  <c r="B45" i="53"/>
  <c r="L20" i="53"/>
  <c r="H46" i="53"/>
  <c r="H38" i="53"/>
  <c r="E25" i="53"/>
  <c r="H45" i="53"/>
  <c r="L17" i="53"/>
  <c r="L32" i="53"/>
  <c r="E33" i="53"/>
  <c r="E46" i="53" s="1"/>
  <c r="D38" i="53"/>
  <c r="B50" i="53"/>
  <c r="F50" i="53"/>
  <c r="L11" i="53"/>
  <c r="L24" i="53"/>
  <c r="B33" i="53"/>
  <c r="B38" i="53" s="1"/>
  <c r="L37" i="53"/>
  <c r="C33" i="53"/>
  <c r="E25" i="52"/>
  <c r="C46" i="52"/>
  <c r="L7" i="52"/>
  <c r="B25" i="52"/>
  <c r="H46" i="52"/>
  <c r="H38" i="52"/>
  <c r="L45" i="52"/>
  <c r="L50" i="52"/>
  <c r="H45" i="52"/>
  <c r="L17" i="52"/>
  <c r="L32" i="52"/>
  <c r="E33" i="52"/>
  <c r="E46" i="52" s="1"/>
  <c r="D38" i="52"/>
  <c r="B50" i="52"/>
  <c r="F50" i="52"/>
  <c r="C20" i="52"/>
  <c r="C25" i="52" s="1"/>
  <c r="L11" i="52"/>
  <c r="L24" i="52"/>
  <c r="B33" i="52"/>
  <c r="L37" i="52"/>
  <c r="K38" i="52"/>
  <c r="L7" i="51"/>
  <c r="B25" i="51"/>
  <c r="E25" i="51"/>
  <c r="H46" i="51"/>
  <c r="H38" i="51"/>
  <c r="L17" i="51"/>
  <c r="L32" i="51"/>
  <c r="E33" i="51"/>
  <c r="E46" i="51" s="1"/>
  <c r="D38" i="51"/>
  <c r="B50" i="51"/>
  <c r="L50" i="51" s="1"/>
  <c r="F50" i="51"/>
  <c r="L11" i="51"/>
  <c r="L24" i="51"/>
  <c r="B33" i="51"/>
  <c r="B38" i="51" s="1"/>
  <c r="L37" i="51"/>
  <c r="K38" i="51"/>
  <c r="C20" i="51"/>
  <c r="C25" i="51" s="1"/>
  <c r="H45" i="51"/>
  <c r="H46" i="50"/>
  <c r="H38" i="50"/>
  <c r="L7" i="50"/>
  <c r="B25" i="50"/>
  <c r="L25" i="50" s="1"/>
  <c r="H45" i="50"/>
  <c r="L17" i="50"/>
  <c r="L32" i="50"/>
  <c r="L24" i="50"/>
  <c r="B33" i="50"/>
  <c r="L37" i="50"/>
  <c r="K38" i="50"/>
  <c r="E33" i="50"/>
  <c r="E46" i="50" s="1"/>
  <c r="D38" i="50"/>
  <c r="B50" i="50"/>
  <c r="F50" i="50"/>
  <c r="L11" i="50"/>
  <c r="C33" i="50"/>
  <c r="E12" i="49"/>
  <c r="E25" i="49"/>
  <c r="C7" i="49"/>
  <c r="C12" i="49" s="1"/>
  <c r="L32" i="49"/>
  <c r="E33" i="49"/>
  <c r="E46" i="49" s="1"/>
  <c r="D38" i="49"/>
  <c r="H38" i="49"/>
  <c r="G43" i="49"/>
  <c r="B50" i="49"/>
  <c r="L50" i="49" s="1"/>
  <c r="F50" i="49"/>
  <c r="H45" i="49"/>
  <c r="L11" i="49"/>
  <c r="L24" i="49"/>
  <c r="B33" i="49"/>
  <c r="B38" i="49" s="1"/>
  <c r="L37" i="49"/>
  <c r="K38" i="49"/>
  <c r="C33" i="49"/>
  <c r="E25" i="48"/>
  <c r="H12" i="48"/>
  <c r="L20" i="48"/>
  <c r="H46" i="48"/>
  <c r="H25" i="48"/>
  <c r="C7" i="48"/>
  <c r="C12" i="48" s="1"/>
  <c r="L32" i="48"/>
  <c r="E33" i="48"/>
  <c r="E46" i="48" s="1"/>
  <c r="D38" i="48"/>
  <c r="H38" i="48"/>
  <c r="G43" i="48"/>
  <c r="B50" i="48"/>
  <c r="F50" i="48"/>
  <c r="L11" i="48"/>
  <c r="L19" i="48"/>
  <c r="L24" i="48"/>
  <c r="B33" i="48"/>
  <c r="K38" i="48"/>
  <c r="H45" i="48"/>
  <c r="C33" i="48"/>
  <c r="L7" i="47"/>
  <c r="H25" i="47"/>
  <c r="H46" i="47"/>
  <c r="H12" i="47"/>
  <c r="B25" i="47"/>
  <c r="B46" i="47"/>
  <c r="C20" i="47"/>
  <c r="C25" i="47" s="1"/>
  <c r="H45" i="47"/>
  <c r="L32" i="47"/>
  <c r="E33" i="47"/>
  <c r="D38" i="47"/>
  <c r="H38" i="47"/>
  <c r="G43" i="47"/>
  <c r="B50" i="47"/>
  <c r="F50" i="47"/>
  <c r="L11" i="47"/>
  <c r="L24" i="47"/>
  <c r="L37" i="47"/>
  <c r="K38" i="47"/>
  <c r="B45" i="47"/>
  <c r="C33" i="47"/>
  <c r="B25" i="46"/>
  <c r="B46" i="46"/>
  <c r="L7" i="46"/>
  <c r="H12" i="46"/>
  <c r="L12" i="46" s="1"/>
  <c r="H25" i="46"/>
  <c r="H46" i="46"/>
  <c r="H45" i="46"/>
  <c r="L32" i="46"/>
  <c r="E33" i="46"/>
  <c r="D38" i="46"/>
  <c r="H38" i="46"/>
  <c r="G43" i="46"/>
  <c r="B50" i="46"/>
  <c r="F50" i="46"/>
  <c r="C20" i="46"/>
  <c r="C25" i="46" s="1"/>
  <c r="L11" i="46"/>
  <c r="L24" i="46"/>
  <c r="L37" i="46"/>
  <c r="C33" i="46"/>
  <c r="H25" i="45"/>
  <c r="H46" i="45"/>
  <c r="B25" i="45"/>
  <c r="B46" i="45"/>
  <c r="C20" i="45"/>
  <c r="C25" i="45" s="1"/>
  <c r="H45" i="45"/>
  <c r="L32" i="45"/>
  <c r="E33" i="45"/>
  <c r="E46" i="45" s="1"/>
  <c r="D38" i="45"/>
  <c r="H38" i="45"/>
  <c r="G43" i="45"/>
  <c r="B50" i="45"/>
  <c r="F50" i="45"/>
  <c r="L37" i="45"/>
  <c r="K38" i="45"/>
  <c r="B45" i="45"/>
  <c r="L11" i="45"/>
  <c r="L24" i="45"/>
  <c r="C33" i="45"/>
  <c r="H25" i="44"/>
  <c r="L7" i="44"/>
  <c r="E25" i="44"/>
  <c r="H12" i="44"/>
  <c r="E12" i="44"/>
  <c r="L12" i="44" s="1"/>
  <c r="L20" i="44"/>
  <c r="H46" i="44"/>
  <c r="L32" i="44"/>
  <c r="E33" i="44"/>
  <c r="E46" i="44" s="1"/>
  <c r="D38" i="44"/>
  <c r="H38" i="44"/>
  <c r="G43" i="44"/>
  <c r="B50" i="44"/>
  <c r="F50" i="44"/>
  <c r="L11" i="44"/>
  <c r="L19" i="44"/>
  <c r="L24" i="44"/>
  <c r="B33" i="44"/>
  <c r="L37" i="44"/>
  <c r="K38" i="44"/>
  <c r="H45" i="44"/>
  <c r="C33" i="44"/>
  <c r="L20" i="43"/>
  <c r="H46" i="43"/>
  <c r="E12" i="43"/>
  <c r="L12" i="43" s="1"/>
  <c r="E25" i="43"/>
  <c r="L25" i="43" s="1"/>
  <c r="C46" i="43"/>
  <c r="H45" i="43"/>
  <c r="E50" i="43"/>
  <c r="L32" i="43"/>
  <c r="E33" i="43"/>
  <c r="E46" i="43" s="1"/>
  <c r="D38" i="43"/>
  <c r="H38" i="43"/>
  <c r="G43" i="43"/>
  <c r="B50" i="43"/>
  <c r="F50" i="43"/>
  <c r="L11" i="43"/>
  <c r="L24" i="43"/>
  <c r="B33" i="43"/>
  <c r="B38" i="43" s="1"/>
  <c r="L37" i="43"/>
  <c r="K38" i="43"/>
  <c r="G38" i="43" l="1"/>
  <c r="G46" i="43"/>
  <c r="G38" i="45"/>
  <c r="G46" i="45"/>
  <c r="L7" i="45"/>
  <c r="G46" i="46"/>
  <c r="G38" i="46"/>
  <c r="E38" i="44"/>
  <c r="L25" i="44"/>
  <c r="G46" i="53"/>
  <c r="G38" i="53"/>
  <c r="L45" i="53"/>
  <c r="E38" i="50"/>
  <c r="E38" i="51"/>
  <c r="L25" i="51"/>
  <c r="L20" i="52"/>
  <c r="L25" i="45"/>
  <c r="L12" i="47"/>
  <c r="L50" i="44"/>
  <c r="L25" i="46"/>
  <c r="L25" i="47"/>
  <c r="L45" i="48"/>
  <c r="L50" i="48"/>
  <c r="L25" i="48"/>
  <c r="L12" i="48"/>
  <c r="L45" i="49"/>
  <c r="L25" i="49"/>
  <c r="L12" i="49"/>
  <c r="L50" i="50"/>
  <c r="L25" i="52"/>
  <c r="L50" i="53"/>
  <c r="L25" i="53"/>
  <c r="L7" i="53"/>
  <c r="B12" i="53"/>
  <c r="L12" i="53" s="1"/>
  <c r="C46" i="53"/>
  <c r="C38" i="53"/>
  <c r="B46" i="53"/>
  <c r="L33" i="53"/>
  <c r="E38" i="53"/>
  <c r="E38" i="52"/>
  <c r="L33" i="52"/>
  <c r="B46" i="52"/>
  <c r="L46" i="52" s="1"/>
  <c r="B38" i="52"/>
  <c r="L38" i="52" s="1"/>
  <c r="L38" i="51"/>
  <c r="L20" i="51"/>
  <c r="C46" i="51"/>
  <c r="L33" i="51"/>
  <c r="B46" i="51"/>
  <c r="C46" i="50"/>
  <c r="C38" i="50"/>
  <c r="B46" i="50"/>
  <c r="L33" i="50"/>
  <c r="B38" i="50"/>
  <c r="L33" i="49"/>
  <c r="B46" i="49"/>
  <c r="E38" i="49"/>
  <c r="L7" i="49"/>
  <c r="C38" i="49"/>
  <c r="C46" i="49"/>
  <c r="C46" i="48"/>
  <c r="C38" i="48"/>
  <c r="B46" i="48"/>
  <c r="L33" i="48"/>
  <c r="E38" i="48"/>
  <c r="B38" i="48"/>
  <c r="L7" i="48"/>
  <c r="E38" i="47"/>
  <c r="E46" i="47"/>
  <c r="C38" i="47"/>
  <c r="L33" i="47"/>
  <c r="C46" i="47"/>
  <c r="L20" i="47"/>
  <c r="E38" i="46"/>
  <c r="E46" i="46"/>
  <c r="C46" i="46"/>
  <c r="C38" i="46"/>
  <c r="L33" i="46"/>
  <c r="L20" i="46"/>
  <c r="C46" i="45"/>
  <c r="C38" i="45"/>
  <c r="L33" i="45"/>
  <c r="L20" i="45"/>
  <c r="E38" i="45"/>
  <c r="C38" i="44"/>
  <c r="C46" i="44"/>
  <c r="L33" i="44"/>
  <c r="B46" i="44"/>
  <c r="B38" i="44"/>
  <c r="B46" i="43"/>
  <c r="L33" i="43"/>
  <c r="E38" i="43"/>
  <c r="L38" i="43" s="1"/>
  <c r="L38" i="45" l="1"/>
  <c r="L38" i="46"/>
  <c r="L38" i="53"/>
  <c r="L46" i="53"/>
  <c r="L38" i="50"/>
  <c r="L46" i="50"/>
  <c r="L46" i="51"/>
  <c r="L38" i="44"/>
  <c r="L46" i="44"/>
  <c r="L38" i="47"/>
  <c r="L38" i="48"/>
  <c r="L46" i="48"/>
  <c r="L46" i="49"/>
  <c r="L38" i="49"/>
  <c r="I50" i="42" l="1"/>
  <c r="E50" i="42"/>
  <c r="K49" i="42"/>
  <c r="L49" i="42" s="1"/>
  <c r="J49" i="42"/>
  <c r="I49" i="42"/>
  <c r="H49" i="42"/>
  <c r="G49" i="42"/>
  <c r="F49" i="42"/>
  <c r="E49" i="42"/>
  <c r="D49" i="42"/>
  <c r="C49" i="42"/>
  <c r="B49" i="42"/>
  <c r="K48" i="42"/>
  <c r="L48" i="42" s="1"/>
  <c r="J48" i="42"/>
  <c r="I48" i="42"/>
  <c r="H48" i="42"/>
  <c r="G48" i="42"/>
  <c r="F48" i="42"/>
  <c r="E48" i="42"/>
  <c r="D48" i="42"/>
  <c r="C48" i="42"/>
  <c r="B48" i="42"/>
  <c r="K47" i="42"/>
  <c r="L47" i="42" s="1"/>
  <c r="J47" i="42"/>
  <c r="I47" i="42"/>
  <c r="H47" i="42"/>
  <c r="G47" i="42"/>
  <c r="F47" i="42"/>
  <c r="E47" i="42"/>
  <c r="D47" i="42"/>
  <c r="C47" i="42"/>
  <c r="B47" i="42"/>
  <c r="J46" i="42"/>
  <c r="I46" i="42"/>
  <c r="G46" i="42"/>
  <c r="F46" i="42"/>
  <c r="J45" i="42"/>
  <c r="I45" i="42"/>
  <c r="J44" i="42"/>
  <c r="I44" i="42"/>
  <c r="H44" i="42"/>
  <c r="E44" i="42"/>
  <c r="C44" i="42"/>
  <c r="B44" i="42"/>
  <c r="J43" i="42"/>
  <c r="I43" i="42"/>
  <c r="H43" i="42"/>
  <c r="E43" i="42"/>
  <c r="C43" i="42"/>
  <c r="B43" i="42"/>
  <c r="J42" i="42"/>
  <c r="I42" i="42"/>
  <c r="H42" i="42"/>
  <c r="E42" i="42"/>
  <c r="C42" i="42"/>
  <c r="B42" i="42"/>
  <c r="L41" i="42"/>
  <c r="G38" i="42"/>
  <c r="K50" i="42"/>
  <c r="J50" i="42"/>
  <c r="H50" i="42"/>
  <c r="G50" i="42"/>
  <c r="F38" i="42"/>
  <c r="D50" i="42"/>
  <c r="C50" i="42"/>
  <c r="L36" i="42"/>
  <c r="L35" i="42"/>
  <c r="L34" i="42"/>
  <c r="K33" i="42"/>
  <c r="K46" i="42" s="1"/>
  <c r="D33" i="42"/>
  <c r="K32" i="42"/>
  <c r="H32" i="42"/>
  <c r="H33" i="42" s="1"/>
  <c r="F32" i="42"/>
  <c r="E32" i="42"/>
  <c r="E45" i="42" s="1"/>
  <c r="D32" i="42"/>
  <c r="D45" i="42" s="1"/>
  <c r="C32" i="42"/>
  <c r="B32" i="42"/>
  <c r="L31" i="42"/>
  <c r="K31" i="42"/>
  <c r="K44" i="42" s="1"/>
  <c r="L44" i="42" s="1"/>
  <c r="G31" i="42"/>
  <c r="D31" i="42"/>
  <c r="L30" i="42"/>
  <c r="K30" i="42"/>
  <c r="G30" i="42"/>
  <c r="G32" i="42" s="1"/>
  <c r="D30" i="42"/>
  <c r="L29" i="42"/>
  <c r="D42" i="42"/>
  <c r="L28" i="42"/>
  <c r="K25" i="42"/>
  <c r="G25" i="42"/>
  <c r="F25" i="42"/>
  <c r="L23" i="42"/>
  <c r="L22" i="42"/>
  <c r="L21" i="42"/>
  <c r="E20" i="42"/>
  <c r="E25" i="42" s="1"/>
  <c r="D20" i="42"/>
  <c r="D25" i="42" s="1"/>
  <c r="K19" i="42"/>
  <c r="H19" i="42"/>
  <c r="H20" i="42" s="1"/>
  <c r="G19" i="42"/>
  <c r="F19" i="42"/>
  <c r="E19" i="42"/>
  <c r="C19" i="42"/>
  <c r="B19" i="42"/>
  <c r="B20" i="42" s="1"/>
  <c r="K18" i="42"/>
  <c r="G18" i="42"/>
  <c r="G44" i="42" s="1"/>
  <c r="F18" i="42"/>
  <c r="F44" i="42" s="1"/>
  <c r="D18" i="42"/>
  <c r="L18" i="42" s="1"/>
  <c r="K17" i="42"/>
  <c r="G17" i="42"/>
  <c r="F17" i="42"/>
  <c r="F43" i="42" s="1"/>
  <c r="D17" i="42"/>
  <c r="L16" i="42"/>
  <c r="F42" i="42"/>
  <c r="L15" i="42"/>
  <c r="L10" i="42"/>
  <c r="L9" i="42"/>
  <c r="L8" i="42"/>
  <c r="K7" i="42"/>
  <c r="K12" i="42" s="1"/>
  <c r="F7" i="42"/>
  <c r="F12" i="42" s="1"/>
  <c r="D7" i="42"/>
  <c r="D12" i="42" s="1"/>
  <c r="B7" i="42"/>
  <c r="B12" i="42" s="1"/>
  <c r="H6" i="42"/>
  <c r="H7" i="42" s="1"/>
  <c r="H12" i="42" s="1"/>
  <c r="G6" i="42"/>
  <c r="G7" i="42" s="1"/>
  <c r="G12" i="42" s="1"/>
  <c r="E6" i="42"/>
  <c r="E7" i="42" s="1"/>
  <c r="E12" i="42" s="1"/>
  <c r="C6" i="42"/>
  <c r="C7" i="42" s="1"/>
  <c r="C12" i="42" s="1"/>
  <c r="B6" i="42"/>
  <c r="K5" i="42"/>
  <c r="F5" i="42"/>
  <c r="D5" i="42"/>
  <c r="K4" i="42"/>
  <c r="F4" i="42"/>
  <c r="D4" i="42"/>
  <c r="L3" i="42"/>
  <c r="I50" i="41"/>
  <c r="E50" i="41"/>
  <c r="K49" i="41"/>
  <c r="I49" i="41"/>
  <c r="H49" i="41"/>
  <c r="G49" i="41"/>
  <c r="F49" i="41"/>
  <c r="E49" i="41"/>
  <c r="D49" i="41"/>
  <c r="C49" i="41"/>
  <c r="B49" i="41"/>
  <c r="K48" i="41"/>
  <c r="I48" i="41"/>
  <c r="H48" i="41"/>
  <c r="G48" i="41"/>
  <c r="F48" i="41"/>
  <c r="E48" i="41"/>
  <c r="D48" i="41"/>
  <c r="C48" i="41"/>
  <c r="B48" i="41"/>
  <c r="K47" i="41"/>
  <c r="I47" i="41"/>
  <c r="H47" i="41"/>
  <c r="G47" i="41"/>
  <c r="F47" i="41"/>
  <c r="E47" i="41"/>
  <c r="D47" i="41"/>
  <c r="C47" i="41"/>
  <c r="B47" i="41"/>
  <c r="I46" i="41"/>
  <c r="F46" i="41"/>
  <c r="I45" i="41"/>
  <c r="D45" i="41"/>
  <c r="I44" i="41"/>
  <c r="H44" i="41"/>
  <c r="E44" i="41"/>
  <c r="C44" i="41"/>
  <c r="B44" i="41"/>
  <c r="I43" i="41"/>
  <c r="H43" i="41"/>
  <c r="E43" i="41"/>
  <c r="C43" i="41"/>
  <c r="B43" i="41"/>
  <c r="I42" i="41"/>
  <c r="H42" i="41"/>
  <c r="E42" i="41"/>
  <c r="C42" i="41"/>
  <c r="B42" i="41"/>
  <c r="K50" i="41"/>
  <c r="H50" i="41"/>
  <c r="G50" i="41"/>
  <c r="F38" i="41"/>
  <c r="D50" i="41"/>
  <c r="C50" i="41"/>
  <c r="L36" i="41"/>
  <c r="L35" i="41"/>
  <c r="L34" i="41"/>
  <c r="K46" i="41"/>
  <c r="H32" i="41"/>
  <c r="H33" i="41" s="1"/>
  <c r="F45" i="41"/>
  <c r="E32" i="41"/>
  <c r="C32" i="41"/>
  <c r="K31" i="41"/>
  <c r="K44" i="41" s="1"/>
  <c r="D44" i="41"/>
  <c r="K30" i="41"/>
  <c r="G32" i="41"/>
  <c r="G33" i="41" s="1"/>
  <c r="G38" i="41" s="1"/>
  <c r="D43" i="41"/>
  <c r="D42" i="41"/>
  <c r="L28" i="41"/>
  <c r="K25" i="41"/>
  <c r="G25" i="41"/>
  <c r="F25" i="41"/>
  <c r="L23" i="41"/>
  <c r="L22" i="41"/>
  <c r="L21" i="41"/>
  <c r="D20" i="41"/>
  <c r="D25" i="41" s="1"/>
  <c r="H19" i="41"/>
  <c r="H20" i="41" s="1"/>
  <c r="E19" i="41"/>
  <c r="E20" i="41" s="1"/>
  <c r="E25" i="41" s="1"/>
  <c r="C19" i="41"/>
  <c r="C20" i="41" s="1"/>
  <c r="C25" i="41" s="1"/>
  <c r="B20" i="41"/>
  <c r="K18" i="41"/>
  <c r="G44" i="41"/>
  <c r="F18" i="41"/>
  <c r="F44" i="41" s="1"/>
  <c r="L18" i="41"/>
  <c r="K17" i="41"/>
  <c r="F17" i="41"/>
  <c r="F43" i="41" s="1"/>
  <c r="L16" i="41"/>
  <c r="F42" i="41"/>
  <c r="L15" i="41"/>
  <c r="L10" i="41"/>
  <c r="L9" i="41"/>
  <c r="L8" i="41"/>
  <c r="K7" i="41"/>
  <c r="K12" i="41" s="1"/>
  <c r="F7" i="41"/>
  <c r="F12" i="41" s="1"/>
  <c r="D7" i="41"/>
  <c r="D12" i="41" s="1"/>
  <c r="H6" i="41"/>
  <c r="H7" i="41" s="1"/>
  <c r="H12" i="41" s="1"/>
  <c r="G6" i="41"/>
  <c r="G7" i="41" s="1"/>
  <c r="G12" i="41" s="1"/>
  <c r="E6" i="41"/>
  <c r="E7" i="41" s="1"/>
  <c r="E12" i="41" s="1"/>
  <c r="C6" i="41"/>
  <c r="C7" i="41" s="1"/>
  <c r="C12" i="41" s="1"/>
  <c r="K5" i="41"/>
  <c r="L5" i="41" s="1"/>
  <c r="F5" i="41"/>
  <c r="K4" i="41"/>
  <c r="F4" i="41"/>
  <c r="L3" i="41"/>
  <c r="I50" i="40"/>
  <c r="E50" i="40"/>
  <c r="L49" i="40"/>
  <c r="K49" i="40"/>
  <c r="J49" i="40"/>
  <c r="I49" i="40"/>
  <c r="H49" i="40"/>
  <c r="G49" i="40"/>
  <c r="F49" i="40"/>
  <c r="E49" i="40"/>
  <c r="D49" i="40"/>
  <c r="C49" i="40"/>
  <c r="B49" i="40"/>
  <c r="K48" i="40"/>
  <c r="J48" i="40"/>
  <c r="I48" i="40"/>
  <c r="H48" i="40"/>
  <c r="G48" i="40"/>
  <c r="F48" i="40"/>
  <c r="E48" i="40"/>
  <c r="D48" i="40"/>
  <c r="C48" i="40"/>
  <c r="B48" i="40"/>
  <c r="K47" i="40"/>
  <c r="J47" i="40"/>
  <c r="I47" i="40"/>
  <c r="H47" i="40"/>
  <c r="G47" i="40"/>
  <c r="F47" i="40"/>
  <c r="E47" i="40"/>
  <c r="D47" i="40"/>
  <c r="C47" i="40"/>
  <c r="B47" i="40"/>
  <c r="K46" i="40"/>
  <c r="J46" i="40"/>
  <c r="I46" i="40"/>
  <c r="G46" i="40"/>
  <c r="F46" i="40"/>
  <c r="J45" i="40"/>
  <c r="I45" i="40"/>
  <c r="D45" i="40"/>
  <c r="K44" i="40"/>
  <c r="J44" i="40"/>
  <c r="I44" i="40"/>
  <c r="H44" i="40"/>
  <c r="E44" i="40"/>
  <c r="C44" i="40"/>
  <c r="B44" i="40"/>
  <c r="J43" i="40"/>
  <c r="I43" i="40"/>
  <c r="H43" i="40"/>
  <c r="G43" i="40"/>
  <c r="F43" i="40"/>
  <c r="E43" i="40"/>
  <c r="C43" i="40"/>
  <c r="B43" i="40"/>
  <c r="K42" i="40"/>
  <c r="L42" i="40" s="1"/>
  <c r="J42" i="40"/>
  <c r="I42" i="40"/>
  <c r="H42" i="40"/>
  <c r="E42" i="40"/>
  <c r="C42" i="40"/>
  <c r="B42" i="40"/>
  <c r="L41" i="40"/>
  <c r="H38" i="40"/>
  <c r="G38" i="40"/>
  <c r="K50" i="40"/>
  <c r="J50" i="40"/>
  <c r="H50" i="40"/>
  <c r="G50" i="40"/>
  <c r="F38" i="40"/>
  <c r="D50" i="40"/>
  <c r="C50" i="40"/>
  <c r="L36" i="40"/>
  <c r="L35" i="40"/>
  <c r="L34" i="40"/>
  <c r="K33" i="40"/>
  <c r="H33" i="40"/>
  <c r="D33" i="40"/>
  <c r="K32" i="40"/>
  <c r="K45" i="40" s="1"/>
  <c r="H32" i="40"/>
  <c r="F32" i="40"/>
  <c r="F45" i="40" s="1"/>
  <c r="E32" i="40"/>
  <c r="E45" i="40" s="1"/>
  <c r="D32" i="40"/>
  <c r="C32" i="40"/>
  <c r="C45" i="40" s="1"/>
  <c r="B45" i="40"/>
  <c r="L31" i="40"/>
  <c r="K31" i="40"/>
  <c r="G31" i="40"/>
  <c r="D31" i="40"/>
  <c r="D44" i="40" s="1"/>
  <c r="L30" i="40"/>
  <c r="K30" i="40"/>
  <c r="G30" i="40"/>
  <c r="G32" i="40" s="1"/>
  <c r="G45" i="40" s="1"/>
  <c r="D30" i="40"/>
  <c r="D43" i="40" s="1"/>
  <c r="L29" i="40"/>
  <c r="G42" i="40"/>
  <c r="D42" i="40"/>
  <c r="L28" i="40"/>
  <c r="G25" i="40"/>
  <c r="K25" i="40"/>
  <c r="F25" i="40"/>
  <c r="L23" i="40"/>
  <c r="L22" i="40"/>
  <c r="L21" i="40"/>
  <c r="D20" i="40"/>
  <c r="D25" i="40" s="1"/>
  <c r="K19" i="40"/>
  <c r="L19" i="40" s="1"/>
  <c r="H19" i="40"/>
  <c r="H20" i="40" s="1"/>
  <c r="H25" i="40" s="1"/>
  <c r="G19" i="40"/>
  <c r="F19" i="40"/>
  <c r="E19" i="40"/>
  <c r="E20" i="40" s="1"/>
  <c r="E25" i="40" s="1"/>
  <c r="C19" i="40"/>
  <c r="C20" i="40" s="1"/>
  <c r="C25" i="40" s="1"/>
  <c r="B19" i="40"/>
  <c r="B20" i="40" s="1"/>
  <c r="L20" i="40" s="1"/>
  <c r="K18" i="40"/>
  <c r="L18" i="40" s="1"/>
  <c r="G18" i="40"/>
  <c r="G44" i="40" s="1"/>
  <c r="F18" i="40"/>
  <c r="F44" i="40" s="1"/>
  <c r="D18" i="40"/>
  <c r="K17" i="40"/>
  <c r="K43" i="40" s="1"/>
  <c r="L43" i="40" s="1"/>
  <c r="G17" i="40"/>
  <c r="F17" i="40"/>
  <c r="D17" i="40"/>
  <c r="L16" i="40"/>
  <c r="F42" i="40"/>
  <c r="L15" i="40"/>
  <c r="L10" i="40"/>
  <c r="L9" i="40"/>
  <c r="L8" i="40"/>
  <c r="K7" i="40"/>
  <c r="K12" i="40" s="1"/>
  <c r="F7" i="40"/>
  <c r="F12" i="40" s="1"/>
  <c r="D7" i="40"/>
  <c r="D12" i="40" s="1"/>
  <c r="C7" i="40"/>
  <c r="C12" i="40" s="1"/>
  <c r="B7" i="40"/>
  <c r="B12" i="40" s="1"/>
  <c r="H6" i="40"/>
  <c r="H7" i="40" s="1"/>
  <c r="H12" i="40" s="1"/>
  <c r="G6" i="40"/>
  <c r="G7" i="40" s="1"/>
  <c r="G12" i="40" s="1"/>
  <c r="E6" i="40"/>
  <c r="E7" i="40" s="1"/>
  <c r="E12" i="40" s="1"/>
  <c r="C6" i="40"/>
  <c r="B6" i="40"/>
  <c r="L6" i="40" s="1"/>
  <c r="K5" i="40"/>
  <c r="L5" i="40" s="1"/>
  <c r="F5" i="40"/>
  <c r="D5" i="40"/>
  <c r="K4" i="40"/>
  <c r="L4" i="40" s="1"/>
  <c r="F4" i="40"/>
  <c r="D4" i="40"/>
  <c r="L3" i="40"/>
  <c r="I50" i="39"/>
  <c r="E50" i="39"/>
  <c r="L49" i="39"/>
  <c r="K49" i="39"/>
  <c r="J49" i="39"/>
  <c r="I49" i="39"/>
  <c r="H49" i="39"/>
  <c r="G49" i="39"/>
  <c r="F49" i="39"/>
  <c r="E49" i="39"/>
  <c r="D49" i="39"/>
  <c r="C49" i="39"/>
  <c r="B49" i="39"/>
  <c r="K48" i="39"/>
  <c r="L48" i="39" s="1"/>
  <c r="J48" i="39"/>
  <c r="I48" i="39"/>
  <c r="H48" i="39"/>
  <c r="G48" i="39"/>
  <c r="F48" i="39"/>
  <c r="E48" i="39"/>
  <c r="D48" i="39"/>
  <c r="C48" i="39"/>
  <c r="B48" i="39"/>
  <c r="K47" i="39"/>
  <c r="L47" i="39" s="1"/>
  <c r="J47" i="39"/>
  <c r="I47" i="39"/>
  <c r="H47" i="39"/>
  <c r="G47" i="39"/>
  <c r="F47" i="39"/>
  <c r="E47" i="39"/>
  <c r="D47" i="39"/>
  <c r="C47" i="39"/>
  <c r="B47" i="39"/>
  <c r="J46" i="39"/>
  <c r="I46" i="39"/>
  <c r="G46" i="39"/>
  <c r="F46" i="39"/>
  <c r="J45" i="39"/>
  <c r="I45" i="39"/>
  <c r="D45" i="39"/>
  <c r="K44" i="39"/>
  <c r="L44" i="39" s="1"/>
  <c r="J44" i="39"/>
  <c r="I44" i="39"/>
  <c r="H44" i="39"/>
  <c r="E44" i="39"/>
  <c r="C44" i="39"/>
  <c r="B44" i="39"/>
  <c r="J43" i="39"/>
  <c r="I43" i="39"/>
  <c r="H43" i="39"/>
  <c r="F43" i="39"/>
  <c r="E43" i="39"/>
  <c r="C43" i="39"/>
  <c r="B43" i="39"/>
  <c r="J42" i="39"/>
  <c r="I42" i="39"/>
  <c r="H42" i="39"/>
  <c r="E42" i="39"/>
  <c r="C42" i="39"/>
  <c r="B42" i="39"/>
  <c r="L41" i="39"/>
  <c r="G38" i="39"/>
  <c r="K50" i="39"/>
  <c r="J50" i="39"/>
  <c r="H50" i="39"/>
  <c r="G50" i="39"/>
  <c r="F38" i="39"/>
  <c r="D50" i="39"/>
  <c r="C50" i="39"/>
  <c r="L36" i="39"/>
  <c r="L35" i="39"/>
  <c r="L34" i="39"/>
  <c r="K33" i="39"/>
  <c r="K46" i="39" s="1"/>
  <c r="D33" i="39"/>
  <c r="K32" i="39"/>
  <c r="K45" i="39" s="1"/>
  <c r="L45" i="39" s="1"/>
  <c r="H32" i="39"/>
  <c r="H33" i="39" s="1"/>
  <c r="F32" i="39"/>
  <c r="F45" i="39" s="1"/>
  <c r="E32" i="39"/>
  <c r="E45" i="39" s="1"/>
  <c r="D32" i="39"/>
  <c r="C32" i="39"/>
  <c r="C45" i="39" s="1"/>
  <c r="B32" i="39"/>
  <c r="B45" i="39" s="1"/>
  <c r="L31" i="39"/>
  <c r="K31" i="39"/>
  <c r="G31" i="39"/>
  <c r="D31" i="39"/>
  <c r="D44" i="39" s="1"/>
  <c r="L30" i="39"/>
  <c r="K30" i="39"/>
  <c r="K43" i="39" s="1"/>
  <c r="L43" i="39" s="1"/>
  <c r="G30" i="39"/>
  <c r="G32" i="39" s="1"/>
  <c r="G45" i="39" s="1"/>
  <c r="D30" i="39"/>
  <c r="D43" i="39" s="1"/>
  <c r="L29" i="39"/>
  <c r="K42" i="39"/>
  <c r="G42" i="39"/>
  <c r="D42" i="39"/>
  <c r="L28" i="39"/>
  <c r="G25" i="39"/>
  <c r="K25" i="39"/>
  <c r="F25" i="39"/>
  <c r="L23" i="39"/>
  <c r="L22" i="39"/>
  <c r="L21" i="39"/>
  <c r="D20" i="39"/>
  <c r="D25" i="39" s="1"/>
  <c r="K19" i="39"/>
  <c r="L19" i="39" s="1"/>
  <c r="H19" i="39"/>
  <c r="H20" i="39" s="1"/>
  <c r="G19" i="39"/>
  <c r="F19" i="39"/>
  <c r="E19" i="39"/>
  <c r="E20" i="39" s="1"/>
  <c r="C19" i="39"/>
  <c r="C20" i="39" s="1"/>
  <c r="C25" i="39" s="1"/>
  <c r="B19" i="39"/>
  <c r="B20" i="39" s="1"/>
  <c r="B25" i="39" s="1"/>
  <c r="K18" i="39"/>
  <c r="L18" i="39" s="1"/>
  <c r="G18" i="39"/>
  <c r="G44" i="39" s="1"/>
  <c r="F18" i="39"/>
  <c r="F44" i="39" s="1"/>
  <c r="D18" i="39"/>
  <c r="K17" i="39"/>
  <c r="L17" i="39" s="1"/>
  <c r="G17" i="39"/>
  <c r="F17" i="39"/>
  <c r="D17" i="39"/>
  <c r="L16" i="39"/>
  <c r="F42" i="39"/>
  <c r="L15" i="39"/>
  <c r="D12" i="39"/>
  <c r="L10" i="39"/>
  <c r="L9" i="39"/>
  <c r="L8" i="39"/>
  <c r="K7" i="39"/>
  <c r="K12" i="39" s="1"/>
  <c r="F7" i="39"/>
  <c r="F12" i="39" s="1"/>
  <c r="D7" i="39"/>
  <c r="B7" i="39"/>
  <c r="B12" i="39" s="1"/>
  <c r="H6" i="39"/>
  <c r="H7" i="39" s="1"/>
  <c r="G6" i="39"/>
  <c r="G7" i="39" s="1"/>
  <c r="G12" i="39" s="1"/>
  <c r="E6" i="39"/>
  <c r="E7" i="39" s="1"/>
  <c r="C6" i="39"/>
  <c r="C7" i="39" s="1"/>
  <c r="C12" i="39" s="1"/>
  <c r="B6" i="39"/>
  <c r="L6" i="39" s="1"/>
  <c r="K5" i="39"/>
  <c r="L5" i="39" s="1"/>
  <c r="F5" i="39"/>
  <c r="D5" i="39"/>
  <c r="K4" i="39"/>
  <c r="L4" i="39" s="1"/>
  <c r="F4" i="39"/>
  <c r="D4" i="39"/>
  <c r="L3" i="39"/>
  <c r="I50" i="38"/>
  <c r="E50" i="38"/>
  <c r="L49" i="38"/>
  <c r="K49" i="38"/>
  <c r="J49" i="38"/>
  <c r="I49" i="38"/>
  <c r="H49" i="38"/>
  <c r="G49" i="38"/>
  <c r="F49" i="38"/>
  <c r="E49" i="38"/>
  <c r="D49" i="38"/>
  <c r="C49" i="38"/>
  <c r="B49" i="38"/>
  <c r="K48" i="38"/>
  <c r="L48" i="38" s="1"/>
  <c r="J48" i="38"/>
  <c r="I48" i="38"/>
  <c r="H48" i="38"/>
  <c r="G48" i="38"/>
  <c r="F48" i="38"/>
  <c r="E48" i="38"/>
  <c r="D48" i="38"/>
  <c r="C48" i="38"/>
  <c r="B48" i="38"/>
  <c r="K47" i="38"/>
  <c r="L47" i="38" s="1"/>
  <c r="J47" i="38"/>
  <c r="I47" i="38"/>
  <c r="H47" i="38"/>
  <c r="G47" i="38"/>
  <c r="F47" i="38"/>
  <c r="E47" i="38"/>
  <c r="D47" i="38"/>
  <c r="C47" i="38"/>
  <c r="B47" i="38"/>
  <c r="J46" i="38"/>
  <c r="I46" i="38"/>
  <c r="G46" i="38"/>
  <c r="F46" i="38"/>
  <c r="J45" i="38"/>
  <c r="I45" i="38"/>
  <c r="D45" i="38"/>
  <c r="K44" i="38"/>
  <c r="L44" i="38" s="1"/>
  <c r="J44" i="38"/>
  <c r="I44" i="38"/>
  <c r="H44" i="38"/>
  <c r="E44" i="38"/>
  <c r="C44" i="38"/>
  <c r="B44" i="38"/>
  <c r="J43" i="38"/>
  <c r="I43" i="38"/>
  <c r="H43" i="38"/>
  <c r="F43" i="38"/>
  <c r="E43" i="38"/>
  <c r="C43" i="38"/>
  <c r="B43" i="38"/>
  <c r="J42" i="38"/>
  <c r="I42" i="38"/>
  <c r="H42" i="38"/>
  <c r="E42" i="38"/>
  <c r="C42" i="38"/>
  <c r="B42" i="38"/>
  <c r="L41" i="38"/>
  <c r="G38" i="38"/>
  <c r="K50" i="38"/>
  <c r="J50" i="38"/>
  <c r="H50" i="38"/>
  <c r="G50" i="38"/>
  <c r="F38" i="38"/>
  <c r="D50" i="38"/>
  <c r="C50" i="38"/>
  <c r="L36" i="38"/>
  <c r="L35" i="38"/>
  <c r="L34" i="38"/>
  <c r="K33" i="38"/>
  <c r="K46" i="38" s="1"/>
  <c r="D33" i="38"/>
  <c r="K32" i="38"/>
  <c r="K45" i="38" s="1"/>
  <c r="H32" i="38"/>
  <c r="H33" i="38" s="1"/>
  <c r="F32" i="38"/>
  <c r="F45" i="38" s="1"/>
  <c r="E32" i="38"/>
  <c r="E45" i="38" s="1"/>
  <c r="D32" i="38"/>
  <c r="C32" i="38"/>
  <c r="C45" i="38" s="1"/>
  <c r="B32" i="38"/>
  <c r="B45" i="38" s="1"/>
  <c r="L31" i="38"/>
  <c r="K31" i="38"/>
  <c r="G31" i="38"/>
  <c r="D31" i="38"/>
  <c r="D44" i="38" s="1"/>
  <c r="L30" i="38"/>
  <c r="K30" i="38"/>
  <c r="K43" i="38" s="1"/>
  <c r="L43" i="38" s="1"/>
  <c r="G30" i="38"/>
  <c r="G32" i="38" s="1"/>
  <c r="G45" i="38" s="1"/>
  <c r="D30" i="38"/>
  <c r="D43" i="38" s="1"/>
  <c r="L29" i="38"/>
  <c r="K42" i="38"/>
  <c r="G42" i="38"/>
  <c r="D42" i="38"/>
  <c r="L28" i="38"/>
  <c r="G25" i="38"/>
  <c r="K25" i="38"/>
  <c r="F25" i="38"/>
  <c r="B25" i="38"/>
  <c r="L23" i="38"/>
  <c r="L22" i="38"/>
  <c r="L21" i="38"/>
  <c r="D20" i="38"/>
  <c r="D25" i="38" s="1"/>
  <c r="K19" i="38"/>
  <c r="L19" i="38" s="1"/>
  <c r="H19" i="38"/>
  <c r="H20" i="38" s="1"/>
  <c r="G19" i="38"/>
  <c r="F19" i="38"/>
  <c r="E19" i="38"/>
  <c r="E20" i="38" s="1"/>
  <c r="C19" i="38"/>
  <c r="C20" i="38" s="1"/>
  <c r="C25" i="38" s="1"/>
  <c r="B19" i="38"/>
  <c r="B20" i="38" s="1"/>
  <c r="K18" i="38"/>
  <c r="L18" i="38" s="1"/>
  <c r="G18" i="38"/>
  <c r="G44" i="38" s="1"/>
  <c r="F18" i="38"/>
  <c r="F44" i="38" s="1"/>
  <c r="D18" i="38"/>
  <c r="K17" i="38"/>
  <c r="L17" i="38" s="1"/>
  <c r="G17" i="38"/>
  <c r="F17" i="38"/>
  <c r="D17" i="38"/>
  <c r="L16" i="38"/>
  <c r="F42" i="38"/>
  <c r="L15" i="38"/>
  <c r="D12" i="38"/>
  <c r="L10" i="38"/>
  <c r="L9" i="38"/>
  <c r="L8" i="38"/>
  <c r="K7" i="38"/>
  <c r="K12" i="38" s="1"/>
  <c r="F7" i="38"/>
  <c r="F12" i="38" s="1"/>
  <c r="D7" i="38"/>
  <c r="B7" i="38"/>
  <c r="B12" i="38" s="1"/>
  <c r="H6" i="38"/>
  <c r="H7" i="38" s="1"/>
  <c r="H12" i="38" s="1"/>
  <c r="G6" i="38"/>
  <c r="G7" i="38" s="1"/>
  <c r="G12" i="38" s="1"/>
  <c r="E6" i="38"/>
  <c r="E7" i="38" s="1"/>
  <c r="C6" i="38"/>
  <c r="L6" i="38" s="1"/>
  <c r="B6" i="38"/>
  <c r="K5" i="38"/>
  <c r="L5" i="38" s="1"/>
  <c r="F5" i="38"/>
  <c r="D5" i="38"/>
  <c r="K4" i="38"/>
  <c r="L4" i="38" s="1"/>
  <c r="F4" i="38"/>
  <c r="D4" i="38"/>
  <c r="L3" i="38"/>
  <c r="B50" i="35"/>
  <c r="C50" i="35"/>
  <c r="D50" i="35"/>
  <c r="E50" i="35"/>
  <c r="F50" i="35"/>
  <c r="G50" i="35"/>
  <c r="H50" i="35"/>
  <c r="I50" i="35"/>
  <c r="K50" i="35"/>
  <c r="I50" i="37"/>
  <c r="E50" i="37"/>
  <c r="L49" i="37"/>
  <c r="K49" i="37"/>
  <c r="J49" i="37"/>
  <c r="I49" i="37"/>
  <c r="H49" i="37"/>
  <c r="G49" i="37"/>
  <c r="F49" i="37"/>
  <c r="E49" i="37"/>
  <c r="D49" i="37"/>
  <c r="C49" i="37"/>
  <c r="B49" i="37"/>
  <c r="K48" i="37"/>
  <c r="J48" i="37"/>
  <c r="I48" i="37"/>
  <c r="H48" i="37"/>
  <c r="G48" i="37"/>
  <c r="F48" i="37"/>
  <c r="E48" i="37"/>
  <c r="D48" i="37"/>
  <c r="C48" i="37"/>
  <c r="B48" i="37"/>
  <c r="K47" i="37"/>
  <c r="J47" i="37"/>
  <c r="I47" i="37"/>
  <c r="H47" i="37"/>
  <c r="G47" i="37"/>
  <c r="F47" i="37"/>
  <c r="E47" i="37"/>
  <c r="D47" i="37"/>
  <c r="C47" i="37"/>
  <c r="B47" i="37"/>
  <c r="L47" i="37" s="1"/>
  <c r="J46" i="37"/>
  <c r="I46" i="37"/>
  <c r="G46" i="37"/>
  <c r="F46" i="37"/>
  <c r="J45" i="37"/>
  <c r="I45" i="37"/>
  <c r="J44" i="37"/>
  <c r="I44" i="37"/>
  <c r="H44" i="37"/>
  <c r="E44" i="37"/>
  <c r="C44" i="37"/>
  <c r="B44" i="37"/>
  <c r="J43" i="37"/>
  <c r="I43" i="37"/>
  <c r="H43" i="37"/>
  <c r="F43" i="37"/>
  <c r="E43" i="37"/>
  <c r="C43" i="37"/>
  <c r="B43" i="37"/>
  <c r="J42" i="37"/>
  <c r="I42" i="37"/>
  <c r="H42" i="37"/>
  <c r="E42" i="37"/>
  <c r="C42" i="37"/>
  <c r="B42" i="37"/>
  <c r="L41" i="37"/>
  <c r="G38" i="37"/>
  <c r="K50" i="37"/>
  <c r="J50" i="37"/>
  <c r="H50" i="37"/>
  <c r="G50" i="37"/>
  <c r="F38" i="37"/>
  <c r="D50" i="37"/>
  <c r="C50" i="37"/>
  <c r="L36" i="37"/>
  <c r="L35" i="37"/>
  <c r="L34" i="37"/>
  <c r="K33" i="37"/>
  <c r="K46" i="37" s="1"/>
  <c r="D33" i="37"/>
  <c r="K32" i="37"/>
  <c r="K45" i="37" s="1"/>
  <c r="H32" i="37"/>
  <c r="H33" i="37" s="1"/>
  <c r="F32" i="37"/>
  <c r="E32" i="37"/>
  <c r="D32" i="37"/>
  <c r="D45" i="37" s="1"/>
  <c r="C32" i="37"/>
  <c r="C45" i="37" s="1"/>
  <c r="B32" i="37"/>
  <c r="B33" i="37" s="1"/>
  <c r="B38" i="37" s="1"/>
  <c r="K31" i="37"/>
  <c r="K44" i="37" s="1"/>
  <c r="L44" i="37" s="1"/>
  <c r="G31" i="37"/>
  <c r="D31" i="37"/>
  <c r="K30" i="37"/>
  <c r="K43" i="37" s="1"/>
  <c r="L43" i="37" s="1"/>
  <c r="G30" i="37"/>
  <c r="G32" i="37" s="1"/>
  <c r="D30" i="37"/>
  <c r="K42" i="37"/>
  <c r="G42" i="37"/>
  <c r="D42" i="37"/>
  <c r="L28" i="37"/>
  <c r="K25" i="37"/>
  <c r="G25" i="37"/>
  <c r="F25" i="37"/>
  <c r="L23" i="37"/>
  <c r="L22" i="37"/>
  <c r="L21" i="37"/>
  <c r="D20" i="37"/>
  <c r="D25" i="37" s="1"/>
  <c r="K19" i="37"/>
  <c r="H19" i="37"/>
  <c r="H20" i="37" s="1"/>
  <c r="H25" i="37" s="1"/>
  <c r="G19" i="37"/>
  <c r="F19" i="37"/>
  <c r="E19" i="37"/>
  <c r="E20" i="37" s="1"/>
  <c r="E25" i="37" s="1"/>
  <c r="C19" i="37"/>
  <c r="C20" i="37" s="1"/>
  <c r="C25" i="37" s="1"/>
  <c r="B19" i="37"/>
  <c r="B20" i="37" s="1"/>
  <c r="K18" i="37"/>
  <c r="G18" i="37"/>
  <c r="F18" i="37"/>
  <c r="F44" i="37" s="1"/>
  <c r="D18" i="37"/>
  <c r="L18" i="37" s="1"/>
  <c r="K17" i="37"/>
  <c r="G17" i="37"/>
  <c r="F17" i="37"/>
  <c r="D17" i="37"/>
  <c r="F42" i="37"/>
  <c r="L15" i="37"/>
  <c r="D12" i="37"/>
  <c r="L10" i="37"/>
  <c r="L9" i="37"/>
  <c r="L8" i="37"/>
  <c r="K7" i="37"/>
  <c r="K12" i="37" s="1"/>
  <c r="F7" i="37"/>
  <c r="F12" i="37" s="1"/>
  <c r="D7" i="37"/>
  <c r="B7" i="37"/>
  <c r="B12" i="37" s="1"/>
  <c r="H6" i="37"/>
  <c r="H7" i="37" s="1"/>
  <c r="G6" i="37"/>
  <c r="G7" i="37" s="1"/>
  <c r="G12" i="37" s="1"/>
  <c r="E6" i="37"/>
  <c r="E7" i="37" s="1"/>
  <c r="E12" i="37" s="1"/>
  <c r="C6" i="37"/>
  <c r="C7" i="37" s="1"/>
  <c r="C12" i="37" s="1"/>
  <c r="B6" i="37"/>
  <c r="K5" i="37"/>
  <c r="F5" i="37"/>
  <c r="D5" i="37"/>
  <c r="K4" i="37"/>
  <c r="L4" i="37" s="1"/>
  <c r="F4" i="37"/>
  <c r="D4" i="37"/>
  <c r="L3" i="37"/>
  <c r="I50" i="36"/>
  <c r="E50" i="36"/>
  <c r="K49" i="36"/>
  <c r="I49" i="36"/>
  <c r="H49" i="36"/>
  <c r="G49" i="36"/>
  <c r="F49" i="36"/>
  <c r="E49" i="36"/>
  <c r="D49" i="36"/>
  <c r="C49" i="36"/>
  <c r="B49" i="36"/>
  <c r="K48" i="36"/>
  <c r="I48" i="36"/>
  <c r="H48" i="36"/>
  <c r="G48" i="36"/>
  <c r="F48" i="36"/>
  <c r="E48" i="36"/>
  <c r="D48" i="36"/>
  <c r="C48" i="36"/>
  <c r="B48" i="36"/>
  <c r="K47" i="36"/>
  <c r="I47" i="36"/>
  <c r="H47" i="36"/>
  <c r="G47" i="36"/>
  <c r="F47" i="36"/>
  <c r="E47" i="36"/>
  <c r="D47" i="36"/>
  <c r="C47" i="36"/>
  <c r="B47" i="36"/>
  <c r="I46" i="36"/>
  <c r="G46" i="36"/>
  <c r="I45" i="36"/>
  <c r="D45" i="36"/>
  <c r="K44" i="36"/>
  <c r="I44" i="36"/>
  <c r="H44" i="36"/>
  <c r="E44" i="36"/>
  <c r="C44" i="36"/>
  <c r="B44" i="36"/>
  <c r="I43" i="36"/>
  <c r="H43" i="36"/>
  <c r="G43" i="36"/>
  <c r="F43" i="36"/>
  <c r="E43" i="36"/>
  <c r="C43" i="36"/>
  <c r="B43" i="36"/>
  <c r="I42" i="36"/>
  <c r="H42" i="36"/>
  <c r="E42" i="36"/>
  <c r="C42" i="36"/>
  <c r="B42" i="36"/>
  <c r="G38" i="36"/>
  <c r="K50" i="36"/>
  <c r="H50" i="36"/>
  <c r="G50" i="36"/>
  <c r="D50" i="36"/>
  <c r="C50" i="36"/>
  <c r="L36" i="36"/>
  <c r="L35" i="36"/>
  <c r="L34" i="36"/>
  <c r="K46" i="36"/>
  <c r="K45" i="36"/>
  <c r="H32" i="36"/>
  <c r="H33" i="36" s="1"/>
  <c r="C32" i="36"/>
  <c r="L31" i="36"/>
  <c r="K31" i="36"/>
  <c r="D44" i="36"/>
  <c r="L30" i="36"/>
  <c r="G45" i="36"/>
  <c r="D43" i="36"/>
  <c r="L29" i="36"/>
  <c r="K42" i="36"/>
  <c r="G42" i="36"/>
  <c r="D42" i="36"/>
  <c r="L28" i="36"/>
  <c r="G25" i="36"/>
  <c r="K25" i="36"/>
  <c r="F25" i="36"/>
  <c r="L23" i="36"/>
  <c r="L22" i="36"/>
  <c r="L21" i="36"/>
  <c r="D25" i="36"/>
  <c r="H19" i="36"/>
  <c r="E19" i="36"/>
  <c r="E20" i="36" s="1"/>
  <c r="C19" i="36"/>
  <c r="C20" i="36" s="1"/>
  <c r="C25" i="36" s="1"/>
  <c r="B20" i="36"/>
  <c r="K18" i="36"/>
  <c r="L18" i="36" s="1"/>
  <c r="G44" i="36"/>
  <c r="F18" i="36"/>
  <c r="F44" i="36" s="1"/>
  <c r="K17" i="36"/>
  <c r="K43" i="36" s="1"/>
  <c r="F17" i="36"/>
  <c r="L16" i="36"/>
  <c r="F42" i="36"/>
  <c r="L15" i="36"/>
  <c r="L10" i="36"/>
  <c r="L9" i="36"/>
  <c r="L8" i="36"/>
  <c r="K7" i="36"/>
  <c r="K12" i="36" s="1"/>
  <c r="F7" i="36"/>
  <c r="F12" i="36" s="1"/>
  <c r="D7" i="36"/>
  <c r="D12" i="36" s="1"/>
  <c r="H12" i="36"/>
  <c r="G6" i="36"/>
  <c r="G7" i="36" s="1"/>
  <c r="G12" i="36" s="1"/>
  <c r="E6" i="36"/>
  <c r="E7" i="36" s="1"/>
  <c r="C6" i="36"/>
  <c r="C7" i="36" s="1"/>
  <c r="C12" i="36" s="1"/>
  <c r="B7" i="36"/>
  <c r="B12" i="36" s="1"/>
  <c r="K5" i="36"/>
  <c r="L5" i="36" s="1"/>
  <c r="F5" i="36"/>
  <c r="K4" i="36"/>
  <c r="L4" i="36" s="1"/>
  <c r="F4" i="36"/>
  <c r="L3" i="36"/>
  <c r="K49" i="35"/>
  <c r="I49" i="35"/>
  <c r="H49" i="35"/>
  <c r="G49" i="35"/>
  <c r="F49" i="35"/>
  <c r="E49" i="35"/>
  <c r="D49" i="35"/>
  <c r="C49" i="35"/>
  <c r="B49" i="35"/>
  <c r="K48" i="35"/>
  <c r="I48" i="35"/>
  <c r="H48" i="35"/>
  <c r="G48" i="35"/>
  <c r="F48" i="35"/>
  <c r="E48" i="35"/>
  <c r="D48" i="35"/>
  <c r="C48" i="35"/>
  <c r="B48" i="35"/>
  <c r="K47" i="35"/>
  <c r="I47" i="35"/>
  <c r="H47" i="35"/>
  <c r="G47" i="35"/>
  <c r="F47" i="35"/>
  <c r="E47" i="35"/>
  <c r="D47" i="35"/>
  <c r="C47" i="35"/>
  <c r="B47" i="35"/>
  <c r="I46" i="35"/>
  <c r="F46" i="35"/>
  <c r="I45" i="35"/>
  <c r="D45" i="35"/>
  <c r="K44" i="35"/>
  <c r="I44" i="35"/>
  <c r="H44" i="35"/>
  <c r="E44" i="35"/>
  <c r="C44" i="35"/>
  <c r="B44" i="35"/>
  <c r="I43" i="35"/>
  <c r="H43" i="35"/>
  <c r="F43" i="35"/>
  <c r="E43" i="35"/>
  <c r="C43" i="35"/>
  <c r="B43" i="35"/>
  <c r="I42" i="35"/>
  <c r="H42" i="35"/>
  <c r="E42" i="35"/>
  <c r="C42" i="35"/>
  <c r="B42" i="35"/>
  <c r="L36" i="35"/>
  <c r="L35" i="35"/>
  <c r="L34" i="35"/>
  <c r="K46" i="35"/>
  <c r="K45" i="35"/>
  <c r="H32" i="35"/>
  <c r="H33" i="35" s="1"/>
  <c r="H38" i="35" s="1"/>
  <c r="F45" i="35"/>
  <c r="E32" i="35"/>
  <c r="C32" i="35"/>
  <c r="L31" i="35"/>
  <c r="K31" i="35"/>
  <c r="D44" i="35"/>
  <c r="L30" i="35"/>
  <c r="K30" i="35"/>
  <c r="K43" i="35" s="1"/>
  <c r="G32" i="35"/>
  <c r="D43" i="35"/>
  <c r="L29" i="35"/>
  <c r="K42" i="35"/>
  <c r="G42" i="35"/>
  <c r="D42" i="35"/>
  <c r="L28" i="35"/>
  <c r="L23" i="35"/>
  <c r="L22" i="35"/>
  <c r="L21" i="35"/>
  <c r="D20" i="35"/>
  <c r="D25" i="35" s="1"/>
  <c r="H19" i="35"/>
  <c r="H20" i="35" s="1"/>
  <c r="H25" i="35" s="1"/>
  <c r="E19" i="35"/>
  <c r="E20" i="35" s="1"/>
  <c r="E25" i="35" s="1"/>
  <c r="C19" i="35"/>
  <c r="C20" i="35" s="1"/>
  <c r="C25" i="35" s="1"/>
  <c r="B20" i="35"/>
  <c r="B25" i="35" s="1"/>
  <c r="K18" i="35"/>
  <c r="L18" i="35" s="1"/>
  <c r="G44" i="35"/>
  <c r="F18" i="35"/>
  <c r="F44" i="35" s="1"/>
  <c r="K17" i="35"/>
  <c r="L17" i="35" s="1"/>
  <c r="L16" i="35"/>
  <c r="F42" i="35"/>
  <c r="L15" i="35"/>
  <c r="L10" i="35"/>
  <c r="L9" i="35"/>
  <c r="L8" i="35"/>
  <c r="K7" i="35"/>
  <c r="K12" i="35" s="1"/>
  <c r="F7" i="35"/>
  <c r="F12" i="35" s="1"/>
  <c r="D7" i="35"/>
  <c r="D12" i="35" s="1"/>
  <c r="B7" i="35"/>
  <c r="H6" i="35"/>
  <c r="H7" i="35" s="1"/>
  <c r="H12" i="35" s="1"/>
  <c r="G6" i="35"/>
  <c r="G7" i="35" s="1"/>
  <c r="G12" i="35" s="1"/>
  <c r="E6" i="35"/>
  <c r="E7" i="35" s="1"/>
  <c r="E12" i="35" s="1"/>
  <c r="C6" i="35"/>
  <c r="K5" i="35"/>
  <c r="L5" i="35" s="1"/>
  <c r="F5" i="35"/>
  <c r="K4" i="35"/>
  <c r="L4" i="35" s="1"/>
  <c r="F4" i="35"/>
  <c r="L3" i="35"/>
  <c r="I50" i="34"/>
  <c r="E50" i="34"/>
  <c r="K49" i="34"/>
  <c r="J49" i="34"/>
  <c r="I49" i="34"/>
  <c r="H49" i="34"/>
  <c r="G49" i="34"/>
  <c r="F49" i="34"/>
  <c r="E49" i="34"/>
  <c r="D49" i="34"/>
  <c r="C49" i="34"/>
  <c r="B49" i="34"/>
  <c r="K48" i="34"/>
  <c r="J48" i="34"/>
  <c r="I48" i="34"/>
  <c r="H48" i="34"/>
  <c r="G48" i="34"/>
  <c r="F48" i="34"/>
  <c r="E48" i="34"/>
  <c r="D48" i="34"/>
  <c r="C48" i="34"/>
  <c r="B48" i="34"/>
  <c r="K47" i="34"/>
  <c r="J47" i="34"/>
  <c r="I47" i="34"/>
  <c r="H47" i="34"/>
  <c r="G47" i="34"/>
  <c r="F47" i="34"/>
  <c r="E47" i="34"/>
  <c r="D47" i="34"/>
  <c r="C47" i="34"/>
  <c r="B47" i="34"/>
  <c r="K46" i="34"/>
  <c r="J46" i="34"/>
  <c r="I46" i="34"/>
  <c r="F46" i="34"/>
  <c r="J45" i="34"/>
  <c r="I45" i="34"/>
  <c r="D45" i="34"/>
  <c r="K44" i="34"/>
  <c r="J44" i="34"/>
  <c r="I44" i="34"/>
  <c r="H44" i="34"/>
  <c r="E44" i="34"/>
  <c r="C44" i="34"/>
  <c r="B44" i="34"/>
  <c r="J43" i="34"/>
  <c r="I43" i="34"/>
  <c r="H43" i="34"/>
  <c r="G43" i="34"/>
  <c r="F43" i="34"/>
  <c r="E43" i="34"/>
  <c r="C43" i="34"/>
  <c r="B43" i="34"/>
  <c r="K42" i="34"/>
  <c r="J42" i="34"/>
  <c r="I42" i="34"/>
  <c r="H42" i="34"/>
  <c r="E42" i="34"/>
  <c r="C42" i="34"/>
  <c r="L41" i="34"/>
  <c r="K50" i="34"/>
  <c r="J37" i="34"/>
  <c r="J50" i="34" s="1"/>
  <c r="I37" i="34"/>
  <c r="H50" i="34"/>
  <c r="G50" i="34"/>
  <c r="F38" i="34"/>
  <c r="D50" i="34"/>
  <c r="C50" i="34"/>
  <c r="L36" i="34"/>
  <c r="L35" i="34"/>
  <c r="L34" i="34"/>
  <c r="K45" i="34"/>
  <c r="H32" i="34"/>
  <c r="H33" i="34" s="1"/>
  <c r="H38" i="34" s="1"/>
  <c r="F45" i="34"/>
  <c r="E32" i="34"/>
  <c r="C32" i="34"/>
  <c r="C45" i="34" s="1"/>
  <c r="B45" i="34"/>
  <c r="L31" i="34"/>
  <c r="K31" i="34"/>
  <c r="D44" i="34"/>
  <c r="L30" i="34"/>
  <c r="G32" i="34"/>
  <c r="D43" i="34"/>
  <c r="L29" i="34"/>
  <c r="G42" i="34"/>
  <c r="D42" i="34"/>
  <c r="L28" i="34"/>
  <c r="G25" i="34"/>
  <c r="K25" i="34"/>
  <c r="J24" i="34"/>
  <c r="I24" i="34"/>
  <c r="F25" i="34"/>
  <c r="L23" i="34"/>
  <c r="L22" i="34"/>
  <c r="L21" i="34"/>
  <c r="D20" i="34"/>
  <c r="D25" i="34" s="1"/>
  <c r="H19" i="34"/>
  <c r="H20" i="34" s="1"/>
  <c r="H25" i="34" s="1"/>
  <c r="E19" i="34"/>
  <c r="E20" i="34" s="1"/>
  <c r="E25" i="34" s="1"/>
  <c r="C19" i="34"/>
  <c r="C20" i="34" s="1"/>
  <c r="C25" i="34" s="1"/>
  <c r="B20" i="34"/>
  <c r="K18" i="34"/>
  <c r="L18" i="34" s="1"/>
  <c r="G44" i="34"/>
  <c r="F18" i="34"/>
  <c r="F44" i="34" s="1"/>
  <c r="K17" i="34"/>
  <c r="K43" i="34" s="1"/>
  <c r="F17" i="34"/>
  <c r="L16" i="34"/>
  <c r="F42" i="34"/>
  <c r="L15" i="34"/>
  <c r="J11" i="34"/>
  <c r="I11" i="34"/>
  <c r="L10" i="34"/>
  <c r="L9" i="34"/>
  <c r="L8" i="34"/>
  <c r="K7" i="34"/>
  <c r="F7" i="34"/>
  <c r="D7" i="34"/>
  <c r="D12" i="34" s="1"/>
  <c r="B7" i="34"/>
  <c r="H6" i="34"/>
  <c r="H7" i="34" s="1"/>
  <c r="H12" i="34" s="1"/>
  <c r="G6" i="34"/>
  <c r="G7" i="34" s="1"/>
  <c r="G12" i="34" s="1"/>
  <c r="E6" i="34"/>
  <c r="E7" i="34" s="1"/>
  <c r="E12" i="34" s="1"/>
  <c r="C6" i="34"/>
  <c r="C7" i="34" s="1"/>
  <c r="C12" i="34" s="1"/>
  <c r="K5" i="34"/>
  <c r="L5" i="34" s="1"/>
  <c r="F5" i="34"/>
  <c r="K4" i="34"/>
  <c r="L4" i="34" s="1"/>
  <c r="F4" i="34"/>
  <c r="L3" i="34"/>
  <c r="I50" i="33"/>
  <c r="E50" i="33"/>
  <c r="L49" i="33"/>
  <c r="K49" i="33"/>
  <c r="J49" i="33"/>
  <c r="I49" i="33"/>
  <c r="H49" i="33"/>
  <c r="G49" i="33"/>
  <c r="F49" i="33"/>
  <c r="E49" i="33"/>
  <c r="D49" i="33"/>
  <c r="C49" i="33"/>
  <c r="B49" i="33"/>
  <c r="K48" i="33"/>
  <c r="L48" i="33" s="1"/>
  <c r="J48" i="33"/>
  <c r="I48" i="33"/>
  <c r="H48" i="33"/>
  <c r="G48" i="33"/>
  <c r="F48" i="33"/>
  <c r="E48" i="33"/>
  <c r="D48" i="33"/>
  <c r="C48" i="33"/>
  <c r="B48" i="33"/>
  <c r="K47" i="33"/>
  <c r="J47" i="33"/>
  <c r="I47" i="33"/>
  <c r="H47" i="33"/>
  <c r="G47" i="33"/>
  <c r="F47" i="33"/>
  <c r="E47" i="33"/>
  <c r="D47" i="33"/>
  <c r="C47" i="33"/>
  <c r="B47" i="33"/>
  <c r="L47" i="33" s="1"/>
  <c r="J46" i="33"/>
  <c r="I46" i="33"/>
  <c r="G46" i="33"/>
  <c r="F46" i="33"/>
  <c r="J45" i="33"/>
  <c r="I45" i="33"/>
  <c r="D45" i="33"/>
  <c r="K44" i="33"/>
  <c r="L44" i="33" s="1"/>
  <c r="J44" i="33"/>
  <c r="I44" i="33"/>
  <c r="H44" i="33"/>
  <c r="E44" i="33"/>
  <c r="C44" i="33"/>
  <c r="B44" i="33"/>
  <c r="J43" i="33"/>
  <c r="I43" i="33"/>
  <c r="H43" i="33"/>
  <c r="F43" i="33"/>
  <c r="E43" i="33"/>
  <c r="C43" i="33"/>
  <c r="B43" i="33"/>
  <c r="J42" i="33"/>
  <c r="I42" i="33"/>
  <c r="H42" i="33"/>
  <c r="E42" i="33"/>
  <c r="C42" i="33"/>
  <c r="B42" i="33"/>
  <c r="L41" i="33"/>
  <c r="G38" i="33"/>
  <c r="K50" i="33"/>
  <c r="J50" i="33"/>
  <c r="H50" i="33"/>
  <c r="G50" i="33"/>
  <c r="F38" i="33"/>
  <c r="D50" i="33"/>
  <c r="C50" i="33"/>
  <c r="L36" i="33"/>
  <c r="L35" i="33"/>
  <c r="L34" i="33"/>
  <c r="K33" i="33"/>
  <c r="K46" i="33" s="1"/>
  <c r="D33" i="33"/>
  <c r="K32" i="33"/>
  <c r="K45" i="33" s="1"/>
  <c r="H32" i="33"/>
  <c r="H33" i="33" s="1"/>
  <c r="H46" i="33" s="1"/>
  <c r="F32" i="33"/>
  <c r="F45" i="33" s="1"/>
  <c r="E32" i="33"/>
  <c r="E45" i="33" s="1"/>
  <c r="D32" i="33"/>
  <c r="C32" i="33"/>
  <c r="C45" i="33" s="1"/>
  <c r="B32" i="33"/>
  <c r="B45" i="33" s="1"/>
  <c r="L31" i="33"/>
  <c r="K31" i="33"/>
  <c r="G31" i="33"/>
  <c r="D31" i="33"/>
  <c r="D44" i="33" s="1"/>
  <c r="L30" i="33"/>
  <c r="K30" i="33"/>
  <c r="K43" i="33" s="1"/>
  <c r="L43" i="33" s="1"/>
  <c r="G30" i="33"/>
  <c r="G32" i="33" s="1"/>
  <c r="G45" i="33" s="1"/>
  <c r="D30" i="33"/>
  <c r="D43" i="33" s="1"/>
  <c r="L29" i="33"/>
  <c r="K42" i="33"/>
  <c r="G42" i="33"/>
  <c r="D42" i="33"/>
  <c r="L28" i="33"/>
  <c r="G25" i="33"/>
  <c r="K25" i="33"/>
  <c r="F25" i="33"/>
  <c r="L23" i="33"/>
  <c r="L22" i="33"/>
  <c r="L21" i="33"/>
  <c r="D20" i="33"/>
  <c r="D25" i="33" s="1"/>
  <c r="K19" i="33"/>
  <c r="L19" i="33" s="1"/>
  <c r="H19" i="33"/>
  <c r="H20" i="33" s="1"/>
  <c r="G19" i="33"/>
  <c r="F19" i="33"/>
  <c r="E19" i="33"/>
  <c r="E20" i="33" s="1"/>
  <c r="C19" i="33"/>
  <c r="C20" i="33" s="1"/>
  <c r="C25" i="33" s="1"/>
  <c r="B19" i="33"/>
  <c r="B20" i="33" s="1"/>
  <c r="K18" i="33"/>
  <c r="L18" i="33" s="1"/>
  <c r="G18" i="33"/>
  <c r="G44" i="33" s="1"/>
  <c r="F18" i="33"/>
  <c r="F44" i="33" s="1"/>
  <c r="D18" i="33"/>
  <c r="K17" i="33"/>
  <c r="L17" i="33" s="1"/>
  <c r="G17" i="33"/>
  <c r="F17" i="33"/>
  <c r="D17" i="33"/>
  <c r="L16" i="33"/>
  <c r="F42" i="33"/>
  <c r="L15" i="33"/>
  <c r="L10" i="33"/>
  <c r="L9" i="33"/>
  <c r="L8" i="33"/>
  <c r="K7" i="33"/>
  <c r="K12" i="33" s="1"/>
  <c r="F7" i="33"/>
  <c r="F12" i="33" s="1"/>
  <c r="D7" i="33"/>
  <c r="D12" i="33" s="1"/>
  <c r="B7" i="33"/>
  <c r="B12" i="33" s="1"/>
  <c r="H6" i="33"/>
  <c r="H7" i="33" s="1"/>
  <c r="H12" i="33" s="1"/>
  <c r="G6" i="33"/>
  <c r="G7" i="33" s="1"/>
  <c r="G12" i="33" s="1"/>
  <c r="E6" i="33"/>
  <c r="E7" i="33" s="1"/>
  <c r="C6" i="33"/>
  <c r="L6" i="33" s="1"/>
  <c r="B6" i="33"/>
  <c r="K5" i="33"/>
  <c r="L5" i="33" s="1"/>
  <c r="F5" i="33"/>
  <c r="D5" i="33"/>
  <c r="K4" i="33"/>
  <c r="L4" i="33" s="1"/>
  <c r="F4" i="33"/>
  <c r="D4" i="33"/>
  <c r="L3" i="33"/>
  <c r="I50" i="32"/>
  <c r="E50" i="32"/>
  <c r="L49" i="32"/>
  <c r="K49" i="32"/>
  <c r="J49" i="32"/>
  <c r="I49" i="32"/>
  <c r="H49" i="32"/>
  <c r="G49" i="32"/>
  <c r="F49" i="32"/>
  <c r="E49" i="32"/>
  <c r="D49" i="32"/>
  <c r="C49" i="32"/>
  <c r="B49" i="32"/>
  <c r="K48" i="32"/>
  <c r="L48" i="32" s="1"/>
  <c r="J48" i="32"/>
  <c r="I48" i="32"/>
  <c r="H48" i="32"/>
  <c r="G48" i="32"/>
  <c r="F48" i="32"/>
  <c r="E48" i="32"/>
  <c r="D48" i="32"/>
  <c r="C48" i="32"/>
  <c r="B48" i="32"/>
  <c r="K47" i="32"/>
  <c r="L47" i="32" s="1"/>
  <c r="J47" i="32"/>
  <c r="I47" i="32"/>
  <c r="H47" i="32"/>
  <c r="G47" i="32"/>
  <c r="F47" i="32"/>
  <c r="E47" i="32"/>
  <c r="D47" i="32"/>
  <c r="C47" i="32"/>
  <c r="B47" i="32"/>
  <c r="J46" i="32"/>
  <c r="I46" i="32"/>
  <c r="G46" i="32"/>
  <c r="F46" i="32"/>
  <c r="J45" i="32"/>
  <c r="I45" i="32"/>
  <c r="D45" i="32"/>
  <c r="K44" i="32"/>
  <c r="L44" i="32" s="1"/>
  <c r="J44" i="32"/>
  <c r="I44" i="32"/>
  <c r="H44" i="32"/>
  <c r="E44" i="32"/>
  <c r="C44" i="32"/>
  <c r="B44" i="32"/>
  <c r="J43" i="32"/>
  <c r="I43" i="32"/>
  <c r="H43" i="32"/>
  <c r="F43" i="32"/>
  <c r="E43" i="32"/>
  <c r="C43" i="32"/>
  <c r="B43" i="32"/>
  <c r="J42" i="32"/>
  <c r="I42" i="32"/>
  <c r="H42" i="32"/>
  <c r="E42" i="32"/>
  <c r="C42" i="32"/>
  <c r="B42" i="32"/>
  <c r="L41" i="32"/>
  <c r="G38" i="32"/>
  <c r="K50" i="32"/>
  <c r="J50" i="32"/>
  <c r="H50" i="32"/>
  <c r="G50" i="32"/>
  <c r="F38" i="32"/>
  <c r="D50" i="32"/>
  <c r="C50" i="32"/>
  <c r="L36" i="32"/>
  <c r="L35" i="32"/>
  <c r="L34" i="32"/>
  <c r="K33" i="32"/>
  <c r="K46" i="32" s="1"/>
  <c r="D33" i="32"/>
  <c r="K32" i="32"/>
  <c r="K45" i="32" s="1"/>
  <c r="H32" i="32"/>
  <c r="H33" i="32" s="1"/>
  <c r="F32" i="32"/>
  <c r="F45" i="32" s="1"/>
  <c r="E32" i="32"/>
  <c r="E45" i="32" s="1"/>
  <c r="D32" i="32"/>
  <c r="C32" i="32"/>
  <c r="C45" i="32" s="1"/>
  <c r="B32" i="32"/>
  <c r="B45" i="32" s="1"/>
  <c r="L31" i="32"/>
  <c r="K31" i="32"/>
  <c r="G31" i="32"/>
  <c r="D31" i="32"/>
  <c r="D44" i="32" s="1"/>
  <c r="L30" i="32"/>
  <c r="K30" i="32"/>
  <c r="K43" i="32" s="1"/>
  <c r="L43" i="32" s="1"/>
  <c r="G30" i="32"/>
  <c r="G32" i="32" s="1"/>
  <c r="G45" i="32" s="1"/>
  <c r="D30" i="32"/>
  <c r="D43" i="32" s="1"/>
  <c r="L29" i="32"/>
  <c r="K42" i="32"/>
  <c r="G42" i="32"/>
  <c r="D42" i="32"/>
  <c r="L28" i="32"/>
  <c r="G25" i="32"/>
  <c r="K25" i="32"/>
  <c r="F25" i="32"/>
  <c r="L23" i="32"/>
  <c r="L22" i="32"/>
  <c r="L21" i="32"/>
  <c r="D20" i="32"/>
  <c r="D25" i="32" s="1"/>
  <c r="K19" i="32"/>
  <c r="H19" i="32"/>
  <c r="H20" i="32" s="1"/>
  <c r="G19" i="32"/>
  <c r="F19" i="32"/>
  <c r="E19" i="32"/>
  <c r="E20" i="32" s="1"/>
  <c r="C19" i="32"/>
  <c r="C20" i="32" s="1"/>
  <c r="C25" i="32" s="1"/>
  <c r="B19" i="32"/>
  <c r="B20" i="32" s="1"/>
  <c r="B25" i="32" s="1"/>
  <c r="K18" i="32"/>
  <c r="L18" i="32" s="1"/>
  <c r="G18" i="32"/>
  <c r="G44" i="32" s="1"/>
  <c r="F18" i="32"/>
  <c r="F44" i="32" s="1"/>
  <c r="D18" i="32"/>
  <c r="K17" i="32"/>
  <c r="L17" i="32" s="1"/>
  <c r="G17" i="32"/>
  <c r="F17" i="32"/>
  <c r="D17" i="32"/>
  <c r="L16" i="32"/>
  <c r="F42" i="32"/>
  <c r="L15" i="32"/>
  <c r="F12" i="32"/>
  <c r="D12" i="32"/>
  <c r="L10" i="32"/>
  <c r="L9" i="32"/>
  <c r="L8" i="32"/>
  <c r="K7" i="32"/>
  <c r="K12" i="32" s="1"/>
  <c r="F7" i="32"/>
  <c r="D7" i="32"/>
  <c r="B7" i="32"/>
  <c r="B12" i="32" s="1"/>
  <c r="H6" i="32"/>
  <c r="H7" i="32" s="1"/>
  <c r="G6" i="32"/>
  <c r="G7" i="32" s="1"/>
  <c r="G12" i="32" s="1"/>
  <c r="E6" i="32"/>
  <c r="E7" i="32" s="1"/>
  <c r="C6" i="32"/>
  <c r="L6" i="32" s="1"/>
  <c r="B6" i="32"/>
  <c r="K5" i="32"/>
  <c r="L5" i="32" s="1"/>
  <c r="F5" i="32"/>
  <c r="D5" i="32"/>
  <c r="K4" i="32"/>
  <c r="L4" i="32" s="1"/>
  <c r="F4" i="32"/>
  <c r="D4" i="32"/>
  <c r="L3" i="32"/>
  <c r="I50" i="31"/>
  <c r="E50" i="31"/>
  <c r="K49" i="31"/>
  <c r="J49" i="31"/>
  <c r="I49" i="31"/>
  <c r="H49" i="31"/>
  <c r="G49" i="31"/>
  <c r="F49" i="31"/>
  <c r="E49" i="31"/>
  <c r="D49" i="31"/>
  <c r="C49" i="31"/>
  <c r="B49" i="31"/>
  <c r="K48" i="31"/>
  <c r="J48" i="31"/>
  <c r="I48" i="31"/>
  <c r="H48" i="31"/>
  <c r="G48" i="31"/>
  <c r="F48" i="31"/>
  <c r="E48" i="31"/>
  <c r="D48" i="31"/>
  <c r="C48" i="31"/>
  <c r="B48" i="31"/>
  <c r="K47" i="31"/>
  <c r="J47" i="31"/>
  <c r="I47" i="31"/>
  <c r="H47" i="31"/>
  <c r="G47" i="31"/>
  <c r="F47" i="31"/>
  <c r="E47" i="31"/>
  <c r="D47" i="31"/>
  <c r="C47" i="31"/>
  <c r="B47" i="31"/>
  <c r="J46" i="31"/>
  <c r="I46" i="31"/>
  <c r="G46" i="31"/>
  <c r="F46" i="31"/>
  <c r="J45" i="31"/>
  <c r="I45" i="31"/>
  <c r="D45" i="31"/>
  <c r="K44" i="31"/>
  <c r="J44" i="31"/>
  <c r="I44" i="31"/>
  <c r="H44" i="31"/>
  <c r="E44" i="31"/>
  <c r="C44" i="31"/>
  <c r="B44" i="31"/>
  <c r="J43" i="31"/>
  <c r="I43" i="31"/>
  <c r="H43" i="31"/>
  <c r="F43" i="31"/>
  <c r="E43" i="31"/>
  <c r="C43" i="31"/>
  <c r="B43" i="31"/>
  <c r="J42" i="31"/>
  <c r="I42" i="31"/>
  <c r="H42" i="31"/>
  <c r="E42" i="31"/>
  <c r="C42" i="31"/>
  <c r="B42" i="31"/>
  <c r="L41" i="31"/>
  <c r="K38" i="31"/>
  <c r="G38" i="31"/>
  <c r="K50" i="31"/>
  <c r="J50" i="31"/>
  <c r="H50" i="31"/>
  <c r="G50" i="31"/>
  <c r="F38" i="31"/>
  <c r="D50" i="31"/>
  <c r="C50" i="31"/>
  <c r="L36" i="31"/>
  <c r="L35" i="31"/>
  <c r="L34" i="31"/>
  <c r="K46" i="31"/>
  <c r="K45" i="31"/>
  <c r="H32" i="31"/>
  <c r="H33" i="31" s="1"/>
  <c r="F45" i="31"/>
  <c r="E32" i="31"/>
  <c r="B45" i="31"/>
  <c r="L31" i="31"/>
  <c r="K31" i="31"/>
  <c r="D44" i="31"/>
  <c r="L30" i="31"/>
  <c r="K30" i="31"/>
  <c r="K43" i="31" s="1"/>
  <c r="G32" i="31"/>
  <c r="G45" i="31" s="1"/>
  <c r="D43" i="31"/>
  <c r="L29" i="31"/>
  <c r="K42" i="31"/>
  <c r="G42" i="31"/>
  <c r="D42" i="31"/>
  <c r="L28" i="31"/>
  <c r="G25" i="31"/>
  <c r="F25" i="31"/>
  <c r="D25" i="31"/>
  <c r="L23" i="31"/>
  <c r="L22" i="31"/>
  <c r="L21" i="31"/>
  <c r="E20" i="31"/>
  <c r="E25" i="31" s="1"/>
  <c r="D20" i="31"/>
  <c r="H20" i="31"/>
  <c r="E19" i="31"/>
  <c r="C19" i="31"/>
  <c r="B20" i="31"/>
  <c r="K18" i="31"/>
  <c r="G44" i="31"/>
  <c r="F18" i="31"/>
  <c r="F44" i="31" s="1"/>
  <c r="L18" i="31"/>
  <c r="K17" i="31"/>
  <c r="L17" i="31" s="1"/>
  <c r="F17" i="31"/>
  <c r="L16" i="31"/>
  <c r="F42" i="31"/>
  <c r="L15" i="31"/>
  <c r="E11" i="31"/>
  <c r="L10" i="31"/>
  <c r="L9" i="31"/>
  <c r="L8" i="31"/>
  <c r="K7" i="31"/>
  <c r="K12" i="31" s="1"/>
  <c r="F7" i="31"/>
  <c r="D7" i="31"/>
  <c r="B7" i="31"/>
  <c r="H6" i="31"/>
  <c r="H7" i="31" s="1"/>
  <c r="G6" i="31"/>
  <c r="G7" i="31" s="1"/>
  <c r="G12" i="31" s="1"/>
  <c r="E6" i="31"/>
  <c r="E7" i="31" s="1"/>
  <c r="E12" i="31" s="1"/>
  <c r="C7" i="31"/>
  <c r="C12" i="31" s="1"/>
  <c r="K5" i="31"/>
  <c r="L5" i="31" s="1"/>
  <c r="F5" i="31"/>
  <c r="K4" i="31"/>
  <c r="L4" i="31" s="1"/>
  <c r="F4" i="31"/>
  <c r="L3" i="31"/>
  <c r="I50" i="30"/>
  <c r="E50" i="30"/>
  <c r="L49" i="30"/>
  <c r="K49" i="30"/>
  <c r="J49" i="30"/>
  <c r="I49" i="30"/>
  <c r="H49" i="30"/>
  <c r="G49" i="30"/>
  <c r="F49" i="30"/>
  <c r="E49" i="30"/>
  <c r="D49" i="30"/>
  <c r="C49" i="30"/>
  <c r="B49" i="30"/>
  <c r="K48" i="30"/>
  <c r="L48" i="30" s="1"/>
  <c r="J48" i="30"/>
  <c r="I48" i="30"/>
  <c r="H48" i="30"/>
  <c r="G48" i="30"/>
  <c r="F48" i="30"/>
  <c r="E48" i="30"/>
  <c r="D48" i="30"/>
  <c r="C48" i="30"/>
  <c r="B48" i="30"/>
  <c r="K47" i="30"/>
  <c r="L47" i="30" s="1"/>
  <c r="J47" i="30"/>
  <c r="I47" i="30"/>
  <c r="H47" i="30"/>
  <c r="G47" i="30"/>
  <c r="F47" i="30"/>
  <c r="E47" i="30"/>
  <c r="D47" i="30"/>
  <c r="C47" i="30"/>
  <c r="B47" i="30"/>
  <c r="J46" i="30"/>
  <c r="I46" i="30"/>
  <c r="G46" i="30"/>
  <c r="F46" i="30"/>
  <c r="J45" i="30"/>
  <c r="I45" i="30"/>
  <c r="D45" i="30"/>
  <c r="K44" i="30"/>
  <c r="L44" i="30" s="1"/>
  <c r="J44" i="30"/>
  <c r="I44" i="30"/>
  <c r="H44" i="30"/>
  <c r="E44" i="30"/>
  <c r="C44" i="30"/>
  <c r="B44" i="30"/>
  <c r="J43" i="30"/>
  <c r="I43" i="30"/>
  <c r="H43" i="30"/>
  <c r="G43" i="30"/>
  <c r="F43" i="30"/>
  <c r="E43" i="30"/>
  <c r="C43" i="30"/>
  <c r="B43" i="30"/>
  <c r="J42" i="30"/>
  <c r="I42" i="30"/>
  <c r="H42" i="30"/>
  <c r="E42" i="30"/>
  <c r="C42" i="30"/>
  <c r="B42" i="30"/>
  <c r="L41" i="30"/>
  <c r="G38" i="30"/>
  <c r="K50" i="30"/>
  <c r="J50" i="30"/>
  <c r="H50" i="30"/>
  <c r="G50" i="30"/>
  <c r="F38" i="30"/>
  <c r="D50" i="30"/>
  <c r="C50" i="30"/>
  <c r="L36" i="30"/>
  <c r="L35" i="30"/>
  <c r="L34" i="30"/>
  <c r="K33" i="30"/>
  <c r="K46" i="30" s="1"/>
  <c r="D33" i="30"/>
  <c r="K32" i="30"/>
  <c r="K45" i="30" s="1"/>
  <c r="L45" i="30" s="1"/>
  <c r="H32" i="30"/>
  <c r="H33" i="30" s="1"/>
  <c r="F32" i="30"/>
  <c r="F45" i="30" s="1"/>
  <c r="E32" i="30"/>
  <c r="E45" i="30" s="1"/>
  <c r="D32" i="30"/>
  <c r="C32" i="30"/>
  <c r="C45" i="30" s="1"/>
  <c r="B32" i="30"/>
  <c r="B45" i="30" s="1"/>
  <c r="L31" i="30"/>
  <c r="K31" i="30"/>
  <c r="G31" i="30"/>
  <c r="D31" i="30"/>
  <c r="D44" i="30" s="1"/>
  <c r="L30" i="30"/>
  <c r="K30" i="30"/>
  <c r="G30" i="30"/>
  <c r="G32" i="30" s="1"/>
  <c r="G45" i="30" s="1"/>
  <c r="D30" i="30"/>
  <c r="D43" i="30" s="1"/>
  <c r="L29" i="30"/>
  <c r="K42" i="30"/>
  <c r="G42" i="30"/>
  <c r="D42" i="30"/>
  <c r="L28" i="30"/>
  <c r="G25" i="30"/>
  <c r="K25" i="30"/>
  <c r="F25" i="30"/>
  <c r="L23" i="30"/>
  <c r="L22" i="30"/>
  <c r="L21" i="30"/>
  <c r="D20" i="30"/>
  <c r="D25" i="30" s="1"/>
  <c r="K19" i="30"/>
  <c r="L19" i="30" s="1"/>
  <c r="H19" i="30"/>
  <c r="H20" i="30" s="1"/>
  <c r="H25" i="30" s="1"/>
  <c r="G19" i="30"/>
  <c r="F19" i="30"/>
  <c r="E19" i="30"/>
  <c r="E20" i="30" s="1"/>
  <c r="C19" i="30"/>
  <c r="C20" i="30" s="1"/>
  <c r="C25" i="30" s="1"/>
  <c r="B19" i="30"/>
  <c r="B20" i="30" s="1"/>
  <c r="K18" i="30"/>
  <c r="L18" i="30" s="1"/>
  <c r="G18" i="30"/>
  <c r="G44" i="30" s="1"/>
  <c r="F18" i="30"/>
  <c r="F44" i="30" s="1"/>
  <c r="D18" i="30"/>
  <c r="K17" i="30"/>
  <c r="K43" i="30" s="1"/>
  <c r="L43" i="30" s="1"/>
  <c r="G17" i="30"/>
  <c r="F17" i="30"/>
  <c r="D17" i="30"/>
  <c r="L16" i="30"/>
  <c r="F42" i="30"/>
  <c r="L15" i="30"/>
  <c r="C12" i="30"/>
  <c r="L10" i="30"/>
  <c r="L9" i="30"/>
  <c r="L8" i="30"/>
  <c r="K7" i="30"/>
  <c r="K12" i="30" s="1"/>
  <c r="F7" i="30"/>
  <c r="F12" i="30" s="1"/>
  <c r="D7" i="30"/>
  <c r="D12" i="30" s="1"/>
  <c r="C7" i="30"/>
  <c r="B7" i="30"/>
  <c r="B12" i="30" s="1"/>
  <c r="H6" i="30"/>
  <c r="H7" i="30" s="1"/>
  <c r="H12" i="30" s="1"/>
  <c r="G6" i="30"/>
  <c r="G7" i="30" s="1"/>
  <c r="G12" i="30" s="1"/>
  <c r="E6" i="30"/>
  <c r="E7" i="30" s="1"/>
  <c r="C6" i="30"/>
  <c r="B6" i="30"/>
  <c r="L6" i="30" s="1"/>
  <c r="K5" i="30"/>
  <c r="L5" i="30" s="1"/>
  <c r="F5" i="30"/>
  <c r="D5" i="30"/>
  <c r="K4" i="30"/>
  <c r="L4" i="30" s="1"/>
  <c r="F4" i="30"/>
  <c r="D4" i="30"/>
  <c r="L3" i="30"/>
  <c r="I50" i="29"/>
  <c r="E50" i="29"/>
  <c r="L49" i="29"/>
  <c r="K49" i="29"/>
  <c r="J49" i="29"/>
  <c r="I49" i="29"/>
  <c r="H49" i="29"/>
  <c r="G49" i="29"/>
  <c r="F49" i="29"/>
  <c r="E49" i="29"/>
  <c r="D49" i="29"/>
  <c r="C49" i="29"/>
  <c r="B49" i="29"/>
  <c r="K48" i="29"/>
  <c r="L48" i="29" s="1"/>
  <c r="J48" i="29"/>
  <c r="I48" i="29"/>
  <c r="H48" i="29"/>
  <c r="G48" i="29"/>
  <c r="F48" i="29"/>
  <c r="E48" i="29"/>
  <c r="D48" i="29"/>
  <c r="C48" i="29"/>
  <c r="B48" i="29"/>
  <c r="K47" i="29"/>
  <c r="L47" i="29" s="1"/>
  <c r="J47" i="29"/>
  <c r="I47" i="29"/>
  <c r="H47" i="29"/>
  <c r="G47" i="29"/>
  <c r="F47" i="29"/>
  <c r="E47" i="29"/>
  <c r="D47" i="29"/>
  <c r="C47" i="29"/>
  <c r="B47" i="29"/>
  <c r="J46" i="29"/>
  <c r="I46" i="29"/>
  <c r="G46" i="29"/>
  <c r="F46" i="29"/>
  <c r="J45" i="29"/>
  <c r="I45" i="29"/>
  <c r="D45" i="29"/>
  <c r="K44" i="29"/>
  <c r="L44" i="29" s="1"/>
  <c r="J44" i="29"/>
  <c r="I44" i="29"/>
  <c r="H44" i="29"/>
  <c r="E44" i="29"/>
  <c r="C44" i="29"/>
  <c r="B44" i="29"/>
  <c r="J43" i="29"/>
  <c r="I43" i="29"/>
  <c r="H43" i="29"/>
  <c r="F43" i="29"/>
  <c r="E43" i="29"/>
  <c r="C43" i="29"/>
  <c r="B43" i="29"/>
  <c r="J42" i="29"/>
  <c r="I42" i="29"/>
  <c r="H42" i="29"/>
  <c r="E42" i="29"/>
  <c r="C42" i="29"/>
  <c r="B42" i="29"/>
  <c r="L41" i="29"/>
  <c r="G38" i="29"/>
  <c r="K50" i="29"/>
  <c r="J50" i="29"/>
  <c r="H50" i="29"/>
  <c r="G50" i="29"/>
  <c r="F38" i="29"/>
  <c r="D50" i="29"/>
  <c r="C50" i="29"/>
  <c r="L36" i="29"/>
  <c r="L35" i="29"/>
  <c r="L34" i="29"/>
  <c r="K33" i="29"/>
  <c r="K46" i="29" s="1"/>
  <c r="D33" i="29"/>
  <c r="K32" i="29"/>
  <c r="K45" i="29" s="1"/>
  <c r="H32" i="29"/>
  <c r="H33" i="29" s="1"/>
  <c r="F32" i="29"/>
  <c r="F45" i="29" s="1"/>
  <c r="E32" i="29"/>
  <c r="E45" i="29" s="1"/>
  <c r="D32" i="29"/>
  <c r="C32" i="29"/>
  <c r="C45" i="29" s="1"/>
  <c r="B32" i="29"/>
  <c r="B45" i="29" s="1"/>
  <c r="L31" i="29"/>
  <c r="K31" i="29"/>
  <c r="G31" i="29"/>
  <c r="D31" i="29"/>
  <c r="D44" i="29" s="1"/>
  <c r="L30" i="29"/>
  <c r="K30" i="29"/>
  <c r="K43" i="29" s="1"/>
  <c r="L43" i="29" s="1"/>
  <c r="G30" i="29"/>
  <c r="G32" i="29" s="1"/>
  <c r="G45" i="29" s="1"/>
  <c r="D30" i="29"/>
  <c r="D43" i="29" s="1"/>
  <c r="L29" i="29"/>
  <c r="K42" i="29"/>
  <c r="G42" i="29"/>
  <c r="D42" i="29"/>
  <c r="L28" i="29"/>
  <c r="G25" i="29"/>
  <c r="K25" i="29"/>
  <c r="F25" i="29"/>
  <c r="B25" i="29"/>
  <c r="L23" i="29"/>
  <c r="L22" i="29"/>
  <c r="L21" i="29"/>
  <c r="D20" i="29"/>
  <c r="D25" i="29" s="1"/>
  <c r="K19" i="29"/>
  <c r="L19" i="29" s="1"/>
  <c r="H19" i="29"/>
  <c r="H20" i="29" s="1"/>
  <c r="G19" i="29"/>
  <c r="F19" i="29"/>
  <c r="E19" i="29"/>
  <c r="E20" i="29" s="1"/>
  <c r="C19" i="29"/>
  <c r="C20" i="29" s="1"/>
  <c r="C25" i="29" s="1"/>
  <c r="B19" i="29"/>
  <c r="B20" i="29" s="1"/>
  <c r="K18" i="29"/>
  <c r="L18" i="29" s="1"/>
  <c r="G18" i="29"/>
  <c r="G44" i="29" s="1"/>
  <c r="F18" i="29"/>
  <c r="F44" i="29" s="1"/>
  <c r="D18" i="29"/>
  <c r="K17" i="29"/>
  <c r="L17" i="29" s="1"/>
  <c r="G17" i="29"/>
  <c r="F17" i="29"/>
  <c r="D17" i="29"/>
  <c r="L16" i="29"/>
  <c r="F42" i="29"/>
  <c r="L15" i="29"/>
  <c r="H12" i="29"/>
  <c r="D12" i="29"/>
  <c r="L10" i="29"/>
  <c r="L9" i="29"/>
  <c r="L8" i="29"/>
  <c r="K7" i="29"/>
  <c r="K12" i="29" s="1"/>
  <c r="F7" i="29"/>
  <c r="F12" i="29" s="1"/>
  <c r="D7" i="29"/>
  <c r="B7" i="29"/>
  <c r="B12" i="29" s="1"/>
  <c r="H6" i="29"/>
  <c r="H7" i="29" s="1"/>
  <c r="G6" i="29"/>
  <c r="G7" i="29" s="1"/>
  <c r="G12" i="29" s="1"/>
  <c r="E6" i="29"/>
  <c r="E7" i="29" s="1"/>
  <c r="C6" i="29"/>
  <c r="C7" i="29" s="1"/>
  <c r="C12" i="29" s="1"/>
  <c r="B6" i="29"/>
  <c r="L6" i="29" s="1"/>
  <c r="K5" i="29"/>
  <c r="L5" i="29" s="1"/>
  <c r="F5" i="29"/>
  <c r="D5" i="29"/>
  <c r="K4" i="29"/>
  <c r="L4" i="29" s="1"/>
  <c r="F4" i="29"/>
  <c r="D4" i="29"/>
  <c r="L3" i="29"/>
  <c r="I50" i="28"/>
  <c r="E50" i="28"/>
  <c r="L49" i="28"/>
  <c r="K49" i="28"/>
  <c r="J49" i="28"/>
  <c r="I49" i="28"/>
  <c r="H49" i="28"/>
  <c r="G49" i="28"/>
  <c r="F49" i="28"/>
  <c r="E49" i="28"/>
  <c r="D49" i="28"/>
  <c r="C49" i="28"/>
  <c r="B49" i="28"/>
  <c r="K48" i="28"/>
  <c r="L48" i="28" s="1"/>
  <c r="J48" i="28"/>
  <c r="I48" i="28"/>
  <c r="H48" i="28"/>
  <c r="G48" i="28"/>
  <c r="F48" i="28"/>
  <c r="E48" i="28"/>
  <c r="D48" i="28"/>
  <c r="C48" i="28"/>
  <c r="B48" i="28"/>
  <c r="K47" i="28"/>
  <c r="L47" i="28" s="1"/>
  <c r="J47" i="28"/>
  <c r="I47" i="28"/>
  <c r="H47" i="28"/>
  <c r="G47" i="28"/>
  <c r="F47" i="28"/>
  <c r="E47" i="28"/>
  <c r="D47" i="28"/>
  <c r="C47" i="28"/>
  <c r="B47" i="28"/>
  <c r="J46" i="28"/>
  <c r="I46" i="28"/>
  <c r="G46" i="28"/>
  <c r="F46" i="28"/>
  <c r="J45" i="28"/>
  <c r="I45" i="28"/>
  <c r="D45" i="28"/>
  <c r="K44" i="28"/>
  <c r="L44" i="28" s="1"/>
  <c r="J44" i="28"/>
  <c r="I44" i="28"/>
  <c r="H44" i="28"/>
  <c r="E44" i="28"/>
  <c r="C44" i="28"/>
  <c r="B44" i="28"/>
  <c r="J43" i="28"/>
  <c r="I43" i="28"/>
  <c r="H43" i="28"/>
  <c r="G43" i="28"/>
  <c r="F43" i="28"/>
  <c r="E43" i="28"/>
  <c r="C43" i="28"/>
  <c r="B43" i="28"/>
  <c r="J42" i="28"/>
  <c r="I42" i="28"/>
  <c r="H42" i="28"/>
  <c r="E42" i="28"/>
  <c r="C42" i="28"/>
  <c r="B42" i="28"/>
  <c r="L41" i="28"/>
  <c r="G38" i="28"/>
  <c r="K50" i="28"/>
  <c r="J50" i="28"/>
  <c r="H50" i="28"/>
  <c r="G50" i="28"/>
  <c r="F38" i="28"/>
  <c r="D50" i="28"/>
  <c r="C50" i="28"/>
  <c r="L36" i="28"/>
  <c r="L35" i="28"/>
  <c r="L34" i="28"/>
  <c r="K33" i="28"/>
  <c r="K46" i="28" s="1"/>
  <c r="D33" i="28"/>
  <c r="K32" i="28"/>
  <c r="K45" i="28" s="1"/>
  <c r="L45" i="28" s="1"/>
  <c r="H32" i="28"/>
  <c r="H33" i="28" s="1"/>
  <c r="F32" i="28"/>
  <c r="F45" i="28" s="1"/>
  <c r="E32" i="28"/>
  <c r="E45" i="28" s="1"/>
  <c r="D32" i="28"/>
  <c r="C32" i="28"/>
  <c r="C45" i="28" s="1"/>
  <c r="B32" i="28"/>
  <c r="B45" i="28" s="1"/>
  <c r="L31" i="28"/>
  <c r="K31" i="28"/>
  <c r="G31" i="28"/>
  <c r="D31" i="28"/>
  <c r="D44" i="28" s="1"/>
  <c r="L30" i="28"/>
  <c r="K30" i="28"/>
  <c r="G30" i="28"/>
  <c r="G32" i="28" s="1"/>
  <c r="G45" i="28" s="1"/>
  <c r="D30" i="28"/>
  <c r="D43" i="28" s="1"/>
  <c r="L29" i="28"/>
  <c r="K42" i="28"/>
  <c r="G42" i="28"/>
  <c r="D42" i="28"/>
  <c r="L28" i="28"/>
  <c r="G25" i="28"/>
  <c r="K25" i="28"/>
  <c r="F25" i="28"/>
  <c r="L23" i="28"/>
  <c r="L22" i="28"/>
  <c r="L21" i="28"/>
  <c r="D20" i="28"/>
  <c r="D25" i="28" s="1"/>
  <c r="K19" i="28"/>
  <c r="L19" i="28" s="1"/>
  <c r="H19" i="28"/>
  <c r="H20" i="28" s="1"/>
  <c r="H25" i="28" s="1"/>
  <c r="G19" i="28"/>
  <c r="F19" i="28"/>
  <c r="E19" i="28"/>
  <c r="E20" i="28" s="1"/>
  <c r="C19" i="28"/>
  <c r="C20" i="28" s="1"/>
  <c r="C25" i="28" s="1"/>
  <c r="B19" i="28"/>
  <c r="B20" i="28" s="1"/>
  <c r="K18" i="28"/>
  <c r="L18" i="28" s="1"/>
  <c r="G18" i="28"/>
  <c r="G44" i="28" s="1"/>
  <c r="F18" i="28"/>
  <c r="F44" i="28" s="1"/>
  <c r="D18" i="28"/>
  <c r="K17" i="28"/>
  <c r="K43" i="28" s="1"/>
  <c r="L43" i="28" s="1"/>
  <c r="G17" i="28"/>
  <c r="F17" i="28"/>
  <c r="D17" i="28"/>
  <c r="L16" i="28"/>
  <c r="F42" i="28"/>
  <c r="L15" i="28"/>
  <c r="L10" i="28"/>
  <c r="L9" i="28"/>
  <c r="L8" i="28"/>
  <c r="K7" i="28"/>
  <c r="K12" i="28" s="1"/>
  <c r="F7" i="28"/>
  <c r="F12" i="28" s="1"/>
  <c r="D7" i="28"/>
  <c r="D12" i="28" s="1"/>
  <c r="C7" i="28"/>
  <c r="C12" i="28" s="1"/>
  <c r="B7" i="28"/>
  <c r="B12" i="28" s="1"/>
  <c r="H6" i="28"/>
  <c r="H7" i="28" s="1"/>
  <c r="H12" i="28" s="1"/>
  <c r="G6" i="28"/>
  <c r="G7" i="28" s="1"/>
  <c r="G12" i="28" s="1"/>
  <c r="E6" i="28"/>
  <c r="E7" i="28" s="1"/>
  <c r="C6" i="28"/>
  <c r="B6" i="28"/>
  <c r="L6" i="28" s="1"/>
  <c r="K5" i="28"/>
  <c r="L5" i="28" s="1"/>
  <c r="F5" i="28"/>
  <c r="D5" i="28"/>
  <c r="K4" i="28"/>
  <c r="L4" i="28" s="1"/>
  <c r="F4" i="28"/>
  <c r="D4" i="28"/>
  <c r="L3" i="28"/>
  <c r="I50" i="26"/>
  <c r="E50" i="26"/>
  <c r="L49" i="26"/>
  <c r="K49" i="26"/>
  <c r="J49" i="26"/>
  <c r="I49" i="26"/>
  <c r="H49" i="26"/>
  <c r="G49" i="26"/>
  <c r="F49" i="26"/>
  <c r="E49" i="26"/>
  <c r="D49" i="26"/>
  <c r="C49" i="26"/>
  <c r="B49" i="26"/>
  <c r="K48" i="26"/>
  <c r="L48" i="26" s="1"/>
  <c r="J48" i="26"/>
  <c r="I48" i="26"/>
  <c r="H48" i="26"/>
  <c r="G48" i="26"/>
  <c r="F48" i="26"/>
  <c r="E48" i="26"/>
  <c r="D48" i="26"/>
  <c r="C48" i="26"/>
  <c r="B48" i="26"/>
  <c r="K47" i="26"/>
  <c r="J47" i="26"/>
  <c r="I47" i="26"/>
  <c r="H47" i="26"/>
  <c r="G47" i="26"/>
  <c r="F47" i="26"/>
  <c r="E47" i="26"/>
  <c r="D47" i="26"/>
  <c r="C47" i="26"/>
  <c r="B47" i="26"/>
  <c r="L47" i="26" s="1"/>
  <c r="J46" i="26"/>
  <c r="I46" i="26"/>
  <c r="G46" i="26"/>
  <c r="F46" i="26"/>
  <c r="J45" i="26"/>
  <c r="I45" i="26"/>
  <c r="D45" i="26"/>
  <c r="K44" i="26"/>
  <c r="L44" i="26" s="1"/>
  <c r="J44" i="26"/>
  <c r="I44" i="26"/>
  <c r="H44" i="26"/>
  <c r="E44" i="26"/>
  <c r="C44" i="26"/>
  <c r="B44" i="26"/>
  <c r="J43" i="26"/>
  <c r="I43" i="26"/>
  <c r="H43" i="26"/>
  <c r="F43" i="26"/>
  <c r="E43" i="26"/>
  <c r="C43" i="26"/>
  <c r="B43" i="26"/>
  <c r="J42" i="26"/>
  <c r="I42" i="26"/>
  <c r="H42" i="26"/>
  <c r="E42" i="26"/>
  <c r="C42" i="26"/>
  <c r="B42" i="26"/>
  <c r="L41" i="26"/>
  <c r="K38" i="26"/>
  <c r="G38" i="26"/>
  <c r="K50" i="26"/>
  <c r="J50" i="26"/>
  <c r="H50" i="26"/>
  <c r="G50" i="26"/>
  <c r="F38" i="26"/>
  <c r="D50" i="26"/>
  <c r="C50" i="26"/>
  <c r="L36" i="26"/>
  <c r="L35" i="26"/>
  <c r="L34" i="26"/>
  <c r="K33" i="26"/>
  <c r="K46" i="26" s="1"/>
  <c r="H33" i="26"/>
  <c r="D33" i="26"/>
  <c r="B33" i="26"/>
  <c r="B38" i="26" s="1"/>
  <c r="K32" i="26"/>
  <c r="K45" i="26" s="1"/>
  <c r="H32" i="26"/>
  <c r="F32" i="26"/>
  <c r="F45" i="26" s="1"/>
  <c r="E32" i="26"/>
  <c r="E45" i="26" s="1"/>
  <c r="D32" i="26"/>
  <c r="C32" i="26"/>
  <c r="C45" i="26" s="1"/>
  <c r="B32" i="26"/>
  <c r="B45" i="26" s="1"/>
  <c r="L31" i="26"/>
  <c r="K31" i="26"/>
  <c r="G31" i="26"/>
  <c r="D31" i="26"/>
  <c r="D44" i="26" s="1"/>
  <c r="L30" i="26"/>
  <c r="K30" i="26"/>
  <c r="K43" i="26" s="1"/>
  <c r="L43" i="26" s="1"/>
  <c r="G30" i="26"/>
  <c r="G32" i="26" s="1"/>
  <c r="G45" i="26" s="1"/>
  <c r="D30" i="26"/>
  <c r="D43" i="26" s="1"/>
  <c r="L29" i="26"/>
  <c r="K42" i="26"/>
  <c r="G42" i="26"/>
  <c r="D42" i="26"/>
  <c r="L28" i="26"/>
  <c r="K25" i="26"/>
  <c r="G25" i="26"/>
  <c r="F25" i="26"/>
  <c r="D25" i="26"/>
  <c r="L23" i="26"/>
  <c r="L22" i="26"/>
  <c r="L21" i="26"/>
  <c r="E20" i="26"/>
  <c r="E25" i="26" s="1"/>
  <c r="D20" i="26"/>
  <c r="K19" i="26"/>
  <c r="H19" i="26"/>
  <c r="H20" i="26" s="1"/>
  <c r="G19" i="26"/>
  <c r="F19" i="26"/>
  <c r="E19" i="26"/>
  <c r="C19" i="26"/>
  <c r="C20" i="26" s="1"/>
  <c r="C25" i="26" s="1"/>
  <c r="B19" i="26"/>
  <c r="B20" i="26" s="1"/>
  <c r="K18" i="26"/>
  <c r="G18" i="26"/>
  <c r="G44" i="26" s="1"/>
  <c r="F18" i="26"/>
  <c r="F44" i="26" s="1"/>
  <c r="D18" i="26"/>
  <c r="L18" i="26" s="1"/>
  <c r="K17" i="26"/>
  <c r="L17" i="26" s="1"/>
  <c r="G17" i="26"/>
  <c r="F17" i="26"/>
  <c r="D17" i="26"/>
  <c r="L16" i="26"/>
  <c r="F42" i="26"/>
  <c r="L15" i="26"/>
  <c r="F12" i="26"/>
  <c r="D12" i="26"/>
  <c r="L10" i="26"/>
  <c r="L9" i="26"/>
  <c r="L8" i="26"/>
  <c r="K7" i="26"/>
  <c r="K12" i="26" s="1"/>
  <c r="F7" i="26"/>
  <c r="D7" i="26"/>
  <c r="B7" i="26"/>
  <c r="B12" i="26" s="1"/>
  <c r="H6" i="26"/>
  <c r="H7" i="26" s="1"/>
  <c r="G6" i="26"/>
  <c r="G7" i="26" s="1"/>
  <c r="G12" i="26" s="1"/>
  <c r="E6" i="26"/>
  <c r="E7" i="26" s="1"/>
  <c r="E12" i="26" s="1"/>
  <c r="C6" i="26"/>
  <c r="C7" i="26" s="1"/>
  <c r="C12" i="26" s="1"/>
  <c r="B6" i="26"/>
  <c r="L6" i="26" s="1"/>
  <c r="K5" i="26"/>
  <c r="L5" i="26" s="1"/>
  <c r="F5" i="26"/>
  <c r="D5" i="26"/>
  <c r="K4" i="26"/>
  <c r="L4" i="26" s="1"/>
  <c r="F4" i="26"/>
  <c r="D4" i="26"/>
  <c r="L3" i="26"/>
  <c r="I50" i="25"/>
  <c r="E50" i="25"/>
  <c r="L49" i="25"/>
  <c r="K49" i="25"/>
  <c r="J49" i="25"/>
  <c r="I49" i="25"/>
  <c r="H49" i="25"/>
  <c r="G49" i="25"/>
  <c r="F49" i="25"/>
  <c r="E49" i="25"/>
  <c r="D49" i="25"/>
  <c r="C49" i="25"/>
  <c r="B49" i="25"/>
  <c r="K48" i="25"/>
  <c r="L48" i="25" s="1"/>
  <c r="J48" i="25"/>
  <c r="I48" i="25"/>
  <c r="H48" i="25"/>
  <c r="G48" i="25"/>
  <c r="F48" i="25"/>
  <c r="E48" i="25"/>
  <c r="D48" i="25"/>
  <c r="C48" i="25"/>
  <c r="B48" i="25"/>
  <c r="K47" i="25"/>
  <c r="J47" i="25"/>
  <c r="I47" i="25"/>
  <c r="H47" i="25"/>
  <c r="G47" i="25"/>
  <c r="F47" i="25"/>
  <c r="E47" i="25"/>
  <c r="D47" i="25"/>
  <c r="C47" i="25"/>
  <c r="B47" i="25"/>
  <c r="L47" i="25" s="1"/>
  <c r="J46" i="25"/>
  <c r="I46" i="25"/>
  <c r="G46" i="25"/>
  <c r="F46" i="25"/>
  <c r="J45" i="25"/>
  <c r="I45" i="25"/>
  <c r="D45" i="25"/>
  <c r="K44" i="25"/>
  <c r="L44" i="25" s="1"/>
  <c r="J44" i="25"/>
  <c r="I44" i="25"/>
  <c r="H44" i="25"/>
  <c r="E44" i="25"/>
  <c r="C44" i="25"/>
  <c r="B44" i="25"/>
  <c r="J43" i="25"/>
  <c r="I43" i="25"/>
  <c r="H43" i="25"/>
  <c r="F43" i="25"/>
  <c r="E43" i="25"/>
  <c r="C43" i="25"/>
  <c r="B43" i="25"/>
  <c r="J42" i="25"/>
  <c r="I42" i="25"/>
  <c r="H42" i="25"/>
  <c r="E42" i="25"/>
  <c r="C42" i="25"/>
  <c r="B42" i="25"/>
  <c r="L41" i="25"/>
  <c r="G38" i="25"/>
  <c r="K50" i="25"/>
  <c r="J50" i="25"/>
  <c r="H50" i="25"/>
  <c r="G50" i="25"/>
  <c r="F38" i="25"/>
  <c r="D50" i="25"/>
  <c r="C50" i="25"/>
  <c r="L36" i="25"/>
  <c r="L35" i="25"/>
  <c r="L34" i="25"/>
  <c r="K33" i="25"/>
  <c r="K46" i="25" s="1"/>
  <c r="H33" i="25"/>
  <c r="D33" i="25"/>
  <c r="B33" i="25"/>
  <c r="B38" i="25" s="1"/>
  <c r="K32" i="25"/>
  <c r="K45" i="25" s="1"/>
  <c r="L45" i="25" s="1"/>
  <c r="H32" i="25"/>
  <c r="F32" i="25"/>
  <c r="F45" i="25" s="1"/>
  <c r="E32" i="25"/>
  <c r="E45" i="25" s="1"/>
  <c r="D32" i="25"/>
  <c r="C32" i="25"/>
  <c r="C45" i="25" s="1"/>
  <c r="B32" i="25"/>
  <c r="B45" i="25" s="1"/>
  <c r="L31" i="25"/>
  <c r="K31" i="25"/>
  <c r="G31" i="25"/>
  <c r="D31" i="25"/>
  <c r="D44" i="25" s="1"/>
  <c r="L30" i="25"/>
  <c r="K30" i="25"/>
  <c r="K43" i="25" s="1"/>
  <c r="L43" i="25" s="1"/>
  <c r="G30" i="25"/>
  <c r="G32" i="25" s="1"/>
  <c r="G45" i="25" s="1"/>
  <c r="D30" i="25"/>
  <c r="D43" i="25" s="1"/>
  <c r="L29" i="25"/>
  <c r="K42" i="25"/>
  <c r="G42" i="25"/>
  <c r="D42" i="25"/>
  <c r="L28" i="25"/>
  <c r="K25" i="25"/>
  <c r="G25" i="25"/>
  <c r="F25" i="25"/>
  <c r="D25" i="25"/>
  <c r="L23" i="25"/>
  <c r="L22" i="25"/>
  <c r="L21" i="25"/>
  <c r="E20" i="25"/>
  <c r="E25" i="25" s="1"/>
  <c r="D20" i="25"/>
  <c r="K19" i="25"/>
  <c r="H19" i="25"/>
  <c r="H20" i="25" s="1"/>
  <c r="G19" i="25"/>
  <c r="F19" i="25"/>
  <c r="E19" i="25"/>
  <c r="C19" i="25"/>
  <c r="L19" i="25" s="1"/>
  <c r="B19" i="25"/>
  <c r="B20" i="25" s="1"/>
  <c r="K18" i="25"/>
  <c r="G18" i="25"/>
  <c r="G44" i="25" s="1"/>
  <c r="F18" i="25"/>
  <c r="F44" i="25" s="1"/>
  <c r="D18" i="25"/>
  <c r="L18" i="25" s="1"/>
  <c r="K17" i="25"/>
  <c r="L17" i="25" s="1"/>
  <c r="G17" i="25"/>
  <c r="F17" i="25"/>
  <c r="D17" i="25"/>
  <c r="L16" i="25"/>
  <c r="F42" i="25"/>
  <c r="L15" i="25"/>
  <c r="D12" i="25"/>
  <c r="L10" i="25"/>
  <c r="L9" i="25"/>
  <c r="L8" i="25"/>
  <c r="K7" i="25"/>
  <c r="K12" i="25" s="1"/>
  <c r="F7" i="25"/>
  <c r="F12" i="25" s="1"/>
  <c r="D7" i="25"/>
  <c r="B7" i="25"/>
  <c r="B12" i="25" s="1"/>
  <c r="H6" i="25"/>
  <c r="H7" i="25" s="1"/>
  <c r="G6" i="25"/>
  <c r="G7" i="25" s="1"/>
  <c r="G12" i="25" s="1"/>
  <c r="E6" i="25"/>
  <c r="E7" i="25" s="1"/>
  <c r="E12" i="25" s="1"/>
  <c r="C6" i="25"/>
  <c r="C7" i="25" s="1"/>
  <c r="C12" i="25" s="1"/>
  <c r="B6" i="25"/>
  <c r="L6" i="25" s="1"/>
  <c r="K5" i="25"/>
  <c r="L5" i="25" s="1"/>
  <c r="F5" i="25"/>
  <c r="D5" i="25"/>
  <c r="K4" i="25"/>
  <c r="L4" i="25" s="1"/>
  <c r="F4" i="25"/>
  <c r="D4" i="25"/>
  <c r="L3" i="25"/>
  <c r="I50" i="24"/>
  <c r="E50" i="24"/>
  <c r="L49" i="24"/>
  <c r="K49" i="24"/>
  <c r="J49" i="24"/>
  <c r="I49" i="24"/>
  <c r="H49" i="24"/>
  <c r="G49" i="24"/>
  <c r="F49" i="24"/>
  <c r="E49" i="24"/>
  <c r="D49" i="24"/>
  <c r="C49" i="24"/>
  <c r="B49" i="24"/>
  <c r="K48" i="24"/>
  <c r="L48" i="24" s="1"/>
  <c r="J48" i="24"/>
  <c r="I48" i="24"/>
  <c r="H48" i="24"/>
  <c r="G48" i="24"/>
  <c r="F48" i="24"/>
  <c r="E48" i="24"/>
  <c r="D48" i="24"/>
  <c r="C48" i="24"/>
  <c r="B48" i="24"/>
  <c r="K47" i="24"/>
  <c r="L47" i="24" s="1"/>
  <c r="J47" i="24"/>
  <c r="I47" i="24"/>
  <c r="H47" i="24"/>
  <c r="G47" i="24"/>
  <c r="F47" i="24"/>
  <c r="E47" i="24"/>
  <c r="D47" i="24"/>
  <c r="C47" i="24"/>
  <c r="B47" i="24"/>
  <c r="J46" i="24"/>
  <c r="I46" i="24"/>
  <c r="G46" i="24"/>
  <c r="F46" i="24"/>
  <c r="J45" i="24"/>
  <c r="I45" i="24"/>
  <c r="D45" i="24"/>
  <c r="K44" i="24"/>
  <c r="L44" i="24" s="1"/>
  <c r="J44" i="24"/>
  <c r="I44" i="24"/>
  <c r="H44" i="24"/>
  <c r="E44" i="24"/>
  <c r="C44" i="24"/>
  <c r="B44" i="24"/>
  <c r="J43" i="24"/>
  <c r="I43" i="24"/>
  <c r="H43" i="24"/>
  <c r="G43" i="24"/>
  <c r="F43" i="24"/>
  <c r="E43" i="24"/>
  <c r="C43" i="24"/>
  <c r="B43" i="24"/>
  <c r="J42" i="24"/>
  <c r="I42" i="24"/>
  <c r="H42" i="24"/>
  <c r="E42" i="24"/>
  <c r="C42" i="24"/>
  <c r="B42" i="24"/>
  <c r="L41" i="24"/>
  <c r="G38" i="24"/>
  <c r="K50" i="24"/>
  <c r="J50" i="24"/>
  <c r="H50" i="24"/>
  <c r="G50" i="24"/>
  <c r="F38" i="24"/>
  <c r="D50" i="24"/>
  <c r="C50" i="24"/>
  <c r="L36" i="24"/>
  <c r="L35" i="24"/>
  <c r="L34" i="24"/>
  <c r="K33" i="24"/>
  <c r="K46" i="24" s="1"/>
  <c r="D33" i="24"/>
  <c r="K32" i="24"/>
  <c r="K45" i="24" s="1"/>
  <c r="H32" i="24"/>
  <c r="H33" i="24" s="1"/>
  <c r="F32" i="24"/>
  <c r="F45" i="24" s="1"/>
  <c r="E32" i="24"/>
  <c r="E45" i="24" s="1"/>
  <c r="D32" i="24"/>
  <c r="C32" i="24"/>
  <c r="C45" i="24" s="1"/>
  <c r="B32" i="24"/>
  <c r="B45" i="24" s="1"/>
  <c r="L31" i="24"/>
  <c r="K31" i="24"/>
  <c r="G31" i="24"/>
  <c r="D31" i="24"/>
  <c r="D44" i="24" s="1"/>
  <c r="L30" i="24"/>
  <c r="K30" i="24"/>
  <c r="G30" i="24"/>
  <c r="G32" i="24" s="1"/>
  <c r="G45" i="24" s="1"/>
  <c r="D30" i="24"/>
  <c r="D43" i="24" s="1"/>
  <c r="L29" i="24"/>
  <c r="K42" i="24"/>
  <c r="G42" i="24"/>
  <c r="D42" i="24"/>
  <c r="L28" i="24"/>
  <c r="G25" i="24"/>
  <c r="K25" i="24"/>
  <c r="F25" i="24"/>
  <c r="L23" i="24"/>
  <c r="L22" i="24"/>
  <c r="L21" i="24"/>
  <c r="D20" i="24"/>
  <c r="D25" i="24" s="1"/>
  <c r="K19" i="24"/>
  <c r="L19" i="24" s="1"/>
  <c r="H19" i="24"/>
  <c r="H20" i="24" s="1"/>
  <c r="H25" i="24" s="1"/>
  <c r="G19" i="24"/>
  <c r="F19" i="24"/>
  <c r="E19" i="24"/>
  <c r="E20" i="24" s="1"/>
  <c r="C19" i="24"/>
  <c r="C20" i="24" s="1"/>
  <c r="C25" i="24" s="1"/>
  <c r="B19" i="24"/>
  <c r="B20" i="24" s="1"/>
  <c r="K18" i="24"/>
  <c r="L18" i="24" s="1"/>
  <c r="G18" i="24"/>
  <c r="G44" i="24" s="1"/>
  <c r="F18" i="24"/>
  <c r="F44" i="24" s="1"/>
  <c r="D18" i="24"/>
  <c r="K17" i="24"/>
  <c r="L17" i="24" s="1"/>
  <c r="G17" i="24"/>
  <c r="F17" i="24"/>
  <c r="D17" i="24"/>
  <c r="L16" i="24"/>
  <c r="F42" i="24"/>
  <c r="L15" i="24"/>
  <c r="L10" i="24"/>
  <c r="L9" i="24"/>
  <c r="L8" i="24"/>
  <c r="K7" i="24"/>
  <c r="K12" i="24" s="1"/>
  <c r="F7" i="24"/>
  <c r="F12" i="24" s="1"/>
  <c r="D7" i="24"/>
  <c r="D12" i="24" s="1"/>
  <c r="C7" i="24"/>
  <c r="C12" i="24" s="1"/>
  <c r="B7" i="24"/>
  <c r="B12" i="24" s="1"/>
  <c r="H6" i="24"/>
  <c r="H7" i="24" s="1"/>
  <c r="H12" i="24" s="1"/>
  <c r="G6" i="24"/>
  <c r="G7" i="24" s="1"/>
  <c r="G12" i="24" s="1"/>
  <c r="E6" i="24"/>
  <c r="E7" i="24" s="1"/>
  <c r="C6" i="24"/>
  <c r="B6" i="24"/>
  <c r="L6" i="24" s="1"/>
  <c r="K5" i="24"/>
  <c r="L5" i="24" s="1"/>
  <c r="F5" i="24"/>
  <c r="D5" i="24"/>
  <c r="K4" i="24"/>
  <c r="L4" i="24" s="1"/>
  <c r="F4" i="24"/>
  <c r="D4" i="24"/>
  <c r="L3" i="24"/>
  <c r="I50" i="23"/>
  <c r="E50" i="23"/>
  <c r="K49" i="23"/>
  <c r="I49" i="23"/>
  <c r="H49" i="23"/>
  <c r="G49" i="23"/>
  <c r="F49" i="23"/>
  <c r="E49" i="23"/>
  <c r="D49" i="23"/>
  <c r="C49" i="23"/>
  <c r="B49" i="23"/>
  <c r="K48" i="23"/>
  <c r="I48" i="23"/>
  <c r="H48" i="23"/>
  <c r="G48" i="23"/>
  <c r="F48" i="23"/>
  <c r="E48" i="23"/>
  <c r="D48" i="23"/>
  <c r="C48" i="23"/>
  <c r="B48" i="23"/>
  <c r="K47" i="23"/>
  <c r="I47" i="23"/>
  <c r="H47" i="23"/>
  <c r="G47" i="23"/>
  <c r="F47" i="23"/>
  <c r="E47" i="23"/>
  <c r="D47" i="23"/>
  <c r="C47" i="23"/>
  <c r="B47" i="23"/>
  <c r="I46" i="23"/>
  <c r="G46" i="23"/>
  <c r="F46" i="23"/>
  <c r="I45" i="23"/>
  <c r="D45" i="23"/>
  <c r="K44" i="23"/>
  <c r="I44" i="23"/>
  <c r="H44" i="23"/>
  <c r="E44" i="23"/>
  <c r="C44" i="23"/>
  <c r="B44" i="23"/>
  <c r="I43" i="23"/>
  <c r="H43" i="23"/>
  <c r="F43" i="23"/>
  <c r="E43" i="23"/>
  <c r="C43" i="23"/>
  <c r="B43" i="23"/>
  <c r="I42" i="23"/>
  <c r="H42" i="23"/>
  <c r="E42" i="23"/>
  <c r="C42" i="23"/>
  <c r="B42" i="23"/>
  <c r="G38" i="23"/>
  <c r="K50" i="23"/>
  <c r="H50" i="23"/>
  <c r="G50" i="23"/>
  <c r="F38" i="23"/>
  <c r="D50" i="23"/>
  <c r="C50" i="23"/>
  <c r="L36" i="23"/>
  <c r="L35" i="23"/>
  <c r="L34" i="23"/>
  <c r="K46" i="23"/>
  <c r="K45" i="23"/>
  <c r="F45" i="23"/>
  <c r="C32" i="23"/>
  <c r="C45" i="23" s="1"/>
  <c r="B32" i="23"/>
  <c r="L31" i="23"/>
  <c r="K31" i="23"/>
  <c r="D44" i="23"/>
  <c r="L30" i="23"/>
  <c r="K30" i="23"/>
  <c r="K43" i="23" s="1"/>
  <c r="G45" i="23"/>
  <c r="D43" i="23"/>
  <c r="L29" i="23"/>
  <c r="K42" i="23"/>
  <c r="G42" i="23"/>
  <c r="D42" i="23"/>
  <c r="L28" i="23"/>
  <c r="G25" i="23"/>
  <c r="K25" i="23"/>
  <c r="F25" i="23"/>
  <c r="L23" i="23"/>
  <c r="L22" i="23"/>
  <c r="L21" i="23"/>
  <c r="D20" i="23"/>
  <c r="D25" i="23" s="1"/>
  <c r="E19" i="23"/>
  <c r="E20" i="23" s="1"/>
  <c r="C19" i="23"/>
  <c r="C20" i="23" s="1"/>
  <c r="C25" i="23" s="1"/>
  <c r="B19" i="23"/>
  <c r="B20" i="23" s="1"/>
  <c r="B25" i="23" s="1"/>
  <c r="K18" i="23"/>
  <c r="G44" i="23"/>
  <c r="F44" i="23"/>
  <c r="L18" i="23"/>
  <c r="K17" i="23"/>
  <c r="L17" i="23" s="1"/>
  <c r="L16" i="23"/>
  <c r="F42" i="23"/>
  <c r="L15" i="23"/>
  <c r="L10" i="23"/>
  <c r="L9" i="23"/>
  <c r="L8" i="23"/>
  <c r="K7" i="23"/>
  <c r="K12" i="23" s="1"/>
  <c r="F7" i="23"/>
  <c r="F12" i="23" s="1"/>
  <c r="D7" i="23"/>
  <c r="D12" i="23" s="1"/>
  <c r="H7" i="23"/>
  <c r="H12" i="23" s="1"/>
  <c r="G7" i="23"/>
  <c r="G12" i="23" s="1"/>
  <c r="E7" i="23"/>
  <c r="C6" i="23"/>
  <c r="C7" i="23" s="1"/>
  <c r="C12" i="23" s="1"/>
  <c r="B6" i="23"/>
  <c r="K5" i="23"/>
  <c r="L5" i="23" s="1"/>
  <c r="F5" i="23"/>
  <c r="K4" i="23"/>
  <c r="L4" i="23" s="1"/>
  <c r="F4" i="23"/>
  <c r="L3" i="23"/>
  <c r="I50" i="22"/>
  <c r="E50" i="22"/>
  <c r="K49" i="22"/>
  <c r="J49" i="22"/>
  <c r="I49" i="22"/>
  <c r="H49" i="22"/>
  <c r="G49" i="22"/>
  <c r="F49" i="22"/>
  <c r="E49" i="22"/>
  <c r="D49" i="22"/>
  <c r="C49" i="22"/>
  <c r="B49" i="22"/>
  <c r="L49" i="22" s="1"/>
  <c r="K48" i="22"/>
  <c r="L48" i="22" s="1"/>
  <c r="J48" i="22"/>
  <c r="I48" i="22"/>
  <c r="H48" i="22"/>
  <c r="G48" i="22"/>
  <c r="F48" i="22"/>
  <c r="E48" i="22"/>
  <c r="D48" i="22"/>
  <c r="C48" i="22"/>
  <c r="B48" i="22"/>
  <c r="K47" i="22"/>
  <c r="L47" i="22" s="1"/>
  <c r="J47" i="22"/>
  <c r="I47" i="22"/>
  <c r="H47" i="22"/>
  <c r="G47" i="22"/>
  <c r="F47" i="22"/>
  <c r="E47" i="22"/>
  <c r="D47" i="22"/>
  <c r="C47" i="22"/>
  <c r="B47" i="22"/>
  <c r="J46" i="22"/>
  <c r="I46" i="22"/>
  <c r="G46" i="22"/>
  <c r="F46" i="22"/>
  <c r="J45" i="22"/>
  <c r="I45" i="22"/>
  <c r="D45" i="22"/>
  <c r="K44" i="22"/>
  <c r="L44" i="22" s="1"/>
  <c r="J44" i="22"/>
  <c r="I44" i="22"/>
  <c r="H44" i="22"/>
  <c r="E44" i="22"/>
  <c r="C44" i="22"/>
  <c r="B44" i="22"/>
  <c r="J43" i="22"/>
  <c r="I43" i="22"/>
  <c r="H43" i="22"/>
  <c r="F43" i="22"/>
  <c r="E43" i="22"/>
  <c r="C43" i="22"/>
  <c r="B43" i="22"/>
  <c r="J42" i="22"/>
  <c r="I42" i="22"/>
  <c r="H42" i="22"/>
  <c r="E42" i="22"/>
  <c r="C42" i="22"/>
  <c r="B42" i="22"/>
  <c r="L41" i="22"/>
  <c r="G38" i="22"/>
  <c r="K50" i="22"/>
  <c r="J50" i="22"/>
  <c r="H50" i="22"/>
  <c r="G50" i="22"/>
  <c r="F38" i="22"/>
  <c r="D50" i="22"/>
  <c r="C50" i="22"/>
  <c r="L36" i="22"/>
  <c r="L35" i="22"/>
  <c r="L34" i="22"/>
  <c r="K33" i="22"/>
  <c r="K46" i="22" s="1"/>
  <c r="D33" i="22"/>
  <c r="K32" i="22"/>
  <c r="K45" i="22" s="1"/>
  <c r="H32" i="22"/>
  <c r="H33" i="22" s="1"/>
  <c r="F32" i="22"/>
  <c r="F45" i="22" s="1"/>
  <c r="E32" i="22"/>
  <c r="E45" i="22" s="1"/>
  <c r="D32" i="22"/>
  <c r="C32" i="22"/>
  <c r="C45" i="22" s="1"/>
  <c r="B32" i="22"/>
  <c r="B45" i="22" s="1"/>
  <c r="L31" i="22"/>
  <c r="K31" i="22"/>
  <c r="G31" i="22"/>
  <c r="D31" i="22"/>
  <c r="D44" i="22" s="1"/>
  <c r="L30" i="22"/>
  <c r="K30" i="22"/>
  <c r="K43" i="22" s="1"/>
  <c r="L43" i="22" s="1"/>
  <c r="G30" i="22"/>
  <c r="G32" i="22" s="1"/>
  <c r="G45" i="22" s="1"/>
  <c r="D30" i="22"/>
  <c r="D43" i="22" s="1"/>
  <c r="L29" i="22"/>
  <c r="K42" i="22"/>
  <c r="G42" i="22"/>
  <c r="D42" i="22"/>
  <c r="L28" i="22"/>
  <c r="G25" i="22"/>
  <c r="K25" i="22"/>
  <c r="F25" i="22"/>
  <c r="B25" i="22"/>
  <c r="L23" i="22"/>
  <c r="L22" i="22"/>
  <c r="L21" i="22"/>
  <c r="D20" i="22"/>
  <c r="D25" i="22" s="1"/>
  <c r="K19" i="22"/>
  <c r="L19" i="22" s="1"/>
  <c r="H19" i="22"/>
  <c r="H20" i="22" s="1"/>
  <c r="G19" i="22"/>
  <c r="F19" i="22"/>
  <c r="E19" i="22"/>
  <c r="E20" i="22" s="1"/>
  <c r="C19" i="22"/>
  <c r="C20" i="22" s="1"/>
  <c r="C25" i="22" s="1"/>
  <c r="B19" i="22"/>
  <c r="B20" i="22" s="1"/>
  <c r="K18" i="22"/>
  <c r="L18" i="22" s="1"/>
  <c r="G18" i="22"/>
  <c r="G44" i="22" s="1"/>
  <c r="F18" i="22"/>
  <c r="F44" i="22" s="1"/>
  <c r="D18" i="22"/>
  <c r="K17" i="22"/>
  <c r="L17" i="22" s="1"/>
  <c r="G17" i="22"/>
  <c r="F17" i="22"/>
  <c r="D17" i="22"/>
  <c r="L16" i="22"/>
  <c r="F42" i="22"/>
  <c r="L15" i="22"/>
  <c r="K12" i="22"/>
  <c r="D12" i="22"/>
  <c r="L10" i="22"/>
  <c r="L9" i="22"/>
  <c r="L8" i="22"/>
  <c r="K7" i="22"/>
  <c r="F7" i="22"/>
  <c r="F12" i="22" s="1"/>
  <c r="D7" i="22"/>
  <c r="B7" i="22"/>
  <c r="B12" i="22" s="1"/>
  <c r="H6" i="22"/>
  <c r="H7" i="22" s="1"/>
  <c r="H12" i="22" s="1"/>
  <c r="G6" i="22"/>
  <c r="G7" i="22" s="1"/>
  <c r="G12" i="22" s="1"/>
  <c r="E6" i="22"/>
  <c r="E7" i="22" s="1"/>
  <c r="C6" i="22"/>
  <c r="C7" i="22" s="1"/>
  <c r="C12" i="22" s="1"/>
  <c r="B6" i="22"/>
  <c r="L6" i="22" s="1"/>
  <c r="K5" i="22"/>
  <c r="L5" i="22" s="1"/>
  <c r="F5" i="22"/>
  <c r="D5" i="22"/>
  <c r="K4" i="22"/>
  <c r="L4" i="22" s="1"/>
  <c r="F4" i="22"/>
  <c r="D4" i="22"/>
  <c r="L3" i="22"/>
  <c r="C42" i="21"/>
  <c r="D42" i="21"/>
  <c r="E42" i="21"/>
  <c r="F42" i="21"/>
  <c r="G42" i="21"/>
  <c r="H42" i="21"/>
  <c r="I42" i="21"/>
  <c r="K42" i="21"/>
  <c r="C43" i="21"/>
  <c r="D43" i="21"/>
  <c r="E43" i="21"/>
  <c r="F43" i="21"/>
  <c r="G43" i="21"/>
  <c r="H43" i="21"/>
  <c r="I43" i="21"/>
  <c r="K43" i="21"/>
  <c r="C44" i="21"/>
  <c r="D44" i="21"/>
  <c r="E44" i="21"/>
  <c r="F44" i="21"/>
  <c r="G44" i="21"/>
  <c r="H44" i="21"/>
  <c r="I44" i="21"/>
  <c r="K44" i="21"/>
  <c r="D45" i="21"/>
  <c r="I45" i="21"/>
  <c r="K45" i="21"/>
  <c r="F46" i="21"/>
  <c r="I46" i="21"/>
  <c r="K46" i="21"/>
  <c r="C47" i="21"/>
  <c r="D47" i="21"/>
  <c r="E47" i="21"/>
  <c r="F47" i="21"/>
  <c r="G47" i="21"/>
  <c r="H47" i="21"/>
  <c r="I47" i="21"/>
  <c r="K47" i="21"/>
  <c r="C48" i="21"/>
  <c r="D48" i="21"/>
  <c r="E48" i="21"/>
  <c r="F48" i="21"/>
  <c r="G48" i="21"/>
  <c r="H48" i="21"/>
  <c r="I48" i="21"/>
  <c r="K48" i="21"/>
  <c r="C49" i="21"/>
  <c r="D49" i="21"/>
  <c r="E49" i="21"/>
  <c r="F49" i="21"/>
  <c r="G49" i="21"/>
  <c r="H49" i="21"/>
  <c r="I49" i="21"/>
  <c r="K49" i="21"/>
  <c r="C50" i="21"/>
  <c r="D50" i="21"/>
  <c r="E50" i="21"/>
  <c r="F50" i="21"/>
  <c r="G50" i="21"/>
  <c r="H50" i="21"/>
  <c r="I50" i="21"/>
  <c r="K50" i="21"/>
  <c r="B43" i="21"/>
  <c r="B44" i="21"/>
  <c r="B47" i="21"/>
  <c r="B48" i="21"/>
  <c r="B49" i="21"/>
  <c r="B50" i="21"/>
  <c r="B42" i="21"/>
  <c r="D38" i="21"/>
  <c r="L36" i="21"/>
  <c r="L35" i="21"/>
  <c r="L34" i="21"/>
  <c r="H32" i="21"/>
  <c r="H33" i="21" s="1"/>
  <c r="F32" i="21"/>
  <c r="F45" i="21" s="1"/>
  <c r="E32" i="21"/>
  <c r="E33" i="21" s="1"/>
  <c r="C32" i="21"/>
  <c r="B32" i="21"/>
  <c r="L31" i="21"/>
  <c r="K31" i="21"/>
  <c r="L30" i="21"/>
  <c r="K30" i="21"/>
  <c r="L29" i="21"/>
  <c r="G25" i="21"/>
  <c r="K25" i="21"/>
  <c r="F25" i="21"/>
  <c r="L23" i="21"/>
  <c r="L22" i="21"/>
  <c r="L21" i="21"/>
  <c r="D20" i="21"/>
  <c r="D46" i="21" s="1"/>
  <c r="H19" i="21"/>
  <c r="H20" i="21" s="1"/>
  <c r="E19" i="21"/>
  <c r="E20" i="21" s="1"/>
  <c r="C19" i="21"/>
  <c r="C20" i="21" s="1"/>
  <c r="C25" i="21" s="1"/>
  <c r="B19" i="21"/>
  <c r="B20" i="21" s="1"/>
  <c r="K18" i="21"/>
  <c r="L18" i="21" s="1"/>
  <c r="K17" i="21"/>
  <c r="L17" i="21" s="1"/>
  <c r="L16" i="21"/>
  <c r="L10" i="21"/>
  <c r="L9" i="21"/>
  <c r="L8" i="21"/>
  <c r="K7" i="21"/>
  <c r="K12" i="21" s="1"/>
  <c r="F7" i="21"/>
  <c r="F12" i="21" s="1"/>
  <c r="D7" i="21"/>
  <c r="D12" i="21" s="1"/>
  <c r="H6" i="21"/>
  <c r="H7" i="21" s="1"/>
  <c r="G6" i="21"/>
  <c r="G7" i="21" s="1"/>
  <c r="G12" i="21" s="1"/>
  <c r="E7" i="21"/>
  <c r="E12" i="21" s="1"/>
  <c r="C6" i="21"/>
  <c r="C7" i="21" s="1"/>
  <c r="C12" i="21" s="1"/>
  <c r="B6" i="21"/>
  <c r="K5" i="21"/>
  <c r="L5" i="21" s="1"/>
  <c r="F5" i="21"/>
  <c r="K4" i="21"/>
  <c r="L4" i="21" s="1"/>
  <c r="F4" i="21"/>
  <c r="L3" i="21"/>
  <c r="G38" i="20"/>
  <c r="L37" i="20"/>
  <c r="L36" i="20"/>
  <c r="L35" i="20"/>
  <c r="L34" i="20"/>
  <c r="J33" i="20"/>
  <c r="J38" i="20" s="1"/>
  <c r="H33" i="20"/>
  <c r="F32" i="20"/>
  <c r="E32" i="20"/>
  <c r="E45" i="20" s="1"/>
  <c r="C32" i="20"/>
  <c r="C33" i="20" s="1"/>
  <c r="B32" i="20"/>
  <c r="B33" i="20" s="1"/>
  <c r="K31" i="20"/>
  <c r="K30" i="20"/>
  <c r="K43" i="20" s="1"/>
  <c r="L29" i="20"/>
  <c r="K25" i="20"/>
  <c r="G25" i="20"/>
  <c r="F25" i="20"/>
  <c r="L24" i="20"/>
  <c r="L23" i="20"/>
  <c r="L22" i="20"/>
  <c r="L21" i="20"/>
  <c r="E20" i="20"/>
  <c r="D20" i="20"/>
  <c r="J20" i="20"/>
  <c r="H19" i="20"/>
  <c r="C19" i="20"/>
  <c r="B19" i="20"/>
  <c r="K18" i="20"/>
  <c r="L18" i="20"/>
  <c r="K17" i="20"/>
  <c r="L17" i="20" s="1"/>
  <c r="L16" i="20"/>
  <c r="L11" i="20"/>
  <c r="L10" i="20"/>
  <c r="L9" i="20"/>
  <c r="L8" i="20"/>
  <c r="K7" i="20"/>
  <c r="K12" i="20" s="1"/>
  <c r="F7" i="20"/>
  <c r="F12" i="20" s="1"/>
  <c r="D7" i="20"/>
  <c r="D12" i="20" s="1"/>
  <c r="J7" i="20"/>
  <c r="J12" i="20" s="1"/>
  <c r="H6" i="20"/>
  <c r="H7" i="20" s="1"/>
  <c r="H12" i="20" s="1"/>
  <c r="G6" i="20"/>
  <c r="G7" i="20" s="1"/>
  <c r="G12" i="20" s="1"/>
  <c r="E7" i="20"/>
  <c r="E12" i="20" s="1"/>
  <c r="C6" i="20"/>
  <c r="C7" i="20" s="1"/>
  <c r="C12" i="20" s="1"/>
  <c r="B6" i="20"/>
  <c r="B7" i="20" s="1"/>
  <c r="B12" i="20" s="1"/>
  <c r="K5" i="20"/>
  <c r="L5" i="20" s="1"/>
  <c r="F5" i="20"/>
  <c r="K4" i="20"/>
  <c r="F4" i="20"/>
  <c r="L3" i="20"/>
  <c r="G38" i="19"/>
  <c r="L37" i="19"/>
  <c r="L36" i="19"/>
  <c r="L35" i="19"/>
  <c r="L34" i="19"/>
  <c r="K46" i="19"/>
  <c r="H32" i="19"/>
  <c r="H33" i="19" s="1"/>
  <c r="F32" i="19"/>
  <c r="F33" i="19" s="1"/>
  <c r="F46" i="19" s="1"/>
  <c r="E32" i="19"/>
  <c r="D45" i="19"/>
  <c r="C32" i="19"/>
  <c r="B32" i="19"/>
  <c r="K31" i="19"/>
  <c r="D31" i="19"/>
  <c r="K30" i="19"/>
  <c r="D30" i="19"/>
  <c r="L29" i="19"/>
  <c r="K25" i="19"/>
  <c r="G25" i="19"/>
  <c r="F25" i="19"/>
  <c r="L24" i="19"/>
  <c r="L23" i="19"/>
  <c r="L22" i="19"/>
  <c r="L21" i="19"/>
  <c r="D20" i="19"/>
  <c r="D25" i="19" s="1"/>
  <c r="J20" i="19"/>
  <c r="J25" i="19" s="1"/>
  <c r="H19" i="19"/>
  <c r="H20" i="19" s="1"/>
  <c r="H25" i="19" s="1"/>
  <c r="E20" i="19"/>
  <c r="E25" i="19" s="1"/>
  <c r="C19" i="19"/>
  <c r="C20" i="19" s="1"/>
  <c r="B19" i="19"/>
  <c r="B20" i="19" s="1"/>
  <c r="B25" i="19" s="1"/>
  <c r="K18" i="19"/>
  <c r="L18" i="19" s="1"/>
  <c r="F44" i="19"/>
  <c r="K17" i="19"/>
  <c r="L17" i="19" s="1"/>
  <c r="F43" i="19"/>
  <c r="L16" i="19"/>
  <c r="L11" i="19"/>
  <c r="L10" i="19"/>
  <c r="L9" i="19"/>
  <c r="L8" i="19"/>
  <c r="K7" i="19"/>
  <c r="K12" i="19" s="1"/>
  <c r="J7" i="19"/>
  <c r="J12" i="19" s="1"/>
  <c r="F7" i="19"/>
  <c r="F12" i="19" s="1"/>
  <c r="D7" i="19"/>
  <c r="D12" i="19" s="1"/>
  <c r="H6" i="19"/>
  <c r="H7" i="19" s="1"/>
  <c r="H12" i="19" s="1"/>
  <c r="G6" i="19"/>
  <c r="G7" i="19" s="1"/>
  <c r="G12" i="19" s="1"/>
  <c r="E6" i="19"/>
  <c r="C6" i="19"/>
  <c r="C7" i="19" s="1"/>
  <c r="C12" i="19" s="1"/>
  <c r="B6" i="19"/>
  <c r="B7" i="19" s="1"/>
  <c r="K5" i="19"/>
  <c r="F5" i="19"/>
  <c r="K4" i="19"/>
  <c r="F4" i="19"/>
  <c r="L3" i="19"/>
  <c r="L30" i="20" l="1"/>
  <c r="L4" i="20"/>
  <c r="K44" i="20"/>
  <c r="L31" i="20"/>
  <c r="F45" i="20"/>
  <c r="F33" i="20"/>
  <c r="F38" i="19"/>
  <c r="H45" i="21"/>
  <c r="E45" i="21"/>
  <c r="C45" i="21"/>
  <c r="B45" i="21"/>
  <c r="L19" i="21"/>
  <c r="L6" i="21"/>
  <c r="B7" i="21"/>
  <c r="B12" i="21" s="1"/>
  <c r="K55" i="41"/>
  <c r="L55" i="41"/>
  <c r="L63" i="41"/>
  <c r="L54" i="41" s="1"/>
  <c r="L57" i="41"/>
  <c r="L53" i="41" s="1"/>
  <c r="L60" i="41"/>
  <c r="G46" i="41"/>
  <c r="E45" i="41"/>
  <c r="D46" i="41"/>
  <c r="B45" i="41"/>
  <c r="F45" i="36"/>
  <c r="F33" i="36"/>
  <c r="L55" i="36"/>
  <c r="K55" i="36"/>
  <c r="L57" i="36"/>
  <c r="L53" i="36" s="1"/>
  <c r="L60" i="36"/>
  <c r="L63" i="36"/>
  <c r="L54" i="36" s="1"/>
  <c r="H20" i="36"/>
  <c r="H25" i="36" s="1"/>
  <c r="C45" i="36"/>
  <c r="L19" i="36"/>
  <c r="B45" i="36"/>
  <c r="L6" i="36"/>
  <c r="G45" i="35"/>
  <c r="G33" i="35"/>
  <c r="K55" i="35"/>
  <c r="L55" i="35"/>
  <c r="L60" i="35"/>
  <c r="L63" i="35"/>
  <c r="L54" i="35" s="1"/>
  <c r="L57" i="35"/>
  <c r="L53" i="35" s="1"/>
  <c r="E45" i="35"/>
  <c r="C45" i="35"/>
  <c r="B45" i="35"/>
  <c r="L19" i="35"/>
  <c r="L6" i="35"/>
  <c r="L55" i="23"/>
  <c r="L63" i="23"/>
  <c r="L54" i="23" s="1"/>
  <c r="L60" i="23"/>
  <c r="L57" i="23"/>
  <c r="L53" i="23" s="1"/>
  <c r="K55" i="23"/>
  <c r="E45" i="23"/>
  <c r="B45" i="23"/>
  <c r="L6" i="23"/>
  <c r="B7" i="23"/>
  <c r="B12" i="23" s="1"/>
  <c r="J25" i="20"/>
  <c r="J46" i="20"/>
  <c r="H20" i="20"/>
  <c r="H45" i="20"/>
  <c r="D25" i="20"/>
  <c r="D46" i="20"/>
  <c r="C20" i="20"/>
  <c r="C45" i="20"/>
  <c r="B20" i="20"/>
  <c r="B46" i="20" s="1"/>
  <c r="B45" i="20"/>
  <c r="L19" i="20"/>
  <c r="L6" i="19"/>
  <c r="L4" i="19"/>
  <c r="L19" i="19"/>
  <c r="G45" i="19"/>
  <c r="G43" i="19"/>
  <c r="G44" i="19"/>
  <c r="C45" i="19"/>
  <c r="H46" i="19"/>
  <c r="H45" i="19"/>
  <c r="D46" i="19"/>
  <c r="K43" i="19"/>
  <c r="K44" i="19"/>
  <c r="J46" i="19"/>
  <c r="J45" i="19"/>
  <c r="L5" i="19"/>
  <c r="L30" i="19"/>
  <c r="L31" i="19"/>
  <c r="E33" i="19"/>
  <c r="E46" i="19" s="1"/>
  <c r="E45" i="19"/>
  <c r="K45" i="19"/>
  <c r="D43" i="19"/>
  <c r="D44" i="19"/>
  <c r="B33" i="19"/>
  <c r="B46" i="19" s="1"/>
  <c r="B45" i="19"/>
  <c r="F45" i="19"/>
  <c r="C33" i="19"/>
  <c r="C46" i="19" s="1"/>
  <c r="D46" i="42"/>
  <c r="D46" i="36"/>
  <c r="L20" i="26"/>
  <c r="D46" i="26"/>
  <c r="L42" i="26"/>
  <c r="D46" i="28"/>
  <c r="L20" i="28"/>
  <c r="L42" i="28"/>
  <c r="D46" i="29"/>
  <c r="L42" i="29"/>
  <c r="L20" i="29"/>
  <c r="L42" i="22"/>
  <c r="D46" i="22"/>
  <c r="L20" i="22"/>
  <c r="D46" i="30"/>
  <c r="L42" i="30"/>
  <c r="L20" i="30"/>
  <c r="E46" i="21"/>
  <c r="D25" i="21"/>
  <c r="L20" i="21"/>
  <c r="E25" i="20"/>
  <c r="L42" i="38"/>
  <c r="H46" i="38"/>
  <c r="D46" i="38"/>
  <c r="L20" i="38"/>
  <c r="D46" i="39"/>
  <c r="L42" i="39"/>
  <c r="L48" i="40"/>
  <c r="L47" i="40"/>
  <c r="L44" i="40"/>
  <c r="L45" i="40"/>
  <c r="D46" i="40"/>
  <c r="L20" i="37"/>
  <c r="L42" i="37"/>
  <c r="L4" i="41"/>
  <c r="L6" i="41"/>
  <c r="G42" i="41"/>
  <c r="G45" i="41"/>
  <c r="C45" i="41"/>
  <c r="B7" i="41"/>
  <c r="B12" i="41" s="1"/>
  <c r="L12" i="41" s="1"/>
  <c r="L17" i="41"/>
  <c r="K42" i="41"/>
  <c r="K43" i="41"/>
  <c r="K45" i="41"/>
  <c r="L29" i="41"/>
  <c r="L30" i="41"/>
  <c r="L31" i="41"/>
  <c r="B33" i="41"/>
  <c r="B38" i="41" s="1"/>
  <c r="L5" i="42"/>
  <c r="L19" i="42"/>
  <c r="D43" i="42"/>
  <c r="D44" i="42"/>
  <c r="B45" i="42"/>
  <c r="F45" i="42"/>
  <c r="L4" i="42"/>
  <c r="L6" i="42"/>
  <c r="G42" i="42"/>
  <c r="G45" i="42"/>
  <c r="C45" i="42"/>
  <c r="L17" i="42"/>
  <c r="K42" i="42"/>
  <c r="L42" i="42" s="1"/>
  <c r="K43" i="42"/>
  <c r="L43" i="42" s="1"/>
  <c r="K45" i="42"/>
  <c r="L45" i="42" s="1"/>
  <c r="L29" i="37"/>
  <c r="L30" i="37"/>
  <c r="L31" i="37"/>
  <c r="E45" i="37"/>
  <c r="K38" i="37"/>
  <c r="L48" i="37"/>
  <c r="L5" i="37"/>
  <c r="G44" i="37"/>
  <c r="D43" i="37"/>
  <c r="D44" i="37"/>
  <c r="B45" i="37"/>
  <c r="L45" i="37" s="1"/>
  <c r="F45" i="37"/>
  <c r="D46" i="37"/>
  <c r="L6" i="37"/>
  <c r="L16" i="37"/>
  <c r="L17" i="37"/>
  <c r="G45" i="37"/>
  <c r="D46" i="35"/>
  <c r="D46" i="32"/>
  <c r="L42" i="32"/>
  <c r="D46" i="33"/>
  <c r="L20" i="33"/>
  <c r="L42" i="33"/>
  <c r="L42" i="24"/>
  <c r="D46" i="24"/>
  <c r="L20" i="24"/>
  <c r="D46" i="25"/>
  <c r="L42" i="25"/>
  <c r="H46" i="23"/>
  <c r="D46" i="23"/>
  <c r="L20" i="23"/>
  <c r="L49" i="34"/>
  <c r="G45" i="34"/>
  <c r="G33" i="34"/>
  <c r="L43" i="34"/>
  <c r="E45" i="34"/>
  <c r="D46" i="34"/>
  <c r="L20" i="34"/>
  <c r="L19" i="34"/>
  <c r="L42" i="34"/>
  <c r="L48" i="34"/>
  <c r="L47" i="34"/>
  <c r="L44" i="34"/>
  <c r="K12" i="34"/>
  <c r="F12" i="34"/>
  <c r="L6" i="34"/>
  <c r="B12" i="34"/>
  <c r="L43" i="31"/>
  <c r="L44" i="31"/>
  <c r="B33" i="31"/>
  <c r="B38" i="31"/>
  <c r="L49" i="31"/>
  <c r="L19" i="31"/>
  <c r="E45" i="31"/>
  <c r="D46" i="31"/>
  <c r="L47" i="31"/>
  <c r="C45" i="31"/>
  <c r="L42" i="31"/>
  <c r="L48" i="31"/>
  <c r="F12" i="31"/>
  <c r="D12" i="31"/>
  <c r="L12" i="31" s="1"/>
  <c r="L6" i="31"/>
  <c r="B12" i="31"/>
  <c r="L12" i="40"/>
  <c r="L12" i="42"/>
  <c r="H25" i="42"/>
  <c r="H46" i="42"/>
  <c r="L7" i="42"/>
  <c r="B25" i="42"/>
  <c r="L25" i="42" s="1"/>
  <c r="C20" i="42"/>
  <c r="C25" i="42" s="1"/>
  <c r="L32" i="42"/>
  <c r="E33" i="42"/>
  <c r="E46" i="42" s="1"/>
  <c r="D38" i="42"/>
  <c r="H38" i="42"/>
  <c r="G43" i="42"/>
  <c r="B50" i="42"/>
  <c r="F50" i="42"/>
  <c r="H45" i="42"/>
  <c r="L11" i="42"/>
  <c r="L24" i="42"/>
  <c r="B33" i="42"/>
  <c r="B38" i="42" s="1"/>
  <c r="L37" i="42"/>
  <c r="K38" i="42"/>
  <c r="C33" i="42"/>
  <c r="L20" i="41"/>
  <c r="B25" i="41"/>
  <c r="H25" i="41"/>
  <c r="H46" i="41"/>
  <c r="L32" i="41"/>
  <c r="E33" i="41"/>
  <c r="D38" i="41"/>
  <c r="H38" i="41"/>
  <c r="G43" i="41"/>
  <c r="B50" i="41"/>
  <c r="F50" i="41"/>
  <c r="L11" i="41"/>
  <c r="L19" i="41"/>
  <c r="L24" i="41"/>
  <c r="L37" i="41"/>
  <c r="K38" i="41"/>
  <c r="H45" i="41"/>
  <c r="C33" i="41"/>
  <c r="L7" i="40"/>
  <c r="B25" i="40"/>
  <c r="L25" i="40" s="1"/>
  <c r="H46" i="40"/>
  <c r="L17" i="40"/>
  <c r="L32" i="40"/>
  <c r="E33" i="40"/>
  <c r="D38" i="40"/>
  <c r="B50" i="40"/>
  <c r="L50" i="40" s="1"/>
  <c r="L11" i="40"/>
  <c r="L24" i="40"/>
  <c r="B33" i="40"/>
  <c r="L37" i="40"/>
  <c r="K38" i="40"/>
  <c r="H45" i="40"/>
  <c r="F50" i="40"/>
  <c r="C33" i="40"/>
  <c r="H12" i="39"/>
  <c r="E12" i="39"/>
  <c r="L12" i="39" s="1"/>
  <c r="L20" i="39"/>
  <c r="H46" i="39"/>
  <c r="H25" i="39"/>
  <c r="L7" i="39"/>
  <c r="E25" i="39"/>
  <c r="L25" i="39" s="1"/>
  <c r="E38" i="39"/>
  <c r="H45" i="39"/>
  <c r="L32" i="39"/>
  <c r="E33" i="39"/>
  <c r="E46" i="39" s="1"/>
  <c r="D38" i="39"/>
  <c r="H38" i="39"/>
  <c r="G43" i="39"/>
  <c r="B50" i="39"/>
  <c r="L50" i="39" s="1"/>
  <c r="F50" i="39"/>
  <c r="L11" i="39"/>
  <c r="L24" i="39"/>
  <c r="B33" i="39"/>
  <c r="L37" i="39"/>
  <c r="K38" i="39"/>
  <c r="C33" i="39"/>
  <c r="E12" i="38"/>
  <c r="H25" i="38"/>
  <c r="L45" i="38"/>
  <c r="E25" i="38"/>
  <c r="H45" i="38"/>
  <c r="C7" i="38"/>
  <c r="C12" i="38" s="1"/>
  <c r="L12" i="38" s="1"/>
  <c r="L32" i="38"/>
  <c r="E33" i="38"/>
  <c r="E46" i="38" s="1"/>
  <c r="D38" i="38"/>
  <c r="H38" i="38"/>
  <c r="G43" i="38"/>
  <c r="B50" i="38"/>
  <c r="L50" i="38" s="1"/>
  <c r="F50" i="38"/>
  <c r="L11" i="38"/>
  <c r="L24" i="38"/>
  <c r="B33" i="38"/>
  <c r="L37" i="38"/>
  <c r="K38" i="38"/>
  <c r="C33" i="38"/>
  <c r="B25" i="37"/>
  <c r="B46" i="37"/>
  <c r="L7" i="37"/>
  <c r="H12" i="37"/>
  <c r="L12" i="37" s="1"/>
  <c r="H46" i="37"/>
  <c r="L25" i="37"/>
  <c r="L32" i="37"/>
  <c r="E33" i="37"/>
  <c r="D38" i="37"/>
  <c r="H38" i="37"/>
  <c r="G43" i="37"/>
  <c r="B50" i="37"/>
  <c r="F50" i="37"/>
  <c r="L11" i="37"/>
  <c r="L19" i="37"/>
  <c r="L24" i="37"/>
  <c r="L37" i="37"/>
  <c r="H45" i="37"/>
  <c r="C33" i="37"/>
  <c r="H46" i="36"/>
  <c r="H38" i="36"/>
  <c r="E12" i="36"/>
  <c r="L12" i="36" s="1"/>
  <c r="E25" i="36"/>
  <c r="E46" i="36"/>
  <c r="E38" i="36"/>
  <c r="L7" i="36"/>
  <c r="B25" i="36"/>
  <c r="H45" i="36"/>
  <c r="D38" i="36"/>
  <c r="L32" i="36"/>
  <c r="E45" i="36"/>
  <c r="L11" i="36"/>
  <c r="L24" i="36"/>
  <c r="B33" i="36"/>
  <c r="B38" i="36" s="1"/>
  <c r="L37" i="36"/>
  <c r="K38" i="36"/>
  <c r="L17" i="36"/>
  <c r="B50" i="36"/>
  <c r="F50" i="36"/>
  <c r="C33" i="36"/>
  <c r="L20" i="35"/>
  <c r="L25" i="35"/>
  <c r="H46" i="35"/>
  <c r="L12" i="35"/>
  <c r="C7" i="35"/>
  <c r="C12" i="35" s="1"/>
  <c r="L32" i="35"/>
  <c r="E33" i="35"/>
  <c r="G43" i="35"/>
  <c r="H45" i="35"/>
  <c r="B33" i="35"/>
  <c r="B38" i="35" s="1"/>
  <c r="C33" i="35"/>
  <c r="C38" i="35" s="1"/>
  <c r="L7" i="34"/>
  <c r="B25" i="34"/>
  <c r="L25" i="34" s="1"/>
  <c r="H46" i="34"/>
  <c r="H45" i="34"/>
  <c r="L17" i="34"/>
  <c r="L32" i="34"/>
  <c r="E33" i="34"/>
  <c r="D38" i="34"/>
  <c r="B50" i="34"/>
  <c r="F50" i="34"/>
  <c r="L11" i="34"/>
  <c r="L24" i="34"/>
  <c r="B33" i="34"/>
  <c r="B38" i="34" s="1"/>
  <c r="L37" i="34"/>
  <c r="K38" i="34"/>
  <c r="C33" i="34"/>
  <c r="B25" i="33"/>
  <c r="E12" i="33"/>
  <c r="H25" i="33"/>
  <c r="L45" i="33"/>
  <c r="E25" i="33"/>
  <c r="E38" i="33"/>
  <c r="C7" i="33"/>
  <c r="C12" i="33" s="1"/>
  <c r="L32" i="33"/>
  <c r="E33" i="33"/>
  <c r="E46" i="33" s="1"/>
  <c r="D38" i="33"/>
  <c r="H38" i="33"/>
  <c r="G43" i="33"/>
  <c r="B50" i="33"/>
  <c r="F50" i="33"/>
  <c r="H45" i="33"/>
  <c r="L11" i="33"/>
  <c r="L24" i="33"/>
  <c r="B33" i="33"/>
  <c r="L37" i="33"/>
  <c r="K38" i="33"/>
  <c r="C33" i="33"/>
  <c r="H12" i="32"/>
  <c r="E12" i="32"/>
  <c r="L20" i="32"/>
  <c r="H46" i="32"/>
  <c r="H25" i="32"/>
  <c r="L45" i="32"/>
  <c r="E25" i="32"/>
  <c r="C7" i="32"/>
  <c r="C12" i="32" s="1"/>
  <c r="L32" i="32"/>
  <c r="E33" i="32"/>
  <c r="E46" i="32" s="1"/>
  <c r="D38" i="32"/>
  <c r="H38" i="32"/>
  <c r="G43" i="32"/>
  <c r="B50" i="32"/>
  <c r="F50" i="32"/>
  <c r="H45" i="32"/>
  <c r="L11" i="32"/>
  <c r="L19" i="32"/>
  <c r="L24" i="32"/>
  <c r="B33" i="32"/>
  <c r="L37" i="32"/>
  <c r="K38" i="32"/>
  <c r="C33" i="32"/>
  <c r="L7" i="31"/>
  <c r="B25" i="31"/>
  <c r="B46" i="31"/>
  <c r="H12" i="31"/>
  <c r="H46" i="31"/>
  <c r="L32" i="31"/>
  <c r="E33" i="31"/>
  <c r="D38" i="31"/>
  <c r="H38" i="31"/>
  <c r="G43" i="31"/>
  <c r="B50" i="31"/>
  <c r="L50" i="31" s="1"/>
  <c r="F50" i="31"/>
  <c r="C20" i="31"/>
  <c r="C25" i="31" s="1"/>
  <c r="H45" i="31"/>
  <c r="L11" i="31"/>
  <c r="L24" i="31"/>
  <c r="L37" i="31"/>
  <c r="H46" i="30"/>
  <c r="H38" i="30"/>
  <c r="E12" i="30"/>
  <c r="L12" i="30" s="1"/>
  <c r="E25" i="30"/>
  <c r="L7" i="30"/>
  <c r="B25" i="30"/>
  <c r="H45" i="30"/>
  <c r="E33" i="30"/>
  <c r="E46" i="30" s="1"/>
  <c r="L11" i="30"/>
  <c r="L24" i="30"/>
  <c r="B33" i="30"/>
  <c r="L37" i="30"/>
  <c r="K38" i="30"/>
  <c r="L17" i="30"/>
  <c r="L32" i="30"/>
  <c r="D38" i="30"/>
  <c r="B50" i="30"/>
  <c r="L50" i="30" s="1"/>
  <c r="F50" i="30"/>
  <c r="C33" i="30"/>
  <c r="E12" i="29"/>
  <c r="L12" i="29" s="1"/>
  <c r="H46" i="29"/>
  <c r="B38" i="29"/>
  <c r="H25" i="29"/>
  <c r="L45" i="29"/>
  <c r="L7" i="29"/>
  <c r="E25" i="29"/>
  <c r="L25" i="29" s="1"/>
  <c r="L32" i="29"/>
  <c r="E33" i="29"/>
  <c r="E46" i="29" s="1"/>
  <c r="D38" i="29"/>
  <c r="H38" i="29"/>
  <c r="G43" i="29"/>
  <c r="B50" i="29"/>
  <c r="F50" i="29"/>
  <c r="H45" i="29"/>
  <c r="L11" i="29"/>
  <c r="L24" i="29"/>
  <c r="B33" i="29"/>
  <c r="L37" i="29"/>
  <c r="K38" i="29"/>
  <c r="C33" i="29"/>
  <c r="E12" i="28"/>
  <c r="L12" i="28" s="1"/>
  <c r="E25" i="28"/>
  <c r="E38" i="28"/>
  <c r="H46" i="28"/>
  <c r="H38" i="28"/>
  <c r="L7" i="28"/>
  <c r="B25" i="28"/>
  <c r="L17" i="28"/>
  <c r="L32" i="28"/>
  <c r="E33" i="28"/>
  <c r="E46" i="28" s="1"/>
  <c r="D38" i="28"/>
  <c r="B50" i="28"/>
  <c r="L50" i="28" s="1"/>
  <c r="F50" i="28"/>
  <c r="L11" i="28"/>
  <c r="L24" i="28"/>
  <c r="B33" i="28"/>
  <c r="L37" i="28"/>
  <c r="K38" i="28"/>
  <c r="H45" i="28"/>
  <c r="C33" i="28"/>
  <c r="B25" i="26"/>
  <c r="L7" i="26"/>
  <c r="H12" i="26"/>
  <c r="L12" i="26" s="1"/>
  <c r="H25" i="26"/>
  <c r="H46" i="26"/>
  <c r="B46" i="26"/>
  <c r="L45" i="26"/>
  <c r="H45" i="26"/>
  <c r="L32" i="26"/>
  <c r="E33" i="26"/>
  <c r="D38" i="26"/>
  <c r="H38" i="26"/>
  <c r="G43" i="26"/>
  <c r="B50" i="26"/>
  <c r="L50" i="26" s="1"/>
  <c r="F50" i="26"/>
  <c r="L11" i="26"/>
  <c r="L19" i="26"/>
  <c r="L24" i="26"/>
  <c r="L37" i="26"/>
  <c r="C33" i="26"/>
  <c r="B25" i="25"/>
  <c r="B46" i="25"/>
  <c r="L7" i="25"/>
  <c r="H12" i="25"/>
  <c r="L12" i="25" s="1"/>
  <c r="H25" i="25"/>
  <c r="H46" i="25"/>
  <c r="C20" i="25"/>
  <c r="C25" i="25" s="1"/>
  <c r="L32" i="25"/>
  <c r="E33" i="25"/>
  <c r="D38" i="25"/>
  <c r="H38" i="25"/>
  <c r="G43" i="25"/>
  <c r="B50" i="25"/>
  <c r="F50" i="25"/>
  <c r="L11" i="25"/>
  <c r="L24" i="25"/>
  <c r="L37" i="25"/>
  <c r="K38" i="25"/>
  <c r="H45" i="25"/>
  <c r="C33" i="25"/>
  <c r="L45" i="24"/>
  <c r="H46" i="24"/>
  <c r="H38" i="24"/>
  <c r="E12" i="24"/>
  <c r="L12" i="24" s="1"/>
  <c r="E25" i="24"/>
  <c r="L7" i="24"/>
  <c r="B25" i="24"/>
  <c r="B38" i="24"/>
  <c r="E33" i="24"/>
  <c r="E46" i="24" s="1"/>
  <c r="D38" i="24"/>
  <c r="K43" i="24"/>
  <c r="L43" i="24" s="1"/>
  <c r="B50" i="24"/>
  <c r="L11" i="24"/>
  <c r="L24" i="24"/>
  <c r="B33" i="24"/>
  <c r="L37" i="24"/>
  <c r="K38" i="24"/>
  <c r="H45" i="24"/>
  <c r="L32" i="24"/>
  <c r="F50" i="24"/>
  <c r="C33" i="24"/>
  <c r="E12" i="23"/>
  <c r="L12" i="23" s="1"/>
  <c r="H25" i="23"/>
  <c r="L7" i="23"/>
  <c r="E25" i="23"/>
  <c r="E38" i="23"/>
  <c r="L32" i="23"/>
  <c r="E46" i="23"/>
  <c r="D38" i="23"/>
  <c r="H38" i="23"/>
  <c r="G43" i="23"/>
  <c r="B50" i="23"/>
  <c r="F50" i="23"/>
  <c r="H45" i="23"/>
  <c r="L11" i="23"/>
  <c r="L19" i="23"/>
  <c r="L24" i="23"/>
  <c r="B33" i="23"/>
  <c r="B38" i="23" s="1"/>
  <c r="L37" i="23"/>
  <c r="K38" i="23"/>
  <c r="C33" i="23"/>
  <c r="E12" i="22"/>
  <c r="H46" i="22"/>
  <c r="H25" i="22"/>
  <c r="L25" i="22" s="1"/>
  <c r="L45" i="22"/>
  <c r="L7" i="22"/>
  <c r="L12" i="22"/>
  <c r="E25" i="22"/>
  <c r="E38" i="22"/>
  <c r="H45" i="22"/>
  <c r="L32" i="22"/>
  <c r="E33" i="22"/>
  <c r="E46" i="22" s="1"/>
  <c r="D38" i="22"/>
  <c r="H38" i="22"/>
  <c r="G43" i="22"/>
  <c r="B50" i="22"/>
  <c r="L50" i="22" s="1"/>
  <c r="F50" i="22"/>
  <c r="L11" i="22"/>
  <c r="L24" i="22"/>
  <c r="B33" i="22"/>
  <c r="L37" i="22"/>
  <c r="K38" i="22"/>
  <c r="C33" i="22"/>
  <c r="L7" i="21"/>
  <c r="E25" i="21"/>
  <c r="H25" i="21"/>
  <c r="H12" i="21"/>
  <c r="L12" i="21" s="1"/>
  <c r="B25" i="21"/>
  <c r="L11" i="21"/>
  <c r="L24" i="21"/>
  <c r="G32" i="21"/>
  <c r="B33" i="21"/>
  <c r="B46" i="21" s="1"/>
  <c r="H46" i="21"/>
  <c r="L37" i="21"/>
  <c r="E38" i="21"/>
  <c r="K38" i="21"/>
  <c r="C33" i="21"/>
  <c r="C46" i="21" s="1"/>
  <c r="F38" i="21"/>
  <c r="B38" i="20"/>
  <c r="B25" i="20"/>
  <c r="H38" i="20"/>
  <c r="L7" i="20"/>
  <c r="L32" i="20"/>
  <c r="E33" i="20"/>
  <c r="E46" i="20" s="1"/>
  <c r="K38" i="20"/>
  <c r="L6" i="20"/>
  <c r="C38" i="20"/>
  <c r="D38" i="20"/>
  <c r="B12" i="19"/>
  <c r="E38" i="19"/>
  <c r="C25" i="19"/>
  <c r="L20" i="19"/>
  <c r="E7" i="19"/>
  <c r="E12" i="19" s="1"/>
  <c r="D38" i="19"/>
  <c r="L32" i="19"/>
  <c r="K38" i="19"/>
  <c r="L20" i="20" l="1"/>
  <c r="F46" i="20"/>
  <c r="F38" i="20"/>
  <c r="B38" i="19"/>
  <c r="G33" i="21"/>
  <c r="G45" i="21"/>
  <c r="L32" i="21"/>
  <c r="F38" i="36"/>
  <c r="F46" i="36"/>
  <c r="L20" i="36"/>
  <c r="L25" i="36"/>
  <c r="G38" i="35"/>
  <c r="G46" i="35"/>
  <c r="E46" i="35"/>
  <c r="E38" i="35"/>
  <c r="L38" i="35" s="1"/>
  <c r="L33" i="20"/>
  <c r="H25" i="20"/>
  <c r="H46" i="20"/>
  <c r="C25" i="20"/>
  <c r="C46" i="20"/>
  <c r="C38" i="19"/>
  <c r="L33" i="19"/>
  <c r="H38" i="19"/>
  <c r="L25" i="26"/>
  <c r="L25" i="30"/>
  <c r="B38" i="21"/>
  <c r="L7" i="19"/>
  <c r="L25" i="38"/>
  <c r="L7" i="41"/>
  <c r="B46" i="41"/>
  <c r="E38" i="42"/>
  <c r="L12" i="32"/>
  <c r="L25" i="33"/>
  <c r="L12" i="33"/>
  <c r="E38" i="24"/>
  <c r="L25" i="24"/>
  <c r="L25" i="23"/>
  <c r="L45" i="34"/>
  <c r="L25" i="28"/>
  <c r="L50" i="29"/>
  <c r="G38" i="34"/>
  <c r="G46" i="34"/>
  <c r="L50" i="34"/>
  <c r="L12" i="34"/>
  <c r="L45" i="31"/>
  <c r="L25" i="31"/>
  <c r="L20" i="31"/>
  <c r="L25" i="41"/>
  <c r="L50" i="42"/>
  <c r="L33" i="42"/>
  <c r="B46" i="42"/>
  <c r="C38" i="42"/>
  <c r="L38" i="42" s="1"/>
  <c r="C46" i="42"/>
  <c r="L20" i="42"/>
  <c r="L33" i="41"/>
  <c r="C46" i="41"/>
  <c r="C38" i="41"/>
  <c r="E46" i="41"/>
  <c r="E38" i="41"/>
  <c r="C38" i="40"/>
  <c r="C46" i="40"/>
  <c r="L33" i="40"/>
  <c r="B46" i="40"/>
  <c r="E46" i="40"/>
  <c r="E38" i="40"/>
  <c r="B38" i="40"/>
  <c r="L33" i="39"/>
  <c r="B46" i="39"/>
  <c r="C46" i="39"/>
  <c r="C38" i="39"/>
  <c r="B38" i="39"/>
  <c r="L7" i="38"/>
  <c r="L33" i="38"/>
  <c r="B46" i="38"/>
  <c r="E38" i="38"/>
  <c r="C38" i="38"/>
  <c r="C46" i="38"/>
  <c r="B38" i="38"/>
  <c r="L50" i="37"/>
  <c r="L25" i="32"/>
  <c r="L50" i="32"/>
  <c r="L50" i="33"/>
  <c r="C46" i="37"/>
  <c r="L46" i="37" s="1"/>
  <c r="C38" i="37"/>
  <c r="L38" i="37" s="1"/>
  <c r="L33" i="37"/>
  <c r="E46" i="37"/>
  <c r="E38" i="37"/>
  <c r="B46" i="36"/>
  <c r="L33" i="36"/>
  <c r="C46" i="36"/>
  <c r="C38" i="36"/>
  <c r="C46" i="35"/>
  <c r="L7" i="35"/>
  <c r="B46" i="35"/>
  <c r="L33" i="35"/>
  <c r="E38" i="34"/>
  <c r="E46" i="34"/>
  <c r="C46" i="34"/>
  <c r="C38" i="34"/>
  <c r="B46" i="34"/>
  <c r="L33" i="34"/>
  <c r="L33" i="33"/>
  <c r="B46" i="33"/>
  <c r="L46" i="33" s="1"/>
  <c r="C38" i="33"/>
  <c r="C46" i="33"/>
  <c r="B38" i="33"/>
  <c r="L7" i="33"/>
  <c r="B46" i="32"/>
  <c r="L33" i="32"/>
  <c r="L7" i="32"/>
  <c r="B38" i="32"/>
  <c r="C46" i="32"/>
  <c r="C38" i="32"/>
  <c r="L38" i="32" s="1"/>
  <c r="E38" i="32"/>
  <c r="E38" i="31"/>
  <c r="E46" i="31"/>
  <c r="C46" i="31"/>
  <c r="L46" i="31" s="1"/>
  <c r="C38" i="31"/>
  <c r="L33" i="31"/>
  <c r="C38" i="30"/>
  <c r="C46" i="30"/>
  <c r="B46" i="30"/>
  <c r="L46" i="30" s="1"/>
  <c r="L33" i="30"/>
  <c r="B38" i="30"/>
  <c r="L38" i="30" s="1"/>
  <c r="E38" i="30"/>
  <c r="C38" i="29"/>
  <c r="L38" i="29" s="1"/>
  <c r="C46" i="29"/>
  <c r="E38" i="29"/>
  <c r="L33" i="29"/>
  <c r="B46" i="29"/>
  <c r="C46" i="28"/>
  <c r="C38" i="28"/>
  <c r="B46" i="28"/>
  <c r="L33" i="28"/>
  <c r="B38" i="28"/>
  <c r="L38" i="28" s="1"/>
  <c r="E38" i="26"/>
  <c r="E46" i="26"/>
  <c r="C46" i="26"/>
  <c r="L46" i="26" s="1"/>
  <c r="C38" i="26"/>
  <c r="L38" i="26" s="1"/>
  <c r="L33" i="26"/>
  <c r="L50" i="24"/>
  <c r="L50" i="25"/>
  <c r="L25" i="25"/>
  <c r="E46" i="25"/>
  <c r="E38" i="25"/>
  <c r="C46" i="25"/>
  <c r="L46" i="25" s="1"/>
  <c r="C38" i="25"/>
  <c r="L38" i="25" s="1"/>
  <c r="L33" i="25"/>
  <c r="L20" i="25"/>
  <c r="B46" i="24"/>
  <c r="L33" i="24"/>
  <c r="C46" i="24"/>
  <c r="C38" i="24"/>
  <c r="L38" i="24" s="1"/>
  <c r="B46" i="23"/>
  <c r="L33" i="23"/>
  <c r="C46" i="23"/>
  <c r="C38" i="23"/>
  <c r="L38" i="23" s="1"/>
  <c r="B46" i="22"/>
  <c r="L33" i="22"/>
  <c r="B38" i="22"/>
  <c r="L38" i="22" s="1"/>
  <c r="C46" i="22"/>
  <c r="C38" i="22"/>
  <c r="L25" i="21"/>
  <c r="H38" i="21"/>
  <c r="L33" i="21"/>
  <c r="C38" i="21"/>
  <c r="E38" i="20"/>
  <c r="G46" i="21" l="1"/>
  <c r="G38" i="21"/>
  <c r="L38" i="21" s="1"/>
  <c r="L38" i="41"/>
  <c r="L38" i="36"/>
  <c r="L46" i="42"/>
  <c r="L46" i="28"/>
  <c r="L46" i="29"/>
  <c r="L46" i="22"/>
  <c r="L38" i="38"/>
  <c r="L46" i="38"/>
  <c r="L38" i="39"/>
  <c r="L46" i="39"/>
  <c r="L38" i="40"/>
  <c r="L46" i="40"/>
  <c r="L46" i="32"/>
  <c r="L38" i="33"/>
  <c r="L46" i="24"/>
  <c r="L38" i="34"/>
  <c r="L46" i="34"/>
  <c r="L38" i="31"/>
  <c r="G38" i="15"/>
  <c r="K50" i="15"/>
  <c r="L55" i="15" s="1"/>
  <c r="J50" i="15"/>
  <c r="H50" i="15"/>
  <c r="F50" i="15"/>
  <c r="E50" i="15"/>
  <c r="D50" i="15"/>
  <c r="B50" i="15"/>
  <c r="K49" i="15"/>
  <c r="J49" i="15"/>
  <c r="H49" i="15"/>
  <c r="G49" i="15"/>
  <c r="F49" i="15"/>
  <c r="E49" i="15"/>
  <c r="D49" i="15"/>
  <c r="C49" i="15"/>
  <c r="B49" i="15"/>
  <c r="K48" i="15"/>
  <c r="J48" i="15"/>
  <c r="H48" i="15"/>
  <c r="G48" i="15"/>
  <c r="F48" i="15"/>
  <c r="E48" i="15"/>
  <c r="D48" i="15"/>
  <c r="C48" i="15"/>
  <c r="B48" i="15"/>
  <c r="K47" i="15"/>
  <c r="J47" i="15"/>
  <c r="H47" i="15"/>
  <c r="G47" i="15"/>
  <c r="F47" i="15"/>
  <c r="E47" i="15"/>
  <c r="D47" i="15"/>
  <c r="C47" i="15"/>
  <c r="B47" i="15"/>
  <c r="G46" i="15"/>
  <c r="J44" i="15"/>
  <c r="H44" i="15"/>
  <c r="E44" i="15"/>
  <c r="C44" i="15"/>
  <c r="B44" i="15"/>
  <c r="J43" i="15"/>
  <c r="H43" i="15"/>
  <c r="E43" i="15"/>
  <c r="C43" i="15"/>
  <c r="B43" i="15"/>
  <c r="J42" i="15"/>
  <c r="H42" i="15"/>
  <c r="E42" i="15"/>
  <c r="C42" i="15"/>
  <c r="B42" i="15"/>
  <c r="L37" i="15"/>
  <c r="L36" i="15"/>
  <c r="L35" i="15"/>
  <c r="L34" i="15"/>
  <c r="K33" i="15"/>
  <c r="K46" i="15" s="1"/>
  <c r="K32" i="15"/>
  <c r="H32" i="15"/>
  <c r="H33" i="15" s="1"/>
  <c r="F32" i="15"/>
  <c r="F33" i="15" s="1"/>
  <c r="F46" i="15" s="1"/>
  <c r="E32" i="15"/>
  <c r="E33" i="15" s="1"/>
  <c r="D32" i="15"/>
  <c r="D45" i="15" s="1"/>
  <c r="C32" i="15"/>
  <c r="C33" i="15" s="1"/>
  <c r="B32" i="15"/>
  <c r="B33" i="15" s="1"/>
  <c r="K31" i="15"/>
  <c r="D31" i="15"/>
  <c r="K30" i="15"/>
  <c r="K43" i="15" s="1"/>
  <c r="D30" i="15"/>
  <c r="K29" i="15"/>
  <c r="K42" i="15" s="1"/>
  <c r="D29" i="15"/>
  <c r="D58" i="15" s="1"/>
  <c r="K25" i="15"/>
  <c r="F25" i="15"/>
  <c r="L24" i="15"/>
  <c r="L23" i="15"/>
  <c r="L22" i="15"/>
  <c r="L21" i="15"/>
  <c r="D20" i="15"/>
  <c r="D25" i="15" s="1"/>
  <c r="J20" i="15"/>
  <c r="J25" i="15" s="1"/>
  <c r="H19" i="15"/>
  <c r="H20" i="15" s="1"/>
  <c r="H25" i="15" s="1"/>
  <c r="E19" i="15"/>
  <c r="E20" i="15" s="1"/>
  <c r="E25" i="15" s="1"/>
  <c r="C19" i="15"/>
  <c r="C20" i="15" s="1"/>
  <c r="B19" i="15"/>
  <c r="B20" i="15" s="1"/>
  <c r="K18" i="15"/>
  <c r="L18" i="15" s="1"/>
  <c r="F44" i="15"/>
  <c r="K17" i="15"/>
  <c r="G43" i="15"/>
  <c r="F43" i="15"/>
  <c r="L16" i="15"/>
  <c r="G42" i="15"/>
  <c r="F42" i="15"/>
  <c r="L11" i="15"/>
  <c r="L10" i="15"/>
  <c r="L9" i="15"/>
  <c r="L8" i="15"/>
  <c r="K7" i="15"/>
  <c r="K12" i="15" s="1"/>
  <c r="F7" i="15"/>
  <c r="F12" i="15" s="1"/>
  <c r="D7" i="15"/>
  <c r="D12" i="15" s="1"/>
  <c r="J7" i="15"/>
  <c r="J12" i="15" s="1"/>
  <c r="H6" i="15"/>
  <c r="H7" i="15" s="1"/>
  <c r="G7" i="15"/>
  <c r="G12" i="15" s="1"/>
  <c r="C6" i="15"/>
  <c r="C7" i="15" s="1"/>
  <c r="B6" i="15"/>
  <c r="B7" i="15" s="1"/>
  <c r="B12" i="15" s="1"/>
  <c r="K5" i="15"/>
  <c r="L5" i="15" s="1"/>
  <c r="K4" i="15"/>
  <c r="L3" i="15"/>
  <c r="J42" i="13"/>
  <c r="J43" i="13"/>
  <c r="J44" i="13"/>
  <c r="J45" i="13"/>
  <c r="J47" i="13"/>
  <c r="J48" i="13"/>
  <c r="J49" i="13"/>
  <c r="J50" i="13"/>
  <c r="J20" i="13"/>
  <c r="J25" i="13" s="1"/>
  <c r="J7" i="13"/>
  <c r="J12" i="13" s="1"/>
  <c r="L37" i="13"/>
  <c r="L36" i="13"/>
  <c r="L35" i="13"/>
  <c r="L34" i="13"/>
  <c r="L29" i="13"/>
  <c r="L24" i="13"/>
  <c r="L23" i="13"/>
  <c r="L22" i="13"/>
  <c r="L21" i="13"/>
  <c r="L16" i="13"/>
  <c r="L8" i="13"/>
  <c r="L9" i="13"/>
  <c r="L10" i="13"/>
  <c r="L11" i="13"/>
  <c r="L3" i="13"/>
  <c r="K50" i="13"/>
  <c r="H50" i="13"/>
  <c r="G50" i="13"/>
  <c r="F50" i="13"/>
  <c r="E50" i="13"/>
  <c r="D50" i="13"/>
  <c r="C50" i="13"/>
  <c r="B50" i="13"/>
  <c r="K49" i="13"/>
  <c r="H49" i="13"/>
  <c r="G49" i="13"/>
  <c r="F49" i="13"/>
  <c r="E49" i="13"/>
  <c r="D49" i="13"/>
  <c r="C49" i="13"/>
  <c r="B49" i="13"/>
  <c r="K48" i="13"/>
  <c r="H48" i="13"/>
  <c r="G48" i="13"/>
  <c r="F48" i="13"/>
  <c r="E48" i="13"/>
  <c r="D48" i="13"/>
  <c r="C48" i="13"/>
  <c r="B48" i="13"/>
  <c r="K47" i="13"/>
  <c r="H47" i="13"/>
  <c r="G47" i="13"/>
  <c r="F47" i="13"/>
  <c r="E47" i="13"/>
  <c r="D47" i="13"/>
  <c r="C47" i="13"/>
  <c r="B47" i="13"/>
  <c r="H44" i="13"/>
  <c r="E44" i="13"/>
  <c r="C44" i="13"/>
  <c r="B44" i="13"/>
  <c r="H43" i="13"/>
  <c r="E43" i="13"/>
  <c r="C43" i="13"/>
  <c r="B43" i="13"/>
  <c r="H42" i="13"/>
  <c r="G42" i="13"/>
  <c r="F42" i="13"/>
  <c r="E42" i="13"/>
  <c r="C42" i="13"/>
  <c r="B42" i="13"/>
  <c r="K46" i="13"/>
  <c r="H32" i="13"/>
  <c r="H33" i="13" s="1"/>
  <c r="F32" i="13"/>
  <c r="E32" i="13"/>
  <c r="D45" i="13"/>
  <c r="C32" i="13"/>
  <c r="C33" i="13" s="1"/>
  <c r="B32" i="13"/>
  <c r="B33" i="13" s="1"/>
  <c r="K31" i="13"/>
  <c r="L31" i="13" s="1"/>
  <c r="D31" i="13"/>
  <c r="K30" i="13"/>
  <c r="G32" i="13"/>
  <c r="D30" i="13"/>
  <c r="K42" i="13"/>
  <c r="D42" i="13"/>
  <c r="K25" i="13"/>
  <c r="G25" i="13"/>
  <c r="F25" i="13"/>
  <c r="D20" i="13"/>
  <c r="D25" i="13" s="1"/>
  <c r="H19" i="13"/>
  <c r="H20" i="13" s="1"/>
  <c r="H25" i="13" s="1"/>
  <c r="E19" i="13"/>
  <c r="E20" i="13" s="1"/>
  <c r="E25" i="13" s="1"/>
  <c r="C19" i="13"/>
  <c r="C20" i="13" s="1"/>
  <c r="C25" i="13" s="1"/>
  <c r="B19" i="13"/>
  <c r="B20" i="13" s="1"/>
  <c r="B25" i="13" s="1"/>
  <c r="K18" i="13"/>
  <c r="L18" i="13" s="1"/>
  <c r="G44" i="13"/>
  <c r="F44" i="13"/>
  <c r="K17" i="13"/>
  <c r="L17" i="13" s="1"/>
  <c r="F43" i="13"/>
  <c r="K7" i="13"/>
  <c r="F7" i="13"/>
  <c r="F12" i="13" s="1"/>
  <c r="D7" i="13"/>
  <c r="D12" i="13" s="1"/>
  <c r="B7" i="13"/>
  <c r="B12" i="13" s="1"/>
  <c r="H6" i="13"/>
  <c r="H7" i="13" s="1"/>
  <c r="H12" i="13" s="1"/>
  <c r="G6" i="13"/>
  <c r="G7" i="13" s="1"/>
  <c r="G12" i="13" s="1"/>
  <c r="E6" i="13"/>
  <c r="E7" i="13" s="1"/>
  <c r="E12" i="13" s="1"/>
  <c r="C6" i="13"/>
  <c r="C7" i="13" s="1"/>
  <c r="C12" i="13" s="1"/>
  <c r="B6" i="13"/>
  <c r="K5" i="13"/>
  <c r="F5" i="13"/>
  <c r="L5" i="13"/>
  <c r="K4" i="13"/>
  <c r="L4" i="13" s="1"/>
  <c r="F4" i="13"/>
  <c r="K50" i="12"/>
  <c r="L55" i="12" s="1"/>
  <c r="J50" i="12"/>
  <c r="G50" i="12"/>
  <c r="F50" i="12"/>
  <c r="E50" i="12"/>
  <c r="D50" i="12"/>
  <c r="C50" i="12"/>
  <c r="B50" i="12"/>
  <c r="K49" i="12"/>
  <c r="J49" i="12"/>
  <c r="G49" i="12"/>
  <c r="F49" i="12"/>
  <c r="E49" i="12"/>
  <c r="D49" i="12"/>
  <c r="C49" i="12"/>
  <c r="B49" i="12"/>
  <c r="K48" i="12"/>
  <c r="J48" i="12"/>
  <c r="G48" i="12"/>
  <c r="F48" i="12"/>
  <c r="E48" i="12"/>
  <c r="D48" i="12"/>
  <c r="C48" i="12"/>
  <c r="B48" i="12"/>
  <c r="K47" i="12"/>
  <c r="J47" i="12"/>
  <c r="G47" i="12"/>
  <c r="F47" i="12"/>
  <c r="E47" i="12"/>
  <c r="D47" i="12"/>
  <c r="C47" i="12"/>
  <c r="B47" i="12"/>
  <c r="G46" i="12"/>
  <c r="J44" i="12"/>
  <c r="E44" i="12"/>
  <c r="C44" i="12"/>
  <c r="B44" i="12"/>
  <c r="J43" i="12"/>
  <c r="F43" i="12"/>
  <c r="E43" i="12"/>
  <c r="C43" i="12"/>
  <c r="B43" i="12"/>
  <c r="J42" i="12"/>
  <c r="G42" i="12"/>
  <c r="F42" i="12"/>
  <c r="E42" i="12"/>
  <c r="C42" i="12"/>
  <c r="B42" i="12"/>
  <c r="G38" i="12"/>
  <c r="L37" i="12"/>
  <c r="L36" i="12"/>
  <c r="L35" i="12"/>
  <c r="L34" i="12"/>
  <c r="K32" i="12"/>
  <c r="F32" i="12"/>
  <c r="E32" i="12"/>
  <c r="D32" i="12"/>
  <c r="D45" i="12" s="1"/>
  <c r="C32" i="12"/>
  <c r="C33" i="12" s="1"/>
  <c r="B32" i="12"/>
  <c r="B33" i="12" s="1"/>
  <c r="K31" i="12"/>
  <c r="L31" i="12" s="1"/>
  <c r="D31" i="12"/>
  <c r="K30" i="12"/>
  <c r="L30" i="12" s="1"/>
  <c r="D30" i="12"/>
  <c r="K29" i="12"/>
  <c r="D29" i="12"/>
  <c r="K25" i="12"/>
  <c r="G25" i="12"/>
  <c r="F25" i="12"/>
  <c r="L24" i="12"/>
  <c r="L23" i="12"/>
  <c r="L22" i="12"/>
  <c r="L21" i="12"/>
  <c r="J25" i="12"/>
  <c r="D20" i="12"/>
  <c r="D25" i="12" s="1"/>
  <c r="E19" i="12"/>
  <c r="E20" i="12" s="1"/>
  <c r="E25" i="12" s="1"/>
  <c r="C19" i="12"/>
  <c r="B19" i="12"/>
  <c r="K18" i="12"/>
  <c r="G44" i="12"/>
  <c r="F44" i="12"/>
  <c r="K17" i="12"/>
  <c r="G43" i="12"/>
  <c r="L16" i="12"/>
  <c r="L11" i="12"/>
  <c r="L10" i="12"/>
  <c r="L9" i="12"/>
  <c r="L8" i="12"/>
  <c r="K7" i="12"/>
  <c r="K12" i="12" s="1"/>
  <c r="F7" i="12"/>
  <c r="F12" i="12" s="1"/>
  <c r="D7" i="12"/>
  <c r="D12" i="12" s="1"/>
  <c r="J7" i="12"/>
  <c r="J12" i="12" s="1"/>
  <c r="G6" i="12"/>
  <c r="G7" i="12" s="1"/>
  <c r="G12" i="12" s="1"/>
  <c r="E6" i="12"/>
  <c r="E7" i="12" s="1"/>
  <c r="E12" i="12" s="1"/>
  <c r="C6" i="12"/>
  <c r="C7" i="12" s="1"/>
  <c r="C12" i="12" s="1"/>
  <c r="B6" i="12"/>
  <c r="B7" i="12" s="1"/>
  <c r="B12" i="12" s="1"/>
  <c r="K5" i="12"/>
  <c r="F5" i="12"/>
  <c r="K4" i="12"/>
  <c r="L4" i="12" s="1"/>
  <c r="F4" i="12"/>
  <c r="L3" i="12"/>
  <c r="K50" i="11"/>
  <c r="J50" i="11"/>
  <c r="G50" i="11"/>
  <c r="F50" i="11"/>
  <c r="E50" i="11"/>
  <c r="D50" i="11"/>
  <c r="C50" i="11"/>
  <c r="B50" i="11"/>
  <c r="K49" i="11"/>
  <c r="J49" i="11"/>
  <c r="G49" i="11"/>
  <c r="F49" i="11"/>
  <c r="E49" i="11"/>
  <c r="D49" i="11"/>
  <c r="C49" i="11"/>
  <c r="B49" i="11"/>
  <c r="K48" i="11"/>
  <c r="J48" i="11"/>
  <c r="G48" i="11"/>
  <c r="F48" i="11"/>
  <c r="E48" i="11"/>
  <c r="D48" i="11"/>
  <c r="C48" i="11"/>
  <c r="B48" i="11"/>
  <c r="K47" i="11"/>
  <c r="J47" i="11"/>
  <c r="G47" i="11"/>
  <c r="F47" i="11"/>
  <c r="E47" i="11"/>
  <c r="D47" i="11"/>
  <c r="C47" i="11"/>
  <c r="B47" i="11"/>
  <c r="G46" i="11"/>
  <c r="J44" i="11"/>
  <c r="E44" i="11"/>
  <c r="C44" i="11"/>
  <c r="B44" i="11"/>
  <c r="J43" i="11"/>
  <c r="F43" i="11"/>
  <c r="E43" i="11"/>
  <c r="C43" i="11"/>
  <c r="B43" i="11"/>
  <c r="J42" i="11"/>
  <c r="G42" i="11"/>
  <c r="F42" i="11"/>
  <c r="E42" i="11"/>
  <c r="C42" i="11"/>
  <c r="B42" i="11"/>
  <c r="L37" i="11"/>
  <c r="L36" i="11"/>
  <c r="L35" i="11"/>
  <c r="L34" i="11"/>
  <c r="K33" i="11"/>
  <c r="K46" i="11" s="1"/>
  <c r="D33" i="11"/>
  <c r="K32" i="11"/>
  <c r="K45" i="11" s="1"/>
  <c r="J45" i="11"/>
  <c r="F32" i="11"/>
  <c r="E32" i="11"/>
  <c r="D32" i="11"/>
  <c r="D45" i="11" s="1"/>
  <c r="C32" i="11"/>
  <c r="C33" i="11" s="1"/>
  <c r="B32" i="11"/>
  <c r="B33" i="11" s="1"/>
  <c r="K31" i="11"/>
  <c r="D31" i="11"/>
  <c r="D44" i="11" s="1"/>
  <c r="K30" i="11"/>
  <c r="G32" i="11"/>
  <c r="G33" i="11" s="1"/>
  <c r="G38" i="11" s="1"/>
  <c r="D30" i="11"/>
  <c r="D43" i="11" s="1"/>
  <c r="K29" i="11"/>
  <c r="K42" i="11" s="1"/>
  <c r="D29" i="11"/>
  <c r="K25" i="11"/>
  <c r="G25" i="11"/>
  <c r="F25" i="11"/>
  <c r="L24" i="11"/>
  <c r="L23" i="11"/>
  <c r="L22" i="11"/>
  <c r="L21" i="11"/>
  <c r="J20" i="11"/>
  <c r="J25" i="11" s="1"/>
  <c r="D20" i="11"/>
  <c r="D25" i="11" s="1"/>
  <c r="E19" i="11"/>
  <c r="E20" i="11" s="1"/>
  <c r="E25" i="11" s="1"/>
  <c r="C19" i="11"/>
  <c r="B19" i="11"/>
  <c r="K18" i="11"/>
  <c r="F44" i="11"/>
  <c r="K17" i="11"/>
  <c r="L17" i="11" s="1"/>
  <c r="L16" i="11"/>
  <c r="L11" i="11"/>
  <c r="L10" i="11"/>
  <c r="L9" i="11"/>
  <c r="L8" i="11"/>
  <c r="K7" i="11"/>
  <c r="K12" i="11" s="1"/>
  <c r="F7" i="11"/>
  <c r="F12" i="11" s="1"/>
  <c r="D7" i="11"/>
  <c r="D12" i="11" s="1"/>
  <c r="J7" i="11"/>
  <c r="J12" i="11" s="1"/>
  <c r="G6" i="11"/>
  <c r="G7" i="11" s="1"/>
  <c r="G12" i="11" s="1"/>
  <c r="E6" i="11"/>
  <c r="E7" i="11" s="1"/>
  <c r="E12" i="11" s="1"/>
  <c r="C6" i="11"/>
  <c r="B6" i="11"/>
  <c r="B7" i="11" s="1"/>
  <c r="B12" i="11" s="1"/>
  <c r="K5" i="11"/>
  <c r="F5" i="11"/>
  <c r="K4" i="11"/>
  <c r="F4" i="11"/>
  <c r="L3" i="11"/>
  <c r="K50" i="10"/>
  <c r="J50" i="10"/>
  <c r="G50" i="10"/>
  <c r="F50" i="10"/>
  <c r="E50" i="10"/>
  <c r="D50" i="10"/>
  <c r="C50" i="10"/>
  <c r="B50" i="10"/>
  <c r="K49" i="10"/>
  <c r="J49" i="10"/>
  <c r="G49" i="10"/>
  <c r="F49" i="10"/>
  <c r="E49" i="10"/>
  <c r="D49" i="10"/>
  <c r="C49" i="10"/>
  <c r="B49" i="10"/>
  <c r="K48" i="10"/>
  <c r="J48" i="10"/>
  <c r="G48" i="10"/>
  <c r="F48" i="10"/>
  <c r="E48" i="10"/>
  <c r="D48" i="10"/>
  <c r="C48" i="10"/>
  <c r="B48" i="10"/>
  <c r="K47" i="10"/>
  <c r="J47" i="10"/>
  <c r="G47" i="10"/>
  <c r="F47" i="10"/>
  <c r="E47" i="10"/>
  <c r="D47" i="10"/>
  <c r="C47" i="10"/>
  <c r="B47" i="10"/>
  <c r="G46" i="10"/>
  <c r="J44" i="10"/>
  <c r="E44" i="10"/>
  <c r="C44" i="10"/>
  <c r="B44" i="10"/>
  <c r="J43" i="10"/>
  <c r="E43" i="10"/>
  <c r="C43" i="10"/>
  <c r="B43" i="10"/>
  <c r="J42" i="10"/>
  <c r="F42" i="10"/>
  <c r="E42" i="10"/>
  <c r="C42" i="10"/>
  <c r="B42" i="10"/>
  <c r="G38" i="10"/>
  <c r="L37" i="10"/>
  <c r="L36" i="10"/>
  <c r="L35" i="10"/>
  <c r="L34" i="10"/>
  <c r="K33" i="10"/>
  <c r="K46" i="10" s="1"/>
  <c r="D33" i="10"/>
  <c r="K32" i="10"/>
  <c r="F32" i="10"/>
  <c r="E32" i="10"/>
  <c r="D32" i="10"/>
  <c r="D45" i="10" s="1"/>
  <c r="C32" i="10"/>
  <c r="C33" i="10" s="1"/>
  <c r="B32" i="10"/>
  <c r="B33" i="10" s="1"/>
  <c r="K31" i="10"/>
  <c r="G44" i="10"/>
  <c r="D31" i="10"/>
  <c r="K30" i="10"/>
  <c r="G45" i="10"/>
  <c r="D30" i="10"/>
  <c r="K29" i="10"/>
  <c r="K42" i="10" s="1"/>
  <c r="G42" i="10"/>
  <c r="D29" i="10"/>
  <c r="K25" i="10"/>
  <c r="G25" i="10"/>
  <c r="L24" i="10"/>
  <c r="L23" i="10"/>
  <c r="L22" i="10"/>
  <c r="L21" i="10"/>
  <c r="D20" i="10"/>
  <c r="D25" i="10" s="1"/>
  <c r="J20" i="10"/>
  <c r="J25" i="10" s="1"/>
  <c r="E19" i="10"/>
  <c r="E20" i="10" s="1"/>
  <c r="E25" i="10" s="1"/>
  <c r="C19" i="10"/>
  <c r="C20" i="10" s="1"/>
  <c r="C25" i="10" s="1"/>
  <c r="B19" i="10"/>
  <c r="B45" i="10" s="1"/>
  <c r="K18" i="10"/>
  <c r="F44" i="10"/>
  <c r="D18" i="10"/>
  <c r="K17" i="10"/>
  <c r="F43" i="10"/>
  <c r="D17" i="10"/>
  <c r="L16" i="10"/>
  <c r="L11" i="10"/>
  <c r="L10" i="10"/>
  <c r="L9" i="10"/>
  <c r="L8" i="10"/>
  <c r="K7" i="10"/>
  <c r="K12" i="10" s="1"/>
  <c r="F7" i="10"/>
  <c r="F12" i="10" s="1"/>
  <c r="D7" i="10"/>
  <c r="D12" i="10" s="1"/>
  <c r="J7" i="10"/>
  <c r="J12" i="10" s="1"/>
  <c r="G6" i="10"/>
  <c r="G7" i="10" s="1"/>
  <c r="G12" i="10" s="1"/>
  <c r="E6" i="10"/>
  <c r="E7" i="10" s="1"/>
  <c r="E12" i="10" s="1"/>
  <c r="C6" i="10"/>
  <c r="C7" i="10" s="1"/>
  <c r="C12" i="10" s="1"/>
  <c r="B6" i="10"/>
  <c r="B7" i="10" s="1"/>
  <c r="B12" i="10" s="1"/>
  <c r="K5" i="10"/>
  <c r="F5" i="10"/>
  <c r="D5" i="10"/>
  <c r="K4" i="10"/>
  <c r="F4" i="10"/>
  <c r="D4" i="10"/>
  <c r="L3" i="10"/>
  <c r="L37" i="8"/>
  <c r="G25" i="8"/>
  <c r="F25" i="8"/>
  <c r="L24" i="8"/>
  <c r="K50" i="9"/>
  <c r="J50" i="9"/>
  <c r="G50" i="9"/>
  <c r="F50" i="9"/>
  <c r="E50" i="9"/>
  <c r="D50" i="9"/>
  <c r="C50" i="9"/>
  <c r="B50" i="9"/>
  <c r="K49" i="9"/>
  <c r="J49" i="9"/>
  <c r="G49" i="9"/>
  <c r="F49" i="9"/>
  <c r="E49" i="9"/>
  <c r="D49" i="9"/>
  <c r="C49" i="9"/>
  <c r="B49" i="9"/>
  <c r="K48" i="9"/>
  <c r="J48" i="9"/>
  <c r="G48" i="9"/>
  <c r="F48" i="9"/>
  <c r="E48" i="9"/>
  <c r="D48" i="9"/>
  <c r="C48" i="9"/>
  <c r="B48" i="9"/>
  <c r="K47" i="9"/>
  <c r="J47" i="9"/>
  <c r="G47" i="9"/>
  <c r="F47" i="9"/>
  <c r="E47" i="9"/>
  <c r="D47" i="9"/>
  <c r="C47" i="9"/>
  <c r="B47" i="9"/>
  <c r="J44" i="9"/>
  <c r="E44" i="9"/>
  <c r="C44" i="9"/>
  <c r="B44" i="9"/>
  <c r="J43" i="9"/>
  <c r="E43" i="9"/>
  <c r="C43" i="9"/>
  <c r="B43" i="9"/>
  <c r="J42" i="9"/>
  <c r="F42" i="9"/>
  <c r="E42" i="9"/>
  <c r="C42" i="9"/>
  <c r="B42" i="9"/>
  <c r="L37" i="9"/>
  <c r="L36" i="9"/>
  <c r="L35" i="9"/>
  <c r="L34" i="9"/>
  <c r="K33" i="9"/>
  <c r="K46" i="9" s="1"/>
  <c r="D33" i="9"/>
  <c r="K32" i="9"/>
  <c r="F32" i="9"/>
  <c r="E32" i="9"/>
  <c r="D32" i="9"/>
  <c r="D45" i="9" s="1"/>
  <c r="B32" i="9"/>
  <c r="B33" i="9" s="1"/>
  <c r="K31" i="9"/>
  <c r="D31" i="9"/>
  <c r="K30" i="9"/>
  <c r="G32" i="9"/>
  <c r="G33" i="9" s="1"/>
  <c r="G38" i="9" s="1"/>
  <c r="D30" i="9"/>
  <c r="K29" i="9"/>
  <c r="K42" i="9" s="1"/>
  <c r="G42" i="9"/>
  <c r="D29" i="9"/>
  <c r="K25" i="9"/>
  <c r="G25" i="9"/>
  <c r="F25" i="9"/>
  <c r="L24" i="9"/>
  <c r="L23" i="9"/>
  <c r="L22" i="9"/>
  <c r="L21" i="9"/>
  <c r="J20" i="9"/>
  <c r="J25" i="9" s="1"/>
  <c r="D20" i="9"/>
  <c r="D25" i="9" s="1"/>
  <c r="E19" i="9"/>
  <c r="E20" i="9" s="1"/>
  <c r="E25" i="9" s="1"/>
  <c r="C19" i="9"/>
  <c r="C20" i="9" s="1"/>
  <c r="C25" i="9" s="1"/>
  <c r="B19" i="9"/>
  <c r="B20" i="9" s="1"/>
  <c r="B25" i="9" s="1"/>
  <c r="K18" i="9"/>
  <c r="F44" i="9"/>
  <c r="D18" i="9"/>
  <c r="K17" i="9"/>
  <c r="F43" i="9"/>
  <c r="D17" i="9"/>
  <c r="L16" i="9"/>
  <c r="L11" i="9"/>
  <c r="L10" i="9"/>
  <c r="L9" i="9"/>
  <c r="L8" i="9"/>
  <c r="K7" i="9"/>
  <c r="K12" i="9" s="1"/>
  <c r="F7" i="9"/>
  <c r="F12" i="9" s="1"/>
  <c r="D7" i="9"/>
  <c r="D12" i="9" s="1"/>
  <c r="J7" i="9"/>
  <c r="J12" i="9" s="1"/>
  <c r="G6" i="9"/>
  <c r="G7" i="9" s="1"/>
  <c r="G12" i="9" s="1"/>
  <c r="E6" i="9"/>
  <c r="E7" i="9" s="1"/>
  <c r="E12" i="9" s="1"/>
  <c r="C6" i="9"/>
  <c r="B6" i="9"/>
  <c r="B7" i="9" s="1"/>
  <c r="B12" i="9" s="1"/>
  <c r="K5" i="9"/>
  <c r="L5" i="9" s="1"/>
  <c r="F5" i="9"/>
  <c r="D5" i="9"/>
  <c r="K4" i="9"/>
  <c r="L4" i="9" s="1"/>
  <c r="F4" i="9"/>
  <c r="D4" i="9"/>
  <c r="L3" i="9"/>
  <c r="K50" i="8"/>
  <c r="J50" i="8"/>
  <c r="G50" i="8"/>
  <c r="F50" i="8"/>
  <c r="E50" i="8"/>
  <c r="D50" i="8"/>
  <c r="C50" i="8"/>
  <c r="B50" i="8"/>
  <c r="K49" i="8"/>
  <c r="J49" i="8"/>
  <c r="G49" i="8"/>
  <c r="F49" i="8"/>
  <c r="E49" i="8"/>
  <c r="D49" i="8"/>
  <c r="C49" i="8"/>
  <c r="B49" i="8"/>
  <c r="K48" i="8"/>
  <c r="J48" i="8"/>
  <c r="G48" i="8"/>
  <c r="F48" i="8"/>
  <c r="E48" i="8"/>
  <c r="D48" i="8"/>
  <c r="C48" i="8"/>
  <c r="B48" i="8"/>
  <c r="K47" i="8"/>
  <c r="J47" i="8"/>
  <c r="G47" i="8"/>
  <c r="F47" i="8"/>
  <c r="E47" i="8"/>
  <c r="D47" i="8"/>
  <c r="C47" i="8"/>
  <c r="B47" i="8"/>
  <c r="G46" i="8"/>
  <c r="F46" i="8"/>
  <c r="J44" i="8"/>
  <c r="E44" i="8"/>
  <c r="C44" i="8"/>
  <c r="B44" i="8"/>
  <c r="J43" i="8"/>
  <c r="E43" i="8"/>
  <c r="C43" i="8"/>
  <c r="B43" i="8"/>
  <c r="J42" i="8"/>
  <c r="G42" i="8"/>
  <c r="F42" i="8"/>
  <c r="E42" i="8"/>
  <c r="C42" i="8"/>
  <c r="B42" i="8"/>
  <c r="G38" i="8"/>
  <c r="F38" i="8"/>
  <c r="L36" i="8"/>
  <c r="L35" i="8"/>
  <c r="L34" i="8"/>
  <c r="K33" i="8"/>
  <c r="K46" i="8" s="1"/>
  <c r="D33" i="8"/>
  <c r="K32" i="8"/>
  <c r="F45" i="8"/>
  <c r="E32" i="8"/>
  <c r="D32" i="8"/>
  <c r="D45" i="8" s="1"/>
  <c r="C32" i="8"/>
  <c r="C33" i="8" s="1"/>
  <c r="C38" i="8" s="1"/>
  <c r="B32" i="8"/>
  <c r="B33" i="8" s="1"/>
  <c r="K31" i="8"/>
  <c r="D31" i="8"/>
  <c r="K30" i="8"/>
  <c r="D30" i="8"/>
  <c r="K29" i="8"/>
  <c r="K42" i="8" s="1"/>
  <c r="D29" i="8"/>
  <c r="K25" i="8"/>
  <c r="L23" i="8"/>
  <c r="L22" i="8"/>
  <c r="L21" i="8"/>
  <c r="D20" i="8"/>
  <c r="D25" i="8" s="1"/>
  <c r="J20" i="8"/>
  <c r="J25" i="8" s="1"/>
  <c r="E19" i="8"/>
  <c r="E20" i="8" s="1"/>
  <c r="E25" i="8" s="1"/>
  <c r="C19" i="8"/>
  <c r="C45" i="8" s="1"/>
  <c r="B19" i="8"/>
  <c r="K18" i="8"/>
  <c r="G44" i="8"/>
  <c r="F44" i="8"/>
  <c r="D18" i="8"/>
  <c r="K17" i="8"/>
  <c r="L17" i="8" s="1"/>
  <c r="G43" i="8"/>
  <c r="F43" i="8"/>
  <c r="D17" i="8"/>
  <c r="L16" i="8"/>
  <c r="L11" i="8"/>
  <c r="L10" i="8"/>
  <c r="L9" i="8"/>
  <c r="L8" i="8"/>
  <c r="K7" i="8"/>
  <c r="K12" i="8" s="1"/>
  <c r="F7" i="8"/>
  <c r="D7" i="8"/>
  <c r="D12" i="8" s="1"/>
  <c r="J6" i="8"/>
  <c r="J7" i="8" s="1"/>
  <c r="J12" i="8" s="1"/>
  <c r="G6" i="8"/>
  <c r="G7" i="8" s="1"/>
  <c r="G12" i="8" s="1"/>
  <c r="E6" i="8"/>
  <c r="E7" i="8" s="1"/>
  <c r="E12" i="8" s="1"/>
  <c r="C6" i="8"/>
  <c r="B6" i="8"/>
  <c r="B7" i="8" s="1"/>
  <c r="B12" i="8" s="1"/>
  <c r="K5" i="8"/>
  <c r="F5" i="8"/>
  <c r="D5" i="8"/>
  <c r="K4" i="8"/>
  <c r="F4" i="8"/>
  <c r="D4" i="8"/>
  <c r="L3" i="8"/>
  <c r="F45" i="13" l="1"/>
  <c r="F33" i="13"/>
  <c r="L55" i="13"/>
  <c r="L57" i="13"/>
  <c r="L53" i="13" s="1"/>
  <c r="L60" i="13"/>
  <c r="L63" i="13"/>
  <c r="L54" i="13" s="1"/>
  <c r="D61" i="15"/>
  <c r="D57" i="15"/>
  <c r="J58" i="15"/>
  <c r="K44" i="15"/>
  <c r="F38" i="15"/>
  <c r="L29" i="12"/>
  <c r="D33" i="12"/>
  <c r="D58" i="12"/>
  <c r="K42" i="12"/>
  <c r="K33" i="12"/>
  <c r="K46" i="12" s="1"/>
  <c r="F45" i="11"/>
  <c r="F33" i="11"/>
  <c r="L5" i="11"/>
  <c r="L5" i="10"/>
  <c r="F45" i="10"/>
  <c r="F33" i="10"/>
  <c r="L4" i="10"/>
  <c r="K43" i="9"/>
  <c r="K44" i="9"/>
  <c r="F45" i="9"/>
  <c r="F33" i="9"/>
  <c r="K43" i="8"/>
  <c r="K44" i="8"/>
  <c r="G45" i="13"/>
  <c r="G33" i="13"/>
  <c r="L32" i="13"/>
  <c r="E45" i="13"/>
  <c r="L19" i="13"/>
  <c r="L6" i="13"/>
  <c r="L6" i="15"/>
  <c r="F45" i="12"/>
  <c r="F33" i="12"/>
  <c r="B45" i="12"/>
  <c r="G46" i="9"/>
  <c r="L19" i="9"/>
  <c r="L6" i="8"/>
  <c r="K43" i="13"/>
  <c r="K44" i="13"/>
  <c r="D44" i="13"/>
  <c r="H45" i="13"/>
  <c r="G43" i="13"/>
  <c r="D43" i="13"/>
  <c r="K45" i="13"/>
  <c r="L30" i="13"/>
  <c r="L17" i="15"/>
  <c r="L19" i="15"/>
  <c r="L29" i="15"/>
  <c r="L30" i="15"/>
  <c r="L31" i="15"/>
  <c r="K45" i="15"/>
  <c r="D43" i="15"/>
  <c r="D44" i="15"/>
  <c r="F45" i="15"/>
  <c r="D42" i="15"/>
  <c r="G45" i="15"/>
  <c r="G44" i="15"/>
  <c r="C45" i="15"/>
  <c r="D46" i="15"/>
  <c r="L4" i="15"/>
  <c r="J45" i="15"/>
  <c r="H45" i="15"/>
  <c r="G45" i="12"/>
  <c r="C45" i="12"/>
  <c r="J45" i="12"/>
  <c r="K43" i="12"/>
  <c r="K44" i="12"/>
  <c r="K45" i="12"/>
  <c r="L19" i="12"/>
  <c r="E45" i="12"/>
  <c r="L17" i="12"/>
  <c r="L18" i="12"/>
  <c r="D43" i="12"/>
  <c r="D44" i="12"/>
  <c r="L5" i="12"/>
  <c r="D42" i="12"/>
  <c r="L55" i="11"/>
  <c r="B45" i="11"/>
  <c r="D42" i="11"/>
  <c r="D58" i="11"/>
  <c r="C45" i="11"/>
  <c r="K43" i="11"/>
  <c r="L18" i="11"/>
  <c r="G45" i="11"/>
  <c r="L4" i="11"/>
  <c r="K44" i="11"/>
  <c r="L6" i="11"/>
  <c r="G43" i="11"/>
  <c r="G44" i="11"/>
  <c r="L19" i="11"/>
  <c r="L29" i="11"/>
  <c r="L30" i="11"/>
  <c r="L31" i="11"/>
  <c r="E45" i="11"/>
  <c r="L19" i="10"/>
  <c r="K43" i="10"/>
  <c r="K44" i="10"/>
  <c r="K45" i="10"/>
  <c r="L17" i="10"/>
  <c r="L18" i="10"/>
  <c r="L29" i="10"/>
  <c r="L30" i="10"/>
  <c r="L31" i="10"/>
  <c r="E45" i="10"/>
  <c r="L55" i="10"/>
  <c r="J45" i="10"/>
  <c r="D42" i="10"/>
  <c r="D58" i="10"/>
  <c r="D43" i="10"/>
  <c r="D44" i="10"/>
  <c r="L6" i="9"/>
  <c r="L17" i="9"/>
  <c r="L18" i="9"/>
  <c r="L29" i="9"/>
  <c r="L30" i="9"/>
  <c r="L31" i="9"/>
  <c r="E45" i="9"/>
  <c r="L55" i="9"/>
  <c r="K45" i="9"/>
  <c r="D42" i="9"/>
  <c r="D58" i="9"/>
  <c r="D43" i="9"/>
  <c r="D44" i="9"/>
  <c r="G45" i="9"/>
  <c r="G44" i="9"/>
  <c r="J45" i="9"/>
  <c r="L30" i="8"/>
  <c r="L31" i="8"/>
  <c r="E45" i="8"/>
  <c r="L5" i="8"/>
  <c r="L18" i="8"/>
  <c r="L19" i="8"/>
  <c r="D43" i="8"/>
  <c r="D44" i="8"/>
  <c r="L55" i="8"/>
  <c r="K45" i="8"/>
  <c r="L4" i="8"/>
  <c r="D42" i="8"/>
  <c r="D58" i="8"/>
  <c r="G45" i="8"/>
  <c r="J45" i="8"/>
  <c r="L29" i="8"/>
  <c r="J46" i="13"/>
  <c r="L20" i="13"/>
  <c r="L7" i="13"/>
  <c r="J46" i="12"/>
  <c r="D46" i="12"/>
  <c r="D46" i="11"/>
  <c r="D46" i="10"/>
  <c r="D46" i="9"/>
  <c r="D46" i="8"/>
  <c r="C50" i="15"/>
  <c r="G50" i="15"/>
  <c r="G25" i="15"/>
  <c r="C25" i="15"/>
  <c r="H12" i="15"/>
  <c r="C12" i="15"/>
  <c r="B25" i="15"/>
  <c r="L20" i="15"/>
  <c r="E46" i="15"/>
  <c r="E38" i="15"/>
  <c r="B46" i="15"/>
  <c r="B38" i="15"/>
  <c r="C46" i="15"/>
  <c r="H38" i="15"/>
  <c r="H46" i="15"/>
  <c r="E7" i="15"/>
  <c r="E12" i="15" s="1"/>
  <c r="J33" i="15"/>
  <c r="C38" i="15"/>
  <c r="D38" i="15"/>
  <c r="E45" i="15"/>
  <c r="L32" i="15"/>
  <c r="L33" i="15"/>
  <c r="K38" i="15"/>
  <c r="B45" i="15"/>
  <c r="D46" i="13"/>
  <c r="C46" i="13"/>
  <c r="C38" i="13"/>
  <c r="B38" i="13"/>
  <c r="B46" i="13"/>
  <c r="B45" i="13"/>
  <c r="K12" i="13"/>
  <c r="E33" i="13"/>
  <c r="C45" i="13"/>
  <c r="D38" i="13"/>
  <c r="K38" i="13"/>
  <c r="B38" i="12"/>
  <c r="C38" i="12"/>
  <c r="L6" i="12"/>
  <c r="B20" i="12"/>
  <c r="B25" i="12" s="1"/>
  <c r="L7" i="12"/>
  <c r="C20" i="12"/>
  <c r="C25" i="12" s="1"/>
  <c r="L32" i="12"/>
  <c r="E33" i="12"/>
  <c r="D38" i="12"/>
  <c r="J38" i="12"/>
  <c r="K38" i="12"/>
  <c r="C38" i="11"/>
  <c r="B38" i="11"/>
  <c r="C7" i="11"/>
  <c r="C12" i="11" s="1"/>
  <c r="J33" i="11"/>
  <c r="D38" i="11"/>
  <c r="B20" i="11"/>
  <c r="B25" i="11" s="1"/>
  <c r="C20" i="11"/>
  <c r="C25" i="11" s="1"/>
  <c r="L32" i="11"/>
  <c r="E33" i="11"/>
  <c r="K38" i="11"/>
  <c r="C46" i="10"/>
  <c r="C38" i="10"/>
  <c r="B38" i="10"/>
  <c r="B20" i="10"/>
  <c r="B25" i="10" s="1"/>
  <c r="L7" i="10"/>
  <c r="L32" i="10"/>
  <c r="E33" i="10"/>
  <c r="G43" i="10"/>
  <c r="C45" i="10"/>
  <c r="L6" i="10"/>
  <c r="J33" i="10"/>
  <c r="D38" i="10"/>
  <c r="K38" i="10"/>
  <c r="F12" i="8"/>
  <c r="C46" i="9"/>
  <c r="C38" i="9"/>
  <c r="B46" i="9"/>
  <c r="B38" i="9"/>
  <c r="L32" i="9"/>
  <c r="E33" i="9"/>
  <c r="G43" i="9"/>
  <c r="C45" i="9"/>
  <c r="B45" i="9"/>
  <c r="C7" i="9"/>
  <c r="C12" i="9" s="1"/>
  <c r="J33" i="9"/>
  <c r="D38" i="9"/>
  <c r="K38" i="9"/>
  <c r="B38" i="8"/>
  <c r="C20" i="8"/>
  <c r="L32" i="8"/>
  <c r="E33" i="8"/>
  <c r="C7" i="8"/>
  <c r="C12" i="8" s="1"/>
  <c r="D38" i="8"/>
  <c r="B20" i="8"/>
  <c r="B25" i="8" s="1"/>
  <c r="B45" i="8"/>
  <c r="K38" i="8"/>
  <c r="F38" i="13" l="1"/>
  <c r="F46" i="13"/>
  <c r="J46" i="15"/>
  <c r="J38" i="15"/>
  <c r="K57" i="15"/>
  <c r="D60" i="15"/>
  <c r="D53" i="15"/>
  <c r="J57" i="15"/>
  <c r="J53" i="15" s="1"/>
  <c r="D64" i="15"/>
  <c r="J64" i="15" s="1"/>
  <c r="J61" i="15"/>
  <c r="D57" i="12"/>
  <c r="D61" i="12"/>
  <c r="I58" i="12"/>
  <c r="F46" i="11"/>
  <c r="F38" i="11"/>
  <c r="F46" i="10"/>
  <c r="F38" i="10"/>
  <c r="F38" i="9"/>
  <c r="F46" i="9"/>
  <c r="L33" i="13"/>
  <c r="G46" i="13"/>
  <c r="G38" i="13"/>
  <c r="F38" i="12"/>
  <c r="F46" i="12"/>
  <c r="D61" i="11"/>
  <c r="D57" i="11"/>
  <c r="D53" i="11" s="1"/>
  <c r="I58" i="11"/>
  <c r="D57" i="10"/>
  <c r="D53" i="10" s="1"/>
  <c r="I58" i="10"/>
  <c r="D61" i="10"/>
  <c r="B46" i="10"/>
  <c r="D57" i="9"/>
  <c r="D53" i="9" s="1"/>
  <c r="I58" i="9"/>
  <c r="D61" i="9"/>
  <c r="D61" i="8"/>
  <c r="D57" i="8"/>
  <c r="D53" i="8" s="1"/>
  <c r="I58" i="8"/>
  <c r="L7" i="11"/>
  <c r="L7" i="15"/>
  <c r="H46" i="13"/>
  <c r="H38" i="13"/>
  <c r="E46" i="13"/>
  <c r="E38" i="13"/>
  <c r="C46" i="12"/>
  <c r="E46" i="12"/>
  <c r="E38" i="12"/>
  <c r="B46" i="12"/>
  <c r="E46" i="11"/>
  <c r="E38" i="11"/>
  <c r="B46" i="11"/>
  <c r="J46" i="11"/>
  <c r="J38" i="11"/>
  <c r="C46" i="11"/>
  <c r="E46" i="10"/>
  <c r="E38" i="10"/>
  <c r="J46" i="10"/>
  <c r="J38" i="10"/>
  <c r="J46" i="9"/>
  <c r="J38" i="9"/>
  <c r="E46" i="9"/>
  <c r="E38" i="9"/>
  <c r="L7" i="9"/>
  <c r="J46" i="8"/>
  <c r="J38" i="8"/>
  <c r="C46" i="8"/>
  <c r="C25" i="8"/>
  <c r="L7" i="8"/>
  <c r="E46" i="8"/>
  <c r="E38" i="8"/>
  <c r="B46" i="8"/>
  <c r="D63" i="15" l="1"/>
  <c r="D55" i="15"/>
  <c r="J60" i="15"/>
  <c r="J55" i="15" s="1"/>
  <c r="D64" i="12"/>
  <c r="I61" i="12"/>
  <c r="D60" i="12"/>
  <c r="D53" i="12"/>
  <c r="I57" i="12"/>
  <c r="I53" i="12" s="1"/>
  <c r="D60" i="11"/>
  <c r="D55" i="11" s="1"/>
  <c r="I57" i="11"/>
  <c r="D64" i="11"/>
  <c r="I61" i="11"/>
  <c r="D64" i="10"/>
  <c r="I61" i="10"/>
  <c r="I64" i="10" s="1"/>
  <c r="D60" i="10"/>
  <c r="D55" i="10" s="1"/>
  <c r="I57" i="10"/>
  <c r="I61" i="9"/>
  <c r="I64" i="9" s="1"/>
  <c r="D64" i="9"/>
  <c r="D60" i="9"/>
  <c r="D55" i="9" s="1"/>
  <c r="I57" i="9"/>
  <c r="D60" i="8"/>
  <c r="D55" i="8" s="1"/>
  <c r="I57" i="8"/>
  <c r="D64" i="8"/>
  <c r="I61" i="8"/>
  <c r="K50" i="6"/>
  <c r="J50" i="6"/>
  <c r="G50" i="6"/>
  <c r="F50" i="6"/>
  <c r="E50" i="6"/>
  <c r="D50" i="6"/>
  <c r="C50" i="6"/>
  <c r="B50" i="6"/>
  <c r="K49" i="6"/>
  <c r="J49" i="6"/>
  <c r="G49" i="6"/>
  <c r="F49" i="6"/>
  <c r="E49" i="6"/>
  <c r="D49" i="6"/>
  <c r="C49" i="6"/>
  <c r="B49" i="6"/>
  <c r="K48" i="6"/>
  <c r="J48" i="6"/>
  <c r="G48" i="6"/>
  <c r="F48" i="6"/>
  <c r="E48" i="6"/>
  <c r="D48" i="6"/>
  <c r="C48" i="6"/>
  <c r="B48" i="6"/>
  <c r="K47" i="6"/>
  <c r="J47" i="6"/>
  <c r="G47" i="6"/>
  <c r="F47" i="6"/>
  <c r="E47" i="6"/>
  <c r="D47" i="6"/>
  <c r="C47" i="6"/>
  <c r="B47" i="6"/>
  <c r="G46" i="6"/>
  <c r="F46" i="6"/>
  <c r="J44" i="6"/>
  <c r="E44" i="6"/>
  <c r="C44" i="6"/>
  <c r="B44" i="6"/>
  <c r="J43" i="6"/>
  <c r="E43" i="6"/>
  <c r="C43" i="6"/>
  <c r="B43" i="6"/>
  <c r="J42" i="6"/>
  <c r="F42" i="6"/>
  <c r="E42" i="6"/>
  <c r="C42" i="6"/>
  <c r="B42" i="6"/>
  <c r="G38" i="6"/>
  <c r="F38" i="6"/>
  <c r="L37" i="6"/>
  <c r="L36" i="6"/>
  <c r="L35" i="6"/>
  <c r="L34" i="6"/>
  <c r="K33" i="6"/>
  <c r="K46" i="6" s="1"/>
  <c r="D33" i="6"/>
  <c r="K32" i="6"/>
  <c r="K45" i="6" s="1"/>
  <c r="J45" i="6"/>
  <c r="F45" i="6"/>
  <c r="E32" i="6"/>
  <c r="D32" i="6"/>
  <c r="D45" i="6" s="1"/>
  <c r="C32" i="6"/>
  <c r="C33" i="6" s="1"/>
  <c r="B32" i="6"/>
  <c r="B33" i="6" s="1"/>
  <c r="K31" i="6"/>
  <c r="G31" i="6"/>
  <c r="G44" i="6" s="1"/>
  <c r="D31" i="6"/>
  <c r="K30" i="6"/>
  <c r="G30" i="6"/>
  <c r="G45" i="6" s="1"/>
  <c r="D30" i="6"/>
  <c r="K29" i="6"/>
  <c r="K42" i="6" s="1"/>
  <c r="G42" i="6"/>
  <c r="D42" i="6"/>
  <c r="K25" i="6"/>
  <c r="G25" i="6"/>
  <c r="F25" i="6"/>
  <c r="L24" i="6"/>
  <c r="L23" i="6"/>
  <c r="L22" i="6"/>
  <c r="L21" i="6"/>
  <c r="J20" i="6"/>
  <c r="J25" i="6" s="1"/>
  <c r="D20" i="6"/>
  <c r="D25" i="6" s="1"/>
  <c r="E19" i="6"/>
  <c r="E20" i="6" s="1"/>
  <c r="E25" i="6" s="1"/>
  <c r="C19" i="6"/>
  <c r="C20" i="6" s="1"/>
  <c r="C25" i="6" s="1"/>
  <c r="B19" i="6"/>
  <c r="B45" i="6" s="1"/>
  <c r="K18" i="6"/>
  <c r="G18" i="6"/>
  <c r="F18" i="6"/>
  <c r="F44" i="6" s="1"/>
  <c r="D18" i="6"/>
  <c r="K17" i="6"/>
  <c r="G17" i="6"/>
  <c r="F17" i="6"/>
  <c r="F43" i="6" s="1"/>
  <c r="D17" i="6"/>
  <c r="L16" i="6"/>
  <c r="L11" i="6"/>
  <c r="L10" i="6"/>
  <c r="L9" i="6"/>
  <c r="L8" i="6"/>
  <c r="K7" i="6"/>
  <c r="K12" i="6" s="1"/>
  <c r="F7" i="6"/>
  <c r="F12" i="6" s="1"/>
  <c r="D7" i="6"/>
  <c r="D12" i="6" s="1"/>
  <c r="J12" i="6"/>
  <c r="G6" i="6"/>
  <c r="G7" i="6" s="1"/>
  <c r="G12" i="6" s="1"/>
  <c r="E6" i="6"/>
  <c r="E7" i="6" s="1"/>
  <c r="E12" i="6" s="1"/>
  <c r="C6" i="6"/>
  <c r="C7" i="6" s="1"/>
  <c r="C12" i="6" s="1"/>
  <c r="B6" i="6"/>
  <c r="B7" i="6" s="1"/>
  <c r="B12" i="6" s="1"/>
  <c r="K5" i="6"/>
  <c r="F5" i="6"/>
  <c r="D5" i="6"/>
  <c r="K4" i="6"/>
  <c r="F4" i="6"/>
  <c r="D4" i="6"/>
  <c r="L3" i="6"/>
  <c r="K34" i="4"/>
  <c r="K35" i="4"/>
  <c r="K36" i="4"/>
  <c r="F33" i="4"/>
  <c r="F31" i="4"/>
  <c r="F30" i="4"/>
  <c r="D34" i="4"/>
  <c r="D35" i="4"/>
  <c r="D36" i="4"/>
  <c r="F20" i="4"/>
  <c r="K60" i="15" l="1"/>
  <c r="D54" i="15"/>
  <c r="J63" i="15"/>
  <c r="D63" i="12"/>
  <c r="D54" i="12" s="1"/>
  <c r="D55" i="12"/>
  <c r="I60" i="12"/>
  <c r="I64" i="12"/>
  <c r="J60" i="12"/>
  <c r="L60" i="12" s="1"/>
  <c r="J57" i="12"/>
  <c r="L57" i="12" s="1"/>
  <c r="L53" i="12" s="1"/>
  <c r="J57" i="11"/>
  <c r="I53" i="11"/>
  <c r="J57" i="10"/>
  <c r="I53" i="10"/>
  <c r="J57" i="9"/>
  <c r="I53" i="9"/>
  <c r="J57" i="8"/>
  <c r="I53" i="8"/>
  <c r="I64" i="11"/>
  <c r="D63" i="11"/>
  <c r="D54" i="11" s="1"/>
  <c r="I60" i="11"/>
  <c r="D63" i="10"/>
  <c r="D54" i="10" s="1"/>
  <c r="I60" i="10"/>
  <c r="I55" i="10" s="1"/>
  <c r="D63" i="9"/>
  <c r="D54" i="9" s="1"/>
  <c r="I60" i="9"/>
  <c r="I55" i="9" s="1"/>
  <c r="I64" i="8"/>
  <c r="D63" i="8"/>
  <c r="D54" i="8" s="1"/>
  <c r="I60" i="8"/>
  <c r="L5" i="6"/>
  <c r="K43" i="6"/>
  <c r="K44" i="6"/>
  <c r="L55" i="6"/>
  <c r="L57" i="6"/>
  <c r="L53" i="6" s="1"/>
  <c r="L63" i="6"/>
  <c r="L54" i="6" s="1"/>
  <c r="L60" i="6"/>
  <c r="D43" i="6"/>
  <c r="D44" i="6"/>
  <c r="L4" i="6"/>
  <c r="L17" i="6"/>
  <c r="L18" i="6"/>
  <c r="L29" i="6"/>
  <c r="L30" i="6"/>
  <c r="L31" i="6"/>
  <c r="E45" i="6"/>
  <c r="L19" i="6"/>
  <c r="L6" i="6"/>
  <c r="D46" i="6"/>
  <c r="C46" i="6"/>
  <c r="C38" i="6"/>
  <c r="B38" i="6"/>
  <c r="L7" i="6"/>
  <c r="L32" i="6"/>
  <c r="E33" i="6"/>
  <c r="G43" i="6"/>
  <c r="C45" i="6"/>
  <c r="B20" i="6"/>
  <c r="B25" i="6" s="1"/>
  <c r="J33" i="6"/>
  <c r="D38" i="6"/>
  <c r="K38" i="6"/>
  <c r="J54" i="15" l="1"/>
  <c r="K63" i="15"/>
  <c r="L63" i="15" s="1"/>
  <c r="L54" i="15" s="1"/>
  <c r="L60" i="15"/>
  <c r="L57" i="15"/>
  <c r="L53" i="15" s="1"/>
  <c r="I63" i="12"/>
  <c r="I54" i="12" s="1"/>
  <c r="I55" i="12"/>
  <c r="I63" i="11"/>
  <c r="I54" i="11" s="1"/>
  <c r="I55" i="11"/>
  <c r="I63" i="8"/>
  <c r="I55" i="8"/>
  <c r="J63" i="11"/>
  <c r="J60" i="11"/>
  <c r="J60" i="10"/>
  <c r="I63" i="10"/>
  <c r="J60" i="9"/>
  <c r="I63" i="9"/>
  <c r="J60" i="8"/>
  <c r="B46" i="6"/>
  <c r="J46" i="6"/>
  <c r="J38" i="6"/>
  <c r="E46" i="6"/>
  <c r="E38" i="6"/>
  <c r="K50" i="4"/>
  <c r="J50" i="4"/>
  <c r="G50" i="4"/>
  <c r="F50" i="4"/>
  <c r="E50" i="4"/>
  <c r="D50" i="4"/>
  <c r="C50" i="4"/>
  <c r="B50" i="4"/>
  <c r="K49" i="4"/>
  <c r="J49" i="4"/>
  <c r="G49" i="4"/>
  <c r="F49" i="4"/>
  <c r="E49" i="4"/>
  <c r="D49" i="4"/>
  <c r="C49" i="4"/>
  <c r="B49" i="4"/>
  <c r="K48" i="4"/>
  <c r="J48" i="4"/>
  <c r="G48" i="4"/>
  <c r="F48" i="4"/>
  <c r="E48" i="4"/>
  <c r="D48" i="4"/>
  <c r="C48" i="4"/>
  <c r="B48" i="4"/>
  <c r="K47" i="4"/>
  <c r="J47" i="4"/>
  <c r="G47" i="4"/>
  <c r="F47" i="4"/>
  <c r="E47" i="4"/>
  <c r="D47" i="4"/>
  <c r="C47" i="4"/>
  <c r="B47" i="4"/>
  <c r="G46" i="4"/>
  <c r="F46" i="4"/>
  <c r="J44" i="4"/>
  <c r="E44" i="4"/>
  <c r="C44" i="4"/>
  <c r="B44" i="4"/>
  <c r="J43" i="4"/>
  <c r="E43" i="4"/>
  <c r="C43" i="4"/>
  <c r="B43" i="4"/>
  <c r="J42" i="4"/>
  <c r="F42" i="4"/>
  <c r="E42" i="4"/>
  <c r="C42" i="4"/>
  <c r="B42" i="4"/>
  <c r="G38" i="4"/>
  <c r="F38" i="4"/>
  <c r="L37" i="4"/>
  <c r="L36" i="4"/>
  <c r="L35" i="4"/>
  <c r="L34" i="4"/>
  <c r="K33" i="4"/>
  <c r="K46" i="4" s="1"/>
  <c r="D33" i="4"/>
  <c r="K32" i="4"/>
  <c r="J32" i="4"/>
  <c r="F45" i="4"/>
  <c r="E32" i="4"/>
  <c r="D32" i="4"/>
  <c r="D45" i="4" s="1"/>
  <c r="C32" i="4"/>
  <c r="C33" i="4" s="1"/>
  <c r="B32" i="4"/>
  <c r="B33" i="4" s="1"/>
  <c r="K31" i="4"/>
  <c r="G31" i="4"/>
  <c r="D31" i="4"/>
  <c r="K30" i="4"/>
  <c r="G30" i="4"/>
  <c r="D30" i="4"/>
  <c r="K29" i="4"/>
  <c r="G29" i="4"/>
  <c r="G58" i="4" s="1"/>
  <c r="D29" i="4"/>
  <c r="K25" i="4"/>
  <c r="G25" i="4"/>
  <c r="F25" i="4"/>
  <c r="L24" i="4"/>
  <c r="L23" i="4"/>
  <c r="L22" i="4"/>
  <c r="L21" i="4"/>
  <c r="D20" i="4"/>
  <c r="K19" i="4"/>
  <c r="J19" i="4"/>
  <c r="J20" i="4" s="1"/>
  <c r="J25" i="4" s="1"/>
  <c r="G19" i="4"/>
  <c r="E19" i="4"/>
  <c r="E20" i="4" s="1"/>
  <c r="E25" i="4" s="1"/>
  <c r="C19" i="4"/>
  <c r="C20" i="4" s="1"/>
  <c r="C25" i="4" s="1"/>
  <c r="B19" i="4"/>
  <c r="K18" i="4"/>
  <c r="G18" i="4"/>
  <c r="F18" i="4"/>
  <c r="F44" i="4" s="1"/>
  <c r="D18" i="4"/>
  <c r="K17" i="4"/>
  <c r="G17" i="4"/>
  <c r="F17" i="4"/>
  <c r="F43" i="4" s="1"/>
  <c r="D17" i="4"/>
  <c r="K16" i="4"/>
  <c r="G16" i="4"/>
  <c r="L11" i="4"/>
  <c r="L10" i="4"/>
  <c r="L9" i="4"/>
  <c r="L8" i="4"/>
  <c r="K7" i="4"/>
  <c r="K12" i="4" s="1"/>
  <c r="F7" i="4"/>
  <c r="F12" i="4" s="1"/>
  <c r="D7" i="4"/>
  <c r="D12" i="4" s="1"/>
  <c r="J6" i="4"/>
  <c r="J7" i="4" s="1"/>
  <c r="J12" i="4" s="1"/>
  <c r="G6" i="4"/>
  <c r="G7" i="4" s="1"/>
  <c r="G12" i="4" s="1"/>
  <c r="E6" i="4"/>
  <c r="E7" i="4" s="1"/>
  <c r="E12" i="4" s="1"/>
  <c r="C6" i="4"/>
  <c r="C7" i="4" s="1"/>
  <c r="C12" i="4" s="1"/>
  <c r="B6" i="4"/>
  <c r="B7" i="4" s="1"/>
  <c r="B12" i="4" s="1"/>
  <c r="K5" i="4"/>
  <c r="F5" i="4"/>
  <c r="D5" i="4"/>
  <c r="K4" i="4"/>
  <c r="F4" i="4"/>
  <c r="D4" i="4"/>
  <c r="L3" i="4"/>
  <c r="C42" i="1"/>
  <c r="E42" i="1"/>
  <c r="J42" i="1"/>
  <c r="C43" i="1"/>
  <c r="E43" i="1"/>
  <c r="J43" i="1"/>
  <c r="C44" i="1"/>
  <c r="E44" i="1"/>
  <c r="J44" i="1"/>
  <c r="F46" i="1"/>
  <c r="G46" i="1"/>
  <c r="C47" i="1"/>
  <c r="E47" i="1"/>
  <c r="F47" i="1"/>
  <c r="G47" i="1"/>
  <c r="J47" i="1"/>
  <c r="C48" i="1"/>
  <c r="D48" i="1"/>
  <c r="E48" i="1"/>
  <c r="F48" i="1"/>
  <c r="G48" i="1"/>
  <c r="J48" i="1"/>
  <c r="C49" i="1"/>
  <c r="E49" i="1"/>
  <c r="F49" i="1"/>
  <c r="G49" i="1"/>
  <c r="J49" i="1"/>
  <c r="C50" i="1"/>
  <c r="D50" i="1"/>
  <c r="E50" i="1"/>
  <c r="F50" i="1"/>
  <c r="G50" i="1"/>
  <c r="J50" i="1"/>
  <c r="K50" i="1"/>
  <c r="B43" i="1"/>
  <c r="B44" i="1"/>
  <c r="B47" i="1"/>
  <c r="B48" i="1"/>
  <c r="B49" i="1"/>
  <c r="B50" i="1"/>
  <c r="B42" i="1"/>
  <c r="K36" i="1"/>
  <c r="K49" i="1" s="1"/>
  <c r="K35" i="1"/>
  <c r="K48" i="1" s="1"/>
  <c r="K34" i="1"/>
  <c r="K47" i="1" s="1"/>
  <c r="K33" i="1"/>
  <c r="K38" i="1" s="1"/>
  <c r="K32" i="1"/>
  <c r="K45" i="1" s="1"/>
  <c r="K31" i="1"/>
  <c r="K30" i="1"/>
  <c r="K29" i="1"/>
  <c r="G29" i="1"/>
  <c r="G58" i="1" s="1"/>
  <c r="G30" i="1"/>
  <c r="G31" i="1"/>
  <c r="G32" i="1"/>
  <c r="G45" i="1" s="1"/>
  <c r="F29" i="1"/>
  <c r="F58" i="1" s="1"/>
  <c r="D31" i="1"/>
  <c r="D44" i="1" s="1"/>
  <c r="D32" i="1"/>
  <c r="D45" i="1" s="1"/>
  <c r="D33" i="1"/>
  <c r="D34" i="1"/>
  <c r="L34" i="1" s="1"/>
  <c r="D35" i="1"/>
  <c r="D36" i="1"/>
  <c r="D29" i="1"/>
  <c r="D42" i="1" s="1"/>
  <c r="G25" i="1"/>
  <c r="K19" i="1"/>
  <c r="G19" i="1"/>
  <c r="F19" i="1"/>
  <c r="K16" i="1"/>
  <c r="G16" i="1"/>
  <c r="G17" i="1"/>
  <c r="G43" i="1" s="1"/>
  <c r="G18" i="1"/>
  <c r="G38" i="1"/>
  <c r="F38" i="1"/>
  <c r="F25" i="1"/>
  <c r="D20" i="1"/>
  <c r="D25" i="1" s="1"/>
  <c r="D7" i="1"/>
  <c r="D12" i="1" s="1"/>
  <c r="F7" i="1"/>
  <c r="F12" i="1" s="1"/>
  <c r="K7" i="1"/>
  <c r="K12" i="1"/>
  <c r="F16" i="1"/>
  <c r="L37" i="1"/>
  <c r="L35" i="1"/>
  <c r="J32" i="1"/>
  <c r="J45" i="1" s="1"/>
  <c r="E32" i="1"/>
  <c r="E33" i="1" s="1"/>
  <c r="E38" i="1" s="1"/>
  <c r="C32" i="1"/>
  <c r="C33" i="1" s="1"/>
  <c r="C38" i="1" s="1"/>
  <c r="B32" i="1"/>
  <c r="B33" i="1" s="1"/>
  <c r="B38" i="1" s="1"/>
  <c r="L31" i="1"/>
  <c r="F31" i="1"/>
  <c r="F30" i="1"/>
  <c r="F32" i="1" s="1"/>
  <c r="D30" i="1"/>
  <c r="D17" i="1"/>
  <c r="F17" i="1"/>
  <c r="K17" i="1"/>
  <c r="D18" i="1"/>
  <c r="L18" i="1" s="1"/>
  <c r="F18" i="1"/>
  <c r="K18" i="1"/>
  <c r="B19" i="1"/>
  <c r="B20" i="1" s="1"/>
  <c r="B25" i="1" s="1"/>
  <c r="C19" i="1"/>
  <c r="C20" i="1" s="1"/>
  <c r="C25" i="1" s="1"/>
  <c r="E19" i="1"/>
  <c r="E20" i="1" s="1"/>
  <c r="E25" i="1" s="1"/>
  <c r="J19" i="1"/>
  <c r="J20" i="1" s="1"/>
  <c r="J25" i="1" s="1"/>
  <c r="L24" i="1"/>
  <c r="L23" i="1"/>
  <c r="L22" i="1"/>
  <c r="L21" i="1"/>
  <c r="L8" i="1"/>
  <c r="L9" i="1"/>
  <c r="L10" i="1"/>
  <c r="L11" i="1"/>
  <c r="L3" i="1"/>
  <c r="J6" i="1"/>
  <c r="J7" i="1" s="1"/>
  <c r="J12" i="1" s="1"/>
  <c r="G6" i="1"/>
  <c r="G7" i="1" s="1"/>
  <c r="G12" i="1" s="1"/>
  <c r="E6" i="1"/>
  <c r="C6" i="1"/>
  <c r="C7" i="1" s="1"/>
  <c r="C12" i="1" s="1"/>
  <c r="B6" i="1"/>
  <c r="B7" i="1" s="1"/>
  <c r="K5" i="1"/>
  <c r="F5" i="1"/>
  <c r="D5" i="1"/>
  <c r="K4" i="1"/>
  <c r="L4" i="1" s="1"/>
  <c r="F4" i="1"/>
  <c r="D4" i="1"/>
  <c r="J63" i="12" l="1"/>
  <c r="L63" i="12" s="1"/>
  <c r="L54" i="12" s="1"/>
  <c r="J63" i="10"/>
  <c r="L63" i="10" s="1"/>
  <c r="L54" i="10" s="1"/>
  <c r="I54" i="10"/>
  <c r="J63" i="9"/>
  <c r="L63" i="9" s="1"/>
  <c r="L54" i="9" s="1"/>
  <c r="I54" i="9"/>
  <c r="J63" i="8"/>
  <c r="I54" i="8"/>
  <c r="L4" i="4"/>
  <c r="D46" i="1"/>
  <c r="L6" i="1"/>
  <c r="L17" i="1"/>
  <c r="F45" i="1"/>
  <c r="L36" i="1"/>
  <c r="G44" i="1"/>
  <c r="K43" i="1"/>
  <c r="D43" i="1"/>
  <c r="L29" i="1"/>
  <c r="L5" i="1"/>
  <c r="F44" i="1"/>
  <c r="F42" i="1"/>
  <c r="K44" i="1"/>
  <c r="E45" i="1"/>
  <c r="L60" i="11"/>
  <c r="L57" i="11"/>
  <c r="L53" i="11" s="1"/>
  <c r="L63" i="11"/>
  <c r="L54" i="11" s="1"/>
  <c r="L60" i="10"/>
  <c r="L57" i="10"/>
  <c r="L53" i="10" s="1"/>
  <c r="L60" i="9"/>
  <c r="L57" i="9"/>
  <c r="L53" i="9" s="1"/>
  <c r="L60" i="8"/>
  <c r="L57" i="8"/>
  <c r="L53" i="8" s="1"/>
  <c r="L63" i="8"/>
  <c r="L54" i="8" s="1"/>
  <c r="G57" i="4"/>
  <c r="G61" i="4"/>
  <c r="G64" i="4" s="1"/>
  <c r="K43" i="4"/>
  <c r="L18" i="4"/>
  <c r="K42" i="4"/>
  <c r="L55" i="4"/>
  <c r="L5" i="4"/>
  <c r="G44" i="4"/>
  <c r="K45" i="4"/>
  <c r="D42" i="4"/>
  <c r="D58" i="4"/>
  <c r="G32" i="4"/>
  <c r="G45" i="4" s="1"/>
  <c r="K44" i="4"/>
  <c r="B12" i="1"/>
  <c r="E7" i="1"/>
  <c r="E12" i="1" s="1"/>
  <c r="J33" i="1"/>
  <c r="B46" i="1"/>
  <c r="L55" i="1"/>
  <c r="D49" i="1"/>
  <c r="K46" i="1"/>
  <c r="E46" i="1"/>
  <c r="F43" i="1"/>
  <c r="K42" i="1"/>
  <c r="L30" i="1"/>
  <c r="L16" i="1"/>
  <c r="F57" i="1"/>
  <c r="F61" i="1"/>
  <c r="F64" i="1" s="1"/>
  <c r="B45" i="1"/>
  <c r="C45" i="1"/>
  <c r="D38" i="1"/>
  <c r="D58" i="1"/>
  <c r="G57" i="1"/>
  <c r="G61" i="1"/>
  <c r="G64" i="1" s="1"/>
  <c r="D47" i="1"/>
  <c r="C46" i="1"/>
  <c r="G42" i="1"/>
  <c r="L29" i="4"/>
  <c r="L30" i="4"/>
  <c r="L31" i="4"/>
  <c r="L16" i="4"/>
  <c r="L17" i="4"/>
  <c r="D43" i="4"/>
  <c r="D44" i="4"/>
  <c r="L19" i="4"/>
  <c r="G42" i="4"/>
  <c r="D25" i="4"/>
  <c r="J45" i="4"/>
  <c r="E45" i="4"/>
  <c r="D46" i="4"/>
  <c r="B38" i="4"/>
  <c r="C46" i="4"/>
  <c r="C38" i="4"/>
  <c r="L6" i="4"/>
  <c r="L7" i="4"/>
  <c r="L32" i="4"/>
  <c r="E33" i="4"/>
  <c r="G43" i="4"/>
  <c r="C45" i="4"/>
  <c r="B20" i="4"/>
  <c r="B25" i="4" s="1"/>
  <c r="B45" i="4"/>
  <c r="J33" i="4"/>
  <c r="D38" i="4"/>
  <c r="K38" i="4"/>
  <c r="L32" i="1"/>
  <c r="K25" i="1"/>
  <c r="L19" i="1"/>
  <c r="G60" i="4" l="1"/>
  <c r="G53" i="4"/>
  <c r="G60" i="1"/>
  <c r="G53" i="1"/>
  <c r="F60" i="1"/>
  <c r="F53" i="1"/>
  <c r="D57" i="4"/>
  <c r="D53" i="4" s="1"/>
  <c r="I58" i="4"/>
  <c r="D61" i="4"/>
  <c r="D57" i="1"/>
  <c r="D53" i="1" s="1"/>
  <c r="D61" i="1"/>
  <c r="I58" i="1"/>
  <c r="L7" i="1"/>
  <c r="J38" i="1"/>
  <c r="J46" i="1"/>
  <c r="L20" i="4"/>
  <c r="E46" i="4"/>
  <c r="E38" i="4"/>
  <c r="J46" i="4"/>
  <c r="J38" i="4"/>
  <c r="B46" i="4"/>
  <c r="K7" i="65"/>
  <c r="L7" i="65" s="1"/>
  <c r="G63" i="4" l="1"/>
  <c r="G54" i="4" s="1"/>
  <c r="G55" i="4"/>
  <c r="F63" i="1"/>
  <c r="F54" i="1" s="1"/>
  <c r="F55" i="1"/>
  <c r="G63" i="1"/>
  <c r="G54" i="1" s="1"/>
  <c r="G55" i="1"/>
  <c r="I61" i="4"/>
  <c r="I64" i="4" s="1"/>
  <c r="D64" i="4"/>
  <c r="D60" i="4"/>
  <c r="D55" i="4" s="1"/>
  <c r="I57" i="4"/>
  <c r="D64" i="1"/>
  <c r="I61" i="1"/>
  <c r="D60" i="1"/>
  <c r="D55" i="1" s="1"/>
  <c r="I57" i="1"/>
  <c r="K12" i="65"/>
  <c r="L12" i="65" s="1"/>
  <c r="L3" i="65"/>
  <c r="J57" i="4" l="1"/>
  <c r="I53" i="4"/>
  <c r="J57" i="1"/>
  <c r="I53" i="1"/>
  <c r="D63" i="4"/>
  <c r="D54" i="4" s="1"/>
  <c r="I60" i="4"/>
  <c r="I55" i="4" s="1"/>
  <c r="I64" i="1"/>
  <c r="J60" i="1"/>
  <c r="L60" i="1" s="1"/>
  <c r="D63" i="1"/>
  <c r="D54" i="1" s="1"/>
  <c r="I60" i="1"/>
  <c r="I63" i="1" l="1"/>
  <c r="I54" i="1" s="1"/>
  <c r="I55" i="1"/>
  <c r="J60" i="4"/>
  <c r="I63" i="4"/>
  <c r="J63" i="1"/>
  <c r="L63" i="1" s="1"/>
  <c r="L54" i="1" s="1"/>
  <c r="L57" i="1"/>
  <c r="L53" i="1" s="1"/>
  <c r="J63" i="4" l="1"/>
  <c r="L63" i="4" s="1"/>
  <c r="L54" i="4" s="1"/>
  <c r="I54" i="4"/>
  <c r="L60" i="4"/>
  <c r="L57" i="4"/>
  <c r="L5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1" authorId="0" shapeId="0" xr:uid="{CB416EC4-A373-49EA-A475-7D1418249292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19EE99E4-7CBB-419B-BE39-72A587A9F517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B62371ED-EFBD-4E7C-A797-8881777F426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B379145E-1911-46E1-BE4B-F68428A450AE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4226AB5-B64F-4CA7-9BEC-FA3796E90DE3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7AD8D1F1-4BF8-446D-9518-6CD62790835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9AEAED31-08F6-4D15-BC45-A0C46DEF8855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E4F3D977-8801-47A4-B364-B8957D22EC5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32E57834-5CF7-4762-AA97-41AF76A10B4F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24094469-C24E-421C-AC51-7140AFB820E5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1875C1CE-589B-40F3-853E-502713E68EB1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77F80413-B114-4DDE-85FD-2D65193C1A2D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48586711-03DC-40CF-ABB4-5E82C26AC38A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CD0D75D1-3A2D-46C2-B400-AFD0B415A653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56C8F848-56E1-4EBE-82E0-E591E9D61027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B025108-51E9-4DAC-A6C9-48F8740FE4F2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C1E62A46-A50E-444C-8AB0-ED5271806F2E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6B4AE28D-3A60-4467-A97F-986989FE8813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3D9A86B6-3344-4178-ACA5-2A745ADCB2F8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<sst xmlns="http://schemas.openxmlformats.org/spreadsheetml/2006/main" count="7511" uniqueCount="239">
  <si>
    <t>Classification</t>
  </si>
  <si>
    <t>Number of Consumers</t>
  </si>
  <si>
    <t>NSW</t>
  </si>
  <si>
    <t>Vic</t>
  </si>
  <si>
    <t>Qld</t>
  </si>
  <si>
    <t>SA</t>
  </si>
  <si>
    <t>WA</t>
  </si>
  <si>
    <t>Tas</t>
  </si>
  <si>
    <t>Total</t>
  </si>
  <si>
    <t>Residential</t>
  </si>
  <si>
    <t>Commercial</t>
  </si>
  <si>
    <t>Industrial</t>
  </si>
  <si>
    <t>C&amp;I</t>
  </si>
  <si>
    <t>Traction</t>
  </si>
  <si>
    <t>Public Lighting</t>
  </si>
  <si>
    <t>Not Classifies</t>
  </si>
  <si>
    <t>Check</t>
  </si>
  <si>
    <t>Consumption (kWh)</t>
  </si>
  <si>
    <t>Revenue (Pounds)</t>
  </si>
  <si>
    <t>R&amp;C&amp;I</t>
  </si>
  <si>
    <t>Cents/kWh</t>
  </si>
  <si>
    <t xml:space="preserve">Greeen Tab </t>
  </si>
  <si>
    <t>Consumption (Million kWh)</t>
  </si>
  <si>
    <t>Revenue (Million Pounds)</t>
  </si>
  <si>
    <t>ACT</t>
  </si>
  <si>
    <t>NT</t>
  </si>
  <si>
    <t>PNG</t>
  </si>
  <si>
    <t>Revenue (Million Dollars)</t>
  </si>
  <si>
    <t>NSW, Qld Traction in C&amp;I</t>
  </si>
  <si>
    <t>ACT Pub Light under Commercial</t>
  </si>
  <si>
    <t>Business</t>
  </si>
  <si>
    <t>Res Cons</t>
  </si>
  <si>
    <t>Res Rev</t>
  </si>
  <si>
    <t>NSW=NSW &amp;ACT</t>
  </si>
  <si>
    <t>Not Classified = Rural</t>
  </si>
  <si>
    <t>Residential Revenue</t>
  </si>
  <si>
    <t xml:space="preserve">Purple Tab </t>
  </si>
  <si>
    <t xml:space="preserve">NT (or other teritories if PNG blank) </t>
  </si>
  <si>
    <t>Total Cons</t>
  </si>
  <si>
    <t>Total Rev</t>
  </si>
  <si>
    <t>c/kWh</t>
  </si>
  <si>
    <t>NSW &amp; ACT</t>
  </si>
  <si>
    <t>.</t>
  </si>
  <si>
    <t>Trends in Retail Electricity Prices in Australia</t>
  </si>
  <si>
    <t xml:space="preserve">Datasets and trend analysis compiled and developed by David Havyatt of Havvyatt Associates Pty Ltd </t>
  </si>
  <si>
    <t>This work is licensed under a Creative Commons Attribution 4.0 International License.</t>
  </si>
  <si>
    <t>Key</t>
  </si>
  <si>
    <t>This workbook contains a sheet for each year from 1954 to 2003 (so far) that includes the ESAA data from Tables 5, 6 and 7 of the various publications of statistics an, where provided, average prices. The tab colour indicates how much of the data from the tables has been entered for each year.</t>
  </si>
  <si>
    <t>Consumption and Customer numbers and some price points</t>
  </si>
  <si>
    <t>Blue Tab</t>
  </si>
  <si>
    <t>Original datasets from publications by the Electricity Supply Association of Australia, the Australian Bureau of Statistics and the Australian Competition and Consumer Commission.</t>
  </si>
  <si>
    <t>Alternate Consumption</t>
  </si>
  <si>
    <t>Unit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</si>
  <si>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</si>
  <si>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</si>
  <si>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</si>
  <si>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</si>
  <si>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</si>
  <si>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</si>
  <si>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</si>
  <si>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</si>
  <si>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</si>
  <si>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</si>
  <si>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</si>
  <si>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</si>
  <si>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</si>
  <si>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</si>
  <si>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</si>
  <si>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</si>
  <si>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</si>
  <si>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$</t>
  </si>
  <si>
    <t xml:space="preserve">Household Consumption </t>
  </si>
  <si>
    <t>kWh</t>
  </si>
  <si>
    <t>Household Price</t>
  </si>
  <si>
    <t>Total Expenditure</t>
  </si>
  <si>
    <t>Total Use</t>
  </si>
  <si>
    <t>Total Price</t>
  </si>
  <si>
    <t>Number of Households</t>
  </si>
  <si>
    <t>Million</t>
  </si>
  <si>
    <t>Consumption per Household</t>
  </si>
  <si>
    <t>kWh pa</t>
  </si>
  <si>
    <t>Source ABS 4604.0 Table 8</t>
  </si>
  <si>
    <t>Supply or Use</t>
  </si>
  <si>
    <t>Commodity</t>
  </si>
  <si>
    <t>Industry division (ANZSIC)</t>
  </si>
  <si>
    <t>ANZSIC division code</t>
  </si>
  <si>
    <t>Use</t>
  </si>
  <si>
    <t>Electricity generation</t>
  </si>
  <si>
    <t>Household final consumption expenditure</t>
  </si>
  <si>
    <t>$m</t>
  </si>
  <si>
    <t>Total domestic use</t>
  </si>
  <si>
    <t>Source ABS 4604.0 Table 6</t>
  </si>
  <si>
    <t>Industry subdivision</t>
  </si>
  <si>
    <t>ANZSIC subdivision code</t>
  </si>
  <si>
    <t>Electricity</t>
  </si>
  <si>
    <t>Consumption by households</t>
  </si>
  <si>
    <t>Consumption by households Total</t>
  </si>
  <si>
    <t>PJ</t>
  </si>
  <si>
    <t>Solar energy</t>
  </si>
  <si>
    <t>Total Net Use Total</t>
  </si>
  <si>
    <t xml:space="preserve">PJ to kWh conversion factor </t>
  </si>
  <si>
    <t>Source ABS 4604.0 Table 1</t>
  </si>
  <si>
    <t>Year</t>
  </si>
  <si>
    <t>Estimated Number of Households</t>
  </si>
  <si>
    <t>Electricity Costs per Household</t>
  </si>
  <si>
    <t>na</t>
  </si>
  <si>
    <t>Computed Expenditure $M</t>
  </si>
  <si>
    <t>Index Numbers ;  Electricity ;  Sydney ;</t>
  </si>
  <si>
    <t>Index Numbers ;  Electricity ;  Melbourne ;</t>
  </si>
  <si>
    <t>Index Numbers ;  Electricity ;  Brisbane ;</t>
  </si>
  <si>
    <t>Index Numbers ;  Electricity ;  Adelaide ;</t>
  </si>
  <si>
    <t>Index Numbers ;  Electricity ;  Perth ;</t>
  </si>
  <si>
    <t>Index Numbers ;  Electricity ;  Hobart ;</t>
  </si>
  <si>
    <t>Index Numbers ;  Electricity ;  Darwin ;</t>
  </si>
  <si>
    <t>Index Numbers ;  Electricity ;  Canberra ;</t>
  </si>
  <si>
    <t>Index Numbers ;  Electricity ;  Australia ;</t>
  </si>
  <si>
    <t>Index Numbers</t>
  </si>
  <si>
    <t>Series Type</t>
  </si>
  <si>
    <t>Original</t>
  </si>
  <si>
    <t>Data Type</t>
  </si>
  <si>
    <t>INDEX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</si>
  <si>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</si>
  <si>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</si>
  <si>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</si>
  <si>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</si>
  <si>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</si>
  <si>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</si>
  <si>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</si>
  <si>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A2328101R</t>
  </si>
  <si>
    <t>A2328106A</t>
  </si>
  <si>
    <t>A2328111V</t>
  </si>
  <si>
    <t>A2328116F</t>
  </si>
  <si>
    <t>A2328121X</t>
  </si>
  <si>
    <t>A2328126K</t>
  </si>
  <si>
    <t>A2328131C</t>
  </si>
  <si>
    <t>A2328136R</t>
  </si>
  <si>
    <t>A2328141J</t>
  </si>
  <si>
    <t>Non ESAA Data Sheets</t>
  </si>
  <si>
    <t>ESAA Sheets</t>
  </si>
  <si>
    <t>One sheet per year - Tab colours indicate extent of data loaded</t>
  </si>
  <si>
    <t>ABS-EA</t>
  </si>
  <si>
    <t>Dark Blue Tabs</t>
  </si>
  <si>
    <t xml:space="preserve">Data from the ABS Energy Account </t>
  </si>
  <si>
    <t>ABS-CPI</t>
  </si>
  <si>
    <t>Electricity Index numbers from ABS</t>
  </si>
  <si>
    <t>[ACT]</t>
  </si>
  <si>
    <t>[PNG]</t>
  </si>
  <si>
    <r>
      <rPr>
        <b/>
        <sz val="11"/>
        <color theme="1"/>
        <rFont val="Calibri"/>
        <family val="2"/>
        <scheme val="minor"/>
      </rPr>
      <t>AEMC Residential Electricity Price Trends</t>
    </r>
    <r>
      <rPr>
        <sz val="11"/>
        <color theme="1"/>
        <rFont val="Calibri"/>
        <family val="2"/>
        <scheme val="minor"/>
      </rPr>
      <t xml:space="preserve"> </t>
    </r>
  </si>
  <si>
    <t>Aggregate from reports from 2013-2020</t>
  </si>
  <si>
    <t>Price c/kWh</t>
  </si>
  <si>
    <t>2041-15</t>
  </si>
  <si>
    <t>2019-2020</t>
  </si>
  <si>
    <t>2020-21</t>
  </si>
  <si>
    <t>2021-22</t>
  </si>
  <si>
    <t>2022-23</t>
  </si>
  <si>
    <t>Base Year (actual)</t>
  </si>
  <si>
    <t>Alternate Consumption (GWh)</t>
  </si>
  <si>
    <t>Light Yellow</t>
  </si>
  <si>
    <t>Consumption and Customer numbers no prices</t>
  </si>
  <si>
    <t>WA 2003</t>
  </si>
  <si>
    <t>WA 2005</t>
  </si>
  <si>
    <t>Res</t>
  </si>
  <si>
    <t>% Res</t>
  </si>
  <si>
    <t>Average</t>
  </si>
  <si>
    <t>Interpolated WA Res Consumption</t>
  </si>
  <si>
    <t xml:space="preserve">WA Interpolation </t>
  </si>
  <si>
    <t>WA 2007</t>
  </si>
  <si>
    <t>Res as % Total</t>
  </si>
  <si>
    <t>Tas 2008</t>
  </si>
  <si>
    <t>Tas 2010</t>
  </si>
  <si>
    <t>Res %</t>
  </si>
  <si>
    <t>Acg Res %</t>
  </si>
  <si>
    <t>Estimated Resident Population</t>
  </si>
  <si>
    <t>Electricity, gas, water and waste services</t>
  </si>
  <si>
    <t>D</t>
  </si>
  <si>
    <t>Electricity supply</t>
  </si>
  <si>
    <t>Exports</t>
  </si>
  <si>
    <t>Exports Total</t>
  </si>
  <si>
    <t xml:space="preserve">Use </t>
  </si>
  <si>
    <t>Net Domestic Use</t>
  </si>
  <si>
    <t xml:space="preserve">Electricty </t>
  </si>
  <si>
    <t>Total-ESI-Exports</t>
  </si>
  <si>
    <t>Mining</t>
  </si>
  <si>
    <t>B</t>
  </si>
  <si>
    <t>Other Mining</t>
  </si>
  <si>
    <t>08,09,10</t>
  </si>
  <si>
    <t>Generation Statistics (Thousand kWh)</t>
  </si>
  <si>
    <t>Steam Plant</t>
  </si>
  <si>
    <t>Hydro Plant</t>
  </si>
  <si>
    <t>Internal Combustion Plant</t>
  </si>
  <si>
    <t>Generation Plant Installed (kW)</t>
  </si>
  <si>
    <t>Number of Consumers (data from 1952 report)</t>
  </si>
  <si>
    <t>Non-Res Cons</t>
  </si>
  <si>
    <t>Non-Res Rev</t>
  </si>
  <si>
    <t>Total AU</t>
  </si>
  <si>
    <t>Non-Res Expenditure</t>
  </si>
  <si>
    <t>Non-Res Use</t>
  </si>
  <si>
    <t>Household</t>
  </si>
  <si>
    <t>Household Expenditure</t>
  </si>
  <si>
    <t>Non-Res</t>
  </si>
  <si>
    <t>Non-Res Price</t>
  </si>
  <si>
    <t>Adj PPI</t>
  </si>
  <si>
    <t>Source</t>
  </si>
  <si>
    <t xml:space="preserve">6427.0 Producer Price Indexes, Australia Table 13. Input to the Manufacturing industries, division and selected industries, index numbers and percentage changes										</t>
  </si>
  <si>
    <t xml:space="preserve">AEMC Residential Electricity Price Trends </t>
  </si>
  <si>
    <t>Base Year (Actuals)</t>
  </si>
  <si>
    <t xml:space="preserve">Modified Electricity Index Numbers 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</si>
  <si>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</si>
  <si>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</si>
  <si>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</si>
  <si>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</si>
  <si>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</si>
  <si>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</si>
  <si>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</si>
  <si>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</si>
  <si>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Australia</t>
  </si>
  <si>
    <t>State</t>
  </si>
  <si>
    <t>City</t>
  </si>
  <si>
    <t>ACCC Retail Electricity Prices Inquiry Results</t>
  </si>
  <si>
    <t>Region</t>
  </si>
  <si>
    <t xml:space="preserve">c/kWh Real 2016-17 Dollars </t>
  </si>
  <si>
    <t>20017-18</t>
  </si>
  <si>
    <t>NEM</t>
  </si>
  <si>
    <t>ACT Total from next report</t>
  </si>
  <si>
    <t>Adjusted to match total</t>
  </si>
  <si>
    <t>Adjusted to match totals</t>
  </si>
  <si>
    <t>Other Territories</t>
  </si>
  <si>
    <t>Not Classified (or Rural)</t>
  </si>
  <si>
    <t xml:space="preserve">ACT </t>
  </si>
  <si>
    <t>Cth Terr or PNG</t>
  </si>
  <si>
    <t>Not Classified</t>
  </si>
  <si>
    <t>Values Used in Analysis</t>
  </si>
  <si>
    <t>Source Data</t>
  </si>
  <si>
    <t>Source: Transpose of ABS-EIN on previous tab</t>
  </si>
  <si>
    <t>Version 3.0</t>
  </si>
  <si>
    <t xml:space="preserve">All data available and entered </t>
  </si>
  <si>
    <t>Only totals and residential data entered</t>
  </si>
  <si>
    <t xml:space="preserve">Red 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</si>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</sst>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#,##0.000"/>
    <numFmt numFmtId="165" formatCode="0.000E+00"/>
    <numFmt numFmtId="166" formatCode="#,##0.0"/>
    <numFmt numFmtId="167" formatCode="mmm\-yyyy"/>
    <numFmt numFmtId="168" formatCode="_-* #,##0_-;\-* #,##0_-;_-* &quot;-&quot;??_-;_-@_-"/>
    <numFmt numFmtId="169" formatCode="0.0;\-0.0;0.0;@"/>
    <numFmt numFmtId="170" formatCode="0.00000;\-0.00000;0.00000;@"/>
    <numFmt numFmtId="171" formatCode="0.000%"/>
    <numFmt numFmtId="173" formatCode="#,##0.0000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 tint="-0.249977111117893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49CCF"/>
      <name val="Source Sans Pro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8"/>
      <color theme="2" tint="-9.9948118533890809E-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4" fillId="0" borderId="0"/>
    <xf numFmtId="41" fontId="8" fillId="0" borderId="0" applyFont="0" applyFill="0" applyBorder="0" applyAlignment="0" applyProtection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0" fontId="3" fillId="8" borderId="1" applyNumberFormat="0" applyFill="0" applyBorder="0" applyAlignment="0" applyProtection="0"/>
    <xf numFmtId="0" fontId="16" fillId="9" borderId="2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4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  <xf numFmtId="3" fontId="1" fillId="2" borderId="0" xfId="0" applyNumberFormat="1" applyFont="1" applyFill="1"/>
    <xf numFmtId="164" fontId="0" fillId="0" borderId="0" xfId="0" applyNumberFormat="1"/>
    <xf numFmtId="164" fontId="4" fillId="0" borderId="0" xfId="0" applyNumberFormat="1" applyFont="1"/>
    <xf numFmtId="164" fontId="3" fillId="0" borderId="0" xfId="0" applyNumberFormat="1" applyFont="1"/>
    <xf numFmtId="164" fontId="4" fillId="2" borderId="0" xfId="0" applyNumberFormat="1" applyFont="1" applyFill="1"/>
    <xf numFmtId="164" fontId="3" fillId="2" borderId="0" xfId="0" applyNumberFormat="1" applyFont="1" applyFill="1"/>
    <xf numFmtId="3" fontId="1" fillId="3" borderId="0" xfId="0" applyNumberFormat="1" applyFont="1" applyFill="1"/>
    <xf numFmtId="164" fontId="1" fillId="3" borderId="0" xfId="0" applyNumberFormat="1" applyFont="1" applyFill="1"/>
    <xf numFmtId="4" fontId="1" fillId="3" borderId="0" xfId="0" applyNumberFormat="1" applyFont="1" applyFill="1"/>
    <xf numFmtId="4" fontId="0" fillId="0" borderId="0" xfId="0" applyNumberFormat="1"/>
    <xf numFmtId="3" fontId="1" fillId="0" borderId="0" xfId="0" applyNumberFormat="1" applyFont="1" applyFill="1"/>
    <xf numFmtId="0" fontId="0" fillId="0" borderId="0" xfId="0" applyFill="1"/>
    <xf numFmtId="4" fontId="1" fillId="0" borderId="0" xfId="0" applyNumberFormat="1" applyFont="1" applyFill="1"/>
    <xf numFmtId="3" fontId="3" fillId="3" borderId="0" xfId="0" applyNumberFormat="1" applyFont="1" applyFill="1"/>
    <xf numFmtId="3" fontId="4" fillId="3" borderId="0" xfId="0" applyNumberFormat="1" applyFont="1" applyFill="1"/>
    <xf numFmtId="164" fontId="3" fillId="3" borderId="0" xfId="0" applyNumberFormat="1" applyFont="1" applyFill="1"/>
    <xf numFmtId="164" fontId="4" fillId="3" borderId="0" xfId="0" applyNumberFormat="1" applyFont="1" applyFill="1"/>
    <xf numFmtId="164" fontId="3" fillId="0" borderId="0" xfId="0" applyNumberFormat="1" applyFont="1" applyFill="1"/>
    <xf numFmtId="0" fontId="5" fillId="0" borderId="0" xfId="0" applyFont="1"/>
    <xf numFmtId="0" fontId="0" fillId="0" borderId="0" xfId="0"/>
    <xf numFmtId="0" fontId="7" fillId="0" borderId="0" xfId="0" applyFont="1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15" fontId="0" fillId="0" borderId="0" xfId="0" applyNumberForma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5" fontId="4" fillId="0" borderId="0" xfId="3" applyNumberFormat="1" applyAlignment="1">
      <alignment horizontal="right"/>
    </xf>
    <xf numFmtId="41" fontId="9" fillId="0" borderId="0" xfId="4" applyFont="1" applyFill="1" applyBorder="1" applyAlignment="1">
      <alignment horizontal="right" wrapText="1"/>
    </xf>
    <xf numFmtId="0" fontId="4" fillId="0" borderId="0" xfId="5" applyAlignment="1">
      <alignment wrapText="1"/>
    </xf>
    <xf numFmtId="165" fontId="4" fillId="0" borderId="0" xfId="5" applyNumberFormat="1" applyAlignment="1">
      <alignment wrapText="1"/>
    </xf>
    <xf numFmtId="41" fontId="4" fillId="0" borderId="0" xfId="4" applyFont="1" applyFill="1" applyBorder="1" applyAlignment="1">
      <alignment horizontal="right"/>
    </xf>
    <xf numFmtId="0" fontId="10" fillId="0" borderId="0" xfId="0" applyFont="1"/>
    <xf numFmtId="43" fontId="1" fillId="0" borderId="0" xfId="2" applyFont="1"/>
    <xf numFmtId="165" fontId="1" fillId="0" borderId="0" xfId="0" applyNumberFormat="1" applyFont="1"/>
    <xf numFmtId="166" fontId="11" fillId="0" borderId="0" xfId="0" applyNumberFormat="1" applyFont="1" applyAlignment="1">
      <alignment horizontal="right"/>
    </xf>
    <xf numFmtId="0" fontId="9" fillId="0" borderId="0" xfId="0" applyFont="1"/>
    <xf numFmtId="49" fontId="9" fillId="0" borderId="0" xfId="0" applyNumberFormat="1" applyFont="1" applyAlignment="1">
      <alignment wrapText="1"/>
    </xf>
    <xf numFmtId="3" fontId="9" fillId="0" borderId="0" xfId="0" applyNumberFormat="1" applyFont="1" applyAlignment="1">
      <alignment horizontal="right" wrapText="1"/>
    </xf>
    <xf numFmtId="3" fontId="9" fillId="0" borderId="0" xfId="0" applyNumberFormat="1" applyFont="1" applyAlignment="1">
      <alignment horizontal="right"/>
    </xf>
    <xf numFmtId="3" fontId="9" fillId="0" borderId="0" xfId="6" applyNumberFormat="1" applyFont="1" applyAlignment="1">
      <alignment horizontal="right" wrapText="1"/>
    </xf>
    <xf numFmtId="0" fontId="4" fillId="0" borderId="0" xfId="0" applyFont="1"/>
    <xf numFmtId="0" fontId="4" fillId="0" borderId="0" xfId="6" applyFont="1" applyAlignment="1">
      <alignment horizontal="left" wrapText="1"/>
    </xf>
    <xf numFmtId="3" fontId="4" fillId="0" borderId="0" xfId="3" applyNumberFormat="1" applyAlignment="1">
      <alignment horizontal="right"/>
    </xf>
    <xf numFmtId="0" fontId="4" fillId="0" borderId="0" xfId="5"/>
    <xf numFmtId="0" fontId="9" fillId="0" borderId="0" xfId="6" applyFont="1" applyAlignment="1">
      <alignment horizontal="left" wrapText="1"/>
    </xf>
    <xf numFmtId="0" fontId="9" fillId="0" borderId="0" xfId="0" applyFont="1" applyAlignment="1">
      <alignment horizontal="left"/>
    </xf>
    <xf numFmtId="3" fontId="4" fillId="0" borderId="0" xfId="3" applyNumberFormat="1" applyAlignment="1">
      <alignment horizontal="left"/>
    </xf>
    <xf numFmtId="3" fontId="4" fillId="0" borderId="0" xfId="0" applyNumberFormat="1" applyFont="1" applyAlignment="1">
      <alignment horizontal="right"/>
    </xf>
    <xf numFmtId="17" fontId="1" fillId="0" borderId="0" xfId="0" applyNumberFormat="1" applyFont="1"/>
    <xf numFmtId="3" fontId="11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17" fontId="0" fillId="0" borderId="0" xfId="0" applyNumberFormat="1"/>
    <xf numFmtId="167" fontId="9" fillId="0" borderId="0" xfId="0" applyNumberFormat="1" applyFont="1"/>
    <xf numFmtId="167" fontId="4" fillId="0" borderId="0" xfId="0" applyNumberFormat="1" applyFont="1"/>
    <xf numFmtId="167" fontId="4" fillId="0" borderId="0" xfId="0" applyNumberFormat="1" applyFont="1" applyAlignment="1">
      <alignment horizontal="left"/>
    </xf>
    <xf numFmtId="168" fontId="4" fillId="0" borderId="0" xfId="2" applyNumberFormat="1" applyFont="1" applyAlignment="1">
      <alignment horizontal="left"/>
    </xf>
    <xf numFmtId="169" fontId="4" fillId="0" borderId="0" xfId="0" applyNumberFormat="1" applyFont="1"/>
    <xf numFmtId="170" fontId="4" fillId="0" borderId="0" xfId="0" applyNumberFormat="1" applyFont="1"/>
    <xf numFmtId="167" fontId="1" fillId="0" borderId="0" xfId="0" applyNumberFormat="1" applyFont="1" applyAlignment="1">
      <alignment horizontal="left"/>
    </xf>
    <xf numFmtId="169" fontId="1" fillId="0" borderId="0" xfId="0" applyNumberFormat="1" applyFont="1"/>
    <xf numFmtId="0" fontId="5" fillId="0" borderId="0" xfId="0" applyFont="1" applyAlignment="1">
      <alignment wrapText="1"/>
    </xf>
    <xf numFmtId="0" fontId="0" fillId="0" borderId="0" xfId="0"/>
    <xf numFmtId="0" fontId="0" fillId="0" borderId="0" xfId="0"/>
    <xf numFmtId="166" fontId="1" fillId="0" borderId="0" xfId="0" applyNumberFormat="1" applyFont="1"/>
    <xf numFmtId="166" fontId="2" fillId="0" borderId="0" xfId="0" applyNumberFormat="1" applyFont="1"/>
    <xf numFmtId="166" fontId="3" fillId="0" borderId="0" xfId="0" applyNumberFormat="1" applyFont="1"/>
    <xf numFmtId="4" fontId="2" fillId="0" borderId="0" xfId="0" applyNumberFormat="1" applyFont="1"/>
    <xf numFmtId="4" fontId="3" fillId="0" borderId="0" xfId="0" applyNumberFormat="1" applyFont="1"/>
    <xf numFmtId="166" fontId="1" fillId="3" borderId="0" xfId="0" applyNumberFormat="1" applyFont="1" applyFill="1"/>
    <xf numFmtId="164" fontId="1" fillId="4" borderId="0" xfId="0" applyNumberFormat="1" applyFont="1" applyFill="1"/>
    <xf numFmtId="3" fontId="3" fillId="0" borderId="0" xfId="0" applyNumberFormat="1" applyFont="1" applyFill="1"/>
    <xf numFmtId="0" fontId="1" fillId="4" borderId="0" xfId="0" applyFont="1" applyFill="1"/>
    <xf numFmtId="171" fontId="1" fillId="4" borderId="0" xfId="7" applyNumberFormat="1" applyFont="1" applyFill="1"/>
    <xf numFmtId="171" fontId="1" fillId="4" borderId="0" xfId="0" applyNumberFormat="1" applyFont="1" applyFill="1"/>
    <xf numFmtId="4" fontId="3" fillId="3" borderId="0" xfId="0" applyNumberFormat="1" applyFont="1" applyFill="1"/>
    <xf numFmtId="166" fontId="3" fillId="3" borderId="0" xfId="0" applyNumberFormat="1" applyFont="1" applyFill="1"/>
    <xf numFmtId="0" fontId="0" fillId="5" borderId="0" xfId="0" applyFill="1"/>
    <xf numFmtId="0" fontId="1" fillId="5" borderId="0" xfId="0" applyFont="1" applyFill="1"/>
    <xf numFmtId="3" fontId="1" fillId="5" borderId="0" xfId="0" applyNumberFormat="1" applyFont="1" applyFill="1"/>
    <xf numFmtId="9" fontId="1" fillId="5" borderId="0" xfId="7" applyFont="1" applyFill="1"/>
    <xf numFmtId="3" fontId="1" fillId="6" borderId="0" xfId="0" applyNumberFormat="1" applyFont="1" applyFill="1"/>
    <xf numFmtId="0" fontId="1" fillId="6" borderId="0" xfId="0" applyFont="1" applyFill="1"/>
    <xf numFmtId="4" fontId="1" fillId="6" borderId="0" xfId="0" applyNumberFormat="1" applyFont="1" applyFill="1"/>
    <xf numFmtId="9" fontId="1" fillId="6" borderId="0" xfId="7" applyFont="1" applyFill="1"/>
    <xf numFmtId="49" fontId="4" fillId="0" borderId="0" xfId="3" applyNumberForma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/>
    <xf numFmtId="166" fontId="12" fillId="7" borderId="0" xfId="0" quotePrefix="1" applyNumberFormat="1" applyFont="1" applyFill="1" applyAlignment="1">
      <alignment horizontal="right" vertical="center"/>
    </xf>
    <xf numFmtId="0" fontId="14" fillId="7" borderId="0" xfId="0" applyFont="1" applyFill="1" applyAlignment="1">
      <alignment vertical="center"/>
    </xf>
    <xf numFmtId="166" fontId="12" fillId="7" borderId="0" xfId="0" applyNumberFormat="1" applyFont="1" applyFill="1" applyAlignment="1">
      <alignment horizontal="right" vertical="center"/>
    </xf>
    <xf numFmtId="166" fontId="14" fillId="7" borderId="0" xfId="0" applyNumberFormat="1" applyFont="1" applyFill="1" applyAlignment="1">
      <alignment horizontal="right" vertical="center"/>
    </xf>
    <xf numFmtId="0" fontId="0" fillId="0" borderId="0" xfId="0"/>
    <xf numFmtId="3" fontId="0" fillId="0" borderId="0" xfId="0" applyNumberFormat="1"/>
    <xf numFmtId="4" fontId="15" fillId="0" borderId="0" xfId="0" applyNumberFormat="1" applyFont="1"/>
    <xf numFmtId="0" fontId="15" fillId="0" borderId="0" xfId="0" applyFont="1"/>
    <xf numFmtId="0" fontId="1" fillId="2" borderId="0" xfId="0" applyFont="1" applyFill="1"/>
    <xf numFmtId="0" fontId="4" fillId="0" borderId="0" xfId="0" applyFont="1" applyAlignment="1">
      <alignment horizontal="left" wrapText="1"/>
    </xf>
    <xf numFmtId="2" fontId="3" fillId="0" borderId="0" xfId="0" applyNumberFormat="1" applyFont="1" applyFill="1"/>
    <xf numFmtId="2" fontId="3" fillId="2" borderId="0" xfId="0" applyNumberFormat="1" applyFont="1" applyFill="1"/>
    <xf numFmtId="4" fontId="1" fillId="2" borderId="0" xfId="0" applyNumberFormat="1" applyFont="1" applyFill="1"/>
    <xf numFmtId="3" fontId="3" fillId="0" borderId="0" xfId="8" applyNumberFormat="1" applyFill="1" applyBorder="1"/>
    <xf numFmtId="164" fontId="3" fillId="0" borderId="0" xfId="8" applyNumberFormat="1" applyFill="1" applyBorder="1"/>
    <xf numFmtId="3" fontId="16" fillId="0" borderId="0" xfId="9" applyNumberFormat="1" applyFill="1" applyBorder="1"/>
    <xf numFmtId="0" fontId="16" fillId="0" borderId="0" xfId="9" applyFill="1" applyBorder="1"/>
    <xf numFmtId="164" fontId="16" fillId="0" borderId="0" xfId="9" applyNumberFormat="1" applyFill="1" applyBorder="1"/>
    <xf numFmtId="2" fontId="3" fillId="0" borderId="0" xfId="8" applyNumberFormat="1" applyFill="1" applyBorder="1"/>
    <xf numFmtId="0" fontId="3" fillId="0" borderId="0" xfId="8" applyFill="1" applyBorder="1"/>
    <xf numFmtId="4" fontId="3" fillId="0" borderId="0" xfId="8" applyNumberFormat="1" applyFill="1" applyBorder="1"/>
    <xf numFmtId="173" fontId="16" fillId="0" borderId="0" xfId="9" applyNumberFormat="1" applyFill="1" applyBorder="1"/>
    <xf numFmtId="164" fontId="1" fillId="7" borderId="0" xfId="0" applyNumberFormat="1" applyFont="1" applyFill="1"/>
    <xf numFmtId="0" fontId="1" fillId="0" borderId="0" xfId="0" applyFont="1" applyFill="1"/>
    <xf numFmtId="0" fontId="5" fillId="0" borderId="0" xfId="0" applyFont="1"/>
    <xf numFmtId="0" fontId="0" fillId="0" borderId="0" xfId="0"/>
    <xf numFmtId="0" fontId="0" fillId="0" borderId="0" xfId="0"/>
    <xf numFmtId="4" fontId="1" fillId="0" borderId="0" xfId="8" applyNumberFormat="1" applyFont="1" applyFill="1" applyBorder="1"/>
    <xf numFmtId="0" fontId="1" fillId="10" borderId="0" xfId="0" applyFont="1" applyFill="1"/>
    <xf numFmtId="3" fontId="1" fillId="10" borderId="0" xfId="0" applyNumberFormat="1" applyFont="1" applyFill="1"/>
    <xf numFmtId="3" fontId="4" fillId="10" borderId="0" xfId="0" applyNumberFormat="1" applyFont="1" applyFill="1"/>
    <xf numFmtId="3" fontId="3" fillId="10" borderId="0" xfId="8" applyNumberFormat="1" applyFill="1" applyBorder="1"/>
    <xf numFmtId="3" fontId="16" fillId="10" borderId="0" xfId="9" applyNumberFormat="1" applyFill="1" applyBorder="1"/>
    <xf numFmtId="164" fontId="1" fillId="10" borderId="0" xfId="0" applyNumberFormat="1" applyFont="1" applyFill="1"/>
    <xf numFmtId="164" fontId="4" fillId="10" borderId="0" xfId="0" applyNumberFormat="1" applyFont="1" applyFill="1"/>
    <xf numFmtId="164" fontId="3" fillId="10" borderId="0" xfId="8" applyNumberFormat="1" applyFill="1" applyBorder="1"/>
    <xf numFmtId="3" fontId="2" fillId="10" borderId="0" xfId="0" applyNumberFormat="1" applyFont="1" applyFill="1"/>
    <xf numFmtId="0" fontId="0" fillId="10" borderId="0" xfId="0" applyFill="1"/>
    <xf numFmtId="4" fontId="3" fillId="10" borderId="0" xfId="8" applyNumberFormat="1" applyFill="1" applyBorder="1"/>
    <xf numFmtId="164" fontId="16" fillId="10" borderId="0" xfId="9" applyNumberFormat="1" applyFill="1" applyBorder="1"/>
    <xf numFmtId="166" fontId="12" fillId="0" borderId="0" xfId="0" quotePrefix="1" applyNumberFormat="1" applyFont="1" applyFill="1" applyAlignment="1">
      <alignment horizontal="right" vertical="center"/>
    </xf>
    <xf numFmtId="166" fontId="12" fillId="0" borderId="0" xfId="0" applyNumberFormat="1" applyFont="1" applyFill="1" applyAlignment="1">
      <alignment horizontal="right" vertical="center"/>
    </xf>
    <xf numFmtId="0" fontId="14" fillId="0" borderId="0" xfId="0" applyFont="1" applyFill="1" applyAlignment="1">
      <alignment vertical="center"/>
    </xf>
    <xf numFmtId="166" fontId="14" fillId="0" borderId="0" xfId="0" applyNumberFormat="1" applyFont="1" applyFill="1" applyAlignment="1">
      <alignment horizontal="right" vertical="center"/>
    </xf>
    <xf numFmtId="3" fontId="3" fillId="2" borderId="0" xfId="8" applyNumberFormat="1" applyFill="1" applyBorder="1"/>
    <xf numFmtId="0" fontId="5" fillId="0" borderId="0" xfId="0" applyFont="1"/>
    <xf numFmtId="0" fontId="0" fillId="0" borderId="0" xfId="0"/>
    <xf numFmtId="0" fontId="0" fillId="0" borderId="0" xfId="0" applyAlignment="1">
      <alignment wrapText="1"/>
    </xf>
    <xf numFmtId="0" fontId="6" fillId="0" borderId="0" xfId="1"/>
    <xf numFmtId="0" fontId="0" fillId="0" borderId="0" xfId="0" applyAlignment="1">
      <alignment vertical="top" wrapText="1"/>
    </xf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ont="1" applyFill="1" applyAlignment="1">
      <alignment vertical="top"/>
    </xf>
  </cellXfs>
  <cellStyles count="10">
    <cellStyle name="Calculation" xfId="8" builtinId="22" customBuiltin="1"/>
    <cellStyle name="Check Cell" xfId="9" builtinId="23" customBuiltin="1"/>
    <cellStyle name="Comma" xfId="2" builtinId="3"/>
    <cellStyle name="Comma [0] 2" xfId="4" xr:uid="{3D790534-BD10-4F1E-A985-AF760CC93D22}"/>
    <cellStyle name="Hyperlink" xfId="1" builtinId="8"/>
    <cellStyle name="Normal" xfId="0" builtinId="0"/>
    <cellStyle name="Normal 10 2 7" xfId="3" xr:uid="{E5C208B9-00C4-4F06-A10B-1F5BDDD17F6F}"/>
    <cellStyle name="Normal 2 2 2" xfId="6" xr:uid="{08A5C020-2EBC-4F91-9360-FA74274E5652}"/>
    <cellStyle name="Normal 29" xfId="5" xr:uid="{AD136357-F922-4395-A4D7-FF065D451843}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838200</xdr:colOff>
      <xdr:row>6</xdr:row>
      <xdr:rowOff>295275</xdr:rowOff>
    </xdr:to>
    <xdr:pic>
      <xdr:nvPicPr>
        <xdr:cNvPr id="2" name="Picture 1" descr="Creative Commons Licen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53ED6-FB51-4C4A-90EF-21E2290FF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reativecommons.org/licenses/by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8E20-CA11-4545-B603-BC21572107DB}">
  <sheetPr>
    <tabColor rgb="FFFF0000"/>
  </sheetPr>
  <dimension ref="A1:F23"/>
  <sheetViews>
    <sheetView tabSelected="1" workbookViewId="0">
      <selection activeCell="E16" sqref="E16"/>
    </sheetView>
  </sheetViews>
  <sheetFormatPr defaultRowHeight="15" x14ac:dyDescent="0.25"/>
  <cols>
    <col min="1" max="1" width="16.28515625" customWidth="1"/>
    <col min="2" max="6" width="15.85546875" customWidth="1"/>
  </cols>
  <sheetData>
    <row r="1" spans="1:6" x14ac:dyDescent="0.25">
      <c r="A1" s="149" t="s">
        <v>43</v>
      </c>
      <c r="B1" s="149"/>
      <c r="C1" s="149"/>
      <c r="D1" s="149"/>
      <c r="E1" s="149"/>
      <c r="F1" s="149"/>
    </row>
    <row r="2" spans="1:6" x14ac:dyDescent="0.25">
      <c r="A2" s="30" t="s">
        <v>234</v>
      </c>
      <c r="B2" s="37">
        <v>44266</v>
      </c>
    </row>
    <row r="3" spans="1:6" s="34" customFormat="1" x14ac:dyDescent="0.25">
      <c r="A3" s="33"/>
      <c r="B3" s="37"/>
    </row>
    <row r="4" spans="1:6" x14ac:dyDescent="0.25">
      <c r="A4" s="150" t="s">
        <v>44</v>
      </c>
      <c r="B4" s="150"/>
      <c r="C4" s="150"/>
      <c r="D4" s="150"/>
      <c r="E4" s="150"/>
      <c r="F4" s="150"/>
    </row>
    <row r="5" spans="1:6" ht="30" customHeight="1" x14ac:dyDescent="0.25">
      <c r="A5" s="151" t="s">
        <v>50</v>
      </c>
      <c r="B5" s="151"/>
      <c r="C5" s="151"/>
      <c r="D5" s="151"/>
      <c r="E5" s="151"/>
      <c r="F5" s="151"/>
    </row>
    <row r="7" spans="1:6" ht="33" customHeight="1" x14ac:dyDescent="0.3">
      <c r="A7" s="32"/>
    </row>
    <row r="8" spans="1:6" x14ac:dyDescent="0.25">
      <c r="A8" s="152" t="s">
        <v>45</v>
      </c>
      <c r="B8" s="152"/>
      <c r="C8" s="152"/>
      <c r="D8" s="152"/>
      <c r="E8" s="152"/>
      <c r="F8" s="152"/>
    </row>
    <row r="10" spans="1:6" s="31" customFormat="1" x14ac:dyDescent="0.25">
      <c r="A10" s="153" t="s">
        <v>47</v>
      </c>
      <c r="B10" s="153"/>
      <c r="C10" s="153"/>
      <c r="D10" s="153"/>
      <c r="E10" s="153"/>
      <c r="F10" s="153"/>
    </row>
    <row r="11" spans="1:6" s="31" customFormat="1" x14ac:dyDescent="0.25">
      <c r="A11" s="153"/>
      <c r="B11" s="153"/>
      <c r="C11" s="153"/>
      <c r="D11" s="153"/>
      <c r="E11" s="153"/>
      <c r="F11" s="153"/>
    </row>
    <row r="12" spans="1:6" s="31" customFormat="1" x14ac:dyDescent="0.25">
      <c r="A12" s="153"/>
      <c r="B12" s="153"/>
      <c r="C12" s="153"/>
      <c r="D12" s="153"/>
      <c r="E12" s="153"/>
      <c r="F12" s="153"/>
    </row>
    <row r="13" spans="1:6" s="31" customFormat="1" x14ac:dyDescent="0.25">
      <c r="A13" s="153"/>
      <c r="B13" s="153"/>
      <c r="C13" s="153"/>
      <c r="D13" s="153"/>
      <c r="E13" s="153"/>
      <c r="F13" s="153"/>
    </row>
    <row r="14" spans="1:6" x14ac:dyDescent="0.25">
      <c r="A14" s="30" t="s">
        <v>46</v>
      </c>
    </row>
    <row r="15" spans="1:6" s="36" customFormat="1" x14ac:dyDescent="0.25">
      <c r="A15" s="35" t="s">
        <v>138</v>
      </c>
      <c r="B15" s="36" t="s">
        <v>139</v>
      </c>
    </row>
    <row r="16" spans="1:6" x14ac:dyDescent="0.25">
      <c r="A16" s="157" t="s">
        <v>21</v>
      </c>
      <c r="B16" t="s">
        <v>235</v>
      </c>
    </row>
    <row r="17" spans="1:2" s="31" customFormat="1" x14ac:dyDescent="0.25">
      <c r="A17" s="156" t="s">
        <v>36</v>
      </c>
      <c r="B17" s="31" t="s">
        <v>236</v>
      </c>
    </row>
    <row r="18" spans="1:2" x14ac:dyDescent="0.25">
      <c r="A18" s="155" t="s">
        <v>49</v>
      </c>
      <c r="B18" t="s">
        <v>48</v>
      </c>
    </row>
    <row r="19" spans="1:2" x14ac:dyDescent="0.25">
      <c r="A19" s="154" t="s">
        <v>157</v>
      </c>
      <c r="B19" s="78" t="s">
        <v>158</v>
      </c>
    </row>
    <row r="20" spans="1:2" s="130" customFormat="1" x14ac:dyDescent="0.25">
      <c r="A20" s="158" t="s">
        <v>237</v>
      </c>
      <c r="B20" s="130" t="s">
        <v>238</v>
      </c>
    </row>
    <row r="21" spans="1:2" ht="30" x14ac:dyDescent="0.25">
      <c r="A21" s="77" t="s">
        <v>137</v>
      </c>
      <c r="B21" s="159" t="s">
        <v>141</v>
      </c>
    </row>
    <row r="22" spans="1:2" x14ac:dyDescent="0.25">
      <c r="A22" t="s">
        <v>140</v>
      </c>
      <c r="B22" t="s">
        <v>142</v>
      </c>
    </row>
    <row r="23" spans="1:2" x14ac:dyDescent="0.25">
      <c r="A23" t="s">
        <v>143</v>
      </c>
      <c r="B23" t="s">
        <v>144</v>
      </c>
    </row>
  </sheetData>
  <mergeCells count="5">
    <mergeCell ref="A1:F1"/>
    <mergeCell ref="A4:F4"/>
    <mergeCell ref="A5:F5"/>
    <mergeCell ref="A8:F8"/>
    <mergeCell ref="A10:F13"/>
  </mergeCells>
  <hyperlinks>
    <hyperlink ref="A8" r:id="rId1" display="http://creativecommons.org/licenses/by/4.0/" xr:uid="{68CB6EB9-B1D5-4D37-B81D-72E7967A233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CF45-AFAF-493B-9044-DB3B5C5F05BE}">
  <sheetPr>
    <tabColor theme="7" tint="0.79998168889431442"/>
  </sheetPr>
  <dimension ref="A1:M80"/>
  <sheetViews>
    <sheetView topLeftCell="A13" workbookViewId="0">
      <selection activeCell="A41" sqref="A41:A50"/>
    </sheetView>
  </sheetViews>
  <sheetFormatPr defaultRowHeight="15" x14ac:dyDescent="0.25"/>
  <cols>
    <col min="1" max="1" width="18.140625" style="103" customWidth="1"/>
    <col min="2" max="10" width="12" style="103" customWidth="1"/>
    <col min="11" max="11" width="12.7109375" style="103" bestFit="1" customWidth="1"/>
    <col min="12" max="16384" width="9.140625" style="103"/>
  </cols>
  <sheetData>
    <row r="1" spans="1:13" x14ac:dyDescent="0.25">
      <c r="A1" s="1" t="s">
        <v>191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228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 t="e">
        <f>NA()</f>
        <v>#N/A</v>
      </c>
      <c r="C3" s="3" t="e">
        <f>NA()</f>
        <v>#N/A</v>
      </c>
      <c r="D3" s="3" t="e">
        <f>NA()</f>
        <v>#N/A</v>
      </c>
      <c r="E3" s="3" t="e">
        <f>NA()</f>
        <v>#N/A</v>
      </c>
      <c r="F3" s="3" t="e">
        <f>NA()</f>
        <v>#N/A</v>
      </c>
      <c r="G3" s="3" t="e">
        <f>NA()</f>
        <v>#N/A</v>
      </c>
      <c r="H3" s="3"/>
      <c r="I3" s="3"/>
      <c r="J3" s="3" t="e">
        <f>NA()</f>
        <v>#N/A</v>
      </c>
      <c r="K3" s="3" t="e">
        <f>NA()</f>
        <v>#N/A</v>
      </c>
      <c r="L3" s="4" t="e">
        <f t="shared" ref="L3:L11" si="0">SUM(B3:J3)-K3</f>
        <v>#N/A</v>
      </c>
    </row>
    <row r="4" spans="1:13" x14ac:dyDescent="0.25">
      <c r="A4" s="1" t="s">
        <v>10</v>
      </c>
      <c r="B4" s="3" t="e">
        <f>NA()</f>
        <v>#N/A</v>
      </c>
      <c r="C4" s="3" t="e">
        <f>NA()</f>
        <v>#N/A</v>
      </c>
      <c r="D4" s="3" t="e">
        <f>NA()</f>
        <v>#N/A</v>
      </c>
      <c r="E4" s="3" t="e">
        <f>NA()</f>
        <v>#N/A</v>
      </c>
      <c r="F4" s="3" t="e">
        <f>NA()</f>
        <v>#N/A</v>
      </c>
      <c r="G4" s="3" t="e">
        <f>NA()</f>
        <v>#N/A</v>
      </c>
      <c r="H4" s="3"/>
      <c r="I4" s="3"/>
      <c r="J4" s="3" t="e">
        <f>NA()</f>
        <v>#N/A</v>
      </c>
      <c r="K4" s="3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 t="e">
        <f>NA()</f>
        <v>#N/A</v>
      </c>
      <c r="C5" s="3" t="e">
        <f>NA()</f>
        <v>#N/A</v>
      </c>
      <c r="D5" s="3" t="e">
        <f>NA()</f>
        <v>#N/A</v>
      </c>
      <c r="E5" s="3" t="e">
        <f>NA()</f>
        <v>#N/A</v>
      </c>
      <c r="F5" s="3" t="e">
        <f>NA()</f>
        <v>#N/A</v>
      </c>
      <c r="G5" s="3" t="e">
        <f>NA()</f>
        <v>#N/A</v>
      </c>
      <c r="H5" s="3"/>
      <c r="I5" s="3"/>
      <c r="J5" s="3" t="e">
        <f>NA()</f>
        <v>#N/A</v>
      </c>
      <c r="K5" s="3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3" t="e">
        <f>NA()</f>
        <v>#N/A</v>
      </c>
      <c r="C6" s="3" t="e">
        <f>NA()</f>
        <v>#N/A</v>
      </c>
      <c r="D6" s="3" t="e">
        <f>NA()</f>
        <v>#N/A</v>
      </c>
      <c r="E6" s="3" t="e">
        <f>NA()</f>
        <v>#N/A</v>
      </c>
      <c r="F6" s="3" t="e">
        <f>NA()</f>
        <v>#N/A</v>
      </c>
      <c r="G6" s="3" t="e">
        <f>NA()</f>
        <v>#N/A</v>
      </c>
      <c r="H6" s="3"/>
      <c r="I6" s="3"/>
      <c r="J6" s="3" t="e">
        <f>NA()</f>
        <v>#N/A</v>
      </c>
      <c r="K6" s="3" t="e">
        <f>NA()</f>
        <v>#N/A</v>
      </c>
      <c r="L6" s="4" t="e">
        <f t="shared" si="0"/>
        <v>#N/A</v>
      </c>
    </row>
    <row r="7" spans="1:13" x14ac:dyDescent="0.25">
      <c r="A7" s="1" t="s">
        <v>19</v>
      </c>
      <c r="B7" s="3" t="e">
        <f>NA()</f>
        <v>#N/A</v>
      </c>
      <c r="C7" s="3" t="e">
        <f>NA()</f>
        <v>#N/A</v>
      </c>
      <c r="D7" s="3" t="e">
        <f>NA()</f>
        <v>#N/A</v>
      </c>
      <c r="E7" s="3" t="e">
        <f>NA()</f>
        <v>#N/A</v>
      </c>
      <c r="F7" s="3" t="e">
        <f>NA()</f>
        <v>#N/A</v>
      </c>
      <c r="G7" s="3" t="e">
        <f>NA()</f>
        <v>#N/A</v>
      </c>
      <c r="H7" s="3"/>
      <c r="I7" s="3"/>
      <c r="J7" s="3" t="e">
        <f>NA()</f>
        <v>#N/A</v>
      </c>
      <c r="K7" s="3" t="e">
        <f>NA()</f>
        <v>#N/A</v>
      </c>
      <c r="L7" s="4" t="e">
        <f t="shared" si="0"/>
        <v>#N/A</v>
      </c>
    </row>
    <row r="8" spans="1:13" x14ac:dyDescent="0.25">
      <c r="A8" s="1" t="s">
        <v>13</v>
      </c>
      <c r="B8" s="3" t="e">
        <f>NA()</f>
        <v>#N/A</v>
      </c>
      <c r="C8" s="3" t="e">
        <f>NA()</f>
        <v>#N/A</v>
      </c>
      <c r="D8" s="3" t="e">
        <f>NA()</f>
        <v>#N/A</v>
      </c>
      <c r="E8" s="3" t="e">
        <f>NA()</f>
        <v>#N/A</v>
      </c>
      <c r="F8" s="3" t="e">
        <f>NA()</f>
        <v>#N/A</v>
      </c>
      <c r="G8" s="3" t="e">
        <f>NA()</f>
        <v>#N/A</v>
      </c>
      <c r="H8" s="3"/>
      <c r="I8" s="3"/>
      <c r="J8" s="3" t="e">
        <f>NA()</f>
        <v>#N/A</v>
      </c>
      <c r="K8" s="3" t="e">
        <f>NA()</f>
        <v>#N/A</v>
      </c>
      <c r="L8" s="4" t="e">
        <f t="shared" si="0"/>
        <v>#N/A</v>
      </c>
    </row>
    <row r="9" spans="1:13" x14ac:dyDescent="0.25">
      <c r="A9" s="1" t="s">
        <v>14</v>
      </c>
      <c r="B9" s="3" t="e">
        <f>NA()</f>
        <v>#N/A</v>
      </c>
      <c r="C9" s="3" t="e">
        <f>NA()</f>
        <v>#N/A</v>
      </c>
      <c r="D9" s="3" t="e">
        <f>NA()</f>
        <v>#N/A</v>
      </c>
      <c r="E9" s="3" t="e">
        <f>NA()</f>
        <v>#N/A</v>
      </c>
      <c r="F9" s="3" t="e">
        <f>NA()</f>
        <v>#N/A</v>
      </c>
      <c r="G9" s="3" t="e">
        <f>NA()</f>
        <v>#N/A</v>
      </c>
      <c r="H9" s="3"/>
      <c r="I9" s="3"/>
      <c r="J9" s="3" t="e">
        <f>NA()</f>
        <v>#N/A</v>
      </c>
      <c r="K9" s="3" t="e">
        <f>NA()</f>
        <v>#N/A</v>
      </c>
      <c r="L9" s="4" t="e">
        <f t="shared" si="0"/>
        <v>#N/A</v>
      </c>
    </row>
    <row r="10" spans="1:13" x14ac:dyDescent="0.25">
      <c r="A10" s="1" t="s">
        <v>230</v>
      </c>
      <c r="B10" s="3" t="e">
        <f>NA()</f>
        <v>#N/A</v>
      </c>
      <c r="C10" s="3" t="e">
        <f>NA()</f>
        <v>#N/A</v>
      </c>
      <c r="D10" s="3" t="e">
        <f>NA()</f>
        <v>#N/A</v>
      </c>
      <c r="E10" s="3" t="e">
        <f>NA()</f>
        <v>#N/A</v>
      </c>
      <c r="F10" s="3" t="e">
        <f>NA()</f>
        <v>#N/A</v>
      </c>
      <c r="G10" s="3" t="e">
        <f>NA()</f>
        <v>#N/A</v>
      </c>
      <c r="H10" s="3"/>
      <c r="I10" s="3"/>
      <c r="J10" s="3" t="e">
        <f>NA()</f>
        <v>#N/A</v>
      </c>
      <c r="K10" s="3" t="e">
        <f>NA()</f>
        <v>#N/A</v>
      </c>
      <c r="L10" s="4" t="e">
        <f t="shared" si="0"/>
        <v>#N/A</v>
      </c>
    </row>
    <row r="11" spans="1:13" x14ac:dyDescent="0.25">
      <c r="A11" s="1" t="s">
        <v>8</v>
      </c>
      <c r="B11" s="3">
        <v>672315</v>
      </c>
      <c r="C11" s="3">
        <v>486800</v>
      </c>
      <c r="D11" s="3">
        <v>194429</v>
      </c>
      <c r="E11" s="3">
        <v>135749</v>
      </c>
      <c r="F11" s="3">
        <v>96767</v>
      </c>
      <c r="G11" s="3">
        <v>61446</v>
      </c>
      <c r="H11" s="3"/>
      <c r="I11" s="3"/>
      <c r="J11" s="3"/>
      <c r="K11" s="3">
        <v>1647415</v>
      </c>
      <c r="L11" s="4">
        <f t="shared" si="0"/>
        <v>91</v>
      </c>
    </row>
    <row r="12" spans="1:13" x14ac:dyDescent="0.25">
      <c r="A12" s="2" t="s">
        <v>16</v>
      </c>
      <c r="B12" s="4" t="e">
        <f>SUM(B7:B10)-B11</f>
        <v>#N/A</v>
      </c>
      <c r="C12" s="4" t="e">
        <f t="shared" ref="C12:K12" si="1">SUM(C7:C10)-C11</f>
        <v>#N/A</v>
      </c>
      <c r="D12" s="4" t="e">
        <f t="shared" si="1"/>
        <v>#N/A</v>
      </c>
      <c r="E12" s="4" t="e">
        <f t="shared" si="1"/>
        <v>#N/A</v>
      </c>
      <c r="F12" s="4" t="e">
        <f t="shared" si="1"/>
        <v>#N/A</v>
      </c>
      <c r="G12" s="4" t="e">
        <f t="shared" si="1"/>
        <v>#N/A</v>
      </c>
      <c r="H12" s="4"/>
      <c r="I12" s="4"/>
      <c r="J12" s="4" t="e">
        <f t="shared" si="1"/>
        <v>#N/A</v>
      </c>
      <c r="K12" s="4" t="e">
        <f t="shared" si="1"/>
        <v>#N/A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tr">
        <f>A2</f>
        <v>Classification</v>
      </c>
      <c r="B15" s="1" t="str">
        <f>B2</f>
        <v>NSW</v>
      </c>
      <c r="C15" s="1" t="str">
        <f t="shared" ref="C15:K15" si="2">C2</f>
        <v>Vic</v>
      </c>
      <c r="D15" s="1" t="str">
        <f t="shared" si="2"/>
        <v>Qld</v>
      </c>
      <c r="E15" s="1" t="str">
        <f t="shared" si="2"/>
        <v>SA</v>
      </c>
      <c r="F15" s="1" t="str">
        <f t="shared" si="2"/>
        <v>WA</v>
      </c>
      <c r="G15" s="1" t="str">
        <f t="shared" si="2"/>
        <v>Tas</v>
      </c>
      <c r="H15" s="1" t="str">
        <f t="shared" si="2"/>
        <v xml:space="preserve">ACT </v>
      </c>
      <c r="I15" s="1" t="str">
        <f t="shared" si="2"/>
        <v>NT</v>
      </c>
      <c r="J15" s="1" t="str">
        <f t="shared" si="2"/>
        <v>Cth Terr or PNG</v>
      </c>
      <c r="K15" s="1" t="str">
        <f t="shared" si="2"/>
        <v>Total</v>
      </c>
      <c r="L15" s="2" t="s">
        <v>16</v>
      </c>
      <c r="M15" s="1" t="s">
        <v>51</v>
      </c>
    </row>
    <row r="16" spans="1:13" x14ac:dyDescent="0.25">
      <c r="A16" s="1" t="str">
        <f t="shared" ref="A16:A24" si="3">A3</f>
        <v>Residential</v>
      </c>
      <c r="B16" s="3" t="e">
        <f>NA()</f>
        <v>#N/A</v>
      </c>
      <c r="C16" s="3" t="e">
        <f>NA()</f>
        <v>#N/A</v>
      </c>
      <c r="D16" s="3" t="e">
        <f>NA()</f>
        <v>#N/A</v>
      </c>
      <c r="E16" s="3" t="e">
        <f>NA()</f>
        <v>#N/A</v>
      </c>
      <c r="F16" s="3" t="e">
        <f>NA()</f>
        <v>#N/A</v>
      </c>
      <c r="G16" s="3" t="e">
        <f>NA()</f>
        <v>#N/A</v>
      </c>
      <c r="H16" s="3"/>
      <c r="I16" s="3"/>
      <c r="J16" s="3" t="e">
        <f>NA()</f>
        <v>#N/A</v>
      </c>
      <c r="K16" s="3" t="e">
        <f>NA()</f>
        <v>#N/A</v>
      </c>
      <c r="L16" s="4" t="e">
        <f>SUM(B16:J16)-K16</f>
        <v>#N/A</v>
      </c>
      <c r="M16" s="9" t="e">
        <f>SUM(B16:E16,J16)/10^6</f>
        <v>#N/A</v>
      </c>
    </row>
    <row r="17" spans="1:13" x14ac:dyDescent="0.25">
      <c r="A17" s="1" t="str">
        <f t="shared" si="3"/>
        <v>Commercial</v>
      </c>
      <c r="B17" s="3" t="e">
        <f>NA()</f>
        <v>#N/A</v>
      </c>
      <c r="C17" s="3" t="e">
        <f>NA()</f>
        <v>#N/A</v>
      </c>
      <c r="D17" s="3" t="e">
        <f>NA()</f>
        <v>#N/A</v>
      </c>
      <c r="E17" s="3" t="e">
        <f>NA()</f>
        <v>#N/A</v>
      </c>
      <c r="F17" s="3" t="e">
        <f>NA()</f>
        <v>#N/A</v>
      </c>
      <c r="G17" s="3" t="e">
        <f>NA()</f>
        <v>#N/A</v>
      </c>
      <c r="H17" s="3"/>
      <c r="I17" s="3"/>
      <c r="J17" s="3" t="e">
        <f>NA()</f>
        <v>#N/A</v>
      </c>
      <c r="K17" s="3" t="e">
        <f>NA()</f>
        <v>#N/A</v>
      </c>
      <c r="L17" s="4" t="e">
        <f>SUM(B17:J17)-K17</f>
        <v>#N/A</v>
      </c>
      <c r="M17" s="13"/>
    </row>
    <row r="18" spans="1:13" x14ac:dyDescent="0.25">
      <c r="A18" s="1" t="str">
        <f t="shared" si="3"/>
        <v>Industrial</v>
      </c>
      <c r="B18" s="3" t="e">
        <f>NA()</f>
        <v>#N/A</v>
      </c>
      <c r="C18" s="3" t="e">
        <f>NA()</f>
        <v>#N/A</v>
      </c>
      <c r="D18" s="3" t="e">
        <f>NA()</f>
        <v>#N/A</v>
      </c>
      <c r="E18" s="3" t="e">
        <f>NA()</f>
        <v>#N/A</v>
      </c>
      <c r="F18" s="3" t="e">
        <f>NA()</f>
        <v>#N/A</v>
      </c>
      <c r="G18" s="3" t="e">
        <f>NA()</f>
        <v>#N/A</v>
      </c>
      <c r="H18" s="3"/>
      <c r="I18" s="3"/>
      <c r="J18" s="3" t="e">
        <f>NA()</f>
        <v>#N/A</v>
      </c>
      <c r="K18" s="3" t="e">
        <f>NA()</f>
        <v>#N/A</v>
      </c>
      <c r="L18" s="4" t="e">
        <f>SUM(B18:J18)-K18</f>
        <v>#N/A</v>
      </c>
      <c r="M18" s="13"/>
    </row>
    <row r="19" spans="1:13" x14ac:dyDescent="0.25">
      <c r="A19" s="1" t="str">
        <f t="shared" si="3"/>
        <v>C&amp;I</v>
      </c>
      <c r="B19" s="3" t="e">
        <f>NA()</f>
        <v>#N/A</v>
      </c>
      <c r="C19" s="3" t="e">
        <f>NA()</f>
        <v>#N/A</v>
      </c>
      <c r="D19" s="3" t="e">
        <f>NA()</f>
        <v>#N/A</v>
      </c>
      <c r="E19" s="3" t="e">
        <f>NA()</f>
        <v>#N/A</v>
      </c>
      <c r="F19" s="3" t="e">
        <f>NA()</f>
        <v>#N/A</v>
      </c>
      <c r="G19" s="3" t="e">
        <f>NA()</f>
        <v>#N/A</v>
      </c>
      <c r="H19" s="3"/>
      <c r="I19" s="3"/>
      <c r="J19" s="3" t="e">
        <f>NA()</f>
        <v>#N/A</v>
      </c>
      <c r="K19" s="3" t="e">
        <f>NA()</f>
        <v>#N/A</v>
      </c>
      <c r="L19" s="4" t="e">
        <f>SUM(B19:J19)-K19</f>
        <v>#N/A</v>
      </c>
      <c r="M19" s="13"/>
    </row>
    <row r="20" spans="1:13" x14ac:dyDescent="0.25">
      <c r="A20" s="1" t="str">
        <f t="shared" si="3"/>
        <v>R&amp;C&amp;I</v>
      </c>
      <c r="B20" s="3" t="e">
        <f>NA()</f>
        <v>#N/A</v>
      </c>
      <c r="C20" s="3" t="e">
        <f>NA()</f>
        <v>#N/A</v>
      </c>
      <c r="D20" s="3" t="e">
        <f>NA()</f>
        <v>#N/A</v>
      </c>
      <c r="E20" s="3" t="e">
        <f>NA()</f>
        <v>#N/A</v>
      </c>
      <c r="F20" s="3" t="e">
        <f>NA()</f>
        <v>#N/A</v>
      </c>
      <c r="G20" s="3" t="e">
        <f>NA()</f>
        <v>#N/A</v>
      </c>
      <c r="H20" s="3"/>
      <c r="I20" s="3"/>
      <c r="J20" s="3" t="e">
        <f>NA()</f>
        <v>#N/A</v>
      </c>
      <c r="K20" s="3" t="e">
        <f>NA()</f>
        <v>#N/A</v>
      </c>
      <c r="L20" s="4"/>
      <c r="M20" s="13"/>
    </row>
    <row r="21" spans="1:13" x14ac:dyDescent="0.25">
      <c r="A21" s="1" t="str">
        <f t="shared" si="3"/>
        <v>Traction</v>
      </c>
      <c r="B21" s="3" t="e">
        <f>NA()</f>
        <v>#N/A</v>
      </c>
      <c r="C21" s="3" t="e">
        <f>NA()</f>
        <v>#N/A</v>
      </c>
      <c r="D21" s="3" t="e">
        <f>NA()</f>
        <v>#N/A</v>
      </c>
      <c r="E21" s="3" t="e">
        <f>NA()</f>
        <v>#N/A</v>
      </c>
      <c r="F21" s="3" t="e">
        <f>NA()</f>
        <v>#N/A</v>
      </c>
      <c r="G21" s="3" t="e">
        <f>NA()</f>
        <v>#N/A</v>
      </c>
      <c r="H21" s="3"/>
      <c r="I21" s="3"/>
      <c r="J21" s="3" t="e">
        <f>NA()</f>
        <v>#N/A</v>
      </c>
      <c r="K21" s="3" t="e">
        <f>NA()</f>
        <v>#N/A</v>
      </c>
      <c r="L21" s="4" t="e">
        <f>SUM(B21:J21)-K21</f>
        <v>#N/A</v>
      </c>
      <c r="M21" s="13"/>
    </row>
    <row r="22" spans="1:13" x14ac:dyDescent="0.25">
      <c r="A22" s="1" t="str">
        <f t="shared" si="3"/>
        <v>Public Lighting</v>
      </c>
      <c r="B22" s="3" t="e">
        <f>NA()</f>
        <v>#N/A</v>
      </c>
      <c r="C22" s="3" t="e">
        <f>NA()</f>
        <v>#N/A</v>
      </c>
      <c r="D22" s="3" t="e">
        <f>NA()</f>
        <v>#N/A</v>
      </c>
      <c r="E22" s="3" t="e">
        <f>NA()</f>
        <v>#N/A</v>
      </c>
      <c r="F22" s="3" t="e">
        <f>NA()</f>
        <v>#N/A</v>
      </c>
      <c r="G22" s="3" t="e">
        <f>NA()</f>
        <v>#N/A</v>
      </c>
      <c r="H22" s="3"/>
      <c r="I22" s="3"/>
      <c r="J22" s="3" t="e">
        <f>NA()</f>
        <v>#N/A</v>
      </c>
      <c r="K22" s="3" t="e">
        <f>NA()</f>
        <v>#N/A</v>
      </c>
      <c r="L22" s="4" t="e">
        <f>SUM(B22:J22)-K22</f>
        <v>#N/A</v>
      </c>
      <c r="M22" s="13"/>
    </row>
    <row r="23" spans="1:13" x14ac:dyDescent="0.25">
      <c r="A23" s="1" t="str">
        <f t="shared" si="3"/>
        <v>Not Classified</v>
      </c>
      <c r="B23" s="3" t="e">
        <f>NA()</f>
        <v>#N/A</v>
      </c>
      <c r="C23" s="3" t="e">
        <f>NA()</f>
        <v>#N/A</v>
      </c>
      <c r="D23" s="3" t="e">
        <f>NA()</f>
        <v>#N/A</v>
      </c>
      <c r="E23" s="3" t="e">
        <f>NA()</f>
        <v>#N/A</v>
      </c>
      <c r="F23" s="3" t="e">
        <f>NA()</f>
        <v>#N/A</v>
      </c>
      <c r="G23" s="3" t="e">
        <f>NA()</f>
        <v>#N/A</v>
      </c>
      <c r="H23" s="3"/>
      <c r="I23" s="3"/>
      <c r="J23" s="3" t="e">
        <f>NA()</f>
        <v>#N/A</v>
      </c>
      <c r="K23" s="3" t="e">
        <f>NA()</f>
        <v>#N/A</v>
      </c>
      <c r="L23" s="4" t="e">
        <f>SUM(B23:J23)-K23</f>
        <v>#N/A</v>
      </c>
      <c r="M23" s="13"/>
    </row>
    <row r="24" spans="1:13" x14ac:dyDescent="0.25">
      <c r="A24" s="1" t="str">
        <f t="shared" si="3"/>
        <v>Total</v>
      </c>
      <c r="B24" s="3">
        <v>2317386000</v>
      </c>
      <c r="C24" s="3">
        <v>1472867000</v>
      </c>
      <c r="D24" s="3">
        <v>388165000</v>
      </c>
      <c r="E24" s="3">
        <v>322353000</v>
      </c>
      <c r="F24" s="3">
        <v>244000000</v>
      </c>
      <c r="G24" s="3">
        <v>653851000</v>
      </c>
      <c r="H24" s="3"/>
      <c r="I24" s="3"/>
      <c r="J24" s="3"/>
      <c r="K24" s="3">
        <v>5398622000</v>
      </c>
      <c r="L24" s="4">
        <f>SUM(B24:J24)-K24</f>
        <v>0</v>
      </c>
      <c r="M24" s="9">
        <f>SUM(B24:E24,J24)/10^6</f>
        <v>4500.7709999999997</v>
      </c>
    </row>
    <row r="25" spans="1:13" x14ac:dyDescent="0.25">
      <c r="A25" s="2" t="s">
        <v>16</v>
      </c>
      <c r="B25" s="4" t="e">
        <f t="shared" ref="B25:K25" si="4">SUM(B20:B23)-B24</f>
        <v>#N/A</v>
      </c>
      <c r="C25" s="4" t="e">
        <f t="shared" si="4"/>
        <v>#N/A</v>
      </c>
      <c r="D25" s="4" t="e">
        <f t="shared" si="4"/>
        <v>#N/A</v>
      </c>
      <c r="E25" s="4" t="e">
        <f t="shared" si="4"/>
        <v>#N/A</v>
      </c>
      <c r="F25" s="4" t="e">
        <f t="shared" si="4"/>
        <v>#N/A</v>
      </c>
      <c r="G25" s="4" t="e">
        <f t="shared" si="4"/>
        <v>#N/A</v>
      </c>
      <c r="H25" s="4"/>
      <c r="I25" s="4"/>
      <c r="J25" s="4" t="e">
        <f t="shared" si="4"/>
        <v>#N/A</v>
      </c>
      <c r="K25" s="4" t="e">
        <f t="shared" si="4"/>
        <v>#N/A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tr">
        <f>A2</f>
        <v>Classification</v>
      </c>
      <c r="B28" s="1" t="str">
        <f>B15</f>
        <v>NSW</v>
      </c>
      <c r="C28" s="1" t="str">
        <f t="shared" ref="C28:K28" si="5">C15</f>
        <v>Vic</v>
      </c>
      <c r="D28" s="1" t="str">
        <f t="shared" si="5"/>
        <v>Qld</v>
      </c>
      <c r="E28" s="1" t="str">
        <f t="shared" si="5"/>
        <v>SA</v>
      </c>
      <c r="F28" s="1" t="str">
        <f t="shared" si="5"/>
        <v>WA</v>
      </c>
      <c r="G28" s="1" t="str">
        <f t="shared" si="5"/>
        <v>Tas</v>
      </c>
      <c r="H28" s="1" t="str">
        <f t="shared" si="5"/>
        <v xml:space="preserve">ACT </v>
      </c>
      <c r="I28" s="1" t="str">
        <f t="shared" si="5"/>
        <v>NT</v>
      </c>
      <c r="J28" s="1" t="str">
        <f t="shared" si="5"/>
        <v>Cth Terr or PNG</v>
      </c>
      <c r="K28" s="1" t="str">
        <f t="shared" si="5"/>
        <v>Total</v>
      </c>
      <c r="L28" s="2" t="s">
        <v>16</v>
      </c>
    </row>
    <row r="29" spans="1:13" x14ac:dyDescent="0.25">
      <c r="A29" s="1" t="str">
        <f t="shared" ref="A29:A37" si="6">A3</f>
        <v>Residential</v>
      </c>
      <c r="B29" s="3" t="e">
        <f>NA()</f>
        <v>#N/A</v>
      </c>
      <c r="C29" s="3" t="e">
        <f>NA()</f>
        <v>#N/A</v>
      </c>
      <c r="D29" s="3" t="e">
        <f>NA()</f>
        <v>#N/A</v>
      </c>
      <c r="E29" s="3" t="e">
        <f>NA()</f>
        <v>#N/A</v>
      </c>
      <c r="F29" s="3" t="e">
        <f>NA()</f>
        <v>#N/A</v>
      </c>
      <c r="G29" s="3" t="e">
        <f>NA()</f>
        <v>#N/A</v>
      </c>
      <c r="H29" s="3"/>
      <c r="I29" s="3"/>
      <c r="J29" s="3" t="e">
        <f>NA()</f>
        <v>#N/A</v>
      </c>
      <c r="K29" s="3" t="e">
        <f>NA()</f>
        <v>#N/A</v>
      </c>
      <c r="L29" s="4" t="e">
        <f>SUM(B29:J29)-K29</f>
        <v>#N/A</v>
      </c>
    </row>
    <row r="30" spans="1:13" x14ac:dyDescent="0.25">
      <c r="A30" s="1" t="str">
        <f t="shared" si="6"/>
        <v>Commercial</v>
      </c>
      <c r="B30" s="3" t="e">
        <f>NA()</f>
        <v>#N/A</v>
      </c>
      <c r="C30" s="3" t="e">
        <f>NA()</f>
        <v>#N/A</v>
      </c>
      <c r="D30" s="3" t="e">
        <f>NA()</f>
        <v>#N/A</v>
      </c>
      <c r="E30" s="3" t="e">
        <f>NA()</f>
        <v>#N/A</v>
      </c>
      <c r="F30" s="3" t="e">
        <f>NA()</f>
        <v>#N/A</v>
      </c>
      <c r="G30" s="3" t="e">
        <f>NA()</f>
        <v>#N/A</v>
      </c>
      <c r="H30" s="3"/>
      <c r="I30" s="3"/>
      <c r="J30" s="3" t="e">
        <f>NA()</f>
        <v>#N/A</v>
      </c>
      <c r="K30" s="3" t="e">
        <f>NA()</f>
        <v>#N/A</v>
      </c>
      <c r="L30" s="4" t="e">
        <f>SUM(B30:J30)-K30</f>
        <v>#N/A</v>
      </c>
    </row>
    <row r="31" spans="1:13" x14ac:dyDescent="0.25">
      <c r="A31" s="1" t="str">
        <f t="shared" si="6"/>
        <v>Industrial</v>
      </c>
      <c r="B31" s="3" t="e">
        <f>NA()</f>
        <v>#N/A</v>
      </c>
      <c r="C31" s="3" t="e">
        <f>NA()</f>
        <v>#N/A</v>
      </c>
      <c r="D31" s="3" t="e">
        <f>NA()</f>
        <v>#N/A</v>
      </c>
      <c r="E31" s="3" t="e">
        <f>NA()</f>
        <v>#N/A</v>
      </c>
      <c r="F31" s="3" t="e">
        <f>NA()</f>
        <v>#N/A</v>
      </c>
      <c r="G31" s="3" t="e">
        <f>NA()</f>
        <v>#N/A</v>
      </c>
      <c r="H31" s="3"/>
      <c r="I31" s="3"/>
      <c r="J31" s="3" t="e">
        <f>NA()</f>
        <v>#N/A</v>
      </c>
      <c r="K31" s="3" t="e">
        <f>NA()</f>
        <v>#N/A</v>
      </c>
      <c r="L31" s="4" t="e">
        <f>SUM(B31:J31)-K31</f>
        <v>#N/A</v>
      </c>
    </row>
    <row r="32" spans="1:13" x14ac:dyDescent="0.25">
      <c r="A32" s="1" t="str">
        <f t="shared" si="6"/>
        <v>C&amp;I</v>
      </c>
      <c r="B32" s="3" t="e">
        <f>NA()</f>
        <v>#N/A</v>
      </c>
      <c r="C32" s="3" t="e">
        <f>NA()</f>
        <v>#N/A</v>
      </c>
      <c r="D32" s="3" t="e">
        <f>NA()</f>
        <v>#N/A</v>
      </c>
      <c r="E32" s="3" t="e">
        <f>NA()</f>
        <v>#N/A</v>
      </c>
      <c r="F32" s="3" t="e">
        <f>NA()</f>
        <v>#N/A</v>
      </c>
      <c r="G32" s="3" t="e">
        <f>NA()</f>
        <v>#N/A</v>
      </c>
      <c r="H32" s="3"/>
      <c r="I32" s="3"/>
      <c r="J32" s="3" t="e">
        <f>NA()</f>
        <v>#N/A</v>
      </c>
      <c r="K32" s="3" t="e">
        <f>NA()</f>
        <v>#N/A</v>
      </c>
      <c r="L32" s="4" t="e">
        <f>SUM(B32:J32)-K32</f>
        <v>#N/A</v>
      </c>
    </row>
    <row r="33" spans="1:12" x14ac:dyDescent="0.25">
      <c r="A33" s="1" t="str">
        <f t="shared" si="6"/>
        <v>R&amp;C&amp;I</v>
      </c>
      <c r="B33" s="3" t="e">
        <f>NA()</f>
        <v>#N/A</v>
      </c>
      <c r="C33" s="3" t="e">
        <f>NA()</f>
        <v>#N/A</v>
      </c>
      <c r="D33" s="3" t="e">
        <f>NA()</f>
        <v>#N/A</v>
      </c>
      <c r="E33" s="3" t="e">
        <f>NA()</f>
        <v>#N/A</v>
      </c>
      <c r="F33" s="3" t="e">
        <f>NA()</f>
        <v>#N/A</v>
      </c>
      <c r="G33" s="3" t="e">
        <f>NA()</f>
        <v>#N/A</v>
      </c>
      <c r="H33" s="3"/>
      <c r="I33" s="3"/>
      <c r="J33" s="3" t="e">
        <f>NA()</f>
        <v>#N/A</v>
      </c>
      <c r="K33" s="3" t="e">
        <f>NA()</f>
        <v>#N/A</v>
      </c>
      <c r="L33" s="4"/>
    </row>
    <row r="34" spans="1:12" x14ac:dyDescent="0.25">
      <c r="A34" s="1" t="str">
        <f t="shared" si="6"/>
        <v>Traction</v>
      </c>
      <c r="B34" s="3" t="e">
        <f>NA()</f>
        <v>#N/A</v>
      </c>
      <c r="C34" s="3" t="e">
        <f>NA()</f>
        <v>#N/A</v>
      </c>
      <c r="D34" s="3" t="e">
        <f>NA()</f>
        <v>#N/A</v>
      </c>
      <c r="E34" s="3" t="e">
        <f>NA()</f>
        <v>#N/A</v>
      </c>
      <c r="F34" s="3" t="e">
        <f>NA()</f>
        <v>#N/A</v>
      </c>
      <c r="G34" s="3" t="e">
        <f>NA()</f>
        <v>#N/A</v>
      </c>
      <c r="H34" s="3"/>
      <c r="I34" s="3"/>
      <c r="J34" s="3" t="e">
        <f>NA()</f>
        <v>#N/A</v>
      </c>
      <c r="K34" s="3" t="e">
        <f>NA()</f>
        <v>#N/A</v>
      </c>
      <c r="L34" s="4" t="e">
        <f>SUM(B34:J34)-K34</f>
        <v>#N/A</v>
      </c>
    </row>
    <row r="35" spans="1:12" x14ac:dyDescent="0.25">
      <c r="A35" s="1" t="str">
        <f t="shared" si="6"/>
        <v>Public Lighting</v>
      </c>
      <c r="B35" s="3" t="e">
        <f>NA()</f>
        <v>#N/A</v>
      </c>
      <c r="C35" s="3" t="e">
        <f>NA()</f>
        <v>#N/A</v>
      </c>
      <c r="D35" s="3" t="e">
        <f>NA()</f>
        <v>#N/A</v>
      </c>
      <c r="E35" s="3" t="e">
        <f>NA()</f>
        <v>#N/A</v>
      </c>
      <c r="F35" s="3" t="e">
        <f>NA()</f>
        <v>#N/A</v>
      </c>
      <c r="G35" s="3" t="e">
        <f>NA()</f>
        <v>#N/A</v>
      </c>
      <c r="H35" s="3"/>
      <c r="I35" s="3"/>
      <c r="J35" s="3" t="e">
        <f>NA()</f>
        <v>#N/A</v>
      </c>
      <c r="K35" s="3" t="e">
        <f>NA()</f>
        <v>#N/A</v>
      </c>
      <c r="L35" s="4" t="e">
        <f>SUM(B35:J35)-K35</f>
        <v>#N/A</v>
      </c>
    </row>
    <row r="36" spans="1:12" x14ac:dyDescent="0.25">
      <c r="A36" s="1" t="str">
        <f t="shared" si="6"/>
        <v>Not Classified</v>
      </c>
      <c r="B36" s="3" t="e">
        <f>NA()</f>
        <v>#N/A</v>
      </c>
      <c r="C36" s="3" t="e">
        <f>NA()</f>
        <v>#N/A</v>
      </c>
      <c r="D36" s="3" t="e">
        <f>NA()</f>
        <v>#N/A</v>
      </c>
      <c r="E36" s="3" t="e">
        <f>NA()</f>
        <v>#N/A</v>
      </c>
      <c r="F36" s="3" t="e">
        <f>NA()</f>
        <v>#N/A</v>
      </c>
      <c r="G36" s="3" t="e">
        <f>NA()</f>
        <v>#N/A</v>
      </c>
      <c r="H36" s="3"/>
      <c r="I36" s="3"/>
      <c r="J36" s="3" t="e">
        <f>NA()</f>
        <v>#N/A</v>
      </c>
      <c r="K36" s="3" t="e">
        <f>NA()</f>
        <v>#N/A</v>
      </c>
      <c r="L36" s="4" t="e">
        <f>SUM(B36:J36)-K36</f>
        <v>#N/A</v>
      </c>
    </row>
    <row r="37" spans="1:12" x14ac:dyDescent="0.25">
      <c r="A37" s="1" t="str">
        <f t="shared" si="6"/>
        <v>Total</v>
      </c>
      <c r="B37" s="3" t="e">
        <f>NA()</f>
        <v>#N/A</v>
      </c>
      <c r="C37" s="3" t="e">
        <f>NA()</f>
        <v>#N/A</v>
      </c>
      <c r="D37" s="3" t="e">
        <f>NA()</f>
        <v>#N/A</v>
      </c>
      <c r="E37" s="3" t="e">
        <f>NA()</f>
        <v>#N/A</v>
      </c>
      <c r="F37" s="3" t="e">
        <f>NA()</f>
        <v>#N/A</v>
      </c>
      <c r="G37" s="3" t="e">
        <f>NA()</f>
        <v>#N/A</v>
      </c>
      <c r="H37" s="3"/>
      <c r="I37" s="3"/>
      <c r="J37" s="3" t="e">
        <f>NA()</f>
        <v>#N/A</v>
      </c>
      <c r="K37" s="3" t="e">
        <f>NA()</f>
        <v>#N/A</v>
      </c>
      <c r="L37" s="4" t="e">
        <f>SUM(B37:J37)-K37</f>
        <v>#N/A</v>
      </c>
    </row>
    <row r="38" spans="1:12" x14ac:dyDescent="0.25">
      <c r="A38" s="2" t="s">
        <v>16</v>
      </c>
      <c r="B38" s="4" t="e">
        <f t="shared" ref="B38:K38" si="7">SUM(B33:B36)-B37</f>
        <v>#N/A</v>
      </c>
      <c r="C38" s="4" t="e">
        <f t="shared" si="7"/>
        <v>#N/A</v>
      </c>
      <c r="D38" s="4" t="e">
        <f t="shared" si="7"/>
        <v>#N/A</v>
      </c>
      <c r="E38" s="4" t="e">
        <f t="shared" si="7"/>
        <v>#N/A</v>
      </c>
      <c r="F38" s="4" t="e">
        <f t="shared" si="7"/>
        <v>#N/A</v>
      </c>
      <c r="G38" s="4" t="e">
        <f t="shared" si="7"/>
        <v>#N/A</v>
      </c>
      <c r="H38" s="4"/>
      <c r="I38" s="4"/>
      <c r="J38" s="4" t="e">
        <f t="shared" si="7"/>
        <v>#N/A</v>
      </c>
      <c r="K38" s="4" t="e">
        <f t="shared" si="7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tr">
        <f>A2</f>
        <v>Classification</v>
      </c>
      <c r="B41" s="1" t="str">
        <f>B28</f>
        <v>NSW</v>
      </c>
      <c r="C41" s="1" t="str">
        <f t="shared" ref="C41:K41" si="8">C28</f>
        <v>Vic</v>
      </c>
      <c r="D41" s="1" t="str">
        <f t="shared" si="8"/>
        <v>Qld</v>
      </c>
      <c r="E41" s="1" t="str">
        <f t="shared" si="8"/>
        <v>SA</v>
      </c>
      <c r="F41" s="1" t="str">
        <f t="shared" si="8"/>
        <v>WA</v>
      </c>
      <c r="G41" s="1" t="str">
        <f t="shared" si="8"/>
        <v>Tas</v>
      </c>
      <c r="H41" s="1" t="str">
        <f t="shared" si="8"/>
        <v xml:space="preserve">ACT </v>
      </c>
      <c r="I41" s="1" t="str">
        <f t="shared" si="8"/>
        <v>NT</v>
      </c>
      <c r="J41" s="1" t="str">
        <f t="shared" si="8"/>
        <v>Cth Terr or PNG</v>
      </c>
      <c r="K41" s="1" t="str">
        <f t="shared" si="8"/>
        <v>Total</v>
      </c>
      <c r="L41" s="2"/>
    </row>
    <row r="42" spans="1:12" x14ac:dyDescent="0.25">
      <c r="A42" s="1" t="str">
        <f t="shared" ref="A42:A50" si="9">A3</f>
        <v>Residential</v>
      </c>
      <c r="B42" s="7" t="e">
        <f>B29*200/B16</f>
        <v>#N/A</v>
      </c>
      <c r="C42" s="7" t="e">
        <f t="shared" ref="C42:K42" si="10">C29*200/C16</f>
        <v>#N/A</v>
      </c>
      <c r="D42" s="7" t="e">
        <f t="shared" si="10"/>
        <v>#N/A</v>
      </c>
      <c r="E42" s="7" t="e">
        <f t="shared" si="10"/>
        <v>#N/A</v>
      </c>
      <c r="F42" s="7" t="e">
        <f t="shared" si="10"/>
        <v>#N/A</v>
      </c>
      <c r="G42" s="7" t="e">
        <f t="shared" si="10"/>
        <v>#N/A</v>
      </c>
      <c r="H42" s="7"/>
      <c r="I42" s="7"/>
      <c r="J42" s="7" t="e">
        <f t="shared" si="10"/>
        <v>#N/A</v>
      </c>
      <c r="K42" s="7" t="e">
        <f t="shared" si="10"/>
        <v>#N/A</v>
      </c>
      <c r="L42" s="4"/>
    </row>
    <row r="43" spans="1:12" x14ac:dyDescent="0.25">
      <c r="A43" s="1" t="str">
        <f t="shared" si="9"/>
        <v>Commercial</v>
      </c>
      <c r="B43" s="7" t="e">
        <f t="shared" ref="B43:K50" si="11">B30*200/B17</f>
        <v>#N/A</v>
      </c>
      <c r="C43" s="7" t="e">
        <f t="shared" si="11"/>
        <v>#N/A</v>
      </c>
      <c r="D43" s="7" t="e">
        <f t="shared" si="11"/>
        <v>#N/A</v>
      </c>
      <c r="E43" s="7" t="e">
        <f t="shared" si="11"/>
        <v>#N/A</v>
      </c>
      <c r="F43" s="7" t="e">
        <f t="shared" si="11"/>
        <v>#N/A</v>
      </c>
      <c r="G43" s="7" t="e">
        <f t="shared" si="11"/>
        <v>#N/A</v>
      </c>
      <c r="H43" s="7"/>
      <c r="I43" s="7"/>
      <c r="J43" s="7" t="e">
        <f t="shared" si="11"/>
        <v>#N/A</v>
      </c>
      <c r="K43" s="7" t="e">
        <f t="shared" si="11"/>
        <v>#N/A</v>
      </c>
      <c r="L43" s="4"/>
    </row>
    <row r="44" spans="1:12" x14ac:dyDescent="0.25">
      <c r="A44" s="1" t="str">
        <f t="shared" si="9"/>
        <v>Industrial</v>
      </c>
      <c r="B44" s="7" t="e">
        <f t="shared" si="11"/>
        <v>#N/A</v>
      </c>
      <c r="C44" s="7" t="e">
        <f t="shared" si="11"/>
        <v>#N/A</v>
      </c>
      <c r="D44" s="7" t="e">
        <f t="shared" si="11"/>
        <v>#N/A</v>
      </c>
      <c r="E44" s="7" t="e">
        <f t="shared" si="11"/>
        <v>#N/A</v>
      </c>
      <c r="F44" s="7" t="e">
        <f t="shared" si="11"/>
        <v>#N/A</v>
      </c>
      <c r="G44" s="7" t="e">
        <f t="shared" si="11"/>
        <v>#N/A</v>
      </c>
      <c r="H44" s="7"/>
      <c r="I44" s="7"/>
      <c r="J44" s="7" t="e">
        <f t="shared" si="11"/>
        <v>#N/A</v>
      </c>
      <c r="K44" s="7" t="e">
        <f t="shared" si="11"/>
        <v>#N/A</v>
      </c>
      <c r="L44" s="4"/>
    </row>
    <row r="45" spans="1:12" x14ac:dyDescent="0.25">
      <c r="A45" s="1" t="str">
        <f t="shared" si="9"/>
        <v>C&amp;I</v>
      </c>
      <c r="B45" s="7" t="e">
        <f t="shared" si="11"/>
        <v>#N/A</v>
      </c>
      <c r="C45" s="7" t="e">
        <f t="shared" si="11"/>
        <v>#N/A</v>
      </c>
      <c r="D45" s="7" t="e">
        <f t="shared" si="11"/>
        <v>#N/A</v>
      </c>
      <c r="E45" s="7" t="e">
        <f t="shared" si="11"/>
        <v>#N/A</v>
      </c>
      <c r="F45" s="7" t="e">
        <f t="shared" si="11"/>
        <v>#N/A</v>
      </c>
      <c r="G45" s="7" t="e">
        <f t="shared" si="11"/>
        <v>#N/A</v>
      </c>
      <c r="H45" s="7"/>
      <c r="I45" s="7"/>
      <c r="J45" s="7" t="e">
        <f t="shared" si="11"/>
        <v>#N/A</v>
      </c>
      <c r="K45" s="7" t="e">
        <f t="shared" si="11"/>
        <v>#N/A</v>
      </c>
      <c r="L45" s="4"/>
    </row>
    <row r="46" spans="1:12" x14ac:dyDescent="0.25">
      <c r="A46" s="1" t="str">
        <f t="shared" si="9"/>
        <v>R&amp;C&amp;I</v>
      </c>
      <c r="B46" s="7" t="e">
        <f t="shared" si="11"/>
        <v>#N/A</v>
      </c>
      <c r="C46" s="7" t="e">
        <f t="shared" si="11"/>
        <v>#N/A</v>
      </c>
      <c r="D46" s="7" t="e">
        <f t="shared" si="11"/>
        <v>#N/A</v>
      </c>
      <c r="E46" s="7" t="e">
        <f t="shared" si="11"/>
        <v>#N/A</v>
      </c>
      <c r="F46" s="7" t="e">
        <f t="shared" si="11"/>
        <v>#N/A</v>
      </c>
      <c r="G46" s="7" t="e">
        <f t="shared" si="11"/>
        <v>#N/A</v>
      </c>
      <c r="H46" s="7"/>
      <c r="I46" s="7"/>
      <c r="J46" s="7" t="e">
        <f t="shared" si="11"/>
        <v>#N/A</v>
      </c>
      <c r="K46" s="7" t="e">
        <f t="shared" si="11"/>
        <v>#N/A</v>
      </c>
      <c r="L46" s="4"/>
    </row>
    <row r="47" spans="1:12" x14ac:dyDescent="0.25">
      <c r="A47" s="1" t="str">
        <f t="shared" si="9"/>
        <v>Traction</v>
      </c>
      <c r="B47" s="7" t="e">
        <f t="shared" si="11"/>
        <v>#N/A</v>
      </c>
      <c r="C47" s="7" t="e">
        <f t="shared" si="11"/>
        <v>#N/A</v>
      </c>
      <c r="D47" s="7" t="e">
        <f t="shared" si="11"/>
        <v>#N/A</v>
      </c>
      <c r="E47" s="7" t="e">
        <f t="shared" si="11"/>
        <v>#N/A</v>
      </c>
      <c r="F47" s="7" t="e">
        <f t="shared" si="11"/>
        <v>#N/A</v>
      </c>
      <c r="G47" s="7" t="e">
        <f t="shared" si="11"/>
        <v>#N/A</v>
      </c>
      <c r="H47" s="7"/>
      <c r="I47" s="7"/>
      <c r="J47" s="7" t="e">
        <f t="shared" si="11"/>
        <v>#N/A</v>
      </c>
      <c r="K47" s="7" t="e">
        <f t="shared" si="11"/>
        <v>#N/A</v>
      </c>
      <c r="L47" s="4"/>
    </row>
    <row r="48" spans="1:12" x14ac:dyDescent="0.25">
      <c r="A48" s="1" t="str">
        <f t="shared" si="9"/>
        <v>Public Lighting</v>
      </c>
      <c r="B48" s="7" t="e">
        <f t="shared" si="11"/>
        <v>#N/A</v>
      </c>
      <c r="C48" s="7" t="e">
        <f t="shared" si="11"/>
        <v>#N/A</v>
      </c>
      <c r="D48" s="7" t="e">
        <f t="shared" si="11"/>
        <v>#N/A</v>
      </c>
      <c r="E48" s="7" t="e">
        <f t="shared" si="11"/>
        <v>#N/A</v>
      </c>
      <c r="F48" s="7" t="e">
        <f t="shared" si="11"/>
        <v>#N/A</v>
      </c>
      <c r="G48" s="7" t="e">
        <f t="shared" si="11"/>
        <v>#N/A</v>
      </c>
      <c r="H48" s="7"/>
      <c r="I48" s="7"/>
      <c r="J48" s="7" t="e">
        <f t="shared" si="11"/>
        <v>#N/A</v>
      </c>
      <c r="K48" s="7" t="e">
        <f t="shared" si="11"/>
        <v>#N/A</v>
      </c>
      <c r="L48" s="4"/>
    </row>
    <row r="49" spans="1:12" x14ac:dyDescent="0.25">
      <c r="A49" s="1" t="str">
        <f t="shared" si="9"/>
        <v>Not Classified</v>
      </c>
      <c r="B49" s="7" t="e">
        <f t="shared" si="11"/>
        <v>#N/A</v>
      </c>
      <c r="C49" s="7" t="e">
        <f t="shared" si="11"/>
        <v>#N/A</v>
      </c>
      <c r="D49" s="7" t="e">
        <f t="shared" si="11"/>
        <v>#N/A</v>
      </c>
      <c r="E49" s="7" t="e">
        <f t="shared" si="11"/>
        <v>#N/A</v>
      </c>
      <c r="F49" s="7" t="e">
        <f t="shared" si="11"/>
        <v>#N/A</v>
      </c>
      <c r="G49" s="7" t="e">
        <f t="shared" si="11"/>
        <v>#N/A</v>
      </c>
      <c r="H49" s="7"/>
      <c r="I49" s="7"/>
      <c r="J49" s="7" t="e">
        <f t="shared" si="11"/>
        <v>#N/A</v>
      </c>
      <c r="K49" s="7" t="e">
        <f t="shared" si="11"/>
        <v>#N/A</v>
      </c>
      <c r="L49" s="4"/>
    </row>
    <row r="50" spans="1:12" x14ac:dyDescent="0.25">
      <c r="A50" s="1" t="str">
        <f t="shared" si="9"/>
        <v>Total</v>
      </c>
      <c r="B50" s="7" t="e">
        <f t="shared" si="11"/>
        <v>#N/A</v>
      </c>
      <c r="C50" s="7" t="e">
        <f t="shared" si="11"/>
        <v>#N/A</v>
      </c>
      <c r="D50" s="7" t="e">
        <f t="shared" si="11"/>
        <v>#N/A</v>
      </c>
      <c r="E50" s="7" t="e">
        <f t="shared" si="11"/>
        <v>#N/A</v>
      </c>
      <c r="F50" s="7" t="e">
        <f t="shared" si="11"/>
        <v>#N/A</v>
      </c>
      <c r="G50" s="7" t="e">
        <f t="shared" si="11"/>
        <v>#N/A</v>
      </c>
      <c r="H50" s="7"/>
      <c r="I50" s="7"/>
      <c r="J50" s="7" t="e">
        <f t="shared" si="11"/>
        <v>#N/A</v>
      </c>
      <c r="K50" s="7" t="e">
        <f t="shared" si="11"/>
        <v>#N/A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3"/>
      <c r="C53" s="7"/>
      <c r="D53" s="7"/>
      <c r="E53" s="7"/>
      <c r="F53" s="7"/>
      <c r="G53" s="7"/>
      <c r="H53" s="7"/>
      <c r="I53" s="7"/>
      <c r="J53" s="21"/>
      <c r="K53" s="7" t="e">
        <f>K57</f>
        <v>#DIV/0!</v>
      </c>
    </row>
    <row r="54" spans="1:12" x14ac:dyDescent="0.25">
      <c r="A54" s="1" t="s">
        <v>30</v>
      </c>
      <c r="B54" s="24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4"/>
      <c r="C55" s="7"/>
      <c r="D55" s="7"/>
      <c r="E55" s="7"/>
      <c r="F55" s="7"/>
      <c r="G55" s="7"/>
      <c r="H55" s="7"/>
      <c r="I55" s="7"/>
      <c r="J55" s="7"/>
      <c r="K55" s="7" t="e">
        <f>K50</f>
        <v>#N/A</v>
      </c>
    </row>
    <row r="56" spans="1:12" x14ac:dyDescent="0.25">
      <c r="J56" s="103" t="s">
        <v>40</v>
      </c>
    </row>
    <row r="57" spans="1:12" x14ac:dyDescent="0.25">
      <c r="A57" s="1" t="s">
        <v>31</v>
      </c>
      <c r="B57" s="3">
        <f>IF(B58=0,0,B16)</f>
        <v>0</v>
      </c>
      <c r="C57" s="3">
        <f t="shared" ref="C57:G57" si="12">IF(C58=0,0,C16)</f>
        <v>0</v>
      </c>
      <c r="D57" s="3">
        <f t="shared" si="12"/>
        <v>0</v>
      </c>
      <c r="E57" s="3">
        <f t="shared" si="12"/>
        <v>0</v>
      </c>
      <c r="F57" s="3">
        <f t="shared" si="12"/>
        <v>0</v>
      </c>
      <c r="G57" s="3">
        <f t="shared" si="12"/>
        <v>0</v>
      </c>
      <c r="H57" s="3">
        <f>IF(H58=0,0,J16)</f>
        <v>0</v>
      </c>
      <c r="I57" s="3">
        <f>SUM(B57:H57)</f>
        <v>0</v>
      </c>
      <c r="J57" s="7" t="e">
        <f>I58*200/I57</f>
        <v>#DIV/0!</v>
      </c>
      <c r="K57" s="7" t="e">
        <f>J57*K50/J60</f>
        <v>#DIV/0!</v>
      </c>
    </row>
    <row r="58" spans="1:12" x14ac:dyDescent="0.25">
      <c r="A58" s="1" t="s">
        <v>32</v>
      </c>
      <c r="B58" s="3">
        <f>_xlfn.IFNA(B29,0)</f>
        <v>0</v>
      </c>
      <c r="C58" s="3">
        <f t="shared" ref="C58:G58" si="13">_xlfn.IFNA(C29,0)</f>
        <v>0</v>
      </c>
      <c r="D58" s="3">
        <f t="shared" si="13"/>
        <v>0</v>
      </c>
      <c r="E58" s="3">
        <f t="shared" si="13"/>
        <v>0</v>
      </c>
      <c r="F58" s="3">
        <f t="shared" si="13"/>
        <v>0</v>
      </c>
      <c r="G58" s="3">
        <f t="shared" si="13"/>
        <v>0</v>
      </c>
      <c r="H58" s="3">
        <f>_xlfn.IFNA(J29,0)</f>
        <v>0</v>
      </c>
      <c r="I58" s="3">
        <f>SUM(B58:H58)</f>
        <v>0</v>
      </c>
    </row>
    <row r="60" spans="1:12" x14ac:dyDescent="0.25">
      <c r="A60" s="1" t="s">
        <v>38</v>
      </c>
      <c r="B60" s="3">
        <f>IF(B57=0,0,B24)</f>
        <v>0</v>
      </c>
      <c r="C60" s="3">
        <f t="shared" ref="C60:G60" si="14">IF(C57=0,0,C24)</f>
        <v>0</v>
      </c>
      <c r="D60" s="3">
        <f t="shared" si="14"/>
        <v>0</v>
      </c>
      <c r="E60" s="3">
        <f t="shared" si="14"/>
        <v>0</v>
      </c>
      <c r="F60" s="3">
        <f t="shared" si="14"/>
        <v>0</v>
      </c>
      <c r="G60" s="3">
        <f t="shared" si="14"/>
        <v>0</v>
      </c>
      <c r="H60" s="3">
        <f>IF(H57=0,0,J24)</f>
        <v>0</v>
      </c>
      <c r="I60" s="3">
        <f>SUM(B60:H60)</f>
        <v>0</v>
      </c>
      <c r="J60" s="7" t="e">
        <f>I61*200/I60</f>
        <v>#DIV/0!</v>
      </c>
    </row>
    <row r="61" spans="1:12" x14ac:dyDescent="0.25">
      <c r="A61" s="1" t="s">
        <v>39</v>
      </c>
      <c r="B61" s="3">
        <f>IF(B58=0,0,B37)</f>
        <v>0</v>
      </c>
      <c r="C61" s="3">
        <f t="shared" ref="C61:G61" si="15">IF(C58=0,0,C37)</f>
        <v>0</v>
      </c>
      <c r="D61" s="3">
        <f t="shared" si="15"/>
        <v>0</v>
      </c>
      <c r="E61" s="3">
        <f t="shared" si="15"/>
        <v>0</v>
      </c>
      <c r="F61" s="3">
        <f t="shared" si="15"/>
        <v>0</v>
      </c>
      <c r="G61" s="3">
        <f t="shared" si="15"/>
        <v>0</v>
      </c>
      <c r="H61" s="3">
        <f>IF(H58=0,0,J37)</f>
        <v>0</v>
      </c>
      <c r="I61" s="3">
        <f>SUM(B61:H61)</f>
        <v>0</v>
      </c>
    </row>
    <row r="66" spans="1:10" x14ac:dyDescent="0.25">
      <c r="A66" s="1" t="s">
        <v>190</v>
      </c>
      <c r="B66" s="1"/>
    </row>
    <row r="67" spans="1:10" x14ac:dyDescent="0.25">
      <c r="A67" s="1"/>
      <c r="B67" s="1" t="str">
        <f>B2</f>
        <v>NSW</v>
      </c>
      <c r="C67" s="1" t="str">
        <f t="shared" ref="C67:G67" si="16">C2</f>
        <v>Vic</v>
      </c>
      <c r="D67" s="1" t="str">
        <f t="shared" si="16"/>
        <v>Qld</v>
      </c>
      <c r="E67" s="1" t="str">
        <f t="shared" si="16"/>
        <v>SA</v>
      </c>
      <c r="F67" s="1" t="str">
        <f t="shared" si="16"/>
        <v>WA</v>
      </c>
      <c r="G67" s="1" t="str">
        <f t="shared" si="16"/>
        <v>Tas</v>
      </c>
      <c r="H67" s="1" t="str">
        <f>J2</f>
        <v>Cth Terr or PNG</v>
      </c>
      <c r="I67" s="1" t="str">
        <f>K2</f>
        <v>Total</v>
      </c>
    </row>
    <row r="68" spans="1:10" x14ac:dyDescent="0.25">
      <c r="A68" s="1" t="s">
        <v>187</v>
      </c>
      <c r="B68" s="3">
        <v>788100</v>
      </c>
      <c r="C68" s="3">
        <v>462400</v>
      </c>
      <c r="D68" s="3">
        <v>153800</v>
      </c>
      <c r="E68" s="3">
        <v>140000</v>
      </c>
      <c r="F68" s="3">
        <v>75100</v>
      </c>
      <c r="G68" s="3"/>
      <c r="H68" s="3"/>
      <c r="I68" s="3">
        <v>1619400</v>
      </c>
      <c r="J68" s="4">
        <f>SUM(B68:H68)-I68</f>
        <v>0</v>
      </c>
    </row>
    <row r="69" spans="1:10" x14ac:dyDescent="0.25">
      <c r="A69" s="1" t="s">
        <v>188</v>
      </c>
      <c r="B69" s="3">
        <v>25600</v>
      </c>
      <c r="C69" s="3">
        <v>50400</v>
      </c>
      <c r="D69" s="3">
        <v>4000</v>
      </c>
      <c r="E69" s="3"/>
      <c r="F69" s="3"/>
      <c r="G69" s="3">
        <v>172500</v>
      </c>
      <c r="H69" s="3"/>
      <c r="I69" s="3">
        <v>252500</v>
      </c>
      <c r="J69" s="4">
        <f>SUM(B69:H69)-I69</f>
        <v>0</v>
      </c>
    </row>
    <row r="70" spans="1:10" x14ac:dyDescent="0.25">
      <c r="A70" s="1" t="s">
        <v>189</v>
      </c>
      <c r="B70" s="3">
        <v>21000</v>
      </c>
      <c r="C70" s="3">
        <v>13900</v>
      </c>
      <c r="D70" s="3">
        <v>18500</v>
      </c>
      <c r="E70" s="3">
        <v>9900</v>
      </c>
      <c r="F70" s="3">
        <v>9700</v>
      </c>
      <c r="G70" s="3"/>
      <c r="H70" s="3"/>
      <c r="I70" s="3">
        <v>73000</v>
      </c>
      <c r="J70" s="4">
        <f>SUM(B70:H70)-I70</f>
        <v>0</v>
      </c>
    </row>
    <row r="71" spans="1:10" x14ac:dyDescent="0.25">
      <c r="A71" s="1" t="s">
        <v>8</v>
      </c>
      <c r="B71" s="3">
        <v>834700</v>
      </c>
      <c r="C71" s="3">
        <v>526700</v>
      </c>
      <c r="D71" s="3">
        <v>176300</v>
      </c>
      <c r="E71" s="3">
        <v>149900</v>
      </c>
      <c r="F71" s="3">
        <v>84800</v>
      </c>
      <c r="G71" s="3">
        <v>172500</v>
      </c>
      <c r="H71" s="3"/>
      <c r="I71" s="3">
        <v>1944900</v>
      </c>
      <c r="J71" s="4">
        <f>SUM(B71:H71)-I71</f>
        <v>0</v>
      </c>
    </row>
    <row r="72" spans="1:10" x14ac:dyDescent="0.25">
      <c r="A72" s="1" t="s">
        <v>16</v>
      </c>
      <c r="B72" s="4">
        <f>B71-SUM(B68:B70)</f>
        <v>0</v>
      </c>
      <c r="C72" s="4">
        <f t="shared" ref="C72:I72" si="17">C71-SUM(C68:C70)</f>
        <v>0</v>
      </c>
      <c r="D72" s="4">
        <f t="shared" si="17"/>
        <v>0</v>
      </c>
      <c r="E72" s="4">
        <f t="shared" si="17"/>
        <v>0</v>
      </c>
      <c r="F72" s="4">
        <f t="shared" si="17"/>
        <v>0</v>
      </c>
      <c r="G72" s="4">
        <f t="shared" si="17"/>
        <v>0</v>
      </c>
      <c r="H72" s="4">
        <f t="shared" si="17"/>
        <v>0</v>
      </c>
      <c r="I72" s="4">
        <f t="shared" si="17"/>
        <v>0</v>
      </c>
      <c r="J72" s="4">
        <f>SUM(B72:H72)-I72</f>
        <v>0</v>
      </c>
    </row>
    <row r="74" spans="1:10" x14ac:dyDescent="0.25">
      <c r="A74" s="1" t="s">
        <v>186</v>
      </c>
      <c r="B74" s="1"/>
    </row>
    <row r="75" spans="1:10" x14ac:dyDescent="0.25">
      <c r="A75" s="1"/>
      <c r="B75" s="1" t="str">
        <f>B2</f>
        <v>NSW</v>
      </c>
      <c r="C75" s="1" t="str">
        <f t="shared" ref="C75:G75" si="18">C2</f>
        <v>Vic</v>
      </c>
      <c r="D75" s="1" t="str">
        <f t="shared" si="18"/>
        <v>Qld</v>
      </c>
      <c r="E75" s="1" t="str">
        <f t="shared" si="18"/>
        <v>SA</v>
      </c>
      <c r="F75" s="1" t="str">
        <f t="shared" si="18"/>
        <v>WA</v>
      </c>
      <c r="G75" s="1" t="str">
        <f t="shared" si="18"/>
        <v>Tas</v>
      </c>
      <c r="H75" s="1" t="str">
        <f>J2</f>
        <v>Cth Terr or PNG</v>
      </c>
      <c r="I75" s="1" t="str">
        <f>K2</f>
        <v>Total</v>
      </c>
      <c r="J75" s="4"/>
    </row>
    <row r="76" spans="1:10" x14ac:dyDescent="0.25">
      <c r="A76" s="1" t="s">
        <v>187</v>
      </c>
      <c r="B76" s="3">
        <v>2566351</v>
      </c>
      <c r="C76" s="3">
        <v>1677631</v>
      </c>
      <c r="D76" s="3">
        <v>431468</v>
      </c>
      <c r="E76" s="3">
        <v>358556</v>
      </c>
      <c r="F76" s="3">
        <v>270130</v>
      </c>
      <c r="G76" s="3"/>
      <c r="H76" s="3"/>
      <c r="I76" s="3">
        <v>5304136</v>
      </c>
      <c r="J76" s="4">
        <f>SUM(B76:H76)-I76</f>
        <v>0</v>
      </c>
    </row>
    <row r="77" spans="1:10" x14ac:dyDescent="0.25">
      <c r="A77" s="1" t="s">
        <v>188</v>
      </c>
      <c r="B77" s="3">
        <v>122549</v>
      </c>
      <c r="C77" s="3">
        <v>206241</v>
      </c>
      <c r="D77" s="3">
        <v>20516</v>
      </c>
      <c r="E77" s="3"/>
      <c r="F77" s="3"/>
      <c r="G77" s="3">
        <v>741284</v>
      </c>
      <c r="H77" s="3"/>
      <c r="I77" s="3">
        <v>1090590</v>
      </c>
      <c r="J77" s="4">
        <f>SUM(B77:H77)-I77</f>
        <v>0</v>
      </c>
    </row>
    <row r="78" spans="1:10" x14ac:dyDescent="0.25">
      <c r="A78" s="1" t="s">
        <v>189</v>
      </c>
      <c r="B78" s="3">
        <v>34830</v>
      </c>
      <c r="C78" s="3">
        <v>17810</v>
      </c>
      <c r="D78" s="3">
        <v>32478</v>
      </c>
      <c r="E78" s="3">
        <v>15194</v>
      </c>
      <c r="F78" s="3">
        <v>16361</v>
      </c>
      <c r="G78" s="3"/>
      <c r="H78" s="3"/>
      <c r="I78" s="3">
        <v>116673</v>
      </c>
      <c r="J78" s="4">
        <f>SUM(B78:H78)-I78</f>
        <v>0</v>
      </c>
    </row>
    <row r="79" spans="1:10" x14ac:dyDescent="0.25">
      <c r="A79" s="1" t="s">
        <v>8</v>
      </c>
      <c r="B79" s="6">
        <v>2723730</v>
      </c>
      <c r="C79" s="6">
        <v>1901682</v>
      </c>
      <c r="D79" s="6">
        <v>484462</v>
      </c>
      <c r="E79" s="6">
        <v>373750</v>
      </c>
      <c r="F79" s="6">
        <v>286491</v>
      </c>
      <c r="G79" s="6">
        <v>741284</v>
      </c>
      <c r="H79" s="6"/>
      <c r="I79" s="6">
        <v>6511399</v>
      </c>
      <c r="J79" s="4">
        <f>SUM(B79:H79)-I79</f>
        <v>0</v>
      </c>
    </row>
    <row r="80" spans="1:10" x14ac:dyDescent="0.25">
      <c r="B80" s="4">
        <f>B79-SUM(B76:B78)</f>
        <v>0</v>
      </c>
      <c r="C80" s="4">
        <f t="shared" ref="C80:I80" si="19">C79-SUM(C76:C78)</f>
        <v>0</v>
      </c>
      <c r="D80" s="4">
        <f t="shared" si="19"/>
        <v>0</v>
      </c>
      <c r="E80" s="4">
        <f t="shared" si="19"/>
        <v>0</v>
      </c>
      <c r="F80" s="4">
        <f t="shared" si="19"/>
        <v>0</v>
      </c>
      <c r="G80" s="4">
        <f t="shared" si="19"/>
        <v>0</v>
      </c>
      <c r="H80" s="4">
        <f t="shared" si="19"/>
        <v>0</v>
      </c>
      <c r="I80" s="4">
        <f t="shared" si="19"/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BDA8-919E-4F4B-BD87-7EA74EB50B98}">
  <sheetPr>
    <tabColor theme="7" tint="0.79998168889431442"/>
  </sheetPr>
  <dimension ref="A1:M80"/>
  <sheetViews>
    <sheetView topLeftCell="A10" workbookViewId="0">
      <selection activeCell="J3" sqref="J3"/>
    </sheetView>
  </sheetViews>
  <sheetFormatPr defaultRowHeight="15" x14ac:dyDescent="0.25"/>
  <cols>
    <col min="1" max="1" width="18.140625" style="103" customWidth="1"/>
    <col min="2" max="10" width="12" style="103" customWidth="1"/>
    <col min="11" max="11" width="12.7109375" style="103" bestFit="1" customWidth="1"/>
    <col min="12" max="16384" width="9.140625" style="103"/>
  </cols>
  <sheetData>
    <row r="1" spans="1:13" x14ac:dyDescent="0.25">
      <c r="A1" s="1" t="s">
        <v>191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228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 t="e">
        <f>NA()</f>
        <v>#N/A</v>
      </c>
      <c r="C3" s="3" t="e">
        <f>NA()</f>
        <v>#N/A</v>
      </c>
      <c r="D3" s="3" t="e">
        <f>NA()</f>
        <v>#N/A</v>
      </c>
      <c r="E3" s="3" t="e">
        <f>NA()</f>
        <v>#N/A</v>
      </c>
      <c r="F3" s="3" t="e">
        <f>NA()</f>
        <v>#N/A</v>
      </c>
      <c r="G3" s="3" t="e">
        <f>NA()</f>
        <v>#N/A</v>
      </c>
      <c r="H3" s="3"/>
      <c r="I3" s="3"/>
      <c r="J3" s="3" t="e">
        <f>NA()</f>
        <v>#N/A</v>
      </c>
      <c r="K3" s="3" t="e">
        <f>NA()</f>
        <v>#N/A</v>
      </c>
      <c r="L3" s="4" t="e">
        <f t="shared" ref="L3:L11" si="0">SUM(B3:J3)-K3</f>
        <v>#N/A</v>
      </c>
    </row>
    <row r="4" spans="1:13" x14ac:dyDescent="0.25">
      <c r="A4" s="1" t="s">
        <v>10</v>
      </c>
      <c r="B4" s="3" t="e">
        <f>NA()</f>
        <v>#N/A</v>
      </c>
      <c r="C4" s="3" t="e">
        <f>NA()</f>
        <v>#N/A</v>
      </c>
      <c r="D4" s="3" t="e">
        <f>NA()</f>
        <v>#N/A</v>
      </c>
      <c r="E4" s="3" t="e">
        <f>NA()</f>
        <v>#N/A</v>
      </c>
      <c r="F4" s="3" t="e">
        <f>NA()</f>
        <v>#N/A</v>
      </c>
      <c r="G4" s="3" t="e">
        <f>NA()</f>
        <v>#N/A</v>
      </c>
      <c r="H4" s="3"/>
      <c r="I4" s="3"/>
      <c r="J4" s="3" t="e">
        <f>NA()</f>
        <v>#N/A</v>
      </c>
      <c r="K4" s="3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 t="e">
        <f>NA()</f>
        <v>#N/A</v>
      </c>
      <c r="C5" s="3" t="e">
        <f>NA()</f>
        <v>#N/A</v>
      </c>
      <c r="D5" s="3" t="e">
        <f>NA()</f>
        <v>#N/A</v>
      </c>
      <c r="E5" s="3" t="e">
        <f>NA()</f>
        <v>#N/A</v>
      </c>
      <c r="F5" s="3" t="e">
        <f>NA()</f>
        <v>#N/A</v>
      </c>
      <c r="G5" s="3" t="e">
        <f>NA()</f>
        <v>#N/A</v>
      </c>
      <c r="H5" s="3"/>
      <c r="I5" s="3"/>
      <c r="J5" s="3" t="e">
        <f>NA()</f>
        <v>#N/A</v>
      </c>
      <c r="K5" s="3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3" t="e">
        <f>NA()</f>
        <v>#N/A</v>
      </c>
      <c r="C6" s="3" t="e">
        <f>NA()</f>
        <v>#N/A</v>
      </c>
      <c r="D6" s="3" t="e">
        <f>NA()</f>
        <v>#N/A</v>
      </c>
      <c r="E6" s="3" t="e">
        <f>NA()</f>
        <v>#N/A</v>
      </c>
      <c r="F6" s="3" t="e">
        <f>NA()</f>
        <v>#N/A</v>
      </c>
      <c r="G6" s="3" t="e">
        <f>NA()</f>
        <v>#N/A</v>
      </c>
      <c r="H6" s="3"/>
      <c r="I6" s="3"/>
      <c r="J6" s="3" t="e">
        <f>NA()</f>
        <v>#N/A</v>
      </c>
      <c r="K6" s="3" t="e">
        <f>NA()</f>
        <v>#N/A</v>
      </c>
      <c r="L6" s="4" t="e">
        <f t="shared" si="0"/>
        <v>#N/A</v>
      </c>
    </row>
    <row r="7" spans="1:13" x14ac:dyDescent="0.25">
      <c r="A7" s="1" t="s">
        <v>19</v>
      </c>
      <c r="B7" s="3" t="e">
        <f>NA()</f>
        <v>#N/A</v>
      </c>
      <c r="C7" s="3" t="e">
        <f>NA()</f>
        <v>#N/A</v>
      </c>
      <c r="D7" s="3" t="e">
        <f>NA()</f>
        <v>#N/A</v>
      </c>
      <c r="E7" s="3" t="e">
        <f>NA()</f>
        <v>#N/A</v>
      </c>
      <c r="F7" s="3" t="e">
        <f>NA()</f>
        <v>#N/A</v>
      </c>
      <c r="G7" s="3" t="e">
        <f>NA()</f>
        <v>#N/A</v>
      </c>
      <c r="H7" s="3"/>
      <c r="I7" s="3"/>
      <c r="J7" s="3" t="e">
        <f>NA()</f>
        <v>#N/A</v>
      </c>
      <c r="K7" s="3" t="e">
        <f>NA()</f>
        <v>#N/A</v>
      </c>
      <c r="L7" s="4" t="e">
        <f t="shared" si="0"/>
        <v>#N/A</v>
      </c>
    </row>
    <row r="8" spans="1:13" x14ac:dyDescent="0.25">
      <c r="A8" s="1" t="s">
        <v>13</v>
      </c>
      <c r="B8" s="3" t="e">
        <f>NA()</f>
        <v>#N/A</v>
      </c>
      <c r="C8" s="3" t="e">
        <f>NA()</f>
        <v>#N/A</v>
      </c>
      <c r="D8" s="3" t="e">
        <f>NA()</f>
        <v>#N/A</v>
      </c>
      <c r="E8" s="3" t="e">
        <f>NA()</f>
        <v>#N/A</v>
      </c>
      <c r="F8" s="3" t="e">
        <f>NA()</f>
        <v>#N/A</v>
      </c>
      <c r="G8" s="3" t="e">
        <f>NA()</f>
        <v>#N/A</v>
      </c>
      <c r="H8" s="3"/>
      <c r="I8" s="3"/>
      <c r="J8" s="3" t="e">
        <f>NA()</f>
        <v>#N/A</v>
      </c>
      <c r="K8" s="3" t="e">
        <f>NA()</f>
        <v>#N/A</v>
      </c>
      <c r="L8" s="4" t="e">
        <f t="shared" si="0"/>
        <v>#N/A</v>
      </c>
    </row>
    <row r="9" spans="1:13" x14ac:dyDescent="0.25">
      <c r="A9" s="1" t="s">
        <v>14</v>
      </c>
      <c r="B9" s="3" t="e">
        <f>NA()</f>
        <v>#N/A</v>
      </c>
      <c r="C9" s="3" t="e">
        <f>NA()</f>
        <v>#N/A</v>
      </c>
      <c r="D9" s="3" t="e">
        <f>NA()</f>
        <v>#N/A</v>
      </c>
      <c r="E9" s="3" t="e">
        <f>NA()</f>
        <v>#N/A</v>
      </c>
      <c r="F9" s="3" t="e">
        <f>NA()</f>
        <v>#N/A</v>
      </c>
      <c r="G9" s="3" t="e">
        <f>NA()</f>
        <v>#N/A</v>
      </c>
      <c r="H9" s="3"/>
      <c r="I9" s="3"/>
      <c r="J9" s="3" t="e">
        <f>NA()</f>
        <v>#N/A</v>
      </c>
      <c r="K9" s="3" t="e">
        <f>NA()</f>
        <v>#N/A</v>
      </c>
      <c r="L9" s="4" t="e">
        <f t="shared" si="0"/>
        <v>#N/A</v>
      </c>
    </row>
    <row r="10" spans="1:13" x14ac:dyDescent="0.25">
      <c r="A10" s="1" t="s">
        <v>15</v>
      </c>
      <c r="B10" s="3" t="e">
        <f>NA()</f>
        <v>#N/A</v>
      </c>
      <c r="C10" s="3" t="e">
        <f>NA()</f>
        <v>#N/A</v>
      </c>
      <c r="D10" s="3" t="e">
        <f>NA()</f>
        <v>#N/A</v>
      </c>
      <c r="E10" s="3" t="e">
        <f>NA()</f>
        <v>#N/A</v>
      </c>
      <c r="F10" s="3" t="e">
        <f>NA()</f>
        <v>#N/A</v>
      </c>
      <c r="G10" s="3" t="e">
        <f>NA()</f>
        <v>#N/A</v>
      </c>
      <c r="H10" s="3"/>
      <c r="I10" s="3"/>
      <c r="J10" s="3" t="e">
        <f>NA()</f>
        <v>#N/A</v>
      </c>
      <c r="K10" s="3" t="e">
        <f>NA()</f>
        <v>#N/A</v>
      </c>
      <c r="L10" s="4" t="e">
        <f t="shared" si="0"/>
        <v>#N/A</v>
      </c>
    </row>
    <row r="11" spans="1:13" x14ac:dyDescent="0.25">
      <c r="A11" s="1" t="s">
        <v>8</v>
      </c>
      <c r="B11" s="3">
        <v>703015</v>
      </c>
      <c r="C11" s="3">
        <v>508168</v>
      </c>
      <c r="D11" s="3">
        <v>205330</v>
      </c>
      <c r="E11" s="3">
        <v>145088</v>
      </c>
      <c r="F11" s="3" t="e">
        <f>NA()</f>
        <v>#N/A</v>
      </c>
      <c r="G11" s="3">
        <v>67106</v>
      </c>
      <c r="H11" s="3"/>
      <c r="I11" s="3"/>
      <c r="J11" s="3" t="e">
        <f>NA()</f>
        <v>#N/A</v>
      </c>
      <c r="K11" s="3" t="e">
        <f>SUM(B11:J11)</f>
        <v>#N/A</v>
      </c>
      <c r="L11" s="4" t="e">
        <f t="shared" si="0"/>
        <v>#N/A</v>
      </c>
    </row>
    <row r="12" spans="1:13" x14ac:dyDescent="0.25">
      <c r="A12" s="2" t="s">
        <v>16</v>
      </c>
      <c r="B12" s="4" t="e">
        <f>SUM(B7:B10)-B11</f>
        <v>#N/A</v>
      </c>
      <c r="C12" s="4" t="e">
        <f t="shared" ref="C12:K12" si="1">SUM(C7:C10)-C11</f>
        <v>#N/A</v>
      </c>
      <c r="D12" s="4" t="e">
        <f t="shared" si="1"/>
        <v>#N/A</v>
      </c>
      <c r="E12" s="4" t="e">
        <f t="shared" si="1"/>
        <v>#N/A</v>
      </c>
      <c r="F12" s="4" t="e">
        <f t="shared" si="1"/>
        <v>#N/A</v>
      </c>
      <c r="G12" s="4" t="e">
        <f t="shared" si="1"/>
        <v>#N/A</v>
      </c>
      <c r="H12" s="4"/>
      <c r="I12" s="4"/>
      <c r="J12" s="4" t="e">
        <f t="shared" si="1"/>
        <v>#N/A</v>
      </c>
      <c r="K12" s="4" t="e">
        <f t="shared" si="1"/>
        <v>#N/A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tr">
        <f>B2</f>
        <v>NSW</v>
      </c>
      <c r="C15" s="1" t="str">
        <f t="shared" ref="C15:K15" si="2">C2</f>
        <v>Vic</v>
      </c>
      <c r="D15" s="1" t="str">
        <f t="shared" si="2"/>
        <v>Qld</v>
      </c>
      <c r="E15" s="1" t="str">
        <f t="shared" si="2"/>
        <v>SA</v>
      </c>
      <c r="F15" s="1" t="str">
        <f t="shared" si="2"/>
        <v>WA</v>
      </c>
      <c r="G15" s="1" t="str">
        <f t="shared" si="2"/>
        <v>Tas</v>
      </c>
      <c r="H15" s="1" t="str">
        <f t="shared" si="2"/>
        <v xml:space="preserve">ACT </v>
      </c>
      <c r="I15" s="1" t="str">
        <f t="shared" si="2"/>
        <v>NT</v>
      </c>
      <c r="J15" s="1" t="str">
        <f t="shared" si="2"/>
        <v>Cth Terr or PNG</v>
      </c>
      <c r="K15" s="1" t="str">
        <f t="shared" si="2"/>
        <v>Total</v>
      </c>
      <c r="L15" s="2" t="s">
        <v>16</v>
      </c>
      <c r="M15" s="1" t="s">
        <v>51</v>
      </c>
    </row>
    <row r="16" spans="1:13" x14ac:dyDescent="0.25">
      <c r="A16" s="1" t="s">
        <v>9</v>
      </c>
      <c r="B16" s="3" t="e">
        <f>NA()</f>
        <v>#N/A</v>
      </c>
      <c r="C16" s="3" t="e">
        <f>NA()</f>
        <v>#N/A</v>
      </c>
      <c r="D16" s="3" t="e">
        <f>NA()</f>
        <v>#N/A</v>
      </c>
      <c r="E16" s="3" t="e">
        <f>NA()</f>
        <v>#N/A</v>
      </c>
      <c r="F16" s="3" t="e">
        <f>NA()</f>
        <v>#N/A</v>
      </c>
      <c r="G16" s="3" t="e">
        <f>NA()</f>
        <v>#N/A</v>
      </c>
      <c r="H16" s="3"/>
      <c r="I16" s="3"/>
      <c r="J16" s="3" t="e">
        <f>NA()</f>
        <v>#N/A</v>
      </c>
      <c r="K16" s="3" t="e">
        <f>NA()</f>
        <v>#N/A</v>
      </c>
      <c r="L16" s="4" t="e">
        <f>SUM(B16:J16)-K16</f>
        <v>#N/A</v>
      </c>
      <c r="M16" s="9" t="e">
        <f>SUM(B16:E16,J16)/10^6</f>
        <v>#N/A</v>
      </c>
    </row>
    <row r="17" spans="1:13" x14ac:dyDescent="0.25">
      <c r="A17" s="1" t="s">
        <v>10</v>
      </c>
      <c r="B17" s="3" t="e">
        <f>NA()</f>
        <v>#N/A</v>
      </c>
      <c r="C17" s="3" t="e">
        <f>NA()</f>
        <v>#N/A</v>
      </c>
      <c r="D17" s="3" t="e">
        <f>NA()</f>
        <v>#N/A</v>
      </c>
      <c r="E17" s="3" t="e">
        <f>NA()</f>
        <v>#N/A</v>
      </c>
      <c r="F17" s="3" t="e">
        <f>NA()</f>
        <v>#N/A</v>
      </c>
      <c r="G17" s="3" t="e">
        <f>NA()</f>
        <v>#N/A</v>
      </c>
      <c r="H17" s="3"/>
      <c r="I17" s="3"/>
      <c r="J17" s="3" t="e">
        <f>NA()</f>
        <v>#N/A</v>
      </c>
      <c r="K17" s="3" t="e">
        <f>NA()</f>
        <v>#N/A</v>
      </c>
      <c r="L17" s="4" t="e">
        <f>SUM(B17:J17)-K17</f>
        <v>#N/A</v>
      </c>
      <c r="M17" s="13"/>
    </row>
    <row r="18" spans="1:13" x14ac:dyDescent="0.25">
      <c r="A18" s="1" t="s">
        <v>11</v>
      </c>
      <c r="B18" s="3" t="e">
        <f>NA()</f>
        <v>#N/A</v>
      </c>
      <c r="C18" s="3" t="e">
        <f>NA()</f>
        <v>#N/A</v>
      </c>
      <c r="D18" s="3" t="e">
        <f>NA()</f>
        <v>#N/A</v>
      </c>
      <c r="E18" s="3" t="e">
        <f>NA()</f>
        <v>#N/A</v>
      </c>
      <c r="F18" s="3" t="e">
        <f>NA()</f>
        <v>#N/A</v>
      </c>
      <c r="G18" s="3" t="e">
        <f>NA()</f>
        <v>#N/A</v>
      </c>
      <c r="H18" s="3"/>
      <c r="I18" s="3"/>
      <c r="J18" s="3" t="e">
        <f>NA()</f>
        <v>#N/A</v>
      </c>
      <c r="K18" s="3" t="e">
        <f>NA()</f>
        <v>#N/A</v>
      </c>
      <c r="L18" s="4" t="e">
        <f>SUM(B18:J18)-K18</f>
        <v>#N/A</v>
      </c>
      <c r="M18" s="13"/>
    </row>
    <row r="19" spans="1:13" x14ac:dyDescent="0.25">
      <c r="A19" s="1" t="s">
        <v>12</v>
      </c>
      <c r="B19" s="3" t="e">
        <f>NA()</f>
        <v>#N/A</v>
      </c>
      <c r="C19" s="3" t="e">
        <f>NA()</f>
        <v>#N/A</v>
      </c>
      <c r="D19" s="3" t="e">
        <f>NA()</f>
        <v>#N/A</v>
      </c>
      <c r="E19" s="3" t="e">
        <f>NA()</f>
        <v>#N/A</v>
      </c>
      <c r="F19" s="3" t="e">
        <f>NA()</f>
        <v>#N/A</v>
      </c>
      <c r="G19" s="3" t="e">
        <f>NA()</f>
        <v>#N/A</v>
      </c>
      <c r="H19" s="3"/>
      <c r="I19" s="3"/>
      <c r="J19" s="3" t="e">
        <f>NA()</f>
        <v>#N/A</v>
      </c>
      <c r="K19" s="3" t="e">
        <f>NA()</f>
        <v>#N/A</v>
      </c>
      <c r="L19" s="4" t="e">
        <f>SUM(B19:J19)-K19</f>
        <v>#N/A</v>
      </c>
      <c r="M19" s="13"/>
    </row>
    <row r="20" spans="1:13" x14ac:dyDescent="0.25">
      <c r="A20" s="1" t="s">
        <v>19</v>
      </c>
      <c r="B20" s="3" t="e">
        <f>NA()</f>
        <v>#N/A</v>
      </c>
      <c r="C20" s="3" t="e">
        <f>NA()</f>
        <v>#N/A</v>
      </c>
      <c r="D20" s="3" t="e">
        <f>NA()</f>
        <v>#N/A</v>
      </c>
      <c r="E20" s="3" t="e">
        <f>NA()</f>
        <v>#N/A</v>
      </c>
      <c r="F20" s="3" t="e">
        <f>NA()</f>
        <v>#N/A</v>
      </c>
      <c r="G20" s="3" t="e">
        <f>NA()</f>
        <v>#N/A</v>
      </c>
      <c r="H20" s="3"/>
      <c r="I20" s="3"/>
      <c r="J20" s="3" t="e">
        <f>NA()</f>
        <v>#N/A</v>
      </c>
      <c r="K20" s="3" t="e">
        <f>NA()</f>
        <v>#N/A</v>
      </c>
      <c r="L20" s="4"/>
      <c r="M20" s="13"/>
    </row>
    <row r="21" spans="1:13" x14ac:dyDescent="0.25">
      <c r="A21" s="1" t="s">
        <v>13</v>
      </c>
      <c r="B21" s="3" t="e">
        <f>NA()</f>
        <v>#N/A</v>
      </c>
      <c r="C21" s="3" t="e">
        <f>NA()</f>
        <v>#N/A</v>
      </c>
      <c r="D21" s="3" t="e">
        <f>NA()</f>
        <v>#N/A</v>
      </c>
      <c r="E21" s="3" t="e">
        <f>NA()</f>
        <v>#N/A</v>
      </c>
      <c r="F21" s="3" t="e">
        <f>NA()</f>
        <v>#N/A</v>
      </c>
      <c r="G21" s="3" t="e">
        <f>NA()</f>
        <v>#N/A</v>
      </c>
      <c r="H21" s="3"/>
      <c r="I21" s="3"/>
      <c r="J21" s="3" t="e">
        <f>NA()</f>
        <v>#N/A</v>
      </c>
      <c r="K21" s="3" t="e">
        <f>NA()</f>
        <v>#N/A</v>
      </c>
      <c r="L21" s="4" t="e">
        <f>SUM(B21:J21)-K21</f>
        <v>#N/A</v>
      </c>
      <c r="M21" s="13"/>
    </row>
    <row r="22" spans="1:13" x14ac:dyDescent="0.25">
      <c r="A22" s="1" t="s">
        <v>14</v>
      </c>
      <c r="B22" s="3" t="e">
        <f>NA()</f>
        <v>#N/A</v>
      </c>
      <c r="C22" s="3" t="e">
        <f>NA()</f>
        <v>#N/A</v>
      </c>
      <c r="D22" s="3" t="e">
        <f>NA()</f>
        <v>#N/A</v>
      </c>
      <c r="E22" s="3" t="e">
        <f>NA()</f>
        <v>#N/A</v>
      </c>
      <c r="F22" s="3" t="e">
        <f>NA()</f>
        <v>#N/A</v>
      </c>
      <c r="G22" s="3" t="e">
        <f>NA()</f>
        <v>#N/A</v>
      </c>
      <c r="H22" s="3"/>
      <c r="I22" s="3"/>
      <c r="J22" s="3" t="e">
        <f>NA()</f>
        <v>#N/A</v>
      </c>
      <c r="K22" s="3" t="e">
        <f>NA()</f>
        <v>#N/A</v>
      </c>
      <c r="L22" s="4" t="e">
        <f>SUM(B22:J22)-K22</f>
        <v>#N/A</v>
      </c>
      <c r="M22" s="13"/>
    </row>
    <row r="23" spans="1:13" x14ac:dyDescent="0.25">
      <c r="A23" s="1" t="s">
        <v>15</v>
      </c>
      <c r="B23" s="3" t="e">
        <f>NA()</f>
        <v>#N/A</v>
      </c>
      <c r="C23" s="3" t="e">
        <f>NA()</f>
        <v>#N/A</v>
      </c>
      <c r="D23" s="3" t="e">
        <f>NA()</f>
        <v>#N/A</v>
      </c>
      <c r="E23" s="3" t="e">
        <f>NA()</f>
        <v>#N/A</v>
      </c>
      <c r="F23" s="3" t="e">
        <f>NA()</f>
        <v>#N/A</v>
      </c>
      <c r="G23" s="3" t="e">
        <f>NA()</f>
        <v>#N/A</v>
      </c>
      <c r="H23" s="3"/>
      <c r="I23" s="3"/>
      <c r="J23" s="3" t="e">
        <f>NA()</f>
        <v>#N/A</v>
      </c>
      <c r="K23" s="3" t="e">
        <f>NA()</f>
        <v>#N/A</v>
      </c>
      <c r="L23" s="4" t="e">
        <f>SUM(B23:J23)-K23</f>
        <v>#N/A</v>
      </c>
      <c r="M23" s="13"/>
    </row>
    <row r="24" spans="1:13" x14ac:dyDescent="0.25">
      <c r="A24" s="1" t="s">
        <v>8</v>
      </c>
      <c r="B24" s="3">
        <v>2550004845</v>
      </c>
      <c r="C24" s="3">
        <v>1676135000</v>
      </c>
      <c r="D24" s="3">
        <v>444807</v>
      </c>
      <c r="E24" s="3">
        <v>363655000</v>
      </c>
      <c r="F24" s="3" t="e">
        <f>NA()</f>
        <v>#N/A</v>
      </c>
      <c r="G24" s="3">
        <v>715974440</v>
      </c>
      <c r="H24" s="3"/>
      <c r="I24" s="3"/>
      <c r="J24" s="3" t="e">
        <f>NA()</f>
        <v>#N/A</v>
      </c>
      <c r="K24" s="3" t="e">
        <f>SUM(B24:J24)</f>
        <v>#N/A</v>
      </c>
      <c r="L24" s="4" t="e">
        <f>SUM(B24:J24)-K24</f>
        <v>#N/A</v>
      </c>
      <c r="M24" s="9" t="e">
        <f>SUM(B24:E24,J24)/10^6</f>
        <v>#N/A</v>
      </c>
    </row>
    <row r="25" spans="1:13" x14ac:dyDescent="0.25">
      <c r="A25" s="2" t="s">
        <v>16</v>
      </c>
      <c r="B25" s="4" t="e">
        <f t="shared" ref="B25:K25" si="3">SUM(B20:B23)-B24</f>
        <v>#N/A</v>
      </c>
      <c r="C25" s="4" t="e">
        <f t="shared" si="3"/>
        <v>#N/A</v>
      </c>
      <c r="D25" s="4" t="e">
        <f t="shared" si="3"/>
        <v>#N/A</v>
      </c>
      <c r="E25" s="4" t="e">
        <f t="shared" si="3"/>
        <v>#N/A</v>
      </c>
      <c r="F25" s="4" t="e">
        <f t="shared" si="3"/>
        <v>#N/A</v>
      </c>
      <c r="G25" s="4" t="e">
        <f t="shared" si="3"/>
        <v>#N/A</v>
      </c>
      <c r="H25" s="4"/>
      <c r="I25" s="4"/>
      <c r="J25" s="4" t="e">
        <f t="shared" si="3"/>
        <v>#N/A</v>
      </c>
      <c r="K25" s="4" t="e">
        <f t="shared" si="3"/>
        <v>#N/A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tr">
        <f>B2</f>
        <v>NSW</v>
      </c>
      <c r="C28" s="1" t="str">
        <f t="shared" ref="C28:K28" si="4">C2</f>
        <v>Vic</v>
      </c>
      <c r="D28" s="1" t="str">
        <f t="shared" si="4"/>
        <v>Qld</v>
      </c>
      <c r="E28" s="1" t="str">
        <f t="shared" si="4"/>
        <v>SA</v>
      </c>
      <c r="F28" s="1" t="str">
        <f t="shared" si="4"/>
        <v>WA</v>
      </c>
      <c r="G28" s="1" t="str">
        <f t="shared" si="4"/>
        <v>Tas</v>
      </c>
      <c r="H28" s="1" t="str">
        <f t="shared" si="4"/>
        <v xml:space="preserve">ACT </v>
      </c>
      <c r="I28" s="1" t="str">
        <f t="shared" si="4"/>
        <v>NT</v>
      </c>
      <c r="J28" s="1" t="str">
        <f t="shared" si="4"/>
        <v>Cth Terr or PNG</v>
      </c>
      <c r="K28" s="1" t="str">
        <f t="shared" si="4"/>
        <v>Total</v>
      </c>
      <c r="L28" s="2" t="s">
        <v>16</v>
      </c>
    </row>
    <row r="29" spans="1:13" x14ac:dyDescent="0.25">
      <c r="A29" s="1" t="s">
        <v>9</v>
      </c>
      <c r="B29" s="3" t="e">
        <f>NA()</f>
        <v>#N/A</v>
      </c>
      <c r="C29" s="3" t="e">
        <f>NA()</f>
        <v>#N/A</v>
      </c>
      <c r="D29" s="3" t="e">
        <f>NA()</f>
        <v>#N/A</v>
      </c>
      <c r="E29" s="3" t="e">
        <f>NA()</f>
        <v>#N/A</v>
      </c>
      <c r="F29" s="3" t="e">
        <f>NA()</f>
        <v>#N/A</v>
      </c>
      <c r="G29" s="3" t="e">
        <f>NA()</f>
        <v>#N/A</v>
      </c>
      <c r="H29" s="3"/>
      <c r="I29" s="3"/>
      <c r="J29" s="3" t="e">
        <f>NA()</f>
        <v>#N/A</v>
      </c>
      <c r="K29" s="3" t="e">
        <f>NA()</f>
        <v>#N/A</v>
      </c>
      <c r="L29" s="4" t="e">
        <f>SUM(B29:J29)-K29</f>
        <v>#N/A</v>
      </c>
    </row>
    <row r="30" spans="1:13" x14ac:dyDescent="0.25">
      <c r="A30" s="1" t="s">
        <v>10</v>
      </c>
      <c r="B30" s="3" t="e">
        <f>NA()</f>
        <v>#N/A</v>
      </c>
      <c r="C30" s="3" t="e">
        <f>NA()</f>
        <v>#N/A</v>
      </c>
      <c r="D30" s="3" t="e">
        <f>NA()</f>
        <v>#N/A</v>
      </c>
      <c r="E30" s="3" t="e">
        <f>NA()</f>
        <v>#N/A</v>
      </c>
      <c r="F30" s="3" t="e">
        <f>NA()</f>
        <v>#N/A</v>
      </c>
      <c r="G30" s="3" t="e">
        <f>NA()</f>
        <v>#N/A</v>
      </c>
      <c r="H30" s="3"/>
      <c r="I30" s="3"/>
      <c r="J30" s="3" t="e">
        <f>NA()</f>
        <v>#N/A</v>
      </c>
      <c r="K30" s="3" t="e">
        <f>NA()</f>
        <v>#N/A</v>
      </c>
      <c r="L30" s="4" t="e">
        <f>SUM(B30:J30)-K30</f>
        <v>#N/A</v>
      </c>
    </row>
    <row r="31" spans="1:13" x14ac:dyDescent="0.25">
      <c r="A31" s="1" t="s">
        <v>11</v>
      </c>
      <c r="B31" s="3" t="e">
        <f>NA()</f>
        <v>#N/A</v>
      </c>
      <c r="C31" s="3" t="e">
        <f>NA()</f>
        <v>#N/A</v>
      </c>
      <c r="D31" s="3" t="e">
        <f>NA()</f>
        <v>#N/A</v>
      </c>
      <c r="E31" s="3" t="e">
        <f>NA()</f>
        <v>#N/A</v>
      </c>
      <c r="F31" s="3" t="e">
        <f>NA()</f>
        <v>#N/A</v>
      </c>
      <c r="G31" s="3" t="e">
        <f>NA()</f>
        <v>#N/A</v>
      </c>
      <c r="H31" s="3"/>
      <c r="I31" s="3"/>
      <c r="J31" s="3" t="e">
        <f>NA()</f>
        <v>#N/A</v>
      </c>
      <c r="K31" s="3" t="e">
        <f>NA()</f>
        <v>#N/A</v>
      </c>
      <c r="L31" s="4" t="e">
        <f>SUM(B31:J31)-K31</f>
        <v>#N/A</v>
      </c>
    </row>
    <row r="32" spans="1:13" x14ac:dyDescent="0.25">
      <c r="A32" s="1" t="s">
        <v>12</v>
      </c>
      <c r="B32" s="3" t="e">
        <f>NA()</f>
        <v>#N/A</v>
      </c>
      <c r="C32" s="3" t="e">
        <f>NA()</f>
        <v>#N/A</v>
      </c>
      <c r="D32" s="3" t="e">
        <f>NA()</f>
        <v>#N/A</v>
      </c>
      <c r="E32" s="3" t="e">
        <f>NA()</f>
        <v>#N/A</v>
      </c>
      <c r="F32" s="3" t="e">
        <f>NA()</f>
        <v>#N/A</v>
      </c>
      <c r="G32" s="3" t="e">
        <f>NA()</f>
        <v>#N/A</v>
      </c>
      <c r="H32" s="3"/>
      <c r="I32" s="3"/>
      <c r="J32" s="3" t="e">
        <f>NA()</f>
        <v>#N/A</v>
      </c>
      <c r="K32" s="3" t="e">
        <f>NA()</f>
        <v>#N/A</v>
      </c>
      <c r="L32" s="4" t="e">
        <f>SUM(B32:J32)-K32</f>
        <v>#N/A</v>
      </c>
    </row>
    <row r="33" spans="1:12" x14ac:dyDescent="0.25">
      <c r="A33" s="1" t="s">
        <v>19</v>
      </c>
      <c r="B33" s="3" t="e">
        <f>NA()</f>
        <v>#N/A</v>
      </c>
      <c r="C33" s="3" t="e">
        <f>NA()</f>
        <v>#N/A</v>
      </c>
      <c r="D33" s="3" t="e">
        <f>NA()</f>
        <v>#N/A</v>
      </c>
      <c r="E33" s="3" t="e">
        <f>NA()</f>
        <v>#N/A</v>
      </c>
      <c r="F33" s="3" t="e">
        <f>NA()</f>
        <v>#N/A</v>
      </c>
      <c r="G33" s="3" t="e">
        <f>NA()</f>
        <v>#N/A</v>
      </c>
      <c r="H33" s="3"/>
      <c r="I33" s="3"/>
      <c r="J33" s="3" t="e">
        <f>NA()</f>
        <v>#N/A</v>
      </c>
      <c r="K33" s="3" t="e">
        <f>NA()</f>
        <v>#N/A</v>
      </c>
      <c r="L33" s="4"/>
    </row>
    <row r="34" spans="1:12" x14ac:dyDescent="0.25">
      <c r="A34" s="1" t="s">
        <v>13</v>
      </c>
      <c r="B34" s="3" t="e">
        <f>NA()</f>
        <v>#N/A</v>
      </c>
      <c r="C34" s="3" t="e">
        <f>NA()</f>
        <v>#N/A</v>
      </c>
      <c r="D34" s="3" t="e">
        <f>NA()</f>
        <v>#N/A</v>
      </c>
      <c r="E34" s="3" t="e">
        <f>NA()</f>
        <v>#N/A</v>
      </c>
      <c r="F34" s="3" t="e">
        <f>NA()</f>
        <v>#N/A</v>
      </c>
      <c r="G34" s="3" t="e">
        <f>NA()</f>
        <v>#N/A</v>
      </c>
      <c r="H34" s="3"/>
      <c r="I34" s="3"/>
      <c r="J34" s="3" t="e">
        <f>NA()</f>
        <v>#N/A</v>
      </c>
      <c r="K34" s="3" t="e">
        <f>NA()</f>
        <v>#N/A</v>
      </c>
      <c r="L34" s="4" t="e">
        <f>SUM(B34:J34)-K34</f>
        <v>#N/A</v>
      </c>
    </row>
    <row r="35" spans="1:12" x14ac:dyDescent="0.25">
      <c r="A35" s="1" t="s">
        <v>14</v>
      </c>
      <c r="B35" s="3" t="e">
        <f>NA()</f>
        <v>#N/A</v>
      </c>
      <c r="C35" s="3" t="e">
        <f>NA()</f>
        <v>#N/A</v>
      </c>
      <c r="D35" s="3" t="e">
        <f>NA()</f>
        <v>#N/A</v>
      </c>
      <c r="E35" s="3" t="e">
        <f>NA()</f>
        <v>#N/A</v>
      </c>
      <c r="F35" s="3" t="e">
        <f>NA()</f>
        <v>#N/A</v>
      </c>
      <c r="G35" s="3" t="e">
        <f>NA()</f>
        <v>#N/A</v>
      </c>
      <c r="H35" s="3"/>
      <c r="I35" s="3"/>
      <c r="J35" s="3" t="e">
        <f>NA()</f>
        <v>#N/A</v>
      </c>
      <c r="K35" s="3" t="e">
        <f>NA()</f>
        <v>#N/A</v>
      </c>
      <c r="L35" s="4" t="e">
        <f>SUM(B35:J35)-K35</f>
        <v>#N/A</v>
      </c>
    </row>
    <row r="36" spans="1:12" x14ac:dyDescent="0.25">
      <c r="A36" s="1" t="s">
        <v>15</v>
      </c>
      <c r="B36" s="3" t="e">
        <f>NA()</f>
        <v>#N/A</v>
      </c>
      <c r="C36" s="3" t="e">
        <f>NA()</f>
        <v>#N/A</v>
      </c>
      <c r="D36" s="3" t="e">
        <f>NA()</f>
        <v>#N/A</v>
      </c>
      <c r="E36" s="3" t="e">
        <f>NA()</f>
        <v>#N/A</v>
      </c>
      <c r="F36" s="3" t="e">
        <f>NA()</f>
        <v>#N/A</v>
      </c>
      <c r="G36" s="3" t="e">
        <f>NA()</f>
        <v>#N/A</v>
      </c>
      <c r="H36" s="3"/>
      <c r="I36" s="3"/>
      <c r="J36" s="3" t="e">
        <f>NA()</f>
        <v>#N/A</v>
      </c>
      <c r="K36" s="3" t="e">
        <f>NA()</f>
        <v>#N/A</v>
      </c>
      <c r="L36" s="4" t="e">
        <f>SUM(B36:J36)-K36</f>
        <v>#N/A</v>
      </c>
    </row>
    <row r="37" spans="1:12" x14ac:dyDescent="0.25">
      <c r="A37" s="1" t="s">
        <v>8</v>
      </c>
      <c r="B37" s="3" t="e">
        <f>NA()</f>
        <v>#N/A</v>
      </c>
      <c r="C37" s="3" t="e">
        <f>NA()</f>
        <v>#N/A</v>
      </c>
      <c r="D37" s="3" t="e">
        <f>NA()</f>
        <v>#N/A</v>
      </c>
      <c r="E37" s="3" t="e">
        <f>NA()</f>
        <v>#N/A</v>
      </c>
      <c r="F37" s="3" t="e">
        <f>NA()</f>
        <v>#N/A</v>
      </c>
      <c r="G37" s="3" t="e">
        <f>NA()</f>
        <v>#N/A</v>
      </c>
      <c r="H37" s="3"/>
      <c r="I37" s="3"/>
      <c r="J37" s="3" t="e">
        <f>NA()</f>
        <v>#N/A</v>
      </c>
      <c r="K37" s="3" t="e">
        <f>NA()</f>
        <v>#N/A</v>
      </c>
      <c r="L37" s="4" t="e">
        <f>SUM(B37:J37)-K37</f>
        <v>#N/A</v>
      </c>
    </row>
    <row r="38" spans="1:12" x14ac:dyDescent="0.25">
      <c r="A38" s="2" t="s">
        <v>16</v>
      </c>
      <c r="B38" s="4" t="e">
        <f t="shared" ref="B38:K38" si="5">SUM(B33:B36)-B37</f>
        <v>#N/A</v>
      </c>
      <c r="C38" s="4" t="e">
        <f t="shared" si="5"/>
        <v>#N/A</v>
      </c>
      <c r="D38" s="4" t="e">
        <f t="shared" si="5"/>
        <v>#N/A</v>
      </c>
      <c r="E38" s="4" t="e">
        <f t="shared" si="5"/>
        <v>#N/A</v>
      </c>
      <c r="F38" s="4" t="e">
        <f t="shared" si="5"/>
        <v>#N/A</v>
      </c>
      <c r="G38" s="4" t="e">
        <f t="shared" si="5"/>
        <v>#N/A</v>
      </c>
      <c r="H38" s="4"/>
      <c r="I38" s="4"/>
      <c r="J38" s="4" t="e">
        <f t="shared" si="5"/>
        <v>#N/A</v>
      </c>
      <c r="K38" s="4" t="e">
        <f t="shared" si="5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tr">
        <f>B2</f>
        <v>NSW</v>
      </c>
      <c r="C41" s="1" t="str">
        <f t="shared" ref="C41:J41" si="6">C2</f>
        <v>Vic</v>
      </c>
      <c r="D41" s="1" t="str">
        <f t="shared" si="6"/>
        <v>Qld</v>
      </c>
      <c r="E41" s="1" t="str">
        <f t="shared" si="6"/>
        <v>SA</v>
      </c>
      <c r="F41" s="1" t="str">
        <f t="shared" si="6"/>
        <v>WA</v>
      </c>
      <c r="G41" s="1" t="str">
        <f t="shared" si="6"/>
        <v>Tas</v>
      </c>
      <c r="H41" s="1" t="str">
        <f t="shared" si="6"/>
        <v xml:space="preserve">ACT </v>
      </c>
      <c r="I41" s="1" t="str">
        <f t="shared" si="6"/>
        <v>NT</v>
      </c>
      <c r="J41" s="1" t="str">
        <f t="shared" si="6"/>
        <v>Cth Terr or PNG</v>
      </c>
      <c r="K41" s="1" t="s">
        <v>8</v>
      </c>
      <c r="L41" s="2"/>
    </row>
    <row r="42" spans="1:12" x14ac:dyDescent="0.25">
      <c r="A42" s="1" t="s">
        <v>9</v>
      </c>
      <c r="B42" s="7" t="e">
        <f>B29*200/B16</f>
        <v>#N/A</v>
      </c>
      <c r="C42" s="7" t="e">
        <f t="shared" ref="C42:K42" si="7">C29*200/C16</f>
        <v>#N/A</v>
      </c>
      <c r="D42" s="7" t="e">
        <f t="shared" si="7"/>
        <v>#N/A</v>
      </c>
      <c r="E42" s="7" t="e">
        <f t="shared" si="7"/>
        <v>#N/A</v>
      </c>
      <c r="F42" s="7" t="e">
        <f t="shared" si="7"/>
        <v>#N/A</v>
      </c>
      <c r="G42" s="7" t="e">
        <f t="shared" si="7"/>
        <v>#N/A</v>
      </c>
      <c r="H42" s="7"/>
      <c r="I42" s="7"/>
      <c r="J42" s="7" t="e">
        <f t="shared" si="7"/>
        <v>#N/A</v>
      </c>
      <c r="K42" s="7" t="e">
        <f t="shared" si="7"/>
        <v>#N/A</v>
      </c>
      <c r="L42" s="4"/>
    </row>
    <row r="43" spans="1:12" x14ac:dyDescent="0.25">
      <c r="A43" s="1" t="s">
        <v>10</v>
      </c>
      <c r="B43" s="7" t="e">
        <f t="shared" ref="B43:K50" si="8">B30*200/B17</f>
        <v>#N/A</v>
      </c>
      <c r="C43" s="7" t="e">
        <f t="shared" si="8"/>
        <v>#N/A</v>
      </c>
      <c r="D43" s="7" t="e">
        <f t="shared" si="8"/>
        <v>#N/A</v>
      </c>
      <c r="E43" s="7" t="e">
        <f t="shared" si="8"/>
        <v>#N/A</v>
      </c>
      <c r="F43" s="7" t="e">
        <f t="shared" si="8"/>
        <v>#N/A</v>
      </c>
      <c r="G43" s="7" t="e">
        <f t="shared" si="8"/>
        <v>#N/A</v>
      </c>
      <c r="H43" s="7"/>
      <c r="I43" s="7"/>
      <c r="J43" s="7" t="e">
        <f t="shared" si="8"/>
        <v>#N/A</v>
      </c>
      <c r="K43" s="7" t="e">
        <f t="shared" si="8"/>
        <v>#N/A</v>
      </c>
      <c r="L43" s="4"/>
    </row>
    <row r="44" spans="1:12" x14ac:dyDescent="0.25">
      <c r="A44" s="1" t="s">
        <v>11</v>
      </c>
      <c r="B44" s="7" t="e">
        <f t="shared" si="8"/>
        <v>#N/A</v>
      </c>
      <c r="C44" s="7" t="e">
        <f t="shared" si="8"/>
        <v>#N/A</v>
      </c>
      <c r="D44" s="7" t="e">
        <f t="shared" si="8"/>
        <v>#N/A</v>
      </c>
      <c r="E44" s="7" t="e">
        <f t="shared" si="8"/>
        <v>#N/A</v>
      </c>
      <c r="F44" s="7" t="e">
        <f t="shared" si="8"/>
        <v>#N/A</v>
      </c>
      <c r="G44" s="7" t="e">
        <f t="shared" si="8"/>
        <v>#N/A</v>
      </c>
      <c r="H44" s="7"/>
      <c r="I44" s="7"/>
      <c r="J44" s="7" t="e">
        <f t="shared" si="8"/>
        <v>#N/A</v>
      </c>
      <c r="K44" s="7" t="e">
        <f t="shared" si="8"/>
        <v>#N/A</v>
      </c>
      <c r="L44" s="4"/>
    </row>
    <row r="45" spans="1:12" x14ac:dyDescent="0.25">
      <c r="A45" s="1" t="s">
        <v>12</v>
      </c>
      <c r="B45" s="7" t="e">
        <f t="shared" si="8"/>
        <v>#N/A</v>
      </c>
      <c r="C45" s="7" t="e">
        <f t="shared" si="8"/>
        <v>#N/A</v>
      </c>
      <c r="D45" s="7" t="e">
        <f t="shared" si="8"/>
        <v>#N/A</v>
      </c>
      <c r="E45" s="7" t="e">
        <f t="shared" si="8"/>
        <v>#N/A</v>
      </c>
      <c r="F45" s="7" t="e">
        <f t="shared" si="8"/>
        <v>#N/A</v>
      </c>
      <c r="G45" s="7" t="e">
        <f t="shared" si="8"/>
        <v>#N/A</v>
      </c>
      <c r="H45" s="7"/>
      <c r="I45" s="7"/>
      <c r="J45" s="7" t="e">
        <f t="shared" si="8"/>
        <v>#N/A</v>
      </c>
      <c r="K45" s="7" t="e">
        <f t="shared" si="8"/>
        <v>#N/A</v>
      </c>
      <c r="L45" s="4"/>
    </row>
    <row r="46" spans="1:12" x14ac:dyDescent="0.25">
      <c r="A46" s="1" t="s">
        <v>19</v>
      </c>
      <c r="B46" s="7" t="e">
        <f t="shared" si="8"/>
        <v>#N/A</v>
      </c>
      <c r="C46" s="7" t="e">
        <f t="shared" si="8"/>
        <v>#N/A</v>
      </c>
      <c r="D46" s="7" t="e">
        <f t="shared" si="8"/>
        <v>#N/A</v>
      </c>
      <c r="E46" s="7" t="e">
        <f t="shared" si="8"/>
        <v>#N/A</v>
      </c>
      <c r="F46" s="7" t="e">
        <f t="shared" si="8"/>
        <v>#N/A</v>
      </c>
      <c r="G46" s="7" t="e">
        <f t="shared" si="8"/>
        <v>#N/A</v>
      </c>
      <c r="H46" s="7"/>
      <c r="I46" s="7"/>
      <c r="J46" s="7" t="e">
        <f t="shared" si="8"/>
        <v>#N/A</v>
      </c>
      <c r="K46" s="7" t="e">
        <f t="shared" si="8"/>
        <v>#N/A</v>
      </c>
      <c r="L46" s="4"/>
    </row>
    <row r="47" spans="1:12" x14ac:dyDescent="0.25">
      <c r="A47" s="1" t="s">
        <v>13</v>
      </c>
      <c r="B47" s="7" t="e">
        <f t="shared" si="8"/>
        <v>#N/A</v>
      </c>
      <c r="C47" s="7" t="e">
        <f t="shared" si="8"/>
        <v>#N/A</v>
      </c>
      <c r="D47" s="7" t="e">
        <f t="shared" si="8"/>
        <v>#N/A</v>
      </c>
      <c r="E47" s="7" t="e">
        <f t="shared" si="8"/>
        <v>#N/A</v>
      </c>
      <c r="F47" s="7" t="e">
        <f t="shared" si="8"/>
        <v>#N/A</v>
      </c>
      <c r="G47" s="7" t="e">
        <f t="shared" si="8"/>
        <v>#N/A</v>
      </c>
      <c r="H47" s="7"/>
      <c r="I47" s="7"/>
      <c r="J47" s="7" t="e">
        <f t="shared" si="8"/>
        <v>#N/A</v>
      </c>
      <c r="K47" s="7" t="e">
        <f t="shared" si="8"/>
        <v>#N/A</v>
      </c>
      <c r="L47" s="4"/>
    </row>
    <row r="48" spans="1:12" x14ac:dyDescent="0.25">
      <c r="A48" s="1" t="s">
        <v>14</v>
      </c>
      <c r="B48" s="7" t="e">
        <f t="shared" si="8"/>
        <v>#N/A</v>
      </c>
      <c r="C48" s="7" t="e">
        <f t="shared" si="8"/>
        <v>#N/A</v>
      </c>
      <c r="D48" s="7" t="e">
        <f t="shared" si="8"/>
        <v>#N/A</v>
      </c>
      <c r="E48" s="7" t="e">
        <f t="shared" si="8"/>
        <v>#N/A</v>
      </c>
      <c r="F48" s="7" t="e">
        <f t="shared" si="8"/>
        <v>#N/A</v>
      </c>
      <c r="G48" s="7" t="e">
        <f t="shared" si="8"/>
        <v>#N/A</v>
      </c>
      <c r="H48" s="7"/>
      <c r="I48" s="7"/>
      <c r="J48" s="7" t="e">
        <f t="shared" si="8"/>
        <v>#N/A</v>
      </c>
      <c r="K48" s="7" t="e">
        <f t="shared" si="8"/>
        <v>#N/A</v>
      </c>
      <c r="L48" s="4"/>
    </row>
    <row r="49" spans="1:12" x14ac:dyDescent="0.25">
      <c r="A49" s="1" t="s">
        <v>15</v>
      </c>
      <c r="B49" s="7" t="e">
        <f t="shared" si="8"/>
        <v>#N/A</v>
      </c>
      <c r="C49" s="7" t="e">
        <f t="shared" si="8"/>
        <v>#N/A</v>
      </c>
      <c r="D49" s="7" t="e">
        <f t="shared" si="8"/>
        <v>#N/A</v>
      </c>
      <c r="E49" s="7" t="e">
        <f t="shared" si="8"/>
        <v>#N/A</v>
      </c>
      <c r="F49" s="7" t="e">
        <f t="shared" si="8"/>
        <v>#N/A</v>
      </c>
      <c r="G49" s="7" t="e">
        <f t="shared" si="8"/>
        <v>#N/A</v>
      </c>
      <c r="H49" s="7"/>
      <c r="I49" s="7"/>
      <c r="J49" s="7" t="e">
        <f t="shared" si="8"/>
        <v>#N/A</v>
      </c>
      <c r="K49" s="7" t="e">
        <f t="shared" si="8"/>
        <v>#N/A</v>
      </c>
      <c r="L49" s="4"/>
    </row>
    <row r="50" spans="1:12" x14ac:dyDescent="0.25">
      <c r="A50" s="1" t="s">
        <v>8</v>
      </c>
      <c r="B50" s="7" t="e">
        <f t="shared" si="8"/>
        <v>#N/A</v>
      </c>
      <c r="C50" s="7" t="e">
        <f t="shared" si="8"/>
        <v>#N/A</v>
      </c>
      <c r="D50" s="7" t="e">
        <f t="shared" si="8"/>
        <v>#N/A</v>
      </c>
      <c r="E50" s="7" t="e">
        <f t="shared" si="8"/>
        <v>#N/A</v>
      </c>
      <c r="F50" s="7" t="e">
        <f t="shared" si="8"/>
        <v>#N/A</v>
      </c>
      <c r="G50" s="7" t="e">
        <f t="shared" si="8"/>
        <v>#N/A</v>
      </c>
      <c r="H50" s="7"/>
      <c r="I50" s="7"/>
      <c r="J50" s="7" t="e">
        <f t="shared" si="8"/>
        <v>#N/A</v>
      </c>
      <c r="K50" s="7" t="e">
        <f t="shared" si="8"/>
        <v>#N/A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3"/>
      <c r="C53" s="7"/>
      <c r="D53" s="7"/>
      <c r="E53" s="7"/>
      <c r="F53" s="7"/>
      <c r="G53" s="7"/>
      <c r="H53" s="7"/>
      <c r="I53" s="7"/>
      <c r="J53" s="21"/>
      <c r="K53" s="7" t="e">
        <f>K57</f>
        <v>#DIV/0!</v>
      </c>
    </row>
    <row r="54" spans="1:12" x14ac:dyDescent="0.25">
      <c r="A54" s="1" t="s">
        <v>30</v>
      </c>
      <c r="B54" s="24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4"/>
      <c r="C55" s="7"/>
      <c r="D55" s="7"/>
      <c r="E55" s="7"/>
      <c r="F55" s="7"/>
      <c r="G55" s="7"/>
      <c r="H55" s="7"/>
      <c r="I55" s="7"/>
      <c r="J55" s="7"/>
      <c r="K55" s="7" t="e">
        <f>K50</f>
        <v>#N/A</v>
      </c>
    </row>
    <row r="56" spans="1:12" x14ac:dyDescent="0.25">
      <c r="J56" s="103" t="s">
        <v>40</v>
      </c>
    </row>
    <row r="57" spans="1:12" x14ac:dyDescent="0.25">
      <c r="A57" s="1" t="s">
        <v>31</v>
      </c>
      <c r="B57" s="3">
        <f>IF(B58=0,0,B16)</f>
        <v>0</v>
      </c>
      <c r="C57" s="3">
        <f t="shared" ref="C57:G57" si="9">IF(C58=0,0,C16)</f>
        <v>0</v>
      </c>
      <c r="D57" s="3">
        <f t="shared" si="9"/>
        <v>0</v>
      </c>
      <c r="E57" s="3">
        <f t="shared" si="9"/>
        <v>0</v>
      </c>
      <c r="F57" s="3">
        <f t="shared" si="9"/>
        <v>0</v>
      </c>
      <c r="G57" s="3">
        <f t="shared" si="9"/>
        <v>0</v>
      </c>
      <c r="H57" s="3">
        <f>IF(H58=0,0,J16)</f>
        <v>0</v>
      </c>
      <c r="I57" s="3">
        <f>SUM(B57:H57)</f>
        <v>0</v>
      </c>
      <c r="J57" s="7" t="e">
        <f>I58*200/I57</f>
        <v>#DIV/0!</v>
      </c>
      <c r="K57" s="7" t="e">
        <f>J57*K50/J60</f>
        <v>#DIV/0!</v>
      </c>
    </row>
    <row r="58" spans="1:12" x14ac:dyDescent="0.25">
      <c r="A58" s="1" t="s">
        <v>32</v>
      </c>
      <c r="B58" s="3">
        <f>_xlfn.IFNA(B29,0)</f>
        <v>0</v>
      </c>
      <c r="C58" s="3">
        <f t="shared" ref="C58:G58" si="10">_xlfn.IFNA(C29,0)</f>
        <v>0</v>
      </c>
      <c r="D58" s="3">
        <f t="shared" si="10"/>
        <v>0</v>
      </c>
      <c r="E58" s="3">
        <f t="shared" si="10"/>
        <v>0</v>
      </c>
      <c r="F58" s="3">
        <f t="shared" si="10"/>
        <v>0</v>
      </c>
      <c r="G58" s="3">
        <f t="shared" si="10"/>
        <v>0</v>
      </c>
      <c r="H58" s="3">
        <f>_xlfn.IFNA(J29,0)</f>
        <v>0</v>
      </c>
      <c r="I58" s="3">
        <f>SUM(B58:H58)</f>
        <v>0</v>
      </c>
    </row>
    <row r="60" spans="1:12" x14ac:dyDescent="0.25">
      <c r="A60" s="1" t="s">
        <v>38</v>
      </c>
      <c r="B60" s="3">
        <f>IF(B57=0,0,B24)</f>
        <v>0</v>
      </c>
      <c r="C60" s="3">
        <f t="shared" ref="C60:G60" si="11">IF(C57=0,0,C24)</f>
        <v>0</v>
      </c>
      <c r="D60" s="3">
        <f t="shared" si="11"/>
        <v>0</v>
      </c>
      <c r="E60" s="3">
        <f t="shared" si="11"/>
        <v>0</v>
      </c>
      <c r="F60" s="3">
        <f t="shared" si="11"/>
        <v>0</v>
      </c>
      <c r="G60" s="3">
        <f t="shared" si="11"/>
        <v>0</v>
      </c>
      <c r="H60" s="3">
        <f>IF(H57=0,0,J24)</f>
        <v>0</v>
      </c>
      <c r="I60" s="3">
        <f>SUM(B60:H60)</f>
        <v>0</v>
      </c>
      <c r="J60" s="7" t="e">
        <f>I61*200/I60</f>
        <v>#DIV/0!</v>
      </c>
    </row>
    <row r="61" spans="1:12" x14ac:dyDescent="0.25">
      <c r="A61" s="1" t="s">
        <v>39</v>
      </c>
      <c r="B61" s="3">
        <f>IF(B58=0,0,B37)</f>
        <v>0</v>
      </c>
      <c r="C61" s="3">
        <f t="shared" ref="C61:G61" si="12">IF(C58=0,0,C37)</f>
        <v>0</v>
      </c>
      <c r="D61" s="3">
        <f t="shared" si="12"/>
        <v>0</v>
      </c>
      <c r="E61" s="3">
        <f t="shared" si="12"/>
        <v>0</v>
      </c>
      <c r="F61" s="3">
        <f t="shared" si="12"/>
        <v>0</v>
      </c>
      <c r="G61" s="3">
        <f t="shared" si="12"/>
        <v>0</v>
      </c>
      <c r="H61" s="3">
        <f>IF(H58=0,0,J37)</f>
        <v>0</v>
      </c>
      <c r="I61" s="3">
        <f>SUM(B61:H61)</f>
        <v>0</v>
      </c>
    </row>
    <row r="66" spans="1:10" x14ac:dyDescent="0.25">
      <c r="A66" s="1" t="s">
        <v>190</v>
      </c>
      <c r="B66" s="1"/>
    </row>
    <row r="67" spans="1:10" x14ac:dyDescent="0.25">
      <c r="A67" s="1"/>
      <c r="B67" s="1" t="str">
        <f>B2</f>
        <v>NSW</v>
      </c>
      <c r="C67" s="1" t="str">
        <f t="shared" ref="C67:G67" si="13">C2</f>
        <v>Vic</v>
      </c>
      <c r="D67" s="1" t="str">
        <f t="shared" si="13"/>
        <v>Qld</v>
      </c>
      <c r="E67" s="1" t="str">
        <f t="shared" si="13"/>
        <v>SA</v>
      </c>
      <c r="F67" s="1" t="str">
        <f t="shared" si="13"/>
        <v>WA</v>
      </c>
      <c r="G67" s="1" t="str">
        <f t="shared" si="13"/>
        <v>Tas</v>
      </c>
      <c r="H67" s="1" t="str">
        <f>J2</f>
        <v>Cth Terr or PNG</v>
      </c>
      <c r="I67" s="1" t="str">
        <f>K2</f>
        <v>Total</v>
      </c>
    </row>
    <row r="68" spans="1:10" x14ac:dyDescent="0.25">
      <c r="A68" s="1" t="s">
        <v>187</v>
      </c>
      <c r="B68" s="3">
        <v>784100</v>
      </c>
      <c r="C68" s="3">
        <v>494800</v>
      </c>
      <c r="D68" s="3">
        <v>142000</v>
      </c>
      <c r="E68" s="3">
        <v>146600</v>
      </c>
      <c r="F68" s="3">
        <v>75000</v>
      </c>
      <c r="G68" s="3">
        <v>0</v>
      </c>
      <c r="H68" s="3"/>
      <c r="I68" s="3">
        <v>1642500</v>
      </c>
      <c r="J68" s="4">
        <f>SUM(B68:H68)-I68</f>
        <v>0</v>
      </c>
    </row>
    <row r="69" spans="1:10" x14ac:dyDescent="0.25">
      <c r="A69" s="1" t="s">
        <v>188</v>
      </c>
      <c r="B69" s="3">
        <v>32800</v>
      </c>
      <c r="C69" s="3">
        <v>50400</v>
      </c>
      <c r="D69" s="3">
        <v>4000</v>
      </c>
      <c r="E69" s="3"/>
      <c r="F69" s="3">
        <v>68</v>
      </c>
      <c r="G69" s="3">
        <v>172500</v>
      </c>
      <c r="H69" s="3"/>
      <c r="I69" s="3">
        <v>259768</v>
      </c>
      <c r="J69" s="4">
        <f>SUM(B69:H69)-I69</f>
        <v>0</v>
      </c>
    </row>
    <row r="70" spans="1:10" x14ac:dyDescent="0.25">
      <c r="A70" s="1" t="s">
        <v>189</v>
      </c>
      <c r="B70" s="3">
        <v>23000</v>
      </c>
      <c r="C70" s="3">
        <v>14200</v>
      </c>
      <c r="D70" s="3">
        <v>19100</v>
      </c>
      <c r="E70" s="3">
        <v>9500</v>
      </c>
      <c r="F70" s="3">
        <v>10155</v>
      </c>
      <c r="G70" s="3"/>
      <c r="H70" s="3"/>
      <c r="I70" s="3">
        <v>75955</v>
      </c>
      <c r="J70" s="4">
        <f>SUM(B70:H70)-I70</f>
        <v>0</v>
      </c>
    </row>
    <row r="71" spans="1:10" x14ac:dyDescent="0.25">
      <c r="A71" s="1" t="s">
        <v>8</v>
      </c>
      <c r="B71" s="3">
        <v>839900</v>
      </c>
      <c r="C71" s="3">
        <v>559400</v>
      </c>
      <c r="D71" s="3">
        <v>165100</v>
      </c>
      <c r="E71" s="3">
        <v>156100</v>
      </c>
      <c r="F71" s="3">
        <v>85223</v>
      </c>
      <c r="G71" s="3">
        <v>172500</v>
      </c>
      <c r="H71" s="3"/>
      <c r="I71" s="3">
        <v>1978223</v>
      </c>
      <c r="J71" s="4">
        <f>SUM(B71:H71)-I71</f>
        <v>0</v>
      </c>
    </row>
    <row r="72" spans="1:10" x14ac:dyDescent="0.25">
      <c r="A72" s="1" t="s">
        <v>16</v>
      </c>
      <c r="B72" s="4">
        <f>B71-SUM(B68:B70)</f>
        <v>0</v>
      </c>
      <c r="C72" s="4">
        <f t="shared" ref="C72:I72" si="14">C71-SUM(C68:C70)</f>
        <v>0</v>
      </c>
      <c r="D72" s="4">
        <f t="shared" si="14"/>
        <v>0</v>
      </c>
      <c r="E72" s="4">
        <f t="shared" si="14"/>
        <v>0</v>
      </c>
      <c r="F72" s="4">
        <f t="shared" si="14"/>
        <v>0</v>
      </c>
      <c r="G72" s="4">
        <f t="shared" si="14"/>
        <v>0</v>
      </c>
      <c r="H72" s="4">
        <f t="shared" si="14"/>
        <v>0</v>
      </c>
      <c r="I72" s="4">
        <f t="shared" si="14"/>
        <v>0</v>
      </c>
      <c r="J72" s="4">
        <f>SUM(B72:H72)-I72</f>
        <v>0</v>
      </c>
    </row>
    <row r="74" spans="1:10" x14ac:dyDescent="0.25">
      <c r="A74" s="1" t="s">
        <v>186</v>
      </c>
      <c r="B74" s="1"/>
    </row>
    <row r="75" spans="1:10" x14ac:dyDescent="0.25">
      <c r="A75" s="1"/>
      <c r="B75" s="1" t="str">
        <f>B2</f>
        <v>NSW</v>
      </c>
      <c r="C75" s="1" t="str">
        <f t="shared" ref="C75:G75" si="15">C2</f>
        <v>Vic</v>
      </c>
      <c r="D75" s="1" t="str">
        <f t="shared" si="15"/>
        <v>Qld</v>
      </c>
      <c r="E75" s="1" t="str">
        <f t="shared" si="15"/>
        <v>SA</v>
      </c>
      <c r="F75" s="1" t="str">
        <f t="shared" si="15"/>
        <v>WA</v>
      </c>
      <c r="G75" s="1" t="str">
        <f t="shared" si="15"/>
        <v>Tas</v>
      </c>
      <c r="H75" s="1" t="str">
        <f>J2</f>
        <v>Cth Terr or PNG</v>
      </c>
      <c r="I75" s="1" t="str">
        <f>K2</f>
        <v>Total</v>
      </c>
      <c r="J75" s="4"/>
    </row>
    <row r="76" spans="1:10" x14ac:dyDescent="0.25">
      <c r="A76" s="1" t="s">
        <v>187</v>
      </c>
      <c r="B76" s="3">
        <v>2786565</v>
      </c>
      <c r="C76" s="3">
        <v>1906094</v>
      </c>
      <c r="D76" s="3">
        <v>472183</v>
      </c>
      <c r="E76" s="3">
        <v>420997</v>
      </c>
      <c r="F76" s="3">
        <v>299092</v>
      </c>
      <c r="G76" s="3"/>
      <c r="H76" s="3"/>
      <c r="I76" s="3">
        <v>5884931</v>
      </c>
      <c r="J76" s="4">
        <f>SUM(B76:H76)-I76</f>
        <v>0</v>
      </c>
    </row>
    <row r="77" spans="1:10" x14ac:dyDescent="0.25">
      <c r="A77" s="1" t="s">
        <v>188</v>
      </c>
      <c r="B77" s="3">
        <v>171848</v>
      </c>
      <c r="C77" s="3">
        <v>230083</v>
      </c>
      <c r="D77" s="3">
        <v>21454</v>
      </c>
      <c r="E77" s="3"/>
      <c r="F77" s="3">
        <v>58</v>
      </c>
      <c r="G77" s="3">
        <v>811891</v>
      </c>
      <c r="H77" s="3"/>
      <c r="I77" s="3">
        <v>1235334</v>
      </c>
      <c r="J77" s="4">
        <f>SUM(B77:H77)-I77</f>
        <v>0</v>
      </c>
    </row>
    <row r="78" spans="1:10" x14ac:dyDescent="0.25">
      <c r="A78" s="1" t="s">
        <v>189</v>
      </c>
      <c r="B78" s="3">
        <v>46232</v>
      </c>
      <c r="C78" s="3">
        <v>22452</v>
      </c>
      <c r="D78" s="3">
        <v>36655</v>
      </c>
      <c r="E78" s="3">
        <v>14943</v>
      </c>
      <c r="F78" s="3">
        <v>19055</v>
      </c>
      <c r="G78" s="3"/>
      <c r="H78" s="3"/>
      <c r="I78" s="3">
        <v>139337</v>
      </c>
      <c r="J78" s="4">
        <f>SUM(B78:H78)-I78</f>
        <v>0</v>
      </c>
    </row>
    <row r="79" spans="1:10" x14ac:dyDescent="0.25">
      <c r="A79" s="1" t="s">
        <v>8</v>
      </c>
      <c r="B79" s="6">
        <v>3004645</v>
      </c>
      <c r="C79" s="6">
        <v>2158629</v>
      </c>
      <c r="D79" s="6">
        <v>530292</v>
      </c>
      <c r="E79" s="6">
        <v>435940</v>
      </c>
      <c r="F79" s="6">
        <v>318205</v>
      </c>
      <c r="G79" s="6">
        <v>811891</v>
      </c>
      <c r="H79" s="6"/>
      <c r="I79" s="6">
        <v>7259602</v>
      </c>
      <c r="J79" s="4">
        <f>SUM(B79:H79)-I79</f>
        <v>0</v>
      </c>
    </row>
    <row r="80" spans="1:10" x14ac:dyDescent="0.25">
      <c r="B80" s="4">
        <f t="shared" ref="B80:I80" si="16">B79-SUM(B76:B78)</f>
        <v>0</v>
      </c>
      <c r="C80" s="4">
        <f t="shared" si="16"/>
        <v>0</v>
      </c>
      <c r="D80" s="4">
        <f t="shared" si="16"/>
        <v>0</v>
      </c>
      <c r="E80" s="4">
        <f t="shared" si="16"/>
        <v>0</v>
      </c>
      <c r="F80" s="4">
        <f t="shared" si="16"/>
        <v>0</v>
      </c>
      <c r="G80" s="4">
        <f t="shared" si="16"/>
        <v>0</v>
      </c>
      <c r="H80" s="4">
        <f t="shared" si="16"/>
        <v>0</v>
      </c>
      <c r="I80" s="4">
        <f t="shared" si="16"/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884B-4560-4FC5-B5E4-43D198B28699}">
  <sheetPr>
    <tabColor theme="7" tint="0.79998168889431442"/>
  </sheetPr>
  <dimension ref="A1:M94"/>
  <sheetViews>
    <sheetView topLeftCell="A48" workbookViewId="0">
      <selection activeCell="K63" sqref="K63"/>
    </sheetView>
  </sheetViews>
  <sheetFormatPr defaultRowHeight="15" x14ac:dyDescent="0.25"/>
  <cols>
    <col min="1" max="1" width="18.140625" style="103" customWidth="1"/>
    <col min="2" max="7" width="12" style="103" customWidth="1"/>
    <col min="8" max="9" width="12" style="129" customWidth="1"/>
    <col min="10" max="12" width="12" style="103" customWidth="1"/>
    <col min="13" max="13" width="12.7109375" style="103" bestFit="1" customWidth="1"/>
    <col min="14" max="16384" width="9.140625" style="103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631822</v>
      </c>
      <c r="C3" s="3">
        <v>445634</v>
      </c>
      <c r="D3" s="3">
        <v>188309</v>
      </c>
      <c r="E3" s="3">
        <v>129771</v>
      </c>
      <c r="F3" s="3">
        <v>92104</v>
      </c>
      <c r="G3" s="3">
        <v>58399</v>
      </c>
      <c r="H3" s="3"/>
      <c r="I3" s="3"/>
      <c r="J3" s="3"/>
      <c r="K3" s="3">
        <f>SUM(B3:G3)</f>
        <v>1546039</v>
      </c>
      <c r="L3" s="4">
        <f>SUM(B3:J3)-K3</f>
        <v>0</v>
      </c>
    </row>
    <row r="4" spans="1:13" x14ac:dyDescent="0.25">
      <c r="A4" s="1" t="s">
        <v>10</v>
      </c>
      <c r="B4" s="3" t="e">
        <f>NA()</f>
        <v>#N/A</v>
      </c>
      <c r="C4" s="3">
        <v>64819</v>
      </c>
      <c r="D4" s="3" t="e">
        <f>NA()</f>
        <v>#N/A</v>
      </c>
      <c r="E4" s="3" t="e">
        <f>NA()</f>
        <v>#N/A</v>
      </c>
      <c r="F4" s="3">
        <v>11301</v>
      </c>
      <c r="G4" s="3">
        <v>8329</v>
      </c>
      <c r="H4" s="3"/>
      <c r="I4" s="3"/>
      <c r="J4" s="3"/>
      <c r="K4" s="3" t="e">
        <f t="shared" ref="K4:K11" si="0">SUM(B4:G4)</f>
        <v>#N/A</v>
      </c>
      <c r="L4" s="4" t="e">
        <f t="shared" ref="L4:L11" si="1">SUM(B4:J4)-K4</f>
        <v>#N/A</v>
      </c>
    </row>
    <row r="5" spans="1:13" x14ac:dyDescent="0.25">
      <c r="A5" s="1" t="s">
        <v>11</v>
      </c>
      <c r="B5" s="3" t="e">
        <f>NA()</f>
        <v>#N/A</v>
      </c>
      <c r="C5" s="3">
        <v>20337</v>
      </c>
      <c r="D5" s="3" t="e">
        <f>NA()</f>
        <v>#N/A</v>
      </c>
      <c r="E5" s="3" t="e">
        <f>NA()</f>
        <v>#N/A</v>
      </c>
      <c r="F5" s="3">
        <v>1689</v>
      </c>
      <c r="G5" s="3">
        <v>4094</v>
      </c>
      <c r="H5" s="3"/>
      <c r="I5" s="3"/>
      <c r="J5" s="1"/>
      <c r="K5" s="3" t="e">
        <f t="shared" si="0"/>
        <v>#N/A</v>
      </c>
      <c r="L5" s="4" t="e">
        <f t="shared" si="1"/>
        <v>#N/A</v>
      </c>
    </row>
    <row r="6" spans="1:13" x14ac:dyDescent="0.25">
      <c r="A6" s="1" t="s">
        <v>12</v>
      </c>
      <c r="B6" s="6">
        <f>747742-631822</f>
        <v>115920</v>
      </c>
      <c r="C6" s="5">
        <f>C4+C5</f>
        <v>85156</v>
      </c>
      <c r="D6" s="6">
        <v>29847</v>
      </c>
      <c r="E6" s="6">
        <v>10577</v>
      </c>
      <c r="F6" s="5">
        <f>F4+F5</f>
        <v>12990</v>
      </c>
      <c r="G6" s="5">
        <f>G4+G5</f>
        <v>12423</v>
      </c>
      <c r="H6" s="5"/>
      <c r="I6" s="5"/>
      <c r="J6" s="6"/>
      <c r="K6" s="3">
        <f t="shared" si="0"/>
        <v>266913</v>
      </c>
      <c r="L6" s="4">
        <f t="shared" si="1"/>
        <v>0</v>
      </c>
    </row>
    <row r="7" spans="1:13" x14ac:dyDescent="0.25">
      <c r="A7" s="1" t="s">
        <v>19</v>
      </c>
      <c r="B7" s="5">
        <f>SUM(B3,B6)</f>
        <v>747742</v>
      </c>
      <c r="C7" s="5">
        <f t="shared" ref="C7:K7" si="2">SUM(C3,C6)</f>
        <v>530790</v>
      </c>
      <c r="D7" s="5">
        <f t="shared" si="2"/>
        <v>218156</v>
      </c>
      <c r="E7" s="5">
        <f t="shared" si="2"/>
        <v>140348</v>
      </c>
      <c r="F7" s="5">
        <f t="shared" si="2"/>
        <v>105094</v>
      </c>
      <c r="G7" s="5">
        <f t="shared" si="2"/>
        <v>70822</v>
      </c>
      <c r="H7" s="5"/>
      <c r="I7" s="5"/>
      <c r="J7" s="5">
        <f t="shared" si="2"/>
        <v>0</v>
      </c>
      <c r="K7" s="5">
        <f t="shared" si="2"/>
        <v>1812952</v>
      </c>
      <c r="L7" s="4">
        <f t="shared" si="1"/>
        <v>0</v>
      </c>
    </row>
    <row r="8" spans="1:13" x14ac:dyDescent="0.25">
      <c r="A8" s="1" t="s">
        <v>13</v>
      </c>
      <c r="B8" s="3">
        <v>2</v>
      </c>
      <c r="C8" s="3">
        <v>8</v>
      </c>
      <c r="D8" s="1">
        <v>1</v>
      </c>
      <c r="E8" s="3">
        <v>1</v>
      </c>
      <c r="F8" s="3">
        <v>3</v>
      </c>
      <c r="G8" s="3">
        <v>2</v>
      </c>
      <c r="H8" s="3"/>
      <c r="I8" s="3"/>
      <c r="J8" s="3"/>
      <c r="K8" s="3">
        <f t="shared" si="0"/>
        <v>17</v>
      </c>
      <c r="L8" s="4">
        <f t="shared" si="1"/>
        <v>0</v>
      </c>
    </row>
    <row r="9" spans="1:13" x14ac:dyDescent="0.25">
      <c r="A9" s="1" t="s">
        <v>14</v>
      </c>
      <c r="B9" s="3">
        <v>290</v>
      </c>
      <c r="C9" s="3">
        <v>285</v>
      </c>
      <c r="D9" s="1">
        <v>106</v>
      </c>
      <c r="E9" s="3">
        <v>128</v>
      </c>
      <c r="F9" s="3">
        <v>838</v>
      </c>
      <c r="G9" s="3">
        <v>100</v>
      </c>
      <c r="H9" s="3"/>
      <c r="I9" s="3"/>
      <c r="J9" s="3"/>
      <c r="K9" s="3">
        <f t="shared" si="0"/>
        <v>1747</v>
      </c>
      <c r="L9" s="4">
        <f t="shared" si="1"/>
        <v>0</v>
      </c>
    </row>
    <row r="10" spans="1:13" x14ac:dyDescent="0.25">
      <c r="A10" s="1" t="s">
        <v>15</v>
      </c>
      <c r="B10" s="3">
        <v>0</v>
      </c>
      <c r="C10" s="3">
        <v>0</v>
      </c>
      <c r="D10" s="3">
        <v>0</v>
      </c>
      <c r="E10" s="3">
        <v>12314</v>
      </c>
      <c r="F10" s="3">
        <v>0</v>
      </c>
      <c r="G10" s="3">
        <v>0</v>
      </c>
      <c r="H10" s="3"/>
      <c r="I10" s="3"/>
      <c r="J10" s="3"/>
      <c r="K10" s="3">
        <f t="shared" si="0"/>
        <v>12314</v>
      </c>
      <c r="L10" s="4">
        <f t="shared" si="1"/>
        <v>0</v>
      </c>
    </row>
    <row r="11" spans="1:13" x14ac:dyDescent="0.25">
      <c r="A11" s="1" t="s">
        <v>8</v>
      </c>
      <c r="B11" s="3">
        <v>748034</v>
      </c>
      <c r="C11" s="3">
        <v>531083</v>
      </c>
      <c r="D11" s="3">
        <v>218263</v>
      </c>
      <c r="E11" s="3">
        <v>152791</v>
      </c>
      <c r="F11" s="3">
        <v>105935</v>
      </c>
      <c r="G11" s="3">
        <v>70924</v>
      </c>
      <c r="H11" s="3"/>
      <c r="I11" s="3"/>
      <c r="J11" s="3"/>
      <c r="K11" s="3">
        <f t="shared" si="0"/>
        <v>1827030</v>
      </c>
      <c r="L11" s="4">
        <f t="shared" si="1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3">SUM(C7:C10)-C11</f>
        <v>0</v>
      </c>
      <c r="D12" s="4">
        <f t="shared" si="3"/>
        <v>0</v>
      </c>
      <c r="E12" s="4">
        <f t="shared" si="3"/>
        <v>0</v>
      </c>
      <c r="F12" s="4">
        <f t="shared" si="3"/>
        <v>0</v>
      </c>
      <c r="G12" s="4">
        <f t="shared" si="3"/>
        <v>0</v>
      </c>
      <c r="H12" s="4"/>
      <c r="I12" s="4"/>
      <c r="J12" s="4">
        <f t="shared" si="3"/>
        <v>0</v>
      </c>
      <c r="K12" s="4">
        <f t="shared" si="3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tr">
        <f>B2</f>
        <v>NSW</v>
      </c>
      <c r="C15" s="1" t="str">
        <f t="shared" ref="C15:K15" si="4">C2</f>
        <v>Vic</v>
      </c>
      <c r="D15" s="1" t="str">
        <f t="shared" si="4"/>
        <v>Qld</v>
      </c>
      <c r="E15" s="1" t="str">
        <f t="shared" si="4"/>
        <v>SA</v>
      </c>
      <c r="F15" s="1" t="str">
        <f t="shared" si="4"/>
        <v>WA</v>
      </c>
      <c r="G15" s="1" t="str">
        <f t="shared" si="4"/>
        <v>Tas</v>
      </c>
      <c r="H15" s="1" t="str">
        <f t="shared" si="4"/>
        <v>ACT</v>
      </c>
      <c r="I15" s="1" t="str">
        <f t="shared" si="4"/>
        <v>NT</v>
      </c>
      <c r="J15" s="1" t="str">
        <f t="shared" si="4"/>
        <v>Cth Terr or PNG</v>
      </c>
      <c r="K15" s="1" t="str">
        <f t="shared" si="4"/>
        <v>Total</v>
      </c>
      <c r="L15" s="2" t="s">
        <v>16</v>
      </c>
      <c r="M15" s="1" t="s">
        <v>51</v>
      </c>
    </row>
    <row r="16" spans="1:13" x14ac:dyDescent="0.25">
      <c r="A16" s="1" t="s">
        <v>9</v>
      </c>
      <c r="B16" s="3">
        <v>839366744</v>
      </c>
      <c r="C16" s="3">
        <v>547018000</v>
      </c>
      <c r="D16" s="3">
        <v>166295916</v>
      </c>
      <c r="E16" s="3">
        <v>137121000</v>
      </c>
      <c r="F16" s="3">
        <v>59711658</v>
      </c>
      <c r="G16" s="3" t="e">
        <f>NA()</f>
        <v>#N/A</v>
      </c>
      <c r="H16" s="3"/>
      <c r="I16" s="3"/>
      <c r="J16" s="3"/>
      <c r="K16" s="3" t="e">
        <f t="shared" ref="K16:K24" si="5">SUM(B16:J16)</f>
        <v>#N/A</v>
      </c>
      <c r="L16" s="4" t="e">
        <f>SUM(B16:J16)-K16</f>
        <v>#N/A</v>
      </c>
      <c r="M16" s="9">
        <f>SUM(B16:E16,J16)/10^6</f>
        <v>1689.8016600000001</v>
      </c>
    </row>
    <row r="17" spans="1:13" x14ac:dyDescent="0.25">
      <c r="A17" s="1" t="s">
        <v>10</v>
      </c>
      <c r="B17" s="3">
        <v>200552272</v>
      </c>
      <c r="C17" s="3">
        <v>265521000</v>
      </c>
      <c r="D17" s="3" t="e">
        <f>NA()</f>
        <v>#N/A</v>
      </c>
      <c r="E17" s="3">
        <v>70078000</v>
      </c>
      <c r="F17" s="3">
        <v>37357646</v>
      </c>
      <c r="G17" s="3" t="e">
        <f>NA()</f>
        <v>#N/A</v>
      </c>
      <c r="H17" s="3"/>
      <c r="I17" s="3"/>
      <c r="J17" s="3"/>
      <c r="K17" s="3" t="e">
        <f t="shared" si="5"/>
        <v>#N/A</v>
      </c>
      <c r="L17" s="4" t="e">
        <f t="shared" ref="L17:L24" si="6">SUM(B17:J17)-K17</f>
        <v>#N/A</v>
      </c>
      <c r="M17" s="13"/>
    </row>
    <row r="18" spans="1:13" x14ac:dyDescent="0.25">
      <c r="A18" s="1" t="s">
        <v>11</v>
      </c>
      <c r="B18" s="3">
        <v>940973641</v>
      </c>
      <c r="C18" s="3">
        <v>762112000</v>
      </c>
      <c r="D18" s="3" t="e">
        <f>NA()</f>
        <v>#N/A</v>
      </c>
      <c r="E18" s="3">
        <v>150784000</v>
      </c>
      <c r="F18" s="3">
        <v>184608209</v>
      </c>
      <c r="G18" s="3" t="e">
        <f>NA()</f>
        <v>#N/A</v>
      </c>
      <c r="H18" s="3"/>
      <c r="I18" s="3"/>
      <c r="J18" s="1"/>
      <c r="K18" s="3" t="e">
        <f t="shared" si="5"/>
        <v>#N/A</v>
      </c>
      <c r="L18" s="4" t="e">
        <f t="shared" si="6"/>
        <v>#N/A</v>
      </c>
      <c r="M18" s="13"/>
    </row>
    <row r="19" spans="1:13" x14ac:dyDescent="0.25">
      <c r="A19" s="1" t="s">
        <v>12</v>
      </c>
      <c r="B19" s="5">
        <f>B17+B18</f>
        <v>1141525913</v>
      </c>
      <c r="C19" s="5">
        <f>C17+C18</f>
        <v>1027633000</v>
      </c>
      <c r="D19" s="3">
        <v>311726274</v>
      </c>
      <c r="E19" s="5">
        <f>E17+E18</f>
        <v>220862000</v>
      </c>
      <c r="F19" s="5">
        <f>F17+F18</f>
        <v>221965855</v>
      </c>
      <c r="G19" s="3" t="e">
        <f>NA()</f>
        <v>#N/A</v>
      </c>
      <c r="H19" s="3"/>
      <c r="I19" s="3"/>
      <c r="J19" s="5"/>
      <c r="K19" s="3" t="e">
        <f t="shared" si="5"/>
        <v>#N/A</v>
      </c>
      <c r="L19" s="4" t="e">
        <f t="shared" si="6"/>
        <v>#N/A</v>
      </c>
      <c r="M19" s="13"/>
    </row>
    <row r="20" spans="1:13" x14ac:dyDescent="0.25">
      <c r="A20" s="1" t="s">
        <v>19</v>
      </c>
      <c r="B20" s="5">
        <f>SUM(B16,B19)</f>
        <v>1980892657</v>
      </c>
      <c r="C20" s="5">
        <f t="shared" ref="C20:J20" si="7">SUM(C16,C19)</f>
        <v>1574651000</v>
      </c>
      <c r="D20" s="5">
        <f t="shared" si="7"/>
        <v>478022190</v>
      </c>
      <c r="E20" s="5">
        <f t="shared" si="7"/>
        <v>357983000</v>
      </c>
      <c r="F20" s="5">
        <f t="shared" si="7"/>
        <v>281677513</v>
      </c>
      <c r="G20" s="6">
        <v>366753000</v>
      </c>
      <c r="H20" s="6"/>
      <c r="I20" s="6"/>
      <c r="J20" s="5">
        <f t="shared" si="7"/>
        <v>0</v>
      </c>
      <c r="K20" s="3">
        <f t="shared" si="5"/>
        <v>5039979360</v>
      </c>
      <c r="L20" s="4"/>
      <c r="M20" s="13"/>
    </row>
    <row r="21" spans="1:13" x14ac:dyDescent="0.25">
      <c r="A21" s="1" t="s">
        <v>13</v>
      </c>
      <c r="B21" s="3">
        <v>470873979</v>
      </c>
      <c r="C21" s="3">
        <v>267212000</v>
      </c>
      <c r="D21" s="3">
        <v>40683800</v>
      </c>
      <c r="E21" s="3">
        <v>31968000</v>
      </c>
      <c r="F21" s="3">
        <v>14911024</v>
      </c>
      <c r="G21" s="3">
        <v>31968000</v>
      </c>
      <c r="H21" s="3"/>
      <c r="I21" s="3"/>
      <c r="J21" s="3"/>
      <c r="K21" s="3">
        <f t="shared" si="5"/>
        <v>857616803</v>
      </c>
      <c r="L21" s="4">
        <f t="shared" si="6"/>
        <v>0</v>
      </c>
      <c r="M21" s="13"/>
    </row>
    <row r="22" spans="1:13" x14ac:dyDescent="0.25">
      <c r="A22" s="1" t="s">
        <v>14</v>
      </c>
      <c r="B22" s="3">
        <v>43771240</v>
      </c>
      <c r="C22" s="3">
        <v>33935000</v>
      </c>
      <c r="D22" s="3">
        <v>8674676</v>
      </c>
      <c r="E22" s="3">
        <v>5235000</v>
      </c>
      <c r="F22" s="3">
        <v>3411463</v>
      </c>
      <c r="G22" s="3">
        <v>5235000</v>
      </c>
      <c r="H22" s="3"/>
      <c r="I22" s="3"/>
      <c r="J22" s="3"/>
      <c r="K22" s="3">
        <f t="shared" si="5"/>
        <v>100262379</v>
      </c>
      <c r="L22" s="4">
        <f t="shared" si="6"/>
        <v>0</v>
      </c>
      <c r="M22" s="13"/>
    </row>
    <row r="23" spans="1:13" x14ac:dyDescent="0.25">
      <c r="A23" s="1" t="s">
        <v>15</v>
      </c>
      <c r="B23" s="3">
        <v>187644805</v>
      </c>
      <c r="C23" s="3">
        <v>0</v>
      </c>
      <c r="D23" s="3">
        <v>0</v>
      </c>
      <c r="E23" s="3">
        <v>8770000</v>
      </c>
      <c r="F23" s="3">
        <v>0</v>
      </c>
      <c r="G23" s="3">
        <v>0</v>
      </c>
      <c r="H23" s="3"/>
      <c r="I23" s="3"/>
      <c r="J23" s="3"/>
      <c r="K23" s="3">
        <f t="shared" si="5"/>
        <v>196414805</v>
      </c>
      <c r="L23" s="4">
        <f t="shared" si="6"/>
        <v>0</v>
      </c>
      <c r="M23" s="13"/>
    </row>
    <row r="24" spans="1:13" x14ac:dyDescent="0.25">
      <c r="A24" s="1" t="s">
        <v>8</v>
      </c>
      <c r="B24" s="3">
        <v>2683182681</v>
      </c>
      <c r="C24" s="3">
        <v>1875798000</v>
      </c>
      <c r="D24" s="3">
        <v>527380666</v>
      </c>
      <c r="E24" s="3">
        <v>403956000</v>
      </c>
      <c r="F24" s="3">
        <v>300000000</v>
      </c>
      <c r="G24" s="3">
        <v>403956000</v>
      </c>
      <c r="H24" s="3"/>
      <c r="I24" s="3"/>
      <c r="J24" s="3"/>
      <c r="K24" s="3">
        <f t="shared" si="5"/>
        <v>6194273347</v>
      </c>
      <c r="L24" s="4">
        <f t="shared" si="6"/>
        <v>0</v>
      </c>
      <c r="M24" s="9">
        <f>SUM(B24:E24,J24)/10^6</f>
        <v>5490.3173470000002</v>
      </c>
    </row>
    <row r="25" spans="1:13" x14ac:dyDescent="0.25">
      <c r="A25" s="2" t="s">
        <v>16</v>
      </c>
      <c r="B25" s="4">
        <f t="shared" ref="B25:K25" si="8">SUM(B20:B23)-B24</f>
        <v>0</v>
      </c>
      <c r="C25" s="4">
        <f t="shared" si="8"/>
        <v>0</v>
      </c>
      <c r="D25" s="4">
        <f t="shared" si="8"/>
        <v>0</v>
      </c>
      <c r="E25" s="4">
        <f t="shared" si="8"/>
        <v>0</v>
      </c>
      <c r="F25" s="4">
        <f t="shared" si="8"/>
        <v>0</v>
      </c>
      <c r="G25" s="4">
        <f t="shared" si="8"/>
        <v>0</v>
      </c>
      <c r="H25" s="4"/>
      <c r="I25" s="4"/>
      <c r="J25" s="4">
        <f t="shared" si="8"/>
        <v>0</v>
      </c>
      <c r="K25" s="4">
        <f t="shared" si="8"/>
        <v>0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tr">
        <f>B15</f>
        <v>NSW</v>
      </c>
      <c r="C28" s="1" t="str">
        <f t="shared" ref="C28:K28" si="9">C15</f>
        <v>Vic</v>
      </c>
      <c r="D28" s="1" t="str">
        <f t="shared" si="9"/>
        <v>Qld</v>
      </c>
      <c r="E28" s="1" t="str">
        <f t="shared" si="9"/>
        <v>SA</v>
      </c>
      <c r="F28" s="1" t="str">
        <f t="shared" si="9"/>
        <v>WA</v>
      </c>
      <c r="G28" s="1" t="str">
        <f t="shared" si="9"/>
        <v>Tas</v>
      </c>
      <c r="H28" s="1" t="str">
        <f t="shared" si="9"/>
        <v>ACT</v>
      </c>
      <c r="I28" s="1" t="str">
        <f t="shared" si="9"/>
        <v>NT</v>
      </c>
      <c r="J28" s="1" t="str">
        <f t="shared" si="9"/>
        <v>Cth Terr or PNG</v>
      </c>
      <c r="K28" s="1" t="str">
        <f t="shared" si="9"/>
        <v>Total</v>
      </c>
      <c r="L28" s="2" t="s">
        <v>16</v>
      </c>
    </row>
    <row r="29" spans="1:13" x14ac:dyDescent="0.25">
      <c r="A29" s="1" t="s">
        <v>9</v>
      </c>
      <c r="B29" s="3" t="e">
        <f>NA()</f>
        <v>#N/A</v>
      </c>
      <c r="C29" s="3" t="e">
        <f>NA()</f>
        <v>#N/A</v>
      </c>
      <c r="D29" s="3" t="e">
        <f>NA()</f>
        <v>#N/A</v>
      </c>
      <c r="E29" s="3" t="e">
        <f>NA()</f>
        <v>#N/A</v>
      </c>
      <c r="F29" s="3" t="e">
        <f>NA()</f>
        <v>#N/A</v>
      </c>
      <c r="G29" s="3" t="e">
        <f>NA()</f>
        <v>#N/A</v>
      </c>
      <c r="H29" s="3"/>
      <c r="I29" s="3"/>
      <c r="J29" s="3" t="e">
        <f>NA()</f>
        <v>#N/A</v>
      </c>
      <c r="K29" s="3" t="e">
        <f>NA()</f>
        <v>#N/A</v>
      </c>
      <c r="L29" s="4" t="e">
        <f>SUM(B29:J29)-K29</f>
        <v>#N/A</v>
      </c>
    </row>
    <row r="30" spans="1:13" x14ac:dyDescent="0.25">
      <c r="A30" s="1" t="s">
        <v>10</v>
      </c>
      <c r="B30" s="3" t="e">
        <f>NA()</f>
        <v>#N/A</v>
      </c>
      <c r="C30" s="3" t="e">
        <f>NA()</f>
        <v>#N/A</v>
      </c>
      <c r="D30" s="3" t="e">
        <f>NA()</f>
        <v>#N/A</v>
      </c>
      <c r="E30" s="3" t="e">
        <f>NA()</f>
        <v>#N/A</v>
      </c>
      <c r="F30" s="3" t="e">
        <f>NA()</f>
        <v>#N/A</v>
      </c>
      <c r="G30" s="3" t="e">
        <f>NA()</f>
        <v>#N/A</v>
      </c>
      <c r="H30" s="3"/>
      <c r="I30" s="3"/>
      <c r="J30" s="3" t="e">
        <f>NA()</f>
        <v>#N/A</v>
      </c>
      <c r="K30" s="3" t="e">
        <f>NA()</f>
        <v>#N/A</v>
      </c>
      <c r="L30" s="4" t="e">
        <f t="shared" ref="L30:L37" si="10">SUM(B30:J30)-K30</f>
        <v>#N/A</v>
      </c>
    </row>
    <row r="31" spans="1:13" x14ac:dyDescent="0.25">
      <c r="A31" s="1" t="s">
        <v>11</v>
      </c>
      <c r="B31" s="3" t="e">
        <f>NA()</f>
        <v>#N/A</v>
      </c>
      <c r="C31" s="3" t="e">
        <f>NA()</f>
        <v>#N/A</v>
      </c>
      <c r="D31" s="3" t="e">
        <f>NA()</f>
        <v>#N/A</v>
      </c>
      <c r="E31" s="3" t="e">
        <f>NA()</f>
        <v>#N/A</v>
      </c>
      <c r="F31" s="3" t="e">
        <f>NA()</f>
        <v>#N/A</v>
      </c>
      <c r="G31" s="3" t="e">
        <f>NA()</f>
        <v>#N/A</v>
      </c>
      <c r="H31" s="3"/>
      <c r="I31" s="3"/>
      <c r="J31" s="3" t="e">
        <f>NA()</f>
        <v>#N/A</v>
      </c>
      <c r="K31" s="3" t="e">
        <f>NA()</f>
        <v>#N/A</v>
      </c>
      <c r="L31" s="4" t="e">
        <f t="shared" si="10"/>
        <v>#N/A</v>
      </c>
    </row>
    <row r="32" spans="1:13" x14ac:dyDescent="0.25">
      <c r="A32" s="1" t="s">
        <v>12</v>
      </c>
      <c r="B32" s="3" t="e">
        <f>NA()</f>
        <v>#N/A</v>
      </c>
      <c r="C32" s="3" t="e">
        <f>NA()</f>
        <v>#N/A</v>
      </c>
      <c r="D32" s="3" t="e">
        <f>NA()</f>
        <v>#N/A</v>
      </c>
      <c r="E32" s="3" t="e">
        <f>NA()</f>
        <v>#N/A</v>
      </c>
      <c r="F32" s="3" t="e">
        <f>NA()</f>
        <v>#N/A</v>
      </c>
      <c r="G32" s="3" t="e">
        <f>NA()</f>
        <v>#N/A</v>
      </c>
      <c r="H32" s="3"/>
      <c r="I32" s="3"/>
      <c r="J32" s="3" t="e">
        <f>NA()</f>
        <v>#N/A</v>
      </c>
      <c r="K32" s="3" t="e">
        <f>NA()</f>
        <v>#N/A</v>
      </c>
      <c r="L32" s="4" t="e">
        <f t="shared" si="10"/>
        <v>#N/A</v>
      </c>
    </row>
    <row r="33" spans="1:12" x14ac:dyDescent="0.25">
      <c r="A33" s="1" t="s">
        <v>19</v>
      </c>
      <c r="B33" s="5" t="e">
        <f t="shared" ref="B33:K33" si="11">SUM(B29:B32)</f>
        <v>#N/A</v>
      </c>
      <c r="C33" s="5" t="e">
        <f t="shared" si="11"/>
        <v>#N/A</v>
      </c>
      <c r="D33" s="5" t="e">
        <f t="shared" si="11"/>
        <v>#N/A</v>
      </c>
      <c r="E33" s="5" t="e">
        <f t="shared" si="11"/>
        <v>#N/A</v>
      </c>
      <c r="F33" s="5" t="e">
        <f t="shared" si="11"/>
        <v>#N/A</v>
      </c>
      <c r="G33" s="5" t="e">
        <f t="shared" si="11"/>
        <v>#N/A</v>
      </c>
      <c r="H33" s="5"/>
      <c r="I33" s="5"/>
      <c r="J33" s="5" t="e">
        <f t="shared" si="11"/>
        <v>#N/A</v>
      </c>
      <c r="K33" s="5" t="e">
        <f t="shared" si="11"/>
        <v>#N/A</v>
      </c>
      <c r="L33" s="4"/>
    </row>
    <row r="34" spans="1:12" x14ac:dyDescent="0.25">
      <c r="A34" s="1" t="s">
        <v>13</v>
      </c>
      <c r="B34" s="3" t="e">
        <f>NA()</f>
        <v>#N/A</v>
      </c>
      <c r="C34" s="3" t="e">
        <f>NA()</f>
        <v>#N/A</v>
      </c>
      <c r="D34" s="3" t="e">
        <f>NA()</f>
        <v>#N/A</v>
      </c>
      <c r="E34" s="3" t="e">
        <f>NA()</f>
        <v>#N/A</v>
      </c>
      <c r="F34" s="3" t="e">
        <f>NA()</f>
        <v>#N/A</v>
      </c>
      <c r="G34" s="3" t="e">
        <f>NA()</f>
        <v>#N/A</v>
      </c>
      <c r="H34" s="3"/>
      <c r="I34" s="3"/>
      <c r="J34" s="3" t="e">
        <f>NA()</f>
        <v>#N/A</v>
      </c>
      <c r="K34" s="3" t="e">
        <f>NA()</f>
        <v>#N/A</v>
      </c>
      <c r="L34" s="4" t="e">
        <f t="shared" si="10"/>
        <v>#N/A</v>
      </c>
    </row>
    <row r="35" spans="1:12" x14ac:dyDescent="0.25">
      <c r="A35" s="1" t="s">
        <v>14</v>
      </c>
      <c r="B35" s="3" t="e">
        <f>NA()</f>
        <v>#N/A</v>
      </c>
      <c r="C35" s="3" t="e">
        <f>NA()</f>
        <v>#N/A</v>
      </c>
      <c r="D35" s="3" t="e">
        <f>NA()</f>
        <v>#N/A</v>
      </c>
      <c r="E35" s="3" t="e">
        <f>NA()</f>
        <v>#N/A</v>
      </c>
      <c r="F35" s="3" t="e">
        <f>NA()</f>
        <v>#N/A</v>
      </c>
      <c r="G35" s="3" t="e">
        <f>NA()</f>
        <v>#N/A</v>
      </c>
      <c r="H35" s="3"/>
      <c r="I35" s="3"/>
      <c r="J35" s="3" t="e">
        <f>NA()</f>
        <v>#N/A</v>
      </c>
      <c r="K35" s="3" t="e">
        <f>NA()</f>
        <v>#N/A</v>
      </c>
      <c r="L35" s="4" t="e">
        <f t="shared" si="10"/>
        <v>#N/A</v>
      </c>
    </row>
    <row r="36" spans="1:12" x14ac:dyDescent="0.25">
      <c r="A36" s="1" t="s">
        <v>15</v>
      </c>
      <c r="B36" s="3" t="e">
        <f>NA()</f>
        <v>#N/A</v>
      </c>
      <c r="C36" s="3" t="e">
        <f>NA()</f>
        <v>#N/A</v>
      </c>
      <c r="D36" s="3" t="e">
        <f>NA()</f>
        <v>#N/A</v>
      </c>
      <c r="E36" s="3" t="e">
        <f>NA()</f>
        <v>#N/A</v>
      </c>
      <c r="F36" s="3" t="e">
        <f>NA()</f>
        <v>#N/A</v>
      </c>
      <c r="G36" s="3" t="e">
        <f>NA()</f>
        <v>#N/A</v>
      </c>
      <c r="H36" s="3"/>
      <c r="I36" s="3"/>
      <c r="J36" s="3" t="e">
        <f>NA()</f>
        <v>#N/A</v>
      </c>
      <c r="K36" s="3" t="e">
        <f>NA()</f>
        <v>#N/A</v>
      </c>
      <c r="L36" s="4" t="e">
        <f t="shared" si="10"/>
        <v>#N/A</v>
      </c>
    </row>
    <row r="37" spans="1:12" x14ac:dyDescent="0.25">
      <c r="A37" s="1" t="s">
        <v>8</v>
      </c>
      <c r="B37" s="3" t="e">
        <f>NA()</f>
        <v>#N/A</v>
      </c>
      <c r="C37" s="3" t="e">
        <f>NA()</f>
        <v>#N/A</v>
      </c>
      <c r="D37" s="3" t="e">
        <f>NA()</f>
        <v>#N/A</v>
      </c>
      <c r="E37" s="3" t="e">
        <f>NA()</f>
        <v>#N/A</v>
      </c>
      <c r="F37" s="3" t="e">
        <f>NA()</f>
        <v>#N/A</v>
      </c>
      <c r="G37" s="3" t="e">
        <f>NA()</f>
        <v>#N/A</v>
      </c>
      <c r="H37" s="3"/>
      <c r="I37" s="3"/>
      <c r="J37" s="3" t="e">
        <f>NA()</f>
        <v>#N/A</v>
      </c>
      <c r="K37" s="3" t="e">
        <f>NA()</f>
        <v>#N/A</v>
      </c>
      <c r="L37" s="4" t="e">
        <f t="shared" si="10"/>
        <v>#N/A</v>
      </c>
    </row>
    <row r="38" spans="1:12" x14ac:dyDescent="0.25">
      <c r="A38" s="2" t="s">
        <v>16</v>
      </c>
      <c r="B38" s="4" t="e">
        <f t="shared" ref="B38:K38" si="12">SUM(B33:B36)-B37</f>
        <v>#N/A</v>
      </c>
      <c r="C38" s="4" t="e">
        <f t="shared" si="12"/>
        <v>#N/A</v>
      </c>
      <c r="D38" s="4" t="e">
        <f t="shared" si="12"/>
        <v>#N/A</v>
      </c>
      <c r="E38" s="4" t="e">
        <f t="shared" si="12"/>
        <v>#N/A</v>
      </c>
      <c r="F38" s="4" t="e">
        <f t="shared" si="12"/>
        <v>#N/A</v>
      </c>
      <c r="G38" s="4" t="e">
        <f t="shared" si="12"/>
        <v>#N/A</v>
      </c>
      <c r="H38" s="4"/>
      <c r="I38" s="4"/>
      <c r="J38" s="4" t="e">
        <f t="shared" si="12"/>
        <v>#N/A</v>
      </c>
      <c r="K38" s="4" t="e">
        <f t="shared" si="12"/>
        <v>#N/A</v>
      </c>
      <c r="L38" s="1"/>
    </row>
    <row r="40" spans="1:12" x14ac:dyDescent="0.25">
      <c r="A40" s="1" t="s">
        <v>20</v>
      </c>
    </row>
    <row r="41" spans="1:12" x14ac:dyDescent="0.25">
      <c r="A41" s="1" t="s">
        <v>0</v>
      </c>
      <c r="B41" s="1" t="str">
        <f>B28</f>
        <v>NSW</v>
      </c>
      <c r="C41" s="1" t="str">
        <f t="shared" ref="C41:K41" si="13">C28</f>
        <v>Vic</v>
      </c>
      <c r="D41" s="1" t="str">
        <f t="shared" si="13"/>
        <v>Qld</v>
      </c>
      <c r="E41" s="1" t="str">
        <f t="shared" si="13"/>
        <v>SA</v>
      </c>
      <c r="F41" s="1" t="str">
        <f t="shared" si="13"/>
        <v>WA</v>
      </c>
      <c r="G41" s="1" t="str">
        <f t="shared" si="13"/>
        <v>Tas</v>
      </c>
      <c r="H41" s="1" t="str">
        <f t="shared" si="13"/>
        <v>ACT</v>
      </c>
      <c r="I41" s="1" t="str">
        <f t="shared" si="13"/>
        <v>NT</v>
      </c>
      <c r="J41" s="1" t="str">
        <f t="shared" si="13"/>
        <v>Cth Terr or PNG</v>
      </c>
      <c r="K41" s="1" t="str">
        <f t="shared" si="13"/>
        <v>Total</v>
      </c>
      <c r="L41" s="2"/>
    </row>
    <row r="42" spans="1:12" x14ac:dyDescent="0.25">
      <c r="A42" s="1" t="s">
        <v>9</v>
      </c>
      <c r="B42" s="7" t="e">
        <f>B29*200/B16</f>
        <v>#N/A</v>
      </c>
      <c r="C42" s="7" t="e">
        <f t="shared" ref="C42:K42" si="14">C29*200/C16</f>
        <v>#N/A</v>
      </c>
      <c r="D42" s="7" t="e">
        <f t="shared" si="14"/>
        <v>#N/A</v>
      </c>
      <c r="E42" s="7" t="e">
        <f t="shared" si="14"/>
        <v>#N/A</v>
      </c>
      <c r="F42" s="7" t="e">
        <f t="shared" si="14"/>
        <v>#N/A</v>
      </c>
      <c r="G42" s="7" t="e">
        <f t="shared" si="14"/>
        <v>#N/A</v>
      </c>
      <c r="H42" s="7"/>
      <c r="I42" s="7"/>
      <c r="J42" s="7" t="e">
        <f t="shared" si="14"/>
        <v>#N/A</v>
      </c>
      <c r="K42" s="7" t="e">
        <f t="shared" si="14"/>
        <v>#N/A</v>
      </c>
      <c r="L42" s="4"/>
    </row>
    <row r="43" spans="1:12" x14ac:dyDescent="0.25">
      <c r="A43" s="1" t="s">
        <v>10</v>
      </c>
      <c r="B43" s="7" t="e">
        <f t="shared" ref="B43:K50" si="15">B30*200/B17</f>
        <v>#N/A</v>
      </c>
      <c r="C43" s="7" t="e">
        <f t="shared" si="15"/>
        <v>#N/A</v>
      </c>
      <c r="D43" s="7" t="e">
        <f t="shared" si="15"/>
        <v>#N/A</v>
      </c>
      <c r="E43" s="7" t="e">
        <f t="shared" si="15"/>
        <v>#N/A</v>
      </c>
      <c r="F43" s="7" t="e">
        <f t="shared" si="15"/>
        <v>#N/A</v>
      </c>
      <c r="G43" s="7" t="e">
        <f t="shared" si="15"/>
        <v>#N/A</v>
      </c>
      <c r="H43" s="7"/>
      <c r="I43" s="7"/>
      <c r="J43" s="7" t="e">
        <f t="shared" si="15"/>
        <v>#N/A</v>
      </c>
      <c r="K43" s="7" t="e">
        <f t="shared" si="15"/>
        <v>#N/A</v>
      </c>
      <c r="L43" s="4"/>
    </row>
    <row r="44" spans="1:12" x14ac:dyDescent="0.25">
      <c r="A44" s="1" t="s">
        <v>11</v>
      </c>
      <c r="B44" s="7" t="e">
        <f t="shared" si="15"/>
        <v>#N/A</v>
      </c>
      <c r="C44" s="7" t="e">
        <f t="shared" si="15"/>
        <v>#N/A</v>
      </c>
      <c r="D44" s="7" t="e">
        <f t="shared" si="15"/>
        <v>#N/A</v>
      </c>
      <c r="E44" s="7" t="e">
        <f t="shared" si="15"/>
        <v>#N/A</v>
      </c>
      <c r="F44" s="7" t="e">
        <f t="shared" si="15"/>
        <v>#N/A</v>
      </c>
      <c r="G44" s="7" t="e">
        <f t="shared" si="15"/>
        <v>#N/A</v>
      </c>
      <c r="H44" s="7"/>
      <c r="I44" s="7"/>
      <c r="J44" s="7" t="e">
        <f t="shared" si="15"/>
        <v>#N/A</v>
      </c>
      <c r="K44" s="7" t="e">
        <f t="shared" si="15"/>
        <v>#N/A</v>
      </c>
      <c r="L44" s="4"/>
    </row>
    <row r="45" spans="1:12" x14ac:dyDescent="0.25">
      <c r="A45" s="1" t="s">
        <v>12</v>
      </c>
      <c r="B45" s="7" t="e">
        <f t="shared" si="15"/>
        <v>#N/A</v>
      </c>
      <c r="C45" s="7" t="e">
        <f t="shared" si="15"/>
        <v>#N/A</v>
      </c>
      <c r="D45" s="7" t="e">
        <f t="shared" si="15"/>
        <v>#N/A</v>
      </c>
      <c r="E45" s="7" t="e">
        <f t="shared" si="15"/>
        <v>#N/A</v>
      </c>
      <c r="F45" s="7" t="e">
        <f t="shared" si="15"/>
        <v>#N/A</v>
      </c>
      <c r="G45" s="7" t="e">
        <f t="shared" si="15"/>
        <v>#N/A</v>
      </c>
      <c r="H45" s="7"/>
      <c r="I45" s="7"/>
      <c r="J45" s="7" t="e">
        <f t="shared" si="15"/>
        <v>#N/A</v>
      </c>
      <c r="K45" s="7" t="e">
        <f t="shared" si="15"/>
        <v>#N/A</v>
      </c>
      <c r="L45" s="4"/>
    </row>
    <row r="46" spans="1:12" x14ac:dyDescent="0.25">
      <c r="A46" s="1" t="s">
        <v>19</v>
      </c>
      <c r="B46" s="7" t="e">
        <f t="shared" si="15"/>
        <v>#N/A</v>
      </c>
      <c r="C46" s="7" t="e">
        <f t="shared" si="15"/>
        <v>#N/A</v>
      </c>
      <c r="D46" s="7" t="e">
        <f t="shared" si="15"/>
        <v>#N/A</v>
      </c>
      <c r="E46" s="7" t="e">
        <f t="shared" si="15"/>
        <v>#N/A</v>
      </c>
      <c r="F46" s="7" t="e">
        <f t="shared" si="15"/>
        <v>#N/A</v>
      </c>
      <c r="G46" s="7" t="e">
        <f t="shared" si="15"/>
        <v>#N/A</v>
      </c>
      <c r="H46" s="7"/>
      <c r="I46" s="7"/>
      <c r="J46" s="7" t="e">
        <f t="shared" si="15"/>
        <v>#N/A</v>
      </c>
      <c r="K46" s="7" t="e">
        <f t="shared" si="15"/>
        <v>#N/A</v>
      </c>
      <c r="L46" s="4"/>
    </row>
    <row r="47" spans="1:12" x14ac:dyDescent="0.25">
      <c r="A47" s="1" t="s">
        <v>13</v>
      </c>
      <c r="B47" s="7" t="e">
        <f t="shared" si="15"/>
        <v>#N/A</v>
      </c>
      <c r="C47" s="7" t="e">
        <f t="shared" si="15"/>
        <v>#N/A</v>
      </c>
      <c r="D47" s="7" t="e">
        <f t="shared" si="15"/>
        <v>#N/A</v>
      </c>
      <c r="E47" s="7" t="e">
        <f t="shared" si="15"/>
        <v>#N/A</v>
      </c>
      <c r="F47" s="7" t="e">
        <f t="shared" si="15"/>
        <v>#N/A</v>
      </c>
      <c r="G47" s="7" t="e">
        <f t="shared" si="15"/>
        <v>#N/A</v>
      </c>
      <c r="H47" s="7"/>
      <c r="I47" s="7"/>
      <c r="J47" s="7" t="e">
        <f t="shared" si="15"/>
        <v>#N/A</v>
      </c>
      <c r="K47" s="7" t="e">
        <f t="shared" si="15"/>
        <v>#N/A</v>
      </c>
      <c r="L47" s="4"/>
    </row>
    <row r="48" spans="1:12" x14ac:dyDescent="0.25">
      <c r="A48" s="1" t="s">
        <v>14</v>
      </c>
      <c r="B48" s="7" t="e">
        <f t="shared" si="15"/>
        <v>#N/A</v>
      </c>
      <c r="C48" s="7" t="e">
        <f t="shared" si="15"/>
        <v>#N/A</v>
      </c>
      <c r="D48" s="7" t="e">
        <f t="shared" si="15"/>
        <v>#N/A</v>
      </c>
      <c r="E48" s="7" t="e">
        <f t="shared" si="15"/>
        <v>#N/A</v>
      </c>
      <c r="F48" s="7" t="e">
        <f t="shared" si="15"/>
        <v>#N/A</v>
      </c>
      <c r="G48" s="7" t="e">
        <f t="shared" si="15"/>
        <v>#N/A</v>
      </c>
      <c r="H48" s="7"/>
      <c r="I48" s="7"/>
      <c r="J48" s="7" t="e">
        <f t="shared" si="15"/>
        <v>#N/A</v>
      </c>
      <c r="K48" s="7" t="e">
        <f t="shared" si="15"/>
        <v>#N/A</v>
      </c>
      <c r="L48" s="4"/>
    </row>
    <row r="49" spans="1:12" x14ac:dyDescent="0.25">
      <c r="A49" s="1" t="s">
        <v>15</v>
      </c>
      <c r="B49" s="7" t="e">
        <f t="shared" si="15"/>
        <v>#N/A</v>
      </c>
      <c r="C49" s="7" t="e">
        <f t="shared" si="15"/>
        <v>#N/A</v>
      </c>
      <c r="D49" s="7" t="e">
        <f t="shared" si="15"/>
        <v>#N/A</v>
      </c>
      <c r="E49" s="7" t="e">
        <f t="shared" si="15"/>
        <v>#N/A</v>
      </c>
      <c r="F49" s="7" t="e">
        <f t="shared" si="15"/>
        <v>#N/A</v>
      </c>
      <c r="G49" s="7" t="e">
        <f t="shared" si="15"/>
        <v>#N/A</v>
      </c>
      <c r="H49" s="7"/>
      <c r="I49" s="7"/>
      <c r="J49" s="7" t="e">
        <f t="shared" si="15"/>
        <v>#N/A</v>
      </c>
      <c r="K49" s="7" t="e">
        <f t="shared" si="15"/>
        <v>#N/A</v>
      </c>
      <c r="L49" s="4"/>
    </row>
    <row r="50" spans="1:12" x14ac:dyDescent="0.25">
      <c r="A50" s="1" t="s">
        <v>8</v>
      </c>
      <c r="B50" s="7" t="e">
        <f t="shared" si="15"/>
        <v>#N/A</v>
      </c>
      <c r="C50" s="7" t="e">
        <f t="shared" si="15"/>
        <v>#N/A</v>
      </c>
      <c r="D50" s="7" t="e">
        <f t="shared" si="15"/>
        <v>#N/A</v>
      </c>
      <c r="E50" s="7" t="e">
        <f t="shared" si="15"/>
        <v>#N/A</v>
      </c>
      <c r="F50" s="7" t="e">
        <f t="shared" si="15"/>
        <v>#N/A</v>
      </c>
      <c r="G50" s="7" t="e">
        <f t="shared" si="15"/>
        <v>#N/A</v>
      </c>
      <c r="H50" s="7"/>
      <c r="I50" s="7"/>
      <c r="J50" s="7" t="e">
        <f t="shared" si="15"/>
        <v>#N/A</v>
      </c>
      <c r="K50" s="7" t="e">
        <f t="shared" si="15"/>
        <v>#N/A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3"/>
      <c r="C53" s="7"/>
      <c r="D53" s="7"/>
      <c r="E53" s="7"/>
      <c r="F53" s="7"/>
      <c r="G53" s="7"/>
      <c r="H53" s="7"/>
      <c r="I53" s="7"/>
      <c r="J53" s="21"/>
      <c r="K53" s="7" t="e">
        <f>K57</f>
        <v>#DIV/0!</v>
      </c>
    </row>
    <row r="54" spans="1:12" x14ac:dyDescent="0.25">
      <c r="A54" s="1" t="s">
        <v>30</v>
      </c>
      <c r="B54" s="24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4"/>
      <c r="C55" s="7"/>
      <c r="D55" s="7"/>
      <c r="E55" s="7"/>
      <c r="F55" s="7"/>
      <c r="G55" s="7"/>
      <c r="H55" s="7"/>
      <c r="I55" s="7"/>
      <c r="J55" s="7"/>
      <c r="K55" s="7" t="e">
        <f>K50</f>
        <v>#N/A</v>
      </c>
    </row>
    <row r="56" spans="1:12" x14ac:dyDescent="0.25">
      <c r="H56" s="103"/>
      <c r="I56" s="103"/>
      <c r="J56" s="103" t="s">
        <v>40</v>
      </c>
    </row>
    <row r="57" spans="1:12" x14ac:dyDescent="0.25">
      <c r="A57" s="1" t="s">
        <v>31</v>
      </c>
      <c r="B57" s="3">
        <f>IF(B58=0,0,B16)</f>
        <v>0</v>
      </c>
      <c r="C57" s="3">
        <f t="shared" ref="C57:G57" si="16">IF(C58=0,0,C16)</f>
        <v>0</v>
      </c>
      <c r="D57" s="3">
        <f t="shared" si="16"/>
        <v>0</v>
      </c>
      <c r="E57" s="3">
        <f t="shared" si="16"/>
        <v>0</v>
      </c>
      <c r="F57" s="3">
        <f t="shared" si="16"/>
        <v>0</v>
      </c>
      <c r="G57" s="3">
        <f t="shared" si="16"/>
        <v>0</v>
      </c>
      <c r="H57" s="3">
        <f>IF(H58=0,0,J16)</f>
        <v>0</v>
      </c>
      <c r="I57" s="3">
        <f>SUM(B57:H57)</f>
        <v>0</v>
      </c>
      <c r="J57" s="7" t="e">
        <f>I58*200/I57</f>
        <v>#DIV/0!</v>
      </c>
      <c r="K57" s="7" t="e">
        <f>J57*K50/J60</f>
        <v>#DIV/0!</v>
      </c>
    </row>
    <row r="58" spans="1:12" x14ac:dyDescent="0.25">
      <c r="A58" s="1" t="s">
        <v>32</v>
      </c>
      <c r="B58" s="3">
        <f>_xlfn.IFNA(B29,0)</f>
        <v>0</v>
      </c>
      <c r="C58" s="3">
        <f t="shared" ref="C58:G58" si="17">_xlfn.IFNA(C29,0)</f>
        <v>0</v>
      </c>
      <c r="D58" s="3">
        <f t="shared" si="17"/>
        <v>0</v>
      </c>
      <c r="E58" s="3">
        <f t="shared" si="17"/>
        <v>0</v>
      </c>
      <c r="F58" s="3">
        <f t="shared" si="17"/>
        <v>0</v>
      </c>
      <c r="G58" s="3">
        <f t="shared" si="17"/>
        <v>0</v>
      </c>
      <c r="H58" s="3">
        <f>_xlfn.IFNA(J29,0)</f>
        <v>0</v>
      </c>
      <c r="I58" s="3">
        <f>SUM(B58:H58)</f>
        <v>0</v>
      </c>
    </row>
    <row r="59" spans="1:12" x14ac:dyDescent="0.25">
      <c r="H59" s="103"/>
      <c r="I59" s="103"/>
    </row>
    <row r="60" spans="1:12" x14ac:dyDescent="0.25">
      <c r="A60" s="1" t="s">
        <v>38</v>
      </c>
      <c r="B60" s="3">
        <f>IF(B57=0,0,B24)</f>
        <v>0</v>
      </c>
      <c r="C60" s="3">
        <f t="shared" ref="C60:G60" si="18">IF(C57=0,0,C24)</f>
        <v>0</v>
      </c>
      <c r="D60" s="3">
        <f t="shared" si="18"/>
        <v>0</v>
      </c>
      <c r="E60" s="3">
        <f t="shared" si="18"/>
        <v>0</v>
      </c>
      <c r="F60" s="3">
        <f t="shared" si="18"/>
        <v>0</v>
      </c>
      <c r="G60" s="3">
        <f t="shared" si="18"/>
        <v>0</v>
      </c>
      <c r="H60" s="3">
        <f>IF(H57=0,0,J24)</f>
        <v>0</v>
      </c>
      <c r="I60" s="3">
        <f>SUM(B60:H60)</f>
        <v>0</v>
      </c>
      <c r="J60" s="7" t="e">
        <f>I61*200/I60</f>
        <v>#DIV/0!</v>
      </c>
    </row>
    <row r="61" spans="1:12" x14ac:dyDescent="0.25">
      <c r="A61" s="1" t="s">
        <v>39</v>
      </c>
      <c r="B61" s="3">
        <f>IF(B58=0,0,B37)</f>
        <v>0</v>
      </c>
      <c r="C61" s="3">
        <f t="shared" ref="C61:G61" si="19">IF(C58=0,0,C37)</f>
        <v>0</v>
      </c>
      <c r="D61" s="3">
        <f t="shared" si="19"/>
        <v>0</v>
      </c>
      <c r="E61" s="3">
        <f t="shared" si="19"/>
        <v>0</v>
      </c>
      <c r="F61" s="3">
        <f t="shared" si="19"/>
        <v>0</v>
      </c>
      <c r="G61" s="3">
        <f t="shared" si="19"/>
        <v>0</v>
      </c>
      <c r="H61" s="3">
        <f>IF(H58=0,0,J37)</f>
        <v>0</v>
      </c>
      <c r="I61" s="3">
        <f>SUM(B61:H61)</f>
        <v>0</v>
      </c>
    </row>
    <row r="62" spans="1:12" x14ac:dyDescent="0.25">
      <c r="H62" s="103"/>
      <c r="I62" s="103"/>
    </row>
    <row r="63" spans="1:12" x14ac:dyDescent="0.25">
      <c r="H63" s="103"/>
      <c r="I63" s="103"/>
    </row>
    <row r="64" spans="1:12" x14ac:dyDescent="0.25">
      <c r="H64" s="103"/>
      <c r="I64" s="103"/>
    </row>
    <row r="65" spans="1:10" x14ac:dyDescent="0.25">
      <c r="H65" s="103"/>
      <c r="I65" s="103"/>
    </row>
    <row r="66" spans="1:10" x14ac:dyDescent="0.25">
      <c r="A66" s="1" t="s">
        <v>190</v>
      </c>
      <c r="B66" s="1"/>
      <c r="H66" s="103"/>
      <c r="I66" s="103"/>
    </row>
    <row r="67" spans="1:10" x14ac:dyDescent="0.25">
      <c r="A67" s="1"/>
      <c r="B67" s="1" t="str">
        <f>B2</f>
        <v>NSW</v>
      </c>
      <c r="C67" s="1" t="str">
        <f t="shared" ref="C67:G67" si="20">C2</f>
        <v>Vic</v>
      </c>
      <c r="D67" s="1" t="str">
        <f t="shared" si="20"/>
        <v>Qld</v>
      </c>
      <c r="E67" s="1" t="str">
        <f t="shared" si="20"/>
        <v>SA</v>
      </c>
      <c r="F67" s="1" t="str">
        <f t="shared" si="20"/>
        <v>WA</v>
      </c>
      <c r="G67" s="1" t="str">
        <f t="shared" si="20"/>
        <v>Tas</v>
      </c>
      <c r="H67" s="1" t="str">
        <f>J2</f>
        <v>Cth Terr or PNG</v>
      </c>
      <c r="I67" s="1" t="str">
        <f>K2</f>
        <v>Total</v>
      </c>
    </row>
    <row r="68" spans="1:10" x14ac:dyDescent="0.25">
      <c r="A68" s="1" t="s">
        <v>187</v>
      </c>
      <c r="B68" s="3">
        <v>775172</v>
      </c>
      <c r="C68" s="3">
        <v>495600</v>
      </c>
      <c r="D68" s="3">
        <v>173078</v>
      </c>
      <c r="E68" s="3">
        <v>146600</v>
      </c>
      <c r="F68" s="3">
        <v>75000</v>
      </c>
      <c r="G68" s="3"/>
      <c r="H68" s="3"/>
      <c r="I68" s="3">
        <v>1665450</v>
      </c>
      <c r="J68" s="4">
        <f>SUM(B68:H68)-I68</f>
        <v>0</v>
      </c>
    </row>
    <row r="69" spans="1:10" x14ac:dyDescent="0.25">
      <c r="A69" s="1" t="s">
        <v>188</v>
      </c>
      <c r="B69" s="3">
        <v>32930</v>
      </c>
      <c r="C69" s="3">
        <v>51000</v>
      </c>
      <c r="D69" s="3">
        <v>3972</v>
      </c>
      <c r="E69" s="3">
        <v>0</v>
      </c>
      <c r="F69" s="3">
        <v>68</v>
      </c>
      <c r="G69" s="3">
        <v>172500</v>
      </c>
      <c r="H69" s="3"/>
      <c r="I69" s="3">
        <v>260470</v>
      </c>
      <c r="J69" s="4">
        <f>SUM(B69:H69)-I69</f>
        <v>0</v>
      </c>
    </row>
    <row r="70" spans="1:10" x14ac:dyDescent="0.25">
      <c r="A70" s="1" t="s">
        <v>189</v>
      </c>
      <c r="B70" s="3">
        <v>24988</v>
      </c>
      <c r="C70" s="3">
        <v>16800</v>
      </c>
      <c r="D70" s="3">
        <v>21209</v>
      </c>
      <c r="E70" s="3">
        <v>11450</v>
      </c>
      <c r="F70" s="3">
        <v>11624</v>
      </c>
      <c r="G70" s="3"/>
      <c r="H70" s="3"/>
      <c r="I70" s="3">
        <v>86071</v>
      </c>
      <c r="J70" s="4">
        <f>SUM(B70:H70)-I70</f>
        <v>0</v>
      </c>
    </row>
    <row r="71" spans="1:10" x14ac:dyDescent="0.25">
      <c r="A71" s="1" t="s">
        <v>8</v>
      </c>
      <c r="B71" s="3">
        <v>833090</v>
      </c>
      <c r="C71" s="3">
        <v>563400</v>
      </c>
      <c r="D71" s="3">
        <v>198259</v>
      </c>
      <c r="E71" s="3">
        <v>158050</v>
      </c>
      <c r="F71" s="3">
        <v>86692</v>
      </c>
      <c r="G71" s="3">
        <v>172500</v>
      </c>
      <c r="H71" s="3"/>
      <c r="I71" s="3">
        <v>2011991</v>
      </c>
      <c r="J71" s="4">
        <f>SUM(B71:H71)-I71</f>
        <v>0</v>
      </c>
    </row>
    <row r="72" spans="1:10" x14ac:dyDescent="0.25">
      <c r="A72" s="1" t="s">
        <v>16</v>
      </c>
      <c r="B72" s="4">
        <f>B71-SUM(B68:B70)</f>
        <v>0</v>
      </c>
      <c r="C72" s="4">
        <f t="shared" ref="C72:I72" si="21">C71-SUM(C68:C70)</f>
        <v>0</v>
      </c>
      <c r="D72" s="4">
        <f t="shared" si="21"/>
        <v>0</v>
      </c>
      <c r="E72" s="4">
        <f t="shared" si="21"/>
        <v>0</v>
      </c>
      <c r="F72" s="4">
        <f t="shared" si="21"/>
        <v>0</v>
      </c>
      <c r="G72" s="4">
        <f t="shared" si="21"/>
        <v>0</v>
      </c>
      <c r="H72" s="4">
        <f t="shared" si="21"/>
        <v>0</v>
      </c>
      <c r="I72" s="4">
        <f t="shared" si="21"/>
        <v>0</v>
      </c>
      <c r="J72" s="4">
        <f>SUM(B72:H72)-I72</f>
        <v>0</v>
      </c>
    </row>
    <row r="73" spans="1:10" x14ac:dyDescent="0.25">
      <c r="H73" s="103"/>
      <c r="I73" s="103"/>
    </row>
    <row r="74" spans="1:10" x14ac:dyDescent="0.25">
      <c r="A74" s="1" t="s">
        <v>186</v>
      </c>
      <c r="B74" s="1"/>
      <c r="H74" s="103"/>
      <c r="I74" s="103"/>
    </row>
    <row r="75" spans="1:10" x14ac:dyDescent="0.25">
      <c r="A75" s="1"/>
      <c r="B75" s="1" t="str">
        <f>B2</f>
        <v>NSW</v>
      </c>
      <c r="C75" s="1" t="str">
        <f t="shared" ref="C75:G75" si="22">C2</f>
        <v>Vic</v>
      </c>
      <c r="D75" s="1" t="str">
        <f t="shared" si="22"/>
        <v>Qld</v>
      </c>
      <c r="E75" s="1" t="str">
        <f t="shared" si="22"/>
        <v>SA</v>
      </c>
      <c r="F75" s="1" t="str">
        <f t="shared" si="22"/>
        <v>WA</v>
      </c>
      <c r="G75" s="1" t="str">
        <f t="shared" si="22"/>
        <v>Tas</v>
      </c>
      <c r="H75" s="1" t="str">
        <f>J2</f>
        <v>Cth Terr or PNG</v>
      </c>
      <c r="I75" s="1" t="str">
        <f>K2</f>
        <v>Total</v>
      </c>
      <c r="J75" s="4"/>
    </row>
    <row r="76" spans="1:10" x14ac:dyDescent="0.25">
      <c r="A76" s="1" t="s">
        <v>187</v>
      </c>
      <c r="B76" s="3">
        <v>2919377</v>
      </c>
      <c r="C76" s="3">
        <v>2197276</v>
      </c>
      <c r="D76" s="3">
        <v>576749</v>
      </c>
      <c r="E76" s="3">
        <v>460530</v>
      </c>
      <c r="F76" s="3">
        <v>297822</v>
      </c>
      <c r="G76" s="3"/>
      <c r="H76" s="3"/>
      <c r="I76" s="3">
        <v>6451754</v>
      </c>
      <c r="J76" s="4">
        <f>SUM(B76:H76)-I76</f>
        <v>0</v>
      </c>
    </row>
    <row r="77" spans="1:10" x14ac:dyDescent="0.25">
      <c r="A77" s="1" t="s">
        <v>188</v>
      </c>
      <c r="B77" s="3">
        <v>178544</v>
      </c>
      <c r="C77" s="3">
        <v>183609</v>
      </c>
      <c r="D77" s="3">
        <v>22885</v>
      </c>
      <c r="E77" s="3">
        <v>0</v>
      </c>
      <c r="F77" s="3">
        <v>58</v>
      </c>
      <c r="G77" s="3">
        <v>920000</v>
      </c>
      <c r="H77" s="3"/>
      <c r="I77" s="3">
        <v>1305096</v>
      </c>
      <c r="J77" s="4">
        <f>SUM(B77:H77)-I77</f>
        <v>0</v>
      </c>
    </row>
    <row r="78" spans="1:10" x14ac:dyDescent="0.25">
      <c r="A78" s="1" t="s">
        <v>189</v>
      </c>
      <c r="B78" s="3">
        <v>54850</v>
      </c>
      <c r="C78" s="3">
        <v>25538</v>
      </c>
      <c r="D78" s="3">
        <v>31556</v>
      </c>
      <c r="E78" s="3">
        <v>20051</v>
      </c>
      <c r="F78" s="3">
        <v>20097</v>
      </c>
      <c r="G78" s="3"/>
      <c r="H78" s="3"/>
      <c r="I78" s="3">
        <v>152092</v>
      </c>
      <c r="J78" s="4">
        <f>SUM(B78:H78)-I78</f>
        <v>0</v>
      </c>
    </row>
    <row r="79" spans="1:10" x14ac:dyDescent="0.25">
      <c r="A79" s="1" t="s">
        <v>8</v>
      </c>
      <c r="B79" s="6">
        <v>3152771</v>
      </c>
      <c r="C79" s="6">
        <v>2406423</v>
      </c>
      <c r="D79" s="6">
        <v>631190</v>
      </c>
      <c r="E79" s="6">
        <v>480581</v>
      </c>
      <c r="F79" s="6">
        <v>317977</v>
      </c>
      <c r="G79" s="6">
        <v>920000</v>
      </c>
      <c r="H79" s="6">
        <f>H78-SUM(H75:H77)</f>
        <v>0</v>
      </c>
      <c r="I79" s="6">
        <v>7908942</v>
      </c>
      <c r="J79" s="4">
        <f>SUM(B79:H79)-I79</f>
        <v>0</v>
      </c>
    </row>
    <row r="80" spans="1:10" x14ac:dyDescent="0.25">
      <c r="B80" s="4">
        <f t="shared" ref="B80:G80" si="23">B79-SUM(B76:B78)</f>
        <v>0</v>
      </c>
      <c r="C80" s="4">
        <f t="shared" si="23"/>
        <v>0</v>
      </c>
      <c r="D80" s="4">
        <f t="shared" si="23"/>
        <v>0</v>
      </c>
      <c r="E80" s="4">
        <f t="shared" si="23"/>
        <v>0</v>
      </c>
      <c r="F80" s="4">
        <f t="shared" si="23"/>
        <v>0</v>
      </c>
      <c r="G80" s="4">
        <f t="shared" si="23"/>
        <v>0</v>
      </c>
      <c r="H80" s="4">
        <f>H79-SUM(H76:H78)</f>
        <v>0</v>
      </c>
      <c r="I80" s="4">
        <f>I79-SUM(I76:I78)</f>
        <v>0</v>
      </c>
    </row>
    <row r="81" s="103" customFormat="1" x14ac:dyDescent="0.25"/>
    <row r="82" s="103" customFormat="1" x14ac:dyDescent="0.25"/>
    <row r="83" s="103" customFormat="1" x14ac:dyDescent="0.25"/>
    <row r="84" s="103" customFormat="1" x14ac:dyDescent="0.25"/>
    <row r="85" s="103" customFormat="1" x14ac:dyDescent="0.25"/>
    <row r="86" s="103" customFormat="1" x14ac:dyDescent="0.25"/>
    <row r="87" s="103" customFormat="1" x14ac:dyDescent="0.25"/>
    <row r="88" s="103" customFormat="1" x14ac:dyDescent="0.25"/>
    <row r="89" s="103" customFormat="1" x14ac:dyDescent="0.25"/>
    <row r="90" s="103" customFormat="1" x14ac:dyDescent="0.25"/>
    <row r="91" s="103" customFormat="1" x14ac:dyDescent="0.25"/>
    <row r="92" s="103" customFormat="1" x14ac:dyDescent="0.25"/>
    <row r="93" s="103" customFormat="1" x14ac:dyDescent="0.25"/>
    <row r="94" s="103" customFormat="1" x14ac:dyDescent="0.25"/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038D-038C-4495-ADF1-13D14DD2190B}">
  <sheetPr>
    <tabColor theme="7" tint="0.79998168889431442"/>
  </sheetPr>
  <dimension ref="A1:M80"/>
  <sheetViews>
    <sheetView topLeftCell="A37" workbookViewId="0">
      <selection activeCell="B41" sqref="B41:J41"/>
    </sheetView>
  </sheetViews>
  <sheetFormatPr defaultRowHeight="15" x14ac:dyDescent="0.25"/>
  <cols>
    <col min="1" max="1" width="18.140625" style="103" customWidth="1"/>
    <col min="2" max="10" width="12" style="103" customWidth="1"/>
    <col min="11" max="11" width="12.7109375" style="103" bestFit="1" customWidth="1"/>
    <col min="12" max="16384" width="9.140625" style="103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648906</v>
      </c>
      <c r="C3" s="3">
        <v>468261</v>
      </c>
      <c r="D3" s="3">
        <v>196770</v>
      </c>
      <c r="E3" s="3">
        <v>126550</v>
      </c>
      <c r="F3" s="3">
        <v>93788</v>
      </c>
      <c r="G3" s="3">
        <v>62151</v>
      </c>
      <c r="H3" s="3"/>
      <c r="I3" s="3"/>
      <c r="J3" s="3"/>
      <c r="K3" s="3">
        <f>SUM(B3:J3)</f>
        <v>1596426</v>
      </c>
      <c r="L3" s="4">
        <f t="shared" ref="L3:L11" si="0">SUM(B3:J3)-K3</f>
        <v>0</v>
      </c>
    </row>
    <row r="4" spans="1:13" x14ac:dyDescent="0.25">
      <c r="A4" s="1" t="s">
        <v>10</v>
      </c>
      <c r="B4" s="3">
        <v>62908</v>
      </c>
      <c r="C4" s="3">
        <v>66423</v>
      </c>
      <c r="D4" s="1" t="e">
        <f>NA()</f>
        <v>#N/A</v>
      </c>
      <c r="E4" s="3">
        <v>18514</v>
      </c>
      <c r="F4" s="3">
        <v>12051</v>
      </c>
      <c r="G4" s="3">
        <v>8829</v>
      </c>
      <c r="H4" s="3"/>
      <c r="I4" s="3"/>
      <c r="J4" s="3"/>
      <c r="K4" s="3" t="e">
        <f>SUM(B4:J4)</f>
        <v>#N/A</v>
      </c>
      <c r="L4" s="4" t="e">
        <f t="shared" si="0"/>
        <v>#N/A</v>
      </c>
    </row>
    <row r="5" spans="1:13" x14ac:dyDescent="0.25">
      <c r="A5" s="1" t="s">
        <v>11</v>
      </c>
      <c r="B5" s="3">
        <v>19704</v>
      </c>
      <c r="C5" s="3">
        <v>21937</v>
      </c>
      <c r="D5" s="1" t="e">
        <f>NA()</f>
        <v>#N/A</v>
      </c>
      <c r="E5" s="3">
        <v>1753</v>
      </c>
      <c r="F5" s="3">
        <v>1836</v>
      </c>
      <c r="G5" s="3">
        <v>4850</v>
      </c>
      <c r="H5" s="3"/>
      <c r="I5" s="3"/>
      <c r="J5" s="1"/>
      <c r="K5" s="3" t="e">
        <f>SUM(B5:J5)</f>
        <v>#N/A</v>
      </c>
      <c r="L5" s="4" t="e">
        <f t="shared" si="0"/>
        <v>#N/A</v>
      </c>
    </row>
    <row r="6" spans="1:13" x14ac:dyDescent="0.25">
      <c r="A6" s="1" t="s">
        <v>12</v>
      </c>
      <c r="B6" s="5">
        <f>B4+B5</f>
        <v>82612</v>
      </c>
      <c r="C6" s="5">
        <f>C4+C5</f>
        <v>88360</v>
      </c>
      <c r="D6" s="6">
        <v>33720</v>
      </c>
      <c r="E6" s="5">
        <f>E4+E5</f>
        <v>20267</v>
      </c>
      <c r="F6" s="5">
        <f>F4+F5</f>
        <v>13887</v>
      </c>
      <c r="G6" s="5">
        <f>G4+G5</f>
        <v>13679</v>
      </c>
      <c r="H6" s="5"/>
      <c r="I6" s="5"/>
      <c r="J6" s="6"/>
      <c r="K6" s="3">
        <f>SUM(B6:J6)</f>
        <v>252525</v>
      </c>
      <c r="L6" s="4">
        <f t="shared" si="0"/>
        <v>0</v>
      </c>
    </row>
    <row r="7" spans="1:13" x14ac:dyDescent="0.25">
      <c r="A7" s="1" t="s">
        <v>19</v>
      </c>
      <c r="B7" s="5">
        <f>SUM(B3,B6)</f>
        <v>731518</v>
      </c>
      <c r="C7" s="5">
        <f t="shared" ref="C7:K7" si="1">SUM(C3,C6)</f>
        <v>556621</v>
      </c>
      <c r="D7" s="5">
        <f t="shared" si="1"/>
        <v>230490</v>
      </c>
      <c r="E7" s="5">
        <f t="shared" si="1"/>
        <v>146817</v>
      </c>
      <c r="F7" s="5">
        <f t="shared" si="1"/>
        <v>107675</v>
      </c>
      <c r="G7" s="5">
        <f t="shared" si="1"/>
        <v>75830</v>
      </c>
      <c r="H7" s="5"/>
      <c r="I7" s="5"/>
      <c r="J7" s="5">
        <f t="shared" si="1"/>
        <v>0</v>
      </c>
      <c r="K7" s="5">
        <f t="shared" si="1"/>
        <v>1848951</v>
      </c>
      <c r="L7" s="4">
        <f t="shared" si="0"/>
        <v>0</v>
      </c>
    </row>
    <row r="8" spans="1:13" x14ac:dyDescent="0.25">
      <c r="A8" s="1" t="s">
        <v>13</v>
      </c>
      <c r="B8" s="3">
        <v>2</v>
      </c>
      <c r="C8" s="3">
        <v>8</v>
      </c>
      <c r="D8" s="1">
        <v>1</v>
      </c>
      <c r="E8" s="3">
        <v>1</v>
      </c>
      <c r="F8" s="3">
        <v>3</v>
      </c>
      <c r="G8" s="3">
        <v>2</v>
      </c>
      <c r="H8" s="3"/>
      <c r="I8" s="3"/>
      <c r="J8" s="3"/>
      <c r="K8" s="3">
        <f>SUM(B8:J8)</f>
        <v>17</v>
      </c>
      <c r="L8" s="4">
        <f t="shared" si="0"/>
        <v>0</v>
      </c>
    </row>
    <row r="9" spans="1:13" x14ac:dyDescent="0.25">
      <c r="A9" s="1" t="s">
        <v>14</v>
      </c>
      <c r="B9" s="3">
        <v>309</v>
      </c>
      <c r="C9" s="3">
        <v>290</v>
      </c>
      <c r="D9" s="1">
        <v>96</v>
      </c>
      <c r="E9" s="3">
        <v>128</v>
      </c>
      <c r="F9" s="3">
        <v>927</v>
      </c>
      <c r="G9" s="3">
        <v>102</v>
      </c>
      <c r="H9" s="3"/>
      <c r="I9" s="3"/>
      <c r="J9" s="3"/>
      <c r="K9" s="3">
        <f>SUM(B9:J9)</f>
        <v>1852</v>
      </c>
      <c r="L9" s="4">
        <f t="shared" si="0"/>
        <v>0</v>
      </c>
    </row>
    <row r="10" spans="1:13" x14ac:dyDescent="0.25">
      <c r="A10" s="1" t="s">
        <v>15</v>
      </c>
      <c r="B10" s="3">
        <v>51666</v>
      </c>
      <c r="C10" s="3">
        <v>0</v>
      </c>
      <c r="D10" s="3">
        <v>0</v>
      </c>
      <c r="E10" s="3">
        <v>13759</v>
      </c>
      <c r="F10" s="3">
        <v>0</v>
      </c>
      <c r="G10" s="3">
        <v>0</v>
      </c>
      <c r="H10" s="3"/>
      <c r="I10" s="3"/>
      <c r="J10" s="3"/>
      <c r="K10" s="3">
        <f>SUM(B10:J10)</f>
        <v>65425</v>
      </c>
      <c r="L10" s="4">
        <f t="shared" si="0"/>
        <v>0</v>
      </c>
    </row>
    <row r="11" spans="1:13" x14ac:dyDescent="0.25">
      <c r="A11" s="1" t="s">
        <v>8</v>
      </c>
      <c r="B11" s="3">
        <v>783495</v>
      </c>
      <c r="C11" s="3">
        <v>556919</v>
      </c>
      <c r="D11" s="3">
        <v>230587</v>
      </c>
      <c r="E11" s="3">
        <v>160705</v>
      </c>
      <c r="F11" s="3">
        <v>108605</v>
      </c>
      <c r="G11" s="3">
        <v>75934</v>
      </c>
      <c r="H11" s="3"/>
      <c r="I11" s="3"/>
      <c r="J11" s="3"/>
      <c r="K11" s="3">
        <f>SUM(B11:J11)</f>
        <v>1916245</v>
      </c>
      <c r="L11" s="4">
        <f t="shared" si="0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/>
      <c r="I12" s="4"/>
      <c r="J12" s="4">
        <f t="shared" si="2"/>
        <v>0</v>
      </c>
      <c r="K12" s="4">
        <f t="shared" si="2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tr">
        <f>B2</f>
        <v>NSW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ACT</v>
      </c>
      <c r="I15" s="1" t="str">
        <f t="shared" si="3"/>
        <v>NT</v>
      </c>
      <c r="J15" s="1" t="str">
        <f t="shared" si="3"/>
        <v>Cth Terr or PNG</v>
      </c>
      <c r="K15" s="1" t="s">
        <v>8</v>
      </c>
      <c r="L15" s="2" t="s">
        <v>16</v>
      </c>
      <c r="M15" s="1" t="s">
        <v>51</v>
      </c>
    </row>
    <row r="16" spans="1:13" x14ac:dyDescent="0.25">
      <c r="A16" s="1" t="s">
        <v>9</v>
      </c>
      <c r="B16" s="3">
        <v>870184526</v>
      </c>
      <c r="C16" s="3">
        <v>655211000</v>
      </c>
      <c r="D16" s="3">
        <v>223829540</v>
      </c>
      <c r="E16" s="3">
        <v>147881000</v>
      </c>
      <c r="F16" s="3">
        <v>58158679</v>
      </c>
      <c r="G16" s="1" t="e">
        <f>NA()</f>
        <v>#N/A</v>
      </c>
      <c r="H16" s="1"/>
      <c r="I16" s="1"/>
      <c r="J16" s="3"/>
      <c r="K16" s="1" t="e">
        <f>NA()</f>
        <v>#N/A</v>
      </c>
      <c r="L16" s="4" t="e">
        <f>SUM(B16:J16)-K16</f>
        <v>#N/A</v>
      </c>
      <c r="M16" s="9">
        <f>SUM(B16:E16,J16)/10^6</f>
        <v>1897.1060660000001</v>
      </c>
    </row>
    <row r="17" spans="1:13" x14ac:dyDescent="0.25">
      <c r="A17" s="1" t="s">
        <v>10</v>
      </c>
      <c r="B17" s="3">
        <v>219234968</v>
      </c>
      <c r="C17" s="3">
        <v>274376000</v>
      </c>
      <c r="D17" s="1" t="e">
        <f>NA()</f>
        <v>#N/A</v>
      </c>
      <c r="E17" s="3">
        <v>53414000</v>
      </c>
      <c r="F17" s="3">
        <v>56011454</v>
      </c>
      <c r="G17" s="1" t="e">
        <f>NA()</f>
        <v>#N/A</v>
      </c>
      <c r="H17" s="1"/>
      <c r="I17" s="1"/>
      <c r="J17" s="3"/>
      <c r="K17" s="1" t="e">
        <f>NA()</f>
        <v>#N/A</v>
      </c>
      <c r="L17" s="4" t="e">
        <f>SUM(B17:J17)-K17</f>
        <v>#N/A</v>
      </c>
      <c r="M17" s="13"/>
    </row>
    <row r="18" spans="1:13" x14ac:dyDescent="0.25">
      <c r="A18" s="1" t="s">
        <v>11</v>
      </c>
      <c r="B18" s="3">
        <v>919538873</v>
      </c>
      <c r="C18" s="3">
        <v>809527000</v>
      </c>
      <c r="D18" s="1" t="e">
        <f>NA()</f>
        <v>#N/A</v>
      </c>
      <c r="E18" s="3">
        <v>163146000</v>
      </c>
      <c r="F18" s="3">
        <v>147991835</v>
      </c>
      <c r="G18" s="1" t="e">
        <f>NA()</f>
        <v>#N/A</v>
      </c>
      <c r="H18" s="1"/>
      <c r="I18" s="1"/>
      <c r="J18" s="1"/>
      <c r="K18" s="1" t="e">
        <f>NA()</f>
        <v>#N/A</v>
      </c>
      <c r="L18" s="4" t="e">
        <f>SUM(B18:J18)-K18</f>
        <v>#N/A</v>
      </c>
      <c r="M18" s="13"/>
    </row>
    <row r="19" spans="1:13" x14ac:dyDescent="0.25">
      <c r="A19" s="1" t="s">
        <v>12</v>
      </c>
      <c r="B19" s="5">
        <f>B17+B18</f>
        <v>1138773841</v>
      </c>
      <c r="C19" s="5">
        <f>C17+C18</f>
        <v>1083903000</v>
      </c>
      <c r="D19" s="3">
        <v>340084069</v>
      </c>
      <c r="E19" s="5">
        <f>E17+E18</f>
        <v>216560000</v>
      </c>
      <c r="F19" s="5">
        <f>F17+F18</f>
        <v>204003289</v>
      </c>
      <c r="G19" s="1" t="e">
        <f>NA()</f>
        <v>#N/A</v>
      </c>
      <c r="H19" s="1"/>
      <c r="I19" s="1"/>
      <c r="J19" s="5"/>
      <c r="K19" s="1" t="e">
        <f>NA()</f>
        <v>#N/A</v>
      </c>
      <c r="L19" s="4" t="e">
        <f>SUM(B19:J19)-K19</f>
        <v>#N/A</v>
      </c>
      <c r="M19" s="13"/>
    </row>
    <row r="20" spans="1:13" x14ac:dyDescent="0.25">
      <c r="A20" s="1" t="s">
        <v>19</v>
      </c>
      <c r="B20" s="5">
        <f>SUM(B16,B19)</f>
        <v>2008958367</v>
      </c>
      <c r="C20" s="5">
        <f t="shared" ref="C20:J20" si="4">SUM(C16,C19)</f>
        <v>1739114000</v>
      </c>
      <c r="D20" s="5">
        <f t="shared" si="4"/>
        <v>563913609</v>
      </c>
      <c r="E20" s="5">
        <f t="shared" si="4"/>
        <v>364441000</v>
      </c>
      <c r="F20" s="5">
        <f t="shared" si="4"/>
        <v>262161968</v>
      </c>
      <c r="G20" s="6">
        <v>851223650</v>
      </c>
      <c r="H20" s="6"/>
      <c r="I20" s="6"/>
      <c r="J20" s="5">
        <f t="shared" si="4"/>
        <v>0</v>
      </c>
      <c r="K20" s="3">
        <f>SUM(B20:J20)</f>
        <v>5789812594</v>
      </c>
      <c r="L20" s="4"/>
      <c r="M20" s="13"/>
    </row>
    <row r="21" spans="1:13" x14ac:dyDescent="0.25">
      <c r="A21" s="1" t="s">
        <v>13</v>
      </c>
      <c r="B21" s="3">
        <v>385505932</v>
      </c>
      <c r="C21" s="3">
        <v>240090000</v>
      </c>
      <c r="D21" s="3">
        <v>40221600</v>
      </c>
      <c r="E21" s="3">
        <v>28615000</v>
      </c>
      <c r="F21" s="3">
        <v>12064627</v>
      </c>
      <c r="G21" s="3">
        <v>8814281</v>
      </c>
      <c r="H21" s="3"/>
      <c r="I21" s="3"/>
      <c r="J21" s="3"/>
      <c r="K21" s="3">
        <f>SUM(B21:J21)</f>
        <v>715311440</v>
      </c>
      <c r="L21" s="4">
        <f>SUM(B21:J21)-K21</f>
        <v>0</v>
      </c>
      <c r="M21" s="13"/>
    </row>
    <row r="22" spans="1:13" x14ac:dyDescent="0.25">
      <c r="A22" s="1" t="s">
        <v>14</v>
      </c>
      <c r="B22" s="3">
        <v>44935985</v>
      </c>
      <c r="C22" s="3">
        <v>29500000</v>
      </c>
      <c r="D22" s="3">
        <v>9442129</v>
      </c>
      <c r="E22" s="3">
        <v>5535000</v>
      </c>
      <c r="F22" s="3">
        <v>5689142</v>
      </c>
      <c r="G22" s="3">
        <v>4546831</v>
      </c>
      <c r="H22" s="3"/>
      <c r="I22" s="3"/>
      <c r="J22" s="3"/>
      <c r="K22" s="3">
        <f>SUM(B22:J22)</f>
        <v>99649087</v>
      </c>
      <c r="L22" s="4">
        <f>SUM(B22:J22)-K22</f>
        <v>0</v>
      </c>
      <c r="M22" s="13"/>
    </row>
    <row r="23" spans="1:13" x14ac:dyDescent="0.25">
      <c r="A23" s="1" t="s">
        <v>15</v>
      </c>
      <c r="B23" s="3">
        <v>170311669</v>
      </c>
      <c r="C23" s="3">
        <v>0</v>
      </c>
      <c r="D23" s="3">
        <v>0</v>
      </c>
      <c r="E23" s="3">
        <v>12404000</v>
      </c>
      <c r="F23" s="3">
        <v>0</v>
      </c>
      <c r="G23" s="3">
        <v>0</v>
      </c>
      <c r="H23" s="3"/>
      <c r="I23" s="3"/>
      <c r="J23" s="3"/>
      <c r="K23" s="3">
        <f>SUM(B23:J23)</f>
        <v>182715669</v>
      </c>
      <c r="L23" s="4">
        <f>SUM(B23:J23)-K23</f>
        <v>0</v>
      </c>
      <c r="M23" s="13"/>
    </row>
    <row r="24" spans="1:13" x14ac:dyDescent="0.25">
      <c r="A24" s="1" t="s">
        <v>8</v>
      </c>
      <c r="B24" s="3">
        <v>2609711953</v>
      </c>
      <c r="C24" s="3">
        <v>2008704000</v>
      </c>
      <c r="D24" s="3">
        <v>613577338</v>
      </c>
      <c r="E24" s="3">
        <v>410995000</v>
      </c>
      <c r="F24" s="12">
        <f>SUM(F20:F23)</f>
        <v>279915737</v>
      </c>
      <c r="G24" s="3">
        <v>864584762</v>
      </c>
      <c r="H24" s="3"/>
      <c r="I24" s="3"/>
      <c r="J24" s="3"/>
      <c r="K24" s="3">
        <f>SUM(B24:J24)</f>
        <v>6787488790</v>
      </c>
      <c r="L24" s="4">
        <f>SUM(B24:J24)-K24</f>
        <v>0</v>
      </c>
      <c r="M24" s="9">
        <f>SUM(B24:E24,J24)/10^6</f>
        <v>5642.9882909999997</v>
      </c>
    </row>
    <row r="25" spans="1:13" x14ac:dyDescent="0.25">
      <c r="A25" s="2" t="s">
        <v>16</v>
      </c>
      <c r="B25" s="4">
        <f t="shared" ref="B25:K25" si="5">SUM(B20:B23)-B24</f>
        <v>0</v>
      </c>
      <c r="C25" s="4">
        <f>SUM(C20:C23)-C24</f>
        <v>0</v>
      </c>
      <c r="D25" s="4">
        <f t="shared" si="5"/>
        <v>0</v>
      </c>
      <c r="E25" s="4">
        <f t="shared" si="5"/>
        <v>0</v>
      </c>
      <c r="F25" s="4">
        <f t="shared" si="5"/>
        <v>0</v>
      </c>
      <c r="G25" s="4">
        <f t="shared" si="5"/>
        <v>0</v>
      </c>
      <c r="H25" s="4"/>
      <c r="I25" s="4"/>
      <c r="J25" s="4">
        <f t="shared" si="5"/>
        <v>0</v>
      </c>
      <c r="K25" s="4">
        <f t="shared" si="5"/>
        <v>0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tr">
        <f>B15</f>
        <v>NSW</v>
      </c>
      <c r="C28" s="1" t="str">
        <f t="shared" ref="C28:J28" si="6">C15</f>
        <v>Vic</v>
      </c>
      <c r="D28" s="1" t="str">
        <f t="shared" si="6"/>
        <v>Qld</v>
      </c>
      <c r="E28" s="1" t="str">
        <f t="shared" si="6"/>
        <v>SA</v>
      </c>
      <c r="F28" s="1" t="str">
        <f t="shared" si="6"/>
        <v>WA</v>
      </c>
      <c r="G28" s="1" t="str">
        <f t="shared" si="6"/>
        <v>Tas</v>
      </c>
      <c r="H28" s="1" t="str">
        <f t="shared" si="6"/>
        <v>ACT</v>
      </c>
      <c r="I28" s="1" t="str">
        <f t="shared" si="6"/>
        <v>NT</v>
      </c>
      <c r="J28" s="1" t="str">
        <f t="shared" si="6"/>
        <v>Cth Terr or PNG</v>
      </c>
      <c r="K28" s="1" t="s">
        <v>8</v>
      </c>
      <c r="L28" s="2" t="s">
        <v>16</v>
      </c>
    </row>
    <row r="29" spans="1:13" x14ac:dyDescent="0.25">
      <c r="A29" s="1" t="s">
        <v>9</v>
      </c>
      <c r="B29" s="3" t="e">
        <f>NA()</f>
        <v>#N/A</v>
      </c>
      <c r="C29" s="3" t="e">
        <f>NA()</f>
        <v>#N/A</v>
      </c>
      <c r="D29" s="3" t="e">
        <f>NA()</f>
        <v>#N/A</v>
      </c>
      <c r="E29" s="3" t="e">
        <f>NA()</f>
        <v>#N/A</v>
      </c>
      <c r="F29" s="3" t="e">
        <f>NA()</f>
        <v>#N/A</v>
      </c>
      <c r="G29" s="3" t="e">
        <f>NA()</f>
        <v>#N/A</v>
      </c>
      <c r="H29" s="3"/>
      <c r="I29" s="3"/>
      <c r="J29" s="3" t="e">
        <f>NA()</f>
        <v>#N/A</v>
      </c>
      <c r="K29" s="3" t="e">
        <f>NA()</f>
        <v>#N/A</v>
      </c>
      <c r="L29" s="4" t="e">
        <f>SUM(B29:J29)-K29</f>
        <v>#N/A</v>
      </c>
    </row>
    <row r="30" spans="1:13" x14ac:dyDescent="0.25">
      <c r="A30" s="1" t="s">
        <v>10</v>
      </c>
      <c r="B30" s="3" t="e">
        <f>NA()</f>
        <v>#N/A</v>
      </c>
      <c r="C30" s="3" t="e">
        <f>NA()</f>
        <v>#N/A</v>
      </c>
      <c r="D30" s="3" t="e">
        <f>NA()</f>
        <v>#N/A</v>
      </c>
      <c r="E30" s="3" t="e">
        <f>NA()</f>
        <v>#N/A</v>
      </c>
      <c r="F30" s="3" t="e">
        <f>NA()</f>
        <v>#N/A</v>
      </c>
      <c r="G30" s="3" t="e">
        <f>NA()</f>
        <v>#N/A</v>
      </c>
      <c r="H30" s="3"/>
      <c r="I30" s="3"/>
      <c r="J30" s="3" t="e">
        <f>NA()</f>
        <v>#N/A</v>
      </c>
      <c r="K30" s="3" t="e">
        <f>NA()</f>
        <v>#N/A</v>
      </c>
      <c r="L30" s="4" t="e">
        <f>SUM(B30:J30)-K30</f>
        <v>#N/A</v>
      </c>
    </row>
    <row r="31" spans="1:13" x14ac:dyDescent="0.25">
      <c r="A31" s="1" t="s">
        <v>11</v>
      </c>
      <c r="B31" s="3" t="e">
        <f>NA()</f>
        <v>#N/A</v>
      </c>
      <c r="C31" s="3" t="e">
        <f>NA()</f>
        <v>#N/A</v>
      </c>
      <c r="D31" s="3" t="e">
        <f>NA()</f>
        <v>#N/A</v>
      </c>
      <c r="E31" s="3" t="e">
        <f>NA()</f>
        <v>#N/A</v>
      </c>
      <c r="F31" s="3" t="e">
        <f>NA()</f>
        <v>#N/A</v>
      </c>
      <c r="G31" s="3" t="e">
        <f>NA()</f>
        <v>#N/A</v>
      </c>
      <c r="H31" s="3"/>
      <c r="I31" s="3"/>
      <c r="J31" s="3" t="e">
        <f>NA()</f>
        <v>#N/A</v>
      </c>
      <c r="K31" s="3" t="e">
        <f>NA()</f>
        <v>#N/A</v>
      </c>
      <c r="L31" s="4" t="e">
        <f>SUM(B31:J31)-K31</f>
        <v>#N/A</v>
      </c>
    </row>
    <row r="32" spans="1:13" x14ac:dyDescent="0.25">
      <c r="A32" s="1" t="s">
        <v>12</v>
      </c>
      <c r="B32" s="3" t="e">
        <f>NA()</f>
        <v>#N/A</v>
      </c>
      <c r="C32" s="3" t="e">
        <f>NA()</f>
        <v>#N/A</v>
      </c>
      <c r="D32" s="3" t="e">
        <f>NA()</f>
        <v>#N/A</v>
      </c>
      <c r="E32" s="3" t="e">
        <f>NA()</f>
        <v>#N/A</v>
      </c>
      <c r="F32" s="3" t="e">
        <f>NA()</f>
        <v>#N/A</v>
      </c>
      <c r="G32" s="3" t="e">
        <f>NA()</f>
        <v>#N/A</v>
      </c>
      <c r="H32" s="3"/>
      <c r="I32" s="3"/>
      <c r="J32" s="3" t="e">
        <f>NA()</f>
        <v>#N/A</v>
      </c>
      <c r="K32" s="3" t="e">
        <f>NA()</f>
        <v>#N/A</v>
      </c>
      <c r="L32" s="4" t="e">
        <f>SUM(B32:J32)-K32</f>
        <v>#N/A</v>
      </c>
    </row>
    <row r="33" spans="1:12" x14ac:dyDescent="0.25">
      <c r="A33" s="1" t="s">
        <v>19</v>
      </c>
      <c r="B33" s="5" t="e">
        <f t="shared" ref="B33:K33" si="7">SUM(B29:B32)</f>
        <v>#N/A</v>
      </c>
      <c r="C33" s="5" t="e">
        <f t="shared" si="7"/>
        <v>#N/A</v>
      </c>
      <c r="D33" s="5" t="e">
        <f t="shared" si="7"/>
        <v>#N/A</v>
      </c>
      <c r="E33" s="5" t="e">
        <f t="shared" si="7"/>
        <v>#N/A</v>
      </c>
      <c r="F33" s="5" t="e">
        <f t="shared" si="7"/>
        <v>#N/A</v>
      </c>
      <c r="G33" s="5" t="e">
        <f t="shared" si="7"/>
        <v>#N/A</v>
      </c>
      <c r="H33" s="5"/>
      <c r="I33" s="5"/>
      <c r="J33" s="5" t="e">
        <f t="shared" si="7"/>
        <v>#N/A</v>
      </c>
      <c r="K33" s="5" t="e">
        <f t="shared" si="7"/>
        <v>#N/A</v>
      </c>
      <c r="L33" s="4"/>
    </row>
    <row r="34" spans="1:12" x14ac:dyDescent="0.25">
      <c r="A34" s="1" t="s">
        <v>13</v>
      </c>
      <c r="B34" s="3" t="e">
        <f>NA()</f>
        <v>#N/A</v>
      </c>
      <c r="C34" s="3" t="e">
        <f>NA()</f>
        <v>#N/A</v>
      </c>
      <c r="D34" s="3" t="e">
        <f>NA()</f>
        <v>#N/A</v>
      </c>
      <c r="E34" s="3" t="e">
        <f>NA()</f>
        <v>#N/A</v>
      </c>
      <c r="F34" s="3" t="e">
        <f>NA()</f>
        <v>#N/A</v>
      </c>
      <c r="G34" s="3" t="e">
        <f>NA()</f>
        <v>#N/A</v>
      </c>
      <c r="H34" s="3"/>
      <c r="I34" s="3"/>
      <c r="J34" s="3" t="e">
        <f>NA()</f>
        <v>#N/A</v>
      </c>
      <c r="K34" s="3" t="e">
        <f>NA()</f>
        <v>#N/A</v>
      </c>
      <c r="L34" s="4" t="e">
        <f>SUM(B34:J34)-K34</f>
        <v>#N/A</v>
      </c>
    </row>
    <row r="35" spans="1:12" x14ac:dyDescent="0.25">
      <c r="A35" s="1" t="s">
        <v>14</v>
      </c>
      <c r="B35" s="3" t="e">
        <f>NA()</f>
        <v>#N/A</v>
      </c>
      <c r="C35" s="3" t="e">
        <f>NA()</f>
        <v>#N/A</v>
      </c>
      <c r="D35" s="3" t="e">
        <f>NA()</f>
        <v>#N/A</v>
      </c>
      <c r="E35" s="3" t="e">
        <f>NA()</f>
        <v>#N/A</v>
      </c>
      <c r="F35" s="3" t="e">
        <f>NA()</f>
        <v>#N/A</v>
      </c>
      <c r="G35" s="3" t="e">
        <f>NA()</f>
        <v>#N/A</v>
      </c>
      <c r="H35" s="3"/>
      <c r="I35" s="3"/>
      <c r="J35" s="3" t="e">
        <f>NA()</f>
        <v>#N/A</v>
      </c>
      <c r="K35" s="3" t="e">
        <f>NA()</f>
        <v>#N/A</v>
      </c>
      <c r="L35" s="4" t="e">
        <f>SUM(B35:J35)-K35</f>
        <v>#N/A</v>
      </c>
    </row>
    <row r="36" spans="1:12" x14ac:dyDescent="0.25">
      <c r="A36" s="1" t="s">
        <v>15</v>
      </c>
      <c r="B36" s="3" t="e">
        <f>NA()</f>
        <v>#N/A</v>
      </c>
      <c r="C36" s="3" t="e">
        <f>NA()</f>
        <v>#N/A</v>
      </c>
      <c r="D36" s="3" t="e">
        <f>NA()</f>
        <v>#N/A</v>
      </c>
      <c r="E36" s="3" t="e">
        <f>NA()</f>
        <v>#N/A</v>
      </c>
      <c r="F36" s="3" t="e">
        <f>NA()</f>
        <v>#N/A</v>
      </c>
      <c r="G36" s="3" t="e">
        <f>NA()</f>
        <v>#N/A</v>
      </c>
      <c r="H36" s="3"/>
      <c r="I36" s="3"/>
      <c r="J36" s="3" t="e">
        <f>NA()</f>
        <v>#N/A</v>
      </c>
      <c r="K36" s="3" t="e">
        <f>NA()</f>
        <v>#N/A</v>
      </c>
      <c r="L36" s="4" t="e">
        <f>SUM(B36:J36)-K36</f>
        <v>#N/A</v>
      </c>
    </row>
    <row r="37" spans="1:12" x14ac:dyDescent="0.25">
      <c r="A37" s="1" t="s">
        <v>8</v>
      </c>
      <c r="B37" s="3" t="e">
        <f>NA()</f>
        <v>#N/A</v>
      </c>
      <c r="C37" s="3" t="e">
        <f>NA()</f>
        <v>#N/A</v>
      </c>
      <c r="D37" s="3" t="e">
        <f>NA()</f>
        <v>#N/A</v>
      </c>
      <c r="E37" s="3" t="e">
        <f>NA()</f>
        <v>#N/A</v>
      </c>
      <c r="F37" s="3" t="e">
        <f>NA()</f>
        <v>#N/A</v>
      </c>
      <c r="G37" s="3" t="e">
        <f>NA()</f>
        <v>#N/A</v>
      </c>
      <c r="H37" s="3"/>
      <c r="I37" s="3"/>
      <c r="J37" s="3" t="e">
        <f>NA()</f>
        <v>#N/A</v>
      </c>
      <c r="K37" s="3" t="e">
        <f>NA()</f>
        <v>#N/A</v>
      </c>
      <c r="L37" s="4" t="e">
        <f>SUM(B37:J37)-K37</f>
        <v>#N/A</v>
      </c>
    </row>
    <row r="38" spans="1:12" x14ac:dyDescent="0.25">
      <c r="A38" s="2" t="s">
        <v>16</v>
      </c>
      <c r="B38" s="4" t="e">
        <f t="shared" ref="B38:K38" si="8">SUM(B33:B36)-B37</f>
        <v>#N/A</v>
      </c>
      <c r="C38" s="4" t="e">
        <f t="shared" si="8"/>
        <v>#N/A</v>
      </c>
      <c r="D38" s="4" t="e">
        <f t="shared" si="8"/>
        <v>#N/A</v>
      </c>
      <c r="E38" s="4" t="e">
        <f t="shared" si="8"/>
        <v>#N/A</v>
      </c>
      <c r="F38" s="4" t="e">
        <f t="shared" si="8"/>
        <v>#N/A</v>
      </c>
      <c r="G38" s="4" t="e">
        <f t="shared" si="8"/>
        <v>#N/A</v>
      </c>
      <c r="H38" s="4"/>
      <c r="I38" s="4"/>
      <c r="J38" s="4" t="e">
        <f t="shared" si="8"/>
        <v>#N/A</v>
      </c>
      <c r="K38" s="4" t="e">
        <f t="shared" si="8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tr">
        <f>B28</f>
        <v>NSW</v>
      </c>
      <c r="C41" s="1" t="str">
        <f t="shared" ref="C41:J41" si="9">C28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ACT</v>
      </c>
      <c r="I41" s="1" t="str">
        <f t="shared" si="9"/>
        <v>NT</v>
      </c>
      <c r="J41" s="1" t="str">
        <f t="shared" si="9"/>
        <v>Cth Terr or PNG</v>
      </c>
      <c r="K41" s="1" t="s">
        <v>8</v>
      </c>
      <c r="L41" s="2"/>
    </row>
    <row r="42" spans="1:12" x14ac:dyDescent="0.25">
      <c r="A42" s="1" t="s">
        <v>9</v>
      </c>
      <c r="B42" s="7" t="e">
        <f>B29*200/B16</f>
        <v>#N/A</v>
      </c>
      <c r="C42" s="7" t="e">
        <f t="shared" ref="C42:K42" si="10">C29*200/C16</f>
        <v>#N/A</v>
      </c>
      <c r="D42" s="7" t="e">
        <f t="shared" si="10"/>
        <v>#N/A</v>
      </c>
      <c r="E42" s="7" t="e">
        <f t="shared" si="10"/>
        <v>#N/A</v>
      </c>
      <c r="F42" s="7" t="e">
        <f t="shared" si="10"/>
        <v>#N/A</v>
      </c>
      <c r="G42" s="7" t="e">
        <f t="shared" si="10"/>
        <v>#N/A</v>
      </c>
      <c r="H42" s="7"/>
      <c r="I42" s="7"/>
      <c r="J42" s="7" t="e">
        <f t="shared" si="10"/>
        <v>#N/A</v>
      </c>
      <c r="K42" s="7" t="e">
        <f t="shared" si="10"/>
        <v>#N/A</v>
      </c>
      <c r="L42" s="4"/>
    </row>
    <row r="43" spans="1:12" x14ac:dyDescent="0.25">
      <c r="A43" s="1" t="s">
        <v>10</v>
      </c>
      <c r="B43" s="7" t="e">
        <f t="shared" ref="B43:K50" si="11">B30*200/B17</f>
        <v>#N/A</v>
      </c>
      <c r="C43" s="7" t="e">
        <f t="shared" si="11"/>
        <v>#N/A</v>
      </c>
      <c r="D43" s="7" t="e">
        <f t="shared" si="11"/>
        <v>#N/A</v>
      </c>
      <c r="E43" s="7" t="e">
        <f t="shared" si="11"/>
        <v>#N/A</v>
      </c>
      <c r="F43" s="7" t="e">
        <f t="shared" si="11"/>
        <v>#N/A</v>
      </c>
      <c r="G43" s="7" t="e">
        <f t="shared" si="11"/>
        <v>#N/A</v>
      </c>
      <c r="H43" s="7"/>
      <c r="I43" s="7"/>
      <c r="J43" s="7" t="e">
        <f t="shared" si="11"/>
        <v>#N/A</v>
      </c>
      <c r="K43" s="7" t="e">
        <f t="shared" si="11"/>
        <v>#N/A</v>
      </c>
      <c r="L43" s="4"/>
    </row>
    <row r="44" spans="1:12" x14ac:dyDescent="0.25">
      <c r="A44" s="1" t="s">
        <v>11</v>
      </c>
      <c r="B44" s="7" t="e">
        <f t="shared" si="11"/>
        <v>#N/A</v>
      </c>
      <c r="C44" s="7" t="e">
        <f t="shared" si="11"/>
        <v>#N/A</v>
      </c>
      <c r="D44" s="7" t="e">
        <f t="shared" si="11"/>
        <v>#N/A</v>
      </c>
      <c r="E44" s="7" t="e">
        <f t="shared" si="11"/>
        <v>#N/A</v>
      </c>
      <c r="F44" s="7" t="e">
        <f t="shared" si="11"/>
        <v>#N/A</v>
      </c>
      <c r="G44" s="7" t="e">
        <f t="shared" si="11"/>
        <v>#N/A</v>
      </c>
      <c r="H44" s="7"/>
      <c r="I44" s="7"/>
      <c r="J44" s="7" t="e">
        <f t="shared" si="11"/>
        <v>#N/A</v>
      </c>
      <c r="K44" s="7" t="e">
        <f t="shared" si="11"/>
        <v>#N/A</v>
      </c>
      <c r="L44" s="4"/>
    </row>
    <row r="45" spans="1:12" x14ac:dyDescent="0.25">
      <c r="A45" s="1" t="s">
        <v>12</v>
      </c>
      <c r="B45" s="7" t="e">
        <f t="shared" si="11"/>
        <v>#N/A</v>
      </c>
      <c r="C45" s="7" t="e">
        <f t="shared" si="11"/>
        <v>#N/A</v>
      </c>
      <c r="D45" s="7" t="e">
        <f t="shared" si="11"/>
        <v>#N/A</v>
      </c>
      <c r="E45" s="7" t="e">
        <f t="shared" si="11"/>
        <v>#N/A</v>
      </c>
      <c r="F45" s="7" t="e">
        <f t="shared" si="11"/>
        <v>#N/A</v>
      </c>
      <c r="G45" s="7" t="e">
        <f t="shared" si="11"/>
        <v>#N/A</v>
      </c>
      <c r="H45" s="7"/>
      <c r="I45" s="7"/>
      <c r="J45" s="7" t="e">
        <f t="shared" si="11"/>
        <v>#N/A</v>
      </c>
      <c r="K45" s="7" t="e">
        <f t="shared" si="11"/>
        <v>#N/A</v>
      </c>
      <c r="L45" s="4"/>
    </row>
    <row r="46" spans="1:12" x14ac:dyDescent="0.25">
      <c r="A46" s="1" t="s">
        <v>19</v>
      </c>
      <c r="B46" s="7" t="e">
        <f t="shared" si="11"/>
        <v>#N/A</v>
      </c>
      <c r="C46" s="7" t="e">
        <f t="shared" si="11"/>
        <v>#N/A</v>
      </c>
      <c r="D46" s="7" t="e">
        <f t="shared" si="11"/>
        <v>#N/A</v>
      </c>
      <c r="E46" s="7" t="e">
        <f t="shared" si="11"/>
        <v>#N/A</v>
      </c>
      <c r="F46" s="7" t="e">
        <f t="shared" si="11"/>
        <v>#N/A</v>
      </c>
      <c r="G46" s="7" t="e">
        <f t="shared" si="11"/>
        <v>#N/A</v>
      </c>
      <c r="H46" s="7"/>
      <c r="I46" s="7"/>
      <c r="J46" s="7" t="e">
        <f t="shared" si="11"/>
        <v>#N/A</v>
      </c>
      <c r="K46" s="7" t="e">
        <f t="shared" si="11"/>
        <v>#N/A</v>
      </c>
      <c r="L46" s="4"/>
    </row>
    <row r="47" spans="1:12" x14ac:dyDescent="0.25">
      <c r="A47" s="1" t="s">
        <v>13</v>
      </c>
      <c r="B47" s="7" t="e">
        <f t="shared" si="11"/>
        <v>#N/A</v>
      </c>
      <c r="C47" s="7" t="e">
        <f t="shared" si="11"/>
        <v>#N/A</v>
      </c>
      <c r="D47" s="7" t="e">
        <f t="shared" si="11"/>
        <v>#N/A</v>
      </c>
      <c r="E47" s="7" t="e">
        <f t="shared" si="11"/>
        <v>#N/A</v>
      </c>
      <c r="F47" s="7" t="e">
        <f t="shared" si="11"/>
        <v>#N/A</v>
      </c>
      <c r="G47" s="7" t="e">
        <f t="shared" si="11"/>
        <v>#N/A</v>
      </c>
      <c r="H47" s="7"/>
      <c r="I47" s="7"/>
      <c r="J47" s="7" t="e">
        <f t="shared" si="11"/>
        <v>#N/A</v>
      </c>
      <c r="K47" s="7" t="e">
        <f t="shared" si="11"/>
        <v>#N/A</v>
      </c>
      <c r="L47" s="4"/>
    </row>
    <row r="48" spans="1:12" x14ac:dyDescent="0.25">
      <c r="A48" s="1" t="s">
        <v>14</v>
      </c>
      <c r="B48" s="7" t="e">
        <f t="shared" si="11"/>
        <v>#N/A</v>
      </c>
      <c r="C48" s="7" t="e">
        <f t="shared" si="11"/>
        <v>#N/A</v>
      </c>
      <c r="D48" s="7" t="e">
        <f t="shared" si="11"/>
        <v>#N/A</v>
      </c>
      <c r="E48" s="7" t="e">
        <f t="shared" si="11"/>
        <v>#N/A</v>
      </c>
      <c r="F48" s="7" t="e">
        <f t="shared" si="11"/>
        <v>#N/A</v>
      </c>
      <c r="G48" s="7" t="e">
        <f t="shared" si="11"/>
        <v>#N/A</v>
      </c>
      <c r="H48" s="7"/>
      <c r="I48" s="7"/>
      <c r="J48" s="7" t="e">
        <f t="shared" si="11"/>
        <v>#N/A</v>
      </c>
      <c r="K48" s="7" t="e">
        <f t="shared" si="11"/>
        <v>#N/A</v>
      </c>
      <c r="L48" s="4"/>
    </row>
    <row r="49" spans="1:12" x14ac:dyDescent="0.25">
      <c r="A49" s="1" t="s">
        <v>15</v>
      </c>
      <c r="B49" s="7" t="e">
        <f t="shared" si="11"/>
        <v>#N/A</v>
      </c>
      <c r="C49" s="7" t="e">
        <f t="shared" si="11"/>
        <v>#N/A</v>
      </c>
      <c r="D49" s="7" t="e">
        <f t="shared" si="11"/>
        <v>#N/A</v>
      </c>
      <c r="E49" s="7" t="e">
        <f t="shared" si="11"/>
        <v>#N/A</v>
      </c>
      <c r="F49" s="7" t="e">
        <f t="shared" si="11"/>
        <v>#N/A</v>
      </c>
      <c r="G49" s="7" t="e">
        <f t="shared" si="11"/>
        <v>#N/A</v>
      </c>
      <c r="H49" s="7"/>
      <c r="I49" s="7"/>
      <c r="J49" s="7" t="e">
        <f t="shared" si="11"/>
        <v>#N/A</v>
      </c>
      <c r="K49" s="7" t="e">
        <f t="shared" si="11"/>
        <v>#N/A</v>
      </c>
      <c r="L49" s="4"/>
    </row>
    <row r="50" spans="1:12" x14ac:dyDescent="0.25">
      <c r="A50" s="1" t="s">
        <v>8</v>
      </c>
      <c r="B50" s="7" t="e">
        <f t="shared" si="11"/>
        <v>#N/A</v>
      </c>
      <c r="C50" s="7" t="e">
        <f t="shared" si="11"/>
        <v>#N/A</v>
      </c>
      <c r="D50" s="7" t="e">
        <f t="shared" si="11"/>
        <v>#N/A</v>
      </c>
      <c r="E50" s="7" t="e">
        <f t="shared" si="11"/>
        <v>#N/A</v>
      </c>
      <c r="F50" s="7" t="e">
        <f t="shared" si="11"/>
        <v>#N/A</v>
      </c>
      <c r="G50" s="7" t="e">
        <f t="shared" si="11"/>
        <v>#N/A</v>
      </c>
      <c r="H50" s="7"/>
      <c r="I50" s="7"/>
      <c r="J50" s="7" t="e">
        <f t="shared" si="11"/>
        <v>#N/A</v>
      </c>
      <c r="K50" s="7" t="e">
        <f t="shared" si="11"/>
        <v>#N/A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3"/>
      <c r="C53" s="7"/>
      <c r="D53" s="7"/>
      <c r="E53" s="7"/>
      <c r="F53" s="7"/>
      <c r="G53" s="7"/>
      <c r="H53" s="7"/>
      <c r="I53" s="7"/>
      <c r="J53" s="21"/>
      <c r="K53" s="7" t="e">
        <f>K57</f>
        <v>#DIV/0!</v>
      </c>
    </row>
    <row r="54" spans="1:12" x14ac:dyDescent="0.25">
      <c r="A54" s="1" t="s">
        <v>30</v>
      </c>
      <c r="B54" s="24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4"/>
      <c r="C55" s="7"/>
      <c r="D55" s="7"/>
      <c r="E55" s="7"/>
      <c r="F55" s="7"/>
      <c r="G55" s="7"/>
      <c r="H55" s="7"/>
      <c r="I55" s="7"/>
      <c r="J55" s="7"/>
      <c r="K55" s="7" t="e">
        <f>K50</f>
        <v>#N/A</v>
      </c>
    </row>
    <row r="56" spans="1:12" x14ac:dyDescent="0.25">
      <c r="J56" s="103" t="s">
        <v>40</v>
      </c>
    </row>
    <row r="57" spans="1:12" x14ac:dyDescent="0.25">
      <c r="A57" s="1" t="s">
        <v>31</v>
      </c>
      <c r="B57" s="3">
        <f>IF(B58=0,0,B16)</f>
        <v>0</v>
      </c>
      <c r="C57" s="3">
        <f t="shared" ref="C57:G57" si="12">IF(C58=0,0,C16)</f>
        <v>0</v>
      </c>
      <c r="D57" s="3">
        <f t="shared" si="12"/>
        <v>0</v>
      </c>
      <c r="E57" s="3">
        <f t="shared" si="12"/>
        <v>0</v>
      </c>
      <c r="F57" s="3">
        <f t="shared" si="12"/>
        <v>0</v>
      </c>
      <c r="G57" s="3">
        <f t="shared" si="12"/>
        <v>0</v>
      </c>
      <c r="H57" s="3">
        <f>IF(H58=0,0,J16)</f>
        <v>0</v>
      </c>
      <c r="I57" s="3">
        <f>SUM(B57:H57)</f>
        <v>0</v>
      </c>
      <c r="J57" s="7" t="e">
        <f>I58*200/I57</f>
        <v>#DIV/0!</v>
      </c>
      <c r="K57" s="7" t="e">
        <f>J57*K50/J60</f>
        <v>#DIV/0!</v>
      </c>
    </row>
    <row r="58" spans="1:12" x14ac:dyDescent="0.25">
      <c r="A58" s="1" t="s">
        <v>32</v>
      </c>
      <c r="B58" s="3">
        <f>_xlfn.IFNA(B29,0)</f>
        <v>0</v>
      </c>
      <c r="C58" s="3">
        <f t="shared" ref="C58:G58" si="13">_xlfn.IFNA(C29,0)</f>
        <v>0</v>
      </c>
      <c r="D58" s="3">
        <f t="shared" si="13"/>
        <v>0</v>
      </c>
      <c r="E58" s="3">
        <f t="shared" si="13"/>
        <v>0</v>
      </c>
      <c r="F58" s="3">
        <f t="shared" si="13"/>
        <v>0</v>
      </c>
      <c r="G58" s="3">
        <f t="shared" si="13"/>
        <v>0</v>
      </c>
      <c r="H58" s="3">
        <f>_xlfn.IFNA(J29,0)</f>
        <v>0</v>
      </c>
      <c r="I58" s="3">
        <f>SUM(B58:H58)</f>
        <v>0</v>
      </c>
    </row>
    <row r="60" spans="1:12" x14ac:dyDescent="0.25">
      <c r="A60" s="1" t="s">
        <v>38</v>
      </c>
      <c r="B60" s="3">
        <f>IF(B57=0,0,B24)</f>
        <v>0</v>
      </c>
      <c r="C60" s="3">
        <f t="shared" ref="C60:G60" si="14">IF(C57=0,0,C24)</f>
        <v>0</v>
      </c>
      <c r="D60" s="3">
        <f t="shared" si="14"/>
        <v>0</v>
      </c>
      <c r="E60" s="3">
        <f t="shared" si="14"/>
        <v>0</v>
      </c>
      <c r="F60" s="3">
        <f t="shared" si="14"/>
        <v>0</v>
      </c>
      <c r="G60" s="3">
        <f t="shared" si="14"/>
        <v>0</v>
      </c>
      <c r="H60" s="3">
        <f>IF(H57=0,0,J24)</f>
        <v>0</v>
      </c>
      <c r="I60" s="3">
        <f>SUM(B60:H60)</f>
        <v>0</v>
      </c>
      <c r="J60" s="7" t="e">
        <f>I61*200/I60</f>
        <v>#DIV/0!</v>
      </c>
    </row>
    <row r="61" spans="1:12" x14ac:dyDescent="0.25">
      <c r="A61" s="1" t="s">
        <v>39</v>
      </c>
      <c r="B61" s="3">
        <f>IF(B58=0,0,B37)</f>
        <v>0</v>
      </c>
      <c r="C61" s="3">
        <f t="shared" ref="C61:G61" si="15">IF(C58=0,0,C37)</f>
        <v>0</v>
      </c>
      <c r="D61" s="3">
        <f t="shared" si="15"/>
        <v>0</v>
      </c>
      <c r="E61" s="3">
        <f t="shared" si="15"/>
        <v>0</v>
      </c>
      <c r="F61" s="3">
        <f t="shared" si="15"/>
        <v>0</v>
      </c>
      <c r="G61" s="3">
        <f t="shared" si="15"/>
        <v>0</v>
      </c>
      <c r="H61" s="3">
        <f>IF(H58=0,0,J37)</f>
        <v>0</v>
      </c>
      <c r="I61" s="3">
        <f>SUM(B61:H61)</f>
        <v>0</v>
      </c>
    </row>
    <row r="66" spans="1:10" x14ac:dyDescent="0.25">
      <c r="A66" s="1" t="s">
        <v>190</v>
      </c>
      <c r="B66" s="1"/>
    </row>
    <row r="67" spans="1:10" x14ac:dyDescent="0.25">
      <c r="A67" s="1"/>
      <c r="B67" s="1" t="str">
        <f>B2</f>
        <v>NSW</v>
      </c>
      <c r="C67" s="1" t="str">
        <f t="shared" ref="C67:G67" si="16">C2</f>
        <v>Vic</v>
      </c>
      <c r="D67" s="1" t="str">
        <f t="shared" si="16"/>
        <v>Qld</v>
      </c>
      <c r="E67" s="1" t="str">
        <f t="shared" si="16"/>
        <v>SA</v>
      </c>
      <c r="F67" s="1" t="str">
        <f t="shared" si="16"/>
        <v>WA</v>
      </c>
      <c r="G67" s="1" t="str">
        <f t="shared" si="16"/>
        <v>Tas</v>
      </c>
      <c r="H67" s="1" t="str">
        <f>J2</f>
        <v>Cth Terr or PNG</v>
      </c>
      <c r="I67" s="1" t="str">
        <f>K2</f>
        <v>Total</v>
      </c>
    </row>
    <row r="68" spans="1:10" x14ac:dyDescent="0.25">
      <c r="A68" s="1" t="s">
        <v>187</v>
      </c>
      <c r="B68" s="3">
        <v>775172</v>
      </c>
      <c r="C68" s="3">
        <v>495600</v>
      </c>
      <c r="D68" s="3">
        <v>173078</v>
      </c>
      <c r="E68" s="3">
        <v>146600</v>
      </c>
      <c r="F68" s="3">
        <v>75000</v>
      </c>
      <c r="G68" s="3"/>
      <c r="H68" s="3"/>
      <c r="I68" s="3">
        <v>1665450</v>
      </c>
      <c r="J68" s="4">
        <f>SUM(B68:H68)-I68</f>
        <v>0</v>
      </c>
    </row>
    <row r="69" spans="1:10" x14ac:dyDescent="0.25">
      <c r="A69" s="1" t="s">
        <v>188</v>
      </c>
      <c r="B69" s="3">
        <v>32930</v>
      </c>
      <c r="C69" s="3">
        <v>51000</v>
      </c>
      <c r="D69" s="3">
        <v>3972</v>
      </c>
      <c r="E69" s="3">
        <v>0</v>
      </c>
      <c r="F69" s="3">
        <v>68</v>
      </c>
      <c r="G69" s="3">
        <v>172500</v>
      </c>
      <c r="H69" s="3"/>
      <c r="I69" s="3">
        <v>260470</v>
      </c>
      <c r="J69" s="4">
        <f>SUM(B69:H69)-I69</f>
        <v>0</v>
      </c>
    </row>
    <row r="70" spans="1:10" x14ac:dyDescent="0.25">
      <c r="A70" s="1" t="s">
        <v>189</v>
      </c>
      <c r="B70" s="3">
        <v>24988</v>
      </c>
      <c r="C70" s="3">
        <v>16800</v>
      </c>
      <c r="D70" s="3">
        <v>21209</v>
      </c>
      <c r="E70" s="3">
        <v>11450</v>
      </c>
      <c r="F70" s="3">
        <v>11624</v>
      </c>
      <c r="G70" s="3"/>
      <c r="H70" s="3"/>
      <c r="I70" s="3">
        <v>86071</v>
      </c>
      <c r="J70" s="4">
        <f>SUM(B70:H70)-I70</f>
        <v>0</v>
      </c>
    </row>
    <row r="71" spans="1:10" x14ac:dyDescent="0.25">
      <c r="A71" s="1" t="s">
        <v>8</v>
      </c>
      <c r="B71" s="3">
        <v>833090</v>
      </c>
      <c r="C71" s="3">
        <v>563400</v>
      </c>
      <c r="D71" s="3">
        <v>198259</v>
      </c>
      <c r="E71" s="3">
        <v>158050</v>
      </c>
      <c r="F71" s="3">
        <v>86692</v>
      </c>
      <c r="G71" s="3">
        <v>172500</v>
      </c>
      <c r="H71" s="3"/>
      <c r="I71" s="3">
        <v>2011991</v>
      </c>
      <c r="J71" s="4">
        <f>SUM(B71:H71)-I71</f>
        <v>0</v>
      </c>
    </row>
    <row r="72" spans="1:10" x14ac:dyDescent="0.25">
      <c r="A72" s="1" t="s">
        <v>16</v>
      </c>
      <c r="B72" s="4">
        <f>B71-SUM(B68:B70)</f>
        <v>0</v>
      </c>
      <c r="C72" s="4">
        <f t="shared" ref="C72:I72" si="17">C71-SUM(C68:C70)</f>
        <v>0</v>
      </c>
      <c r="D72" s="4">
        <f t="shared" si="17"/>
        <v>0</v>
      </c>
      <c r="E72" s="4">
        <f t="shared" si="17"/>
        <v>0</v>
      </c>
      <c r="F72" s="4">
        <f>F71-SUM(F68:F70)</f>
        <v>0</v>
      </c>
      <c r="G72" s="4">
        <f t="shared" si="17"/>
        <v>0</v>
      </c>
      <c r="H72" s="4">
        <f t="shared" si="17"/>
        <v>0</v>
      </c>
      <c r="I72" s="4">
        <f t="shared" si="17"/>
        <v>0</v>
      </c>
      <c r="J72" s="4">
        <f>SUM(B72:H72)-I72</f>
        <v>0</v>
      </c>
    </row>
    <row r="74" spans="1:10" x14ac:dyDescent="0.25">
      <c r="A74" s="1" t="s">
        <v>186</v>
      </c>
      <c r="B74" s="1"/>
    </row>
    <row r="75" spans="1:10" x14ac:dyDescent="0.25">
      <c r="A75" s="1"/>
      <c r="B75" s="1" t="str">
        <f>B2</f>
        <v>NSW</v>
      </c>
      <c r="C75" s="1" t="str">
        <f t="shared" ref="C75:G75" si="18">C2</f>
        <v>Vic</v>
      </c>
      <c r="D75" s="1" t="str">
        <f t="shared" si="18"/>
        <v>Qld</v>
      </c>
      <c r="E75" s="1" t="str">
        <f t="shared" si="18"/>
        <v>SA</v>
      </c>
      <c r="F75" s="1" t="str">
        <f t="shared" si="18"/>
        <v>WA</v>
      </c>
      <c r="G75" s="1" t="str">
        <f t="shared" si="18"/>
        <v>Tas</v>
      </c>
      <c r="H75" s="1" t="str">
        <f>J2</f>
        <v>Cth Terr or PNG</v>
      </c>
      <c r="I75" s="1" t="str">
        <f>K2</f>
        <v>Total</v>
      </c>
      <c r="J75" s="4"/>
    </row>
    <row r="76" spans="1:10" x14ac:dyDescent="0.25">
      <c r="A76" s="1" t="s">
        <v>187</v>
      </c>
      <c r="B76" s="3">
        <v>2919377</v>
      </c>
      <c r="C76" s="3">
        <v>2197276</v>
      </c>
      <c r="D76" s="3">
        <v>576749</v>
      </c>
      <c r="E76" s="3">
        <v>460530</v>
      </c>
      <c r="F76" s="3">
        <v>297822</v>
      </c>
      <c r="G76" s="3"/>
      <c r="H76" s="3"/>
      <c r="I76" s="3">
        <v>6451754</v>
      </c>
      <c r="J76" s="4">
        <f>SUM(B76:H76)-I76</f>
        <v>0</v>
      </c>
    </row>
    <row r="77" spans="1:10" x14ac:dyDescent="0.25">
      <c r="A77" s="1" t="s">
        <v>188</v>
      </c>
      <c r="B77" s="3">
        <v>178544</v>
      </c>
      <c r="C77" s="3">
        <v>183609</v>
      </c>
      <c r="D77" s="3">
        <v>22885</v>
      </c>
      <c r="E77" s="3">
        <v>0</v>
      </c>
      <c r="F77" s="3">
        <v>58</v>
      </c>
      <c r="G77" s="3">
        <v>920000</v>
      </c>
      <c r="H77" s="3"/>
      <c r="I77" s="3">
        <v>1305096</v>
      </c>
      <c r="J77" s="4">
        <f>SUM(B77:H77)-I77</f>
        <v>0</v>
      </c>
    </row>
    <row r="78" spans="1:10" x14ac:dyDescent="0.25">
      <c r="A78" s="1" t="s">
        <v>189</v>
      </c>
      <c r="B78" s="3">
        <v>54850</v>
      </c>
      <c r="C78" s="3">
        <v>25538</v>
      </c>
      <c r="D78" s="3">
        <v>31556</v>
      </c>
      <c r="E78" s="3">
        <v>20051</v>
      </c>
      <c r="F78" s="3">
        <v>20097</v>
      </c>
      <c r="G78" s="3"/>
      <c r="H78" s="3"/>
      <c r="I78" s="3">
        <v>152092</v>
      </c>
      <c r="J78" s="4">
        <f>SUM(B78:H78)-I78</f>
        <v>0</v>
      </c>
    </row>
    <row r="79" spans="1:10" x14ac:dyDescent="0.25">
      <c r="A79" s="1" t="s">
        <v>8</v>
      </c>
      <c r="B79" s="6">
        <v>3152771</v>
      </c>
      <c r="C79" s="6">
        <v>2406423</v>
      </c>
      <c r="D79" s="6">
        <v>631190</v>
      </c>
      <c r="E79" s="6">
        <v>480581</v>
      </c>
      <c r="F79" s="6">
        <v>317977</v>
      </c>
      <c r="G79" s="6">
        <v>920000</v>
      </c>
      <c r="H79" s="6"/>
      <c r="I79" s="6">
        <v>7908942</v>
      </c>
      <c r="J79" s="4">
        <f>SUM(B79:H79)-I79</f>
        <v>0</v>
      </c>
    </row>
    <row r="80" spans="1:10" x14ac:dyDescent="0.25">
      <c r="B80" s="4">
        <f t="shared" ref="B80:I80" si="19">B79-SUM(B76:B78)</f>
        <v>0</v>
      </c>
      <c r="C80" s="4">
        <f t="shared" si="19"/>
        <v>0</v>
      </c>
      <c r="D80" s="4">
        <f t="shared" si="19"/>
        <v>0</v>
      </c>
      <c r="E80" s="4">
        <f t="shared" si="19"/>
        <v>0</v>
      </c>
      <c r="F80" s="4">
        <f t="shared" si="19"/>
        <v>0</v>
      </c>
      <c r="G80" s="4">
        <f t="shared" si="19"/>
        <v>0</v>
      </c>
      <c r="H80" s="4">
        <f t="shared" si="19"/>
        <v>0</v>
      </c>
      <c r="I80" s="4">
        <f t="shared" si="19"/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EF4B-BC73-4B20-80F5-9343E99155AC}">
  <sheetPr>
    <tabColor theme="7" tint="0.79998168889431442"/>
  </sheetPr>
  <dimension ref="A1:M80"/>
  <sheetViews>
    <sheetView topLeftCell="A38" workbookViewId="0">
      <selection activeCell="B41" sqref="B41:J41"/>
    </sheetView>
  </sheetViews>
  <sheetFormatPr defaultRowHeight="15" x14ac:dyDescent="0.25"/>
  <cols>
    <col min="1" max="1" width="18.140625" style="103" customWidth="1"/>
    <col min="2" max="10" width="12" style="103" customWidth="1"/>
    <col min="11" max="11" width="12.7109375" style="103" bestFit="1" customWidth="1"/>
    <col min="12" max="16384" width="9.140625" style="103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671074</v>
      </c>
      <c r="C3" s="3">
        <v>495888</v>
      </c>
      <c r="D3" s="3">
        <v>208850</v>
      </c>
      <c r="E3" s="3">
        <v>135899</v>
      </c>
      <c r="F3" s="3">
        <v>95253</v>
      </c>
      <c r="G3" s="3">
        <v>67494</v>
      </c>
      <c r="H3" s="3"/>
      <c r="I3" s="3"/>
      <c r="J3" s="3">
        <v>6955</v>
      </c>
      <c r="K3" s="3">
        <v>1681413</v>
      </c>
      <c r="L3" s="4">
        <f t="shared" ref="L3:L11" si="0">SUM(B3:J3)-K3</f>
        <v>0</v>
      </c>
    </row>
    <row r="4" spans="1:13" x14ac:dyDescent="0.25">
      <c r="A4" s="1" t="s">
        <v>10</v>
      </c>
      <c r="B4" s="3">
        <v>70136</v>
      </c>
      <c r="C4" s="3">
        <v>68152</v>
      </c>
      <c r="D4" s="1" t="e">
        <f>NA()</f>
        <v>#N/A</v>
      </c>
      <c r="E4" s="3">
        <v>19183</v>
      </c>
      <c r="F4" s="3">
        <v>14131</v>
      </c>
      <c r="G4" s="3">
        <v>9288</v>
      </c>
      <c r="H4" s="3"/>
      <c r="I4" s="3"/>
      <c r="J4" s="1" t="e">
        <f>NA()</f>
        <v>#N/A</v>
      </c>
      <c r="K4" s="1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>
        <v>20243</v>
      </c>
      <c r="C5" s="3">
        <v>24036</v>
      </c>
      <c r="D5" s="1" t="e">
        <f>NA()</f>
        <v>#N/A</v>
      </c>
      <c r="E5" s="3">
        <v>2368</v>
      </c>
      <c r="F5" s="3">
        <v>1560</v>
      </c>
      <c r="G5" s="3">
        <v>5666</v>
      </c>
      <c r="H5" s="3"/>
      <c r="I5" s="3"/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5">
        <f>B4+B5</f>
        <v>90379</v>
      </c>
      <c r="C6" s="5">
        <f>C4+C5</f>
        <v>92188</v>
      </c>
      <c r="D6" s="6">
        <v>34214</v>
      </c>
      <c r="E6" s="5">
        <f>E4+E5</f>
        <v>21551</v>
      </c>
      <c r="F6" s="5">
        <f>F4+F5</f>
        <v>15691</v>
      </c>
      <c r="G6" s="5">
        <f>G4+G5</f>
        <v>14954</v>
      </c>
      <c r="H6" s="5"/>
      <c r="I6" s="5"/>
      <c r="J6" s="6">
        <v>741</v>
      </c>
      <c r="K6" s="3">
        <v>269718</v>
      </c>
      <c r="L6" s="4">
        <f t="shared" si="0"/>
        <v>0</v>
      </c>
    </row>
    <row r="7" spans="1:13" x14ac:dyDescent="0.25">
      <c r="A7" s="1" t="s">
        <v>19</v>
      </c>
      <c r="B7" s="5">
        <f>SUM(B3,B6)</f>
        <v>761453</v>
      </c>
      <c r="C7" s="5">
        <f t="shared" ref="C7:K7" si="1">SUM(C3,C6)</f>
        <v>588076</v>
      </c>
      <c r="D7" s="5">
        <f t="shared" si="1"/>
        <v>243064</v>
      </c>
      <c r="E7" s="5">
        <f t="shared" si="1"/>
        <v>157450</v>
      </c>
      <c r="F7" s="5">
        <f t="shared" si="1"/>
        <v>110944</v>
      </c>
      <c r="G7" s="5">
        <f t="shared" si="1"/>
        <v>82448</v>
      </c>
      <c r="H7" s="5"/>
      <c r="I7" s="5"/>
      <c r="J7" s="5">
        <f t="shared" si="1"/>
        <v>7696</v>
      </c>
      <c r="K7" s="5">
        <f t="shared" si="1"/>
        <v>1951131</v>
      </c>
      <c r="L7" s="4">
        <f t="shared" si="0"/>
        <v>0</v>
      </c>
    </row>
    <row r="8" spans="1:13" x14ac:dyDescent="0.25">
      <c r="A8" s="1" t="s">
        <v>13</v>
      </c>
      <c r="B8" s="3">
        <v>2</v>
      </c>
      <c r="C8" s="3">
        <v>8</v>
      </c>
      <c r="D8" s="1">
        <v>1</v>
      </c>
      <c r="E8" s="3">
        <v>6</v>
      </c>
      <c r="F8" s="3">
        <v>3</v>
      </c>
      <c r="G8" s="3">
        <v>2</v>
      </c>
      <c r="H8" s="3"/>
      <c r="I8" s="3"/>
      <c r="J8" s="3">
        <v>0</v>
      </c>
      <c r="K8" s="3">
        <v>22</v>
      </c>
      <c r="L8" s="4">
        <f t="shared" si="0"/>
        <v>0</v>
      </c>
    </row>
    <row r="9" spans="1:13" x14ac:dyDescent="0.25">
      <c r="A9" s="1" t="s">
        <v>14</v>
      </c>
      <c r="B9" s="3">
        <v>409</v>
      </c>
      <c r="C9" s="3">
        <v>303</v>
      </c>
      <c r="D9" s="1">
        <v>96</v>
      </c>
      <c r="E9" s="3">
        <v>132</v>
      </c>
      <c r="F9" s="3">
        <v>1515</v>
      </c>
      <c r="G9" s="3">
        <v>102</v>
      </c>
      <c r="H9" s="3"/>
      <c r="I9" s="3"/>
      <c r="J9" s="3">
        <v>0</v>
      </c>
      <c r="K9" s="3">
        <v>2557</v>
      </c>
      <c r="L9" s="4">
        <f t="shared" si="0"/>
        <v>0</v>
      </c>
    </row>
    <row r="10" spans="1:13" x14ac:dyDescent="0.25">
      <c r="A10" s="1" t="s">
        <v>15</v>
      </c>
      <c r="B10" s="3">
        <v>56518</v>
      </c>
      <c r="C10" s="3">
        <v>0</v>
      </c>
      <c r="D10" s="1">
        <v>0</v>
      </c>
      <c r="E10" s="3">
        <v>13105</v>
      </c>
      <c r="F10" s="3">
        <v>0</v>
      </c>
      <c r="G10" s="3">
        <v>0</v>
      </c>
      <c r="H10" s="3"/>
      <c r="I10" s="3"/>
      <c r="J10" s="3">
        <v>2727</v>
      </c>
      <c r="K10" s="3">
        <v>72350</v>
      </c>
      <c r="L10" s="4">
        <f t="shared" si="0"/>
        <v>0</v>
      </c>
    </row>
    <row r="11" spans="1:13" x14ac:dyDescent="0.25">
      <c r="A11" s="1" t="s">
        <v>8</v>
      </c>
      <c r="B11" s="3">
        <v>818382</v>
      </c>
      <c r="C11" s="3">
        <v>588387</v>
      </c>
      <c r="D11" s="3">
        <v>243161</v>
      </c>
      <c r="E11" s="3">
        <v>170693</v>
      </c>
      <c r="F11" s="3">
        <v>112462</v>
      </c>
      <c r="G11" s="3">
        <v>82552</v>
      </c>
      <c r="H11" s="3"/>
      <c r="I11" s="3"/>
      <c r="J11" s="3">
        <v>10423</v>
      </c>
      <c r="K11" s="3">
        <v>2026060</v>
      </c>
      <c r="L11" s="4">
        <f t="shared" si="0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>SUM(F7:F10)-F11</f>
        <v>0</v>
      </c>
      <c r="G12" s="4">
        <f t="shared" si="2"/>
        <v>0</v>
      </c>
      <c r="H12" s="4"/>
      <c r="I12" s="4"/>
      <c r="J12" s="4">
        <f t="shared" si="2"/>
        <v>0</v>
      </c>
      <c r="K12" s="4">
        <f t="shared" si="2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tr">
        <f>B2</f>
        <v>NSW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ACT</v>
      </c>
      <c r="I15" s="1" t="str">
        <f t="shared" si="3"/>
        <v>NT</v>
      </c>
      <c r="J15" s="1" t="str">
        <f t="shared" si="3"/>
        <v>Cth Terr or PNG</v>
      </c>
      <c r="K15" s="1" t="s">
        <v>8</v>
      </c>
      <c r="L15" s="2" t="s">
        <v>16</v>
      </c>
      <c r="M15" s="1" t="s">
        <v>51</v>
      </c>
    </row>
    <row r="16" spans="1:13" x14ac:dyDescent="0.25">
      <c r="A16" s="1" t="s">
        <v>9</v>
      </c>
      <c r="B16" s="3">
        <v>1017037128</v>
      </c>
      <c r="C16" s="3">
        <v>704700000</v>
      </c>
      <c r="D16" s="3">
        <v>262026992</v>
      </c>
      <c r="E16" s="3">
        <v>182844000</v>
      </c>
      <c r="F16" s="3">
        <v>64065899</v>
      </c>
      <c r="G16" s="1" t="e">
        <f>NA()</f>
        <v>#N/A</v>
      </c>
      <c r="H16" s="1"/>
      <c r="I16" s="1"/>
      <c r="J16" s="1"/>
      <c r="K16" s="3"/>
      <c r="L16" s="4" t="e">
        <f t="shared" ref="L16:L24" si="4">SUM(B16:J16)-K16</f>
        <v>#N/A</v>
      </c>
      <c r="M16" s="9">
        <f>SUM(B16:E16,J16)/10^6</f>
        <v>2166.6081199999999</v>
      </c>
    </row>
    <row r="17" spans="1:13" x14ac:dyDescent="0.25">
      <c r="A17" s="1" t="s">
        <v>10</v>
      </c>
      <c r="B17" s="3">
        <v>348220326</v>
      </c>
      <c r="C17" s="3">
        <v>296534000</v>
      </c>
      <c r="D17" s="1" t="e">
        <f>NA()</f>
        <v>#N/A</v>
      </c>
      <c r="E17" s="3">
        <v>69326000</v>
      </c>
      <c r="F17" s="3">
        <v>69652767</v>
      </c>
      <c r="G17" s="1" t="e">
        <f>NA()</f>
        <v>#N/A</v>
      </c>
      <c r="H17" s="1"/>
      <c r="I17" s="1"/>
      <c r="J17" s="1"/>
      <c r="K17" s="3"/>
      <c r="L17" s="4" t="e">
        <f t="shared" si="4"/>
        <v>#N/A</v>
      </c>
      <c r="M17" s="13"/>
    </row>
    <row r="18" spans="1:13" x14ac:dyDescent="0.25">
      <c r="A18" s="1" t="s">
        <v>11</v>
      </c>
      <c r="B18" s="3">
        <v>1018205730</v>
      </c>
      <c r="C18" s="3">
        <v>874908000</v>
      </c>
      <c r="D18" s="1" t="e">
        <f>NA()</f>
        <v>#N/A</v>
      </c>
      <c r="E18" s="3">
        <v>211397000</v>
      </c>
      <c r="F18" s="3">
        <v>162237396</v>
      </c>
      <c r="G18" s="1" t="e">
        <f>NA()</f>
        <v>#N/A</v>
      </c>
      <c r="H18" s="1"/>
      <c r="I18" s="1"/>
      <c r="J18" s="1"/>
      <c r="K18" s="3"/>
      <c r="L18" s="4" t="e">
        <f t="shared" si="4"/>
        <v>#N/A</v>
      </c>
      <c r="M18" s="13"/>
    </row>
    <row r="19" spans="1:13" x14ac:dyDescent="0.25">
      <c r="A19" s="1" t="s">
        <v>12</v>
      </c>
      <c r="B19" s="5">
        <f>B17+B18</f>
        <v>1366426056</v>
      </c>
      <c r="C19" s="5">
        <f>C17+C18</f>
        <v>1171442000</v>
      </c>
      <c r="D19" s="6">
        <v>359168407</v>
      </c>
      <c r="E19" s="5">
        <f>E17+E18</f>
        <v>280723000</v>
      </c>
      <c r="F19" s="5">
        <f>F17+F18</f>
        <v>231890163</v>
      </c>
      <c r="G19" s="6">
        <v>875802127</v>
      </c>
      <c r="H19" s="6"/>
      <c r="I19" s="6"/>
      <c r="J19" s="1"/>
      <c r="K19" s="3"/>
      <c r="L19" s="4">
        <f t="shared" si="4"/>
        <v>4285451753</v>
      </c>
      <c r="M19" s="13"/>
    </row>
    <row r="20" spans="1:13" x14ac:dyDescent="0.25">
      <c r="A20" s="1" t="s">
        <v>19</v>
      </c>
      <c r="B20" s="5">
        <f>SUM(B16,B19)</f>
        <v>2383463184</v>
      </c>
      <c r="C20" s="5">
        <f t="shared" ref="C20:J20" si="5">SUM(C16,C19)</f>
        <v>1876142000</v>
      </c>
      <c r="D20" s="5">
        <f t="shared" si="5"/>
        <v>621195399</v>
      </c>
      <c r="E20" s="5">
        <f t="shared" si="5"/>
        <v>463567000</v>
      </c>
      <c r="F20" s="5">
        <f t="shared" si="5"/>
        <v>295956062</v>
      </c>
      <c r="G20" s="5" t="e">
        <f t="shared" si="5"/>
        <v>#N/A</v>
      </c>
      <c r="H20" s="5"/>
      <c r="I20" s="5"/>
      <c r="J20" s="5">
        <f t="shared" si="5"/>
        <v>0</v>
      </c>
      <c r="K20" s="3">
        <v>6516125772</v>
      </c>
      <c r="L20" s="4" t="e">
        <f t="shared" si="4"/>
        <v>#N/A</v>
      </c>
      <c r="M20" s="13"/>
    </row>
    <row r="21" spans="1:13" x14ac:dyDescent="0.25">
      <c r="A21" s="1" t="s">
        <v>13</v>
      </c>
      <c r="B21" s="3">
        <v>378291301</v>
      </c>
      <c r="C21" s="3">
        <v>221775000</v>
      </c>
      <c r="D21" s="3">
        <v>37421900</v>
      </c>
      <c r="E21" s="3">
        <v>27794000</v>
      </c>
      <c r="F21" s="3">
        <v>10179309</v>
      </c>
      <c r="G21" s="3">
        <v>8293678</v>
      </c>
      <c r="H21" s="3"/>
      <c r="I21" s="3"/>
      <c r="J21" s="3"/>
      <c r="K21" s="3">
        <v>683755188</v>
      </c>
      <c r="L21" s="4">
        <f t="shared" si="4"/>
        <v>0</v>
      </c>
      <c r="M21" s="13"/>
    </row>
    <row r="22" spans="1:13" x14ac:dyDescent="0.25">
      <c r="A22" s="1" t="s">
        <v>14</v>
      </c>
      <c r="B22" s="3">
        <v>47694951</v>
      </c>
      <c r="C22" s="3">
        <v>33564000</v>
      </c>
      <c r="D22" s="3">
        <v>10199534</v>
      </c>
      <c r="E22" s="3">
        <v>5836000</v>
      </c>
      <c r="F22" s="3">
        <v>5600326</v>
      </c>
      <c r="G22" s="3">
        <v>4974430</v>
      </c>
      <c r="H22" s="3"/>
      <c r="I22" s="3"/>
      <c r="J22" s="3"/>
      <c r="K22" s="3">
        <v>107869241</v>
      </c>
      <c r="L22" s="4">
        <f t="shared" si="4"/>
        <v>0</v>
      </c>
      <c r="M22" s="13"/>
    </row>
    <row r="23" spans="1:13" x14ac:dyDescent="0.25">
      <c r="A23" s="1" t="s">
        <v>15</v>
      </c>
      <c r="B23" s="3">
        <v>108310948</v>
      </c>
      <c r="C23" s="3">
        <v>0</v>
      </c>
      <c r="D23" s="1">
        <v>0</v>
      </c>
      <c r="E23" s="3">
        <v>12411000</v>
      </c>
      <c r="F23" s="3">
        <v>0</v>
      </c>
      <c r="G23" s="3">
        <v>0</v>
      </c>
      <c r="H23" s="3"/>
      <c r="I23" s="3"/>
      <c r="J23" s="3"/>
      <c r="K23" s="3">
        <v>120721948</v>
      </c>
      <c r="L23" s="4">
        <f t="shared" si="4"/>
        <v>0</v>
      </c>
      <c r="M23" s="13"/>
    </row>
    <row r="24" spans="1:13" x14ac:dyDescent="0.25">
      <c r="A24" s="1" t="s">
        <v>8</v>
      </c>
      <c r="B24" s="3">
        <v>2917760384</v>
      </c>
      <c r="C24" s="3">
        <v>2131481000</v>
      </c>
      <c r="D24" s="3">
        <v>668816833</v>
      </c>
      <c r="E24" s="3">
        <v>509608000</v>
      </c>
      <c r="F24" s="3">
        <v>311735697</v>
      </c>
      <c r="G24" s="3">
        <v>889070235</v>
      </c>
      <c r="H24" s="3"/>
      <c r="I24" s="3"/>
      <c r="J24" s="3"/>
      <c r="K24" s="3">
        <v>7428472149</v>
      </c>
      <c r="L24" s="4">
        <f t="shared" si="4"/>
        <v>0</v>
      </c>
      <c r="M24" s="9">
        <f>SUM(B24:E24,J24)/10^6</f>
        <v>6227.666217</v>
      </c>
    </row>
    <row r="25" spans="1:13" x14ac:dyDescent="0.25">
      <c r="A25" s="2" t="s">
        <v>16</v>
      </c>
      <c r="B25" s="4">
        <f t="shared" ref="B25:K25" si="6">SUM(B20:B23)-B24</f>
        <v>0</v>
      </c>
      <c r="C25" s="4">
        <f t="shared" si="6"/>
        <v>0</v>
      </c>
      <c r="D25" s="4">
        <f t="shared" si="6"/>
        <v>0</v>
      </c>
      <c r="E25" s="4">
        <f t="shared" si="6"/>
        <v>0</v>
      </c>
      <c r="F25" s="4">
        <f t="shared" si="6"/>
        <v>0</v>
      </c>
      <c r="G25" s="4" t="e">
        <f t="shared" si="6"/>
        <v>#N/A</v>
      </c>
      <c r="H25" s="4"/>
      <c r="I25" s="4"/>
      <c r="J25" s="4">
        <f t="shared" si="6"/>
        <v>0</v>
      </c>
      <c r="K25" s="4">
        <f t="shared" si="6"/>
        <v>0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tr">
        <f>B15</f>
        <v>NSW</v>
      </c>
      <c r="C28" s="1" t="str">
        <f t="shared" ref="C28:J28" si="7">C15</f>
        <v>Vic</v>
      </c>
      <c r="D28" s="1" t="str">
        <f t="shared" si="7"/>
        <v>Qld</v>
      </c>
      <c r="E28" s="1" t="str">
        <f t="shared" si="7"/>
        <v>SA</v>
      </c>
      <c r="F28" s="1" t="str">
        <f t="shared" si="7"/>
        <v>WA</v>
      </c>
      <c r="G28" s="1" t="str">
        <f t="shared" si="7"/>
        <v>Tas</v>
      </c>
      <c r="H28" s="1" t="str">
        <f t="shared" si="7"/>
        <v>ACT</v>
      </c>
      <c r="I28" s="1" t="str">
        <f t="shared" si="7"/>
        <v>NT</v>
      </c>
      <c r="J28" s="1" t="str">
        <f t="shared" si="7"/>
        <v>Cth Terr or PNG</v>
      </c>
      <c r="K28" s="1" t="s">
        <v>8</v>
      </c>
      <c r="L28" s="2" t="s">
        <v>16</v>
      </c>
    </row>
    <row r="29" spans="1:13" x14ac:dyDescent="0.25">
      <c r="A29" s="1" t="s">
        <v>9</v>
      </c>
      <c r="B29" s="3" t="e">
        <f>NA()</f>
        <v>#N/A</v>
      </c>
      <c r="C29" s="3" t="e">
        <f>NA()</f>
        <v>#N/A</v>
      </c>
      <c r="D29" s="3" t="e">
        <f>NA()</f>
        <v>#N/A</v>
      </c>
      <c r="E29" s="3" t="e">
        <f>NA()</f>
        <v>#N/A</v>
      </c>
      <c r="F29" s="3" t="e">
        <f>NA()</f>
        <v>#N/A</v>
      </c>
      <c r="G29" s="3" t="e">
        <f>NA()</f>
        <v>#N/A</v>
      </c>
      <c r="H29" s="3"/>
      <c r="I29" s="3"/>
      <c r="J29" s="3" t="e">
        <f>NA()</f>
        <v>#N/A</v>
      </c>
      <c r="K29" s="3" t="e">
        <f>NA()</f>
        <v>#N/A</v>
      </c>
      <c r="L29" s="4" t="e">
        <f>SUM(B29:J29)-K29</f>
        <v>#N/A</v>
      </c>
    </row>
    <row r="30" spans="1:13" x14ac:dyDescent="0.25">
      <c r="A30" s="1" t="s">
        <v>10</v>
      </c>
      <c r="B30" s="3" t="e">
        <f>NA()</f>
        <v>#N/A</v>
      </c>
      <c r="C30" s="3" t="e">
        <f>NA()</f>
        <v>#N/A</v>
      </c>
      <c r="D30" s="3" t="e">
        <f>NA()</f>
        <v>#N/A</v>
      </c>
      <c r="E30" s="3" t="e">
        <f>NA()</f>
        <v>#N/A</v>
      </c>
      <c r="F30" s="3" t="e">
        <f>NA()</f>
        <v>#N/A</v>
      </c>
      <c r="G30" s="3" t="e">
        <f>NA()</f>
        <v>#N/A</v>
      </c>
      <c r="H30" s="3"/>
      <c r="I30" s="3"/>
      <c r="J30" s="3" t="e">
        <f>NA()</f>
        <v>#N/A</v>
      </c>
      <c r="K30" s="3" t="e">
        <f>NA()</f>
        <v>#N/A</v>
      </c>
      <c r="L30" s="4" t="e">
        <f>SUM(B30:J30)-K30</f>
        <v>#N/A</v>
      </c>
    </row>
    <row r="31" spans="1:13" x14ac:dyDescent="0.25">
      <c r="A31" s="1" t="s">
        <v>11</v>
      </c>
      <c r="B31" s="3" t="e">
        <f>NA()</f>
        <v>#N/A</v>
      </c>
      <c r="C31" s="3" t="e">
        <f>NA()</f>
        <v>#N/A</v>
      </c>
      <c r="D31" s="3" t="e">
        <f>NA()</f>
        <v>#N/A</v>
      </c>
      <c r="E31" s="3" t="e">
        <f>NA()</f>
        <v>#N/A</v>
      </c>
      <c r="F31" s="3" t="e">
        <f>NA()</f>
        <v>#N/A</v>
      </c>
      <c r="G31" s="3" t="e">
        <f>NA()</f>
        <v>#N/A</v>
      </c>
      <c r="H31" s="3"/>
      <c r="I31" s="3"/>
      <c r="J31" s="3" t="e">
        <f>NA()</f>
        <v>#N/A</v>
      </c>
      <c r="K31" s="3" t="e">
        <f>NA()</f>
        <v>#N/A</v>
      </c>
      <c r="L31" s="4" t="e">
        <f>SUM(B31:J31)-K31</f>
        <v>#N/A</v>
      </c>
    </row>
    <row r="32" spans="1:13" x14ac:dyDescent="0.25">
      <c r="A32" s="1" t="s">
        <v>12</v>
      </c>
      <c r="B32" s="3" t="e">
        <f>NA()</f>
        <v>#N/A</v>
      </c>
      <c r="C32" s="3" t="e">
        <f>NA()</f>
        <v>#N/A</v>
      </c>
      <c r="D32" s="3" t="e">
        <f>NA()</f>
        <v>#N/A</v>
      </c>
      <c r="E32" s="3" t="e">
        <f>NA()</f>
        <v>#N/A</v>
      </c>
      <c r="F32" s="3" t="e">
        <f>NA()</f>
        <v>#N/A</v>
      </c>
      <c r="G32" s="3" t="e">
        <f>NA()</f>
        <v>#N/A</v>
      </c>
      <c r="H32" s="3"/>
      <c r="I32" s="3"/>
      <c r="J32" s="3" t="e">
        <f>NA()</f>
        <v>#N/A</v>
      </c>
      <c r="K32" s="3" t="e">
        <f>NA()</f>
        <v>#N/A</v>
      </c>
      <c r="L32" s="4" t="e">
        <f>SUM(B32:J32)-K32</f>
        <v>#N/A</v>
      </c>
    </row>
    <row r="33" spans="1:12" x14ac:dyDescent="0.25">
      <c r="A33" s="1" t="s">
        <v>19</v>
      </c>
      <c r="B33" s="5" t="e">
        <f t="shared" ref="B33:K33" si="8">SUM(B29:B32)</f>
        <v>#N/A</v>
      </c>
      <c r="C33" s="5" t="e">
        <f t="shared" si="8"/>
        <v>#N/A</v>
      </c>
      <c r="D33" s="5" t="e">
        <f t="shared" si="8"/>
        <v>#N/A</v>
      </c>
      <c r="E33" s="5" t="e">
        <f t="shared" si="8"/>
        <v>#N/A</v>
      </c>
      <c r="F33" s="5" t="e">
        <f t="shared" si="8"/>
        <v>#N/A</v>
      </c>
      <c r="G33" s="5" t="e">
        <f t="shared" si="8"/>
        <v>#N/A</v>
      </c>
      <c r="H33" s="5"/>
      <c r="I33" s="5"/>
      <c r="J33" s="5" t="e">
        <f t="shared" si="8"/>
        <v>#N/A</v>
      </c>
      <c r="K33" s="5" t="e">
        <f t="shared" si="8"/>
        <v>#N/A</v>
      </c>
      <c r="L33" s="4"/>
    </row>
    <row r="34" spans="1:12" x14ac:dyDescent="0.25">
      <c r="A34" s="1" t="s">
        <v>13</v>
      </c>
      <c r="B34" s="3" t="e">
        <f>NA()</f>
        <v>#N/A</v>
      </c>
      <c r="C34" s="3" t="e">
        <f>NA()</f>
        <v>#N/A</v>
      </c>
      <c r="D34" s="3" t="e">
        <f>NA()</f>
        <v>#N/A</v>
      </c>
      <c r="E34" s="3" t="e">
        <f>NA()</f>
        <v>#N/A</v>
      </c>
      <c r="F34" s="3" t="e">
        <f>NA()</f>
        <v>#N/A</v>
      </c>
      <c r="G34" s="3" t="e">
        <f>NA()</f>
        <v>#N/A</v>
      </c>
      <c r="H34" s="3"/>
      <c r="I34" s="3"/>
      <c r="J34" s="3" t="e">
        <f>NA()</f>
        <v>#N/A</v>
      </c>
      <c r="K34" s="3" t="e">
        <f>NA()</f>
        <v>#N/A</v>
      </c>
      <c r="L34" s="4" t="e">
        <f>SUM(B34:J34)-K34</f>
        <v>#N/A</v>
      </c>
    </row>
    <row r="35" spans="1:12" x14ac:dyDescent="0.25">
      <c r="A35" s="1" t="s">
        <v>14</v>
      </c>
      <c r="B35" s="3" t="e">
        <f>NA()</f>
        <v>#N/A</v>
      </c>
      <c r="C35" s="3" t="e">
        <f>NA()</f>
        <v>#N/A</v>
      </c>
      <c r="D35" s="3" t="e">
        <f>NA()</f>
        <v>#N/A</v>
      </c>
      <c r="E35" s="3" t="e">
        <f>NA()</f>
        <v>#N/A</v>
      </c>
      <c r="F35" s="3" t="e">
        <f>NA()</f>
        <v>#N/A</v>
      </c>
      <c r="G35" s="3" t="e">
        <f>NA()</f>
        <v>#N/A</v>
      </c>
      <c r="H35" s="3"/>
      <c r="I35" s="3"/>
      <c r="J35" s="3" t="e">
        <f>NA()</f>
        <v>#N/A</v>
      </c>
      <c r="K35" s="3" t="e">
        <f>NA()</f>
        <v>#N/A</v>
      </c>
      <c r="L35" s="4" t="e">
        <f>SUM(B35:J35)-K35</f>
        <v>#N/A</v>
      </c>
    </row>
    <row r="36" spans="1:12" x14ac:dyDescent="0.25">
      <c r="A36" s="1" t="s">
        <v>15</v>
      </c>
      <c r="B36" s="3" t="e">
        <f>NA()</f>
        <v>#N/A</v>
      </c>
      <c r="C36" s="3" t="e">
        <f>NA()</f>
        <v>#N/A</v>
      </c>
      <c r="D36" s="3" t="e">
        <f>NA()</f>
        <v>#N/A</v>
      </c>
      <c r="E36" s="3" t="e">
        <f>NA()</f>
        <v>#N/A</v>
      </c>
      <c r="F36" s="3" t="e">
        <f>NA()</f>
        <v>#N/A</v>
      </c>
      <c r="G36" s="3" t="e">
        <f>NA()</f>
        <v>#N/A</v>
      </c>
      <c r="H36" s="3"/>
      <c r="I36" s="3"/>
      <c r="J36" s="3" t="e">
        <f>NA()</f>
        <v>#N/A</v>
      </c>
      <c r="K36" s="3" t="e">
        <f>NA()</f>
        <v>#N/A</v>
      </c>
      <c r="L36" s="4" t="e">
        <f>SUM(B36:J36)-K36</f>
        <v>#N/A</v>
      </c>
    </row>
    <row r="37" spans="1:12" x14ac:dyDescent="0.25">
      <c r="A37" s="1" t="s">
        <v>8</v>
      </c>
      <c r="B37" s="3" t="e">
        <f>NA()</f>
        <v>#N/A</v>
      </c>
      <c r="C37" s="3" t="e">
        <f>NA()</f>
        <v>#N/A</v>
      </c>
      <c r="D37" s="3" t="e">
        <f>NA()</f>
        <v>#N/A</v>
      </c>
      <c r="E37" s="3" t="e">
        <f>NA()</f>
        <v>#N/A</v>
      </c>
      <c r="F37" s="3" t="e">
        <f>NA()</f>
        <v>#N/A</v>
      </c>
      <c r="G37" s="3" t="e">
        <f>NA()</f>
        <v>#N/A</v>
      </c>
      <c r="H37" s="3"/>
      <c r="I37" s="3"/>
      <c r="J37" s="3" t="e">
        <f>NA()</f>
        <v>#N/A</v>
      </c>
      <c r="K37" s="3" t="e">
        <f>NA()</f>
        <v>#N/A</v>
      </c>
      <c r="L37" s="4" t="e">
        <f>SUM(B37:J37)-K37</f>
        <v>#N/A</v>
      </c>
    </row>
    <row r="38" spans="1:12" x14ac:dyDescent="0.25">
      <c r="A38" s="2" t="s">
        <v>16</v>
      </c>
      <c r="B38" s="4" t="e">
        <f t="shared" ref="B38:K38" si="9">SUM(B33:B36)-B37</f>
        <v>#N/A</v>
      </c>
      <c r="C38" s="4" t="e">
        <f t="shared" si="9"/>
        <v>#N/A</v>
      </c>
      <c r="D38" s="4" t="e">
        <f t="shared" si="9"/>
        <v>#N/A</v>
      </c>
      <c r="E38" s="4" t="e">
        <f t="shared" si="9"/>
        <v>#N/A</v>
      </c>
      <c r="F38" s="4" t="e">
        <f t="shared" si="9"/>
        <v>#N/A</v>
      </c>
      <c r="G38" s="4" t="e">
        <f t="shared" si="9"/>
        <v>#N/A</v>
      </c>
      <c r="H38" s="4"/>
      <c r="I38" s="4"/>
      <c r="J38" s="4" t="e">
        <f t="shared" si="9"/>
        <v>#N/A</v>
      </c>
      <c r="K38" s="4" t="e">
        <f t="shared" si="9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tr">
        <f>B2</f>
        <v>NSW</v>
      </c>
      <c r="C41" s="1" t="str">
        <f t="shared" ref="C41:J41" si="10">C2</f>
        <v>Vic</v>
      </c>
      <c r="D41" s="1" t="str">
        <f t="shared" si="10"/>
        <v>Qld</v>
      </c>
      <c r="E41" s="1" t="str">
        <f t="shared" si="10"/>
        <v>SA</v>
      </c>
      <c r="F41" s="1" t="str">
        <f t="shared" si="10"/>
        <v>WA</v>
      </c>
      <c r="G41" s="1" t="str">
        <f t="shared" si="10"/>
        <v>Tas</v>
      </c>
      <c r="H41" s="1" t="str">
        <f t="shared" si="10"/>
        <v>ACT</v>
      </c>
      <c r="I41" s="1" t="str">
        <f t="shared" si="10"/>
        <v>NT</v>
      </c>
      <c r="J41" s="1" t="str">
        <f t="shared" si="10"/>
        <v>Cth Terr or PNG</v>
      </c>
      <c r="K41" s="1" t="s">
        <v>8</v>
      </c>
      <c r="L41" s="2"/>
    </row>
    <row r="42" spans="1:12" x14ac:dyDescent="0.25">
      <c r="A42" s="1" t="s">
        <v>9</v>
      </c>
      <c r="B42" s="7" t="e">
        <f>B29*200/B16</f>
        <v>#N/A</v>
      </c>
      <c r="C42" s="7" t="e">
        <f t="shared" ref="C42:K42" si="11">C29*200/C16</f>
        <v>#N/A</v>
      </c>
      <c r="D42" s="7" t="e">
        <f t="shared" si="11"/>
        <v>#N/A</v>
      </c>
      <c r="E42" s="7" t="e">
        <f t="shared" si="11"/>
        <v>#N/A</v>
      </c>
      <c r="F42" s="7" t="e">
        <f t="shared" si="11"/>
        <v>#N/A</v>
      </c>
      <c r="G42" s="7" t="e">
        <f t="shared" si="11"/>
        <v>#N/A</v>
      </c>
      <c r="H42" s="7"/>
      <c r="I42" s="7"/>
      <c r="J42" s="7" t="e">
        <f t="shared" si="11"/>
        <v>#N/A</v>
      </c>
      <c r="K42" s="7" t="e">
        <f t="shared" si="11"/>
        <v>#N/A</v>
      </c>
      <c r="L42" s="4"/>
    </row>
    <row r="43" spans="1:12" x14ac:dyDescent="0.25">
      <c r="A43" s="1" t="s">
        <v>10</v>
      </c>
      <c r="B43" s="7" t="e">
        <f t="shared" ref="B43:K50" si="12">B30*200/B17</f>
        <v>#N/A</v>
      </c>
      <c r="C43" s="7" t="e">
        <f t="shared" si="12"/>
        <v>#N/A</v>
      </c>
      <c r="D43" s="7" t="e">
        <f t="shared" si="12"/>
        <v>#N/A</v>
      </c>
      <c r="E43" s="7" t="e">
        <f t="shared" si="12"/>
        <v>#N/A</v>
      </c>
      <c r="F43" s="7" t="e">
        <f t="shared" si="12"/>
        <v>#N/A</v>
      </c>
      <c r="G43" s="7" t="e">
        <f t="shared" si="12"/>
        <v>#N/A</v>
      </c>
      <c r="H43" s="7"/>
      <c r="I43" s="7"/>
      <c r="J43" s="7" t="e">
        <f t="shared" si="12"/>
        <v>#N/A</v>
      </c>
      <c r="K43" s="7" t="e">
        <f t="shared" si="12"/>
        <v>#N/A</v>
      </c>
      <c r="L43" s="4"/>
    </row>
    <row r="44" spans="1:12" x14ac:dyDescent="0.25">
      <c r="A44" s="1" t="s">
        <v>11</v>
      </c>
      <c r="B44" s="7" t="e">
        <f t="shared" si="12"/>
        <v>#N/A</v>
      </c>
      <c r="C44" s="7" t="e">
        <f t="shared" si="12"/>
        <v>#N/A</v>
      </c>
      <c r="D44" s="7" t="e">
        <f t="shared" si="12"/>
        <v>#N/A</v>
      </c>
      <c r="E44" s="7" t="e">
        <f t="shared" si="12"/>
        <v>#N/A</v>
      </c>
      <c r="F44" s="7" t="e">
        <f t="shared" si="12"/>
        <v>#N/A</v>
      </c>
      <c r="G44" s="7" t="e">
        <f t="shared" si="12"/>
        <v>#N/A</v>
      </c>
      <c r="H44" s="7"/>
      <c r="I44" s="7"/>
      <c r="J44" s="7" t="e">
        <f t="shared" si="12"/>
        <v>#N/A</v>
      </c>
      <c r="K44" s="7" t="e">
        <f t="shared" si="12"/>
        <v>#N/A</v>
      </c>
      <c r="L44" s="4"/>
    </row>
    <row r="45" spans="1:12" x14ac:dyDescent="0.25">
      <c r="A45" s="1" t="s">
        <v>12</v>
      </c>
      <c r="B45" s="7" t="e">
        <f t="shared" si="12"/>
        <v>#N/A</v>
      </c>
      <c r="C45" s="7" t="e">
        <f t="shared" si="12"/>
        <v>#N/A</v>
      </c>
      <c r="D45" s="7" t="e">
        <f t="shared" si="12"/>
        <v>#N/A</v>
      </c>
      <c r="E45" s="7" t="e">
        <f t="shared" si="12"/>
        <v>#N/A</v>
      </c>
      <c r="F45" s="7" t="e">
        <f t="shared" si="12"/>
        <v>#N/A</v>
      </c>
      <c r="G45" s="7" t="e">
        <f t="shared" si="12"/>
        <v>#N/A</v>
      </c>
      <c r="H45" s="7"/>
      <c r="I45" s="7"/>
      <c r="J45" s="7" t="e">
        <f t="shared" si="12"/>
        <v>#N/A</v>
      </c>
      <c r="K45" s="7" t="e">
        <f t="shared" si="12"/>
        <v>#N/A</v>
      </c>
      <c r="L45" s="4"/>
    </row>
    <row r="46" spans="1:12" x14ac:dyDescent="0.25">
      <c r="A46" s="1" t="s">
        <v>19</v>
      </c>
      <c r="B46" s="7" t="e">
        <f t="shared" si="12"/>
        <v>#N/A</v>
      </c>
      <c r="C46" s="7" t="e">
        <f t="shared" si="12"/>
        <v>#N/A</v>
      </c>
      <c r="D46" s="7" t="e">
        <f t="shared" si="12"/>
        <v>#N/A</v>
      </c>
      <c r="E46" s="7" t="e">
        <f t="shared" si="12"/>
        <v>#N/A</v>
      </c>
      <c r="F46" s="7" t="e">
        <f t="shared" si="12"/>
        <v>#N/A</v>
      </c>
      <c r="G46" s="7" t="e">
        <f t="shared" si="12"/>
        <v>#N/A</v>
      </c>
      <c r="H46" s="7"/>
      <c r="I46" s="7"/>
      <c r="J46" s="7" t="e">
        <f t="shared" si="12"/>
        <v>#N/A</v>
      </c>
      <c r="K46" s="7" t="e">
        <f t="shared" si="12"/>
        <v>#N/A</v>
      </c>
      <c r="L46" s="4"/>
    </row>
    <row r="47" spans="1:12" x14ac:dyDescent="0.25">
      <c r="A47" s="1" t="s">
        <v>13</v>
      </c>
      <c r="B47" s="7" t="e">
        <f t="shared" si="12"/>
        <v>#N/A</v>
      </c>
      <c r="C47" s="7" t="e">
        <f t="shared" si="12"/>
        <v>#N/A</v>
      </c>
      <c r="D47" s="7" t="e">
        <f t="shared" si="12"/>
        <v>#N/A</v>
      </c>
      <c r="E47" s="7" t="e">
        <f t="shared" si="12"/>
        <v>#N/A</v>
      </c>
      <c r="F47" s="7" t="e">
        <f t="shared" si="12"/>
        <v>#N/A</v>
      </c>
      <c r="G47" s="7" t="e">
        <f t="shared" si="12"/>
        <v>#N/A</v>
      </c>
      <c r="H47" s="7"/>
      <c r="I47" s="7"/>
      <c r="J47" s="7" t="e">
        <f t="shared" si="12"/>
        <v>#N/A</v>
      </c>
      <c r="K47" s="7" t="e">
        <f t="shared" si="12"/>
        <v>#N/A</v>
      </c>
      <c r="L47" s="4"/>
    </row>
    <row r="48" spans="1:12" x14ac:dyDescent="0.25">
      <c r="A48" s="1" t="s">
        <v>14</v>
      </c>
      <c r="B48" s="7" t="e">
        <f t="shared" si="12"/>
        <v>#N/A</v>
      </c>
      <c r="C48" s="7" t="e">
        <f t="shared" si="12"/>
        <v>#N/A</v>
      </c>
      <c r="D48" s="7" t="e">
        <f t="shared" si="12"/>
        <v>#N/A</v>
      </c>
      <c r="E48" s="7" t="e">
        <f t="shared" si="12"/>
        <v>#N/A</v>
      </c>
      <c r="F48" s="7" t="e">
        <f t="shared" si="12"/>
        <v>#N/A</v>
      </c>
      <c r="G48" s="7" t="e">
        <f t="shared" si="12"/>
        <v>#N/A</v>
      </c>
      <c r="H48" s="7"/>
      <c r="I48" s="7"/>
      <c r="J48" s="7" t="e">
        <f t="shared" si="12"/>
        <v>#N/A</v>
      </c>
      <c r="K48" s="7" t="e">
        <f t="shared" si="12"/>
        <v>#N/A</v>
      </c>
      <c r="L48" s="4"/>
    </row>
    <row r="49" spans="1:12" x14ac:dyDescent="0.25">
      <c r="A49" s="1" t="s">
        <v>15</v>
      </c>
      <c r="B49" s="7" t="e">
        <f t="shared" si="12"/>
        <v>#N/A</v>
      </c>
      <c r="C49" s="7" t="e">
        <f t="shared" si="12"/>
        <v>#N/A</v>
      </c>
      <c r="D49" s="7" t="e">
        <f t="shared" si="12"/>
        <v>#N/A</v>
      </c>
      <c r="E49" s="7" t="e">
        <f t="shared" si="12"/>
        <v>#N/A</v>
      </c>
      <c r="F49" s="7" t="e">
        <f t="shared" si="12"/>
        <v>#N/A</v>
      </c>
      <c r="G49" s="7" t="e">
        <f t="shared" si="12"/>
        <v>#N/A</v>
      </c>
      <c r="H49" s="7"/>
      <c r="I49" s="7"/>
      <c r="J49" s="7" t="e">
        <f t="shared" si="12"/>
        <v>#N/A</v>
      </c>
      <c r="K49" s="7" t="e">
        <f t="shared" si="12"/>
        <v>#N/A</v>
      </c>
      <c r="L49" s="4"/>
    </row>
    <row r="50" spans="1:12" x14ac:dyDescent="0.25">
      <c r="A50" s="1" t="s">
        <v>8</v>
      </c>
      <c r="B50" s="7" t="e">
        <f t="shared" si="12"/>
        <v>#N/A</v>
      </c>
      <c r="C50" s="7" t="e">
        <f t="shared" si="12"/>
        <v>#N/A</v>
      </c>
      <c r="D50" s="7" t="e">
        <f t="shared" si="12"/>
        <v>#N/A</v>
      </c>
      <c r="E50" s="7" t="e">
        <f t="shared" si="12"/>
        <v>#N/A</v>
      </c>
      <c r="F50" s="7" t="e">
        <f t="shared" si="12"/>
        <v>#N/A</v>
      </c>
      <c r="G50" s="7" t="e">
        <f t="shared" si="12"/>
        <v>#N/A</v>
      </c>
      <c r="H50" s="7"/>
      <c r="I50" s="7"/>
      <c r="J50" s="7" t="e">
        <f t="shared" si="12"/>
        <v>#N/A</v>
      </c>
      <c r="K50" s="7" t="e">
        <f t="shared" si="12"/>
        <v>#N/A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3"/>
      <c r="C53" s="7"/>
      <c r="D53" s="7"/>
      <c r="E53" s="7"/>
      <c r="F53" s="7"/>
      <c r="G53" s="7"/>
      <c r="H53" s="7"/>
      <c r="I53" s="7"/>
      <c r="J53" s="21"/>
      <c r="K53" s="7" t="e">
        <f>K57</f>
        <v>#DIV/0!</v>
      </c>
    </row>
    <row r="54" spans="1:12" x14ac:dyDescent="0.25">
      <c r="A54" s="1" t="s">
        <v>30</v>
      </c>
      <c r="B54" s="24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4"/>
      <c r="C55" s="7"/>
      <c r="D55" s="7"/>
      <c r="E55" s="7"/>
      <c r="F55" s="7"/>
      <c r="G55" s="7"/>
      <c r="H55" s="7"/>
      <c r="I55" s="7"/>
      <c r="J55" s="7"/>
      <c r="K55" s="7" t="e">
        <f>K50</f>
        <v>#N/A</v>
      </c>
    </row>
    <row r="56" spans="1:12" x14ac:dyDescent="0.25">
      <c r="J56" s="103" t="s">
        <v>40</v>
      </c>
    </row>
    <row r="57" spans="1:12" x14ac:dyDescent="0.25">
      <c r="A57" s="1" t="s">
        <v>31</v>
      </c>
      <c r="B57" s="3">
        <f>IF(B58=0,0,B16)</f>
        <v>0</v>
      </c>
      <c r="C57" s="3">
        <f t="shared" ref="C57:G57" si="13">IF(C58=0,0,C16)</f>
        <v>0</v>
      </c>
      <c r="D57" s="3">
        <f t="shared" si="13"/>
        <v>0</v>
      </c>
      <c r="E57" s="3">
        <f t="shared" si="13"/>
        <v>0</v>
      </c>
      <c r="F57" s="3">
        <f t="shared" si="13"/>
        <v>0</v>
      </c>
      <c r="G57" s="3">
        <f t="shared" si="13"/>
        <v>0</v>
      </c>
      <c r="H57" s="3">
        <f>IF(H58=0,0,J16)</f>
        <v>0</v>
      </c>
      <c r="I57" s="3">
        <f>SUM(B57:H57)</f>
        <v>0</v>
      </c>
      <c r="J57" s="7" t="e">
        <f>I58*200/I57</f>
        <v>#DIV/0!</v>
      </c>
      <c r="K57" s="7" t="e">
        <f>J57*K50/J60</f>
        <v>#DIV/0!</v>
      </c>
    </row>
    <row r="58" spans="1:12" x14ac:dyDescent="0.25">
      <c r="A58" s="1" t="s">
        <v>32</v>
      </c>
      <c r="B58" s="3">
        <f>_xlfn.IFNA(B29,0)</f>
        <v>0</v>
      </c>
      <c r="C58" s="3">
        <f t="shared" ref="C58:G58" si="14">_xlfn.IFNA(C29,0)</f>
        <v>0</v>
      </c>
      <c r="D58" s="3">
        <f t="shared" si="14"/>
        <v>0</v>
      </c>
      <c r="E58" s="3">
        <f t="shared" si="14"/>
        <v>0</v>
      </c>
      <c r="F58" s="3">
        <f t="shared" si="14"/>
        <v>0</v>
      </c>
      <c r="G58" s="3">
        <f t="shared" si="14"/>
        <v>0</v>
      </c>
      <c r="H58" s="3">
        <f>_xlfn.IFNA(J29,0)</f>
        <v>0</v>
      </c>
      <c r="I58" s="3">
        <f>SUM(B58:H58)</f>
        <v>0</v>
      </c>
    </row>
    <row r="60" spans="1:12" x14ac:dyDescent="0.25">
      <c r="A60" s="1" t="s">
        <v>38</v>
      </c>
      <c r="B60" s="3">
        <f>IF(B57=0,0,B24)</f>
        <v>0</v>
      </c>
      <c r="C60" s="3">
        <f t="shared" ref="C60:G60" si="15">IF(C57=0,0,C24)</f>
        <v>0</v>
      </c>
      <c r="D60" s="3">
        <f t="shared" si="15"/>
        <v>0</v>
      </c>
      <c r="E60" s="3">
        <f t="shared" si="15"/>
        <v>0</v>
      </c>
      <c r="F60" s="3">
        <f t="shared" si="15"/>
        <v>0</v>
      </c>
      <c r="G60" s="3">
        <f t="shared" si="15"/>
        <v>0</v>
      </c>
      <c r="H60" s="3">
        <f>IF(H57=0,0,J24)</f>
        <v>0</v>
      </c>
      <c r="I60" s="3">
        <f>SUM(B60:H60)</f>
        <v>0</v>
      </c>
      <c r="J60" s="7" t="e">
        <f>I61*200/I60</f>
        <v>#DIV/0!</v>
      </c>
    </row>
    <row r="61" spans="1:12" x14ac:dyDescent="0.25">
      <c r="A61" s="1" t="s">
        <v>39</v>
      </c>
      <c r="B61" s="3">
        <f>IF(B58=0,0,B37)</f>
        <v>0</v>
      </c>
      <c r="C61" s="3">
        <f t="shared" ref="C61:G61" si="16">IF(C58=0,0,C37)</f>
        <v>0</v>
      </c>
      <c r="D61" s="3">
        <f t="shared" si="16"/>
        <v>0</v>
      </c>
      <c r="E61" s="3">
        <f t="shared" si="16"/>
        <v>0</v>
      </c>
      <c r="F61" s="3">
        <f t="shared" si="16"/>
        <v>0</v>
      </c>
      <c r="G61" s="3">
        <f t="shared" si="16"/>
        <v>0</v>
      </c>
      <c r="H61" s="3">
        <f>IF(H58=0,0,J37)</f>
        <v>0</v>
      </c>
      <c r="I61" s="3">
        <f>SUM(B61:H61)</f>
        <v>0</v>
      </c>
    </row>
    <row r="66" spans="1:10" x14ac:dyDescent="0.25">
      <c r="A66" s="1" t="s">
        <v>190</v>
      </c>
      <c r="B66" s="1"/>
    </row>
    <row r="67" spans="1:10" x14ac:dyDescent="0.25">
      <c r="A67" s="1"/>
      <c r="B67" s="1" t="str">
        <f>B2</f>
        <v>NSW</v>
      </c>
      <c r="C67" s="1" t="str">
        <f t="shared" ref="C67:G67" si="17">C2</f>
        <v>Vic</v>
      </c>
      <c r="D67" s="1" t="str">
        <f t="shared" si="17"/>
        <v>Qld</v>
      </c>
      <c r="E67" s="1" t="str">
        <f t="shared" si="17"/>
        <v>SA</v>
      </c>
      <c r="F67" s="1" t="str">
        <f t="shared" si="17"/>
        <v>WA</v>
      </c>
      <c r="G67" s="1" t="str">
        <f t="shared" si="17"/>
        <v>Tas</v>
      </c>
      <c r="H67" s="1" t="str">
        <f>J2</f>
        <v>Cth Terr or PNG</v>
      </c>
      <c r="I67" s="1" t="str">
        <f>K2</f>
        <v>Total</v>
      </c>
    </row>
    <row r="68" spans="1:10" x14ac:dyDescent="0.25">
      <c r="A68" s="1" t="s">
        <v>187</v>
      </c>
      <c r="B68" s="3">
        <v>791197</v>
      </c>
      <c r="C68" s="3">
        <v>519100</v>
      </c>
      <c r="D68" s="3">
        <v>192774</v>
      </c>
      <c r="E68" s="3">
        <v>161660</v>
      </c>
      <c r="F68" s="3">
        <v>108500</v>
      </c>
      <c r="G68" s="3"/>
      <c r="H68" s="3"/>
      <c r="I68" s="3">
        <v>1773231</v>
      </c>
      <c r="J68" s="4">
        <f>SUM(B68:H68)-I68</f>
        <v>0</v>
      </c>
    </row>
    <row r="69" spans="1:10" x14ac:dyDescent="0.25">
      <c r="A69" s="1" t="s">
        <v>188</v>
      </c>
      <c r="B69" s="3">
        <v>32930</v>
      </c>
      <c r="C69" s="3">
        <v>51000</v>
      </c>
      <c r="D69" s="3">
        <v>3972</v>
      </c>
      <c r="E69" s="3"/>
      <c r="F69" s="3"/>
      <c r="G69" s="3">
        <v>184500</v>
      </c>
      <c r="H69" s="3"/>
      <c r="I69" s="3">
        <v>272402</v>
      </c>
      <c r="J69" s="4">
        <f>SUM(B69:H69)-I69</f>
        <v>0</v>
      </c>
    </row>
    <row r="70" spans="1:10" x14ac:dyDescent="0.25">
      <c r="A70" s="1" t="s">
        <v>189</v>
      </c>
      <c r="B70" s="3">
        <v>30917</v>
      </c>
      <c r="C70" s="3">
        <v>21900</v>
      </c>
      <c r="D70" s="3">
        <v>28335</v>
      </c>
      <c r="E70" s="3">
        <v>13750</v>
      </c>
      <c r="F70" s="3">
        <v>30045</v>
      </c>
      <c r="G70" s="3"/>
      <c r="H70" s="3">
        <v>7393</v>
      </c>
      <c r="I70" s="3">
        <v>132340</v>
      </c>
      <c r="J70" s="4">
        <f>SUM(B70:H70)-I70</f>
        <v>0</v>
      </c>
    </row>
    <row r="71" spans="1:10" x14ac:dyDescent="0.25">
      <c r="A71" s="1" t="s">
        <v>8</v>
      </c>
      <c r="B71" s="3">
        <v>855044</v>
      </c>
      <c r="C71" s="3">
        <v>592000</v>
      </c>
      <c r="D71" s="3">
        <v>225081</v>
      </c>
      <c r="E71" s="3">
        <v>175410</v>
      </c>
      <c r="F71" s="3">
        <v>138545</v>
      </c>
      <c r="G71" s="3">
        <v>184500</v>
      </c>
      <c r="H71" s="3">
        <v>7393</v>
      </c>
      <c r="I71" s="3">
        <v>2177973</v>
      </c>
      <c r="J71" s="4">
        <f>SUM(B71:H71)-I71</f>
        <v>0</v>
      </c>
    </row>
    <row r="72" spans="1:10" x14ac:dyDescent="0.25">
      <c r="A72" s="1" t="s">
        <v>16</v>
      </c>
      <c r="B72" s="4">
        <f>B71-SUM(B68:B70)</f>
        <v>0</v>
      </c>
      <c r="C72" s="4">
        <f t="shared" ref="C72:I72" si="18">C71-SUM(C68:C70)</f>
        <v>0</v>
      </c>
      <c r="D72" s="4">
        <f t="shared" si="18"/>
        <v>0</v>
      </c>
      <c r="E72" s="4">
        <f t="shared" si="18"/>
        <v>0</v>
      </c>
      <c r="F72" s="4">
        <f t="shared" si="18"/>
        <v>0</v>
      </c>
      <c r="G72" s="4">
        <f t="shared" si="18"/>
        <v>0</v>
      </c>
      <c r="H72" s="4">
        <f t="shared" si="18"/>
        <v>0</v>
      </c>
      <c r="I72" s="4">
        <f t="shared" si="18"/>
        <v>0</v>
      </c>
      <c r="J72" s="4">
        <f>SUM(B72:H72)-I72</f>
        <v>0</v>
      </c>
    </row>
    <row r="74" spans="1:10" x14ac:dyDescent="0.25">
      <c r="A74" s="1" t="s">
        <v>186</v>
      </c>
      <c r="B74" s="1"/>
    </row>
    <row r="75" spans="1:10" x14ac:dyDescent="0.25">
      <c r="A75" s="1"/>
      <c r="B75" s="1" t="str">
        <f>B2</f>
        <v>NSW</v>
      </c>
      <c r="C75" s="1" t="str">
        <f t="shared" ref="C75:G75" si="19">C2</f>
        <v>Vic</v>
      </c>
      <c r="D75" s="1" t="str">
        <f t="shared" si="19"/>
        <v>Qld</v>
      </c>
      <c r="E75" s="1" t="str">
        <f t="shared" si="19"/>
        <v>SA</v>
      </c>
      <c r="F75" s="1" t="str">
        <f t="shared" si="19"/>
        <v>WA</v>
      </c>
      <c r="G75" s="1" t="str">
        <f t="shared" si="19"/>
        <v>Tas</v>
      </c>
      <c r="H75" s="1" t="str">
        <f>J2</f>
        <v>Cth Terr or PNG</v>
      </c>
      <c r="I75" s="1" t="str">
        <f>K2</f>
        <v>Total</v>
      </c>
      <c r="J75" s="4"/>
    </row>
    <row r="76" spans="1:10" x14ac:dyDescent="0.25">
      <c r="A76" s="1" t="s">
        <v>187</v>
      </c>
      <c r="B76" s="3">
        <v>3265875</v>
      </c>
      <c r="C76" s="3">
        <v>2535639</v>
      </c>
      <c r="D76" s="3">
        <v>730076</v>
      </c>
      <c r="E76" s="3">
        <v>588441</v>
      </c>
      <c r="F76" s="3">
        <v>296261</v>
      </c>
      <c r="G76" s="3"/>
      <c r="H76" s="3"/>
      <c r="I76" s="3">
        <v>7416292</v>
      </c>
      <c r="J76" s="4">
        <f>SUM(B76:H76)-I76</f>
        <v>0</v>
      </c>
    </row>
    <row r="77" spans="1:10" x14ac:dyDescent="0.25">
      <c r="A77" s="1" t="s">
        <v>188</v>
      </c>
      <c r="B77" s="3">
        <v>223057</v>
      </c>
      <c r="C77" s="3">
        <v>194143</v>
      </c>
      <c r="D77" s="3">
        <v>28833</v>
      </c>
      <c r="E77" s="3"/>
      <c r="F77" s="3"/>
      <c r="G77" s="3">
        <v>1020608</v>
      </c>
      <c r="H77" s="3"/>
      <c r="I77" s="3">
        <v>1466641</v>
      </c>
      <c r="J77" s="4">
        <f>SUM(B77:H77)-I77</f>
        <v>0</v>
      </c>
    </row>
    <row r="78" spans="1:10" x14ac:dyDescent="0.25">
      <c r="A78" s="1" t="s">
        <v>189</v>
      </c>
      <c r="B78" s="3">
        <v>73129</v>
      </c>
      <c r="C78" s="3">
        <v>35612</v>
      </c>
      <c r="D78" s="3">
        <v>54452</v>
      </c>
      <c r="E78" s="3">
        <v>31614</v>
      </c>
      <c r="F78" s="3">
        <v>87782</v>
      </c>
      <c r="G78" s="3"/>
      <c r="H78" s="3">
        <v>20535</v>
      </c>
      <c r="I78" s="3">
        <v>303124</v>
      </c>
      <c r="J78" s="4">
        <f>SUM(B78:H78)-I78</f>
        <v>0</v>
      </c>
    </row>
    <row r="79" spans="1:10" x14ac:dyDescent="0.25">
      <c r="A79" s="1" t="s">
        <v>8</v>
      </c>
      <c r="B79" s="6">
        <v>3562061</v>
      </c>
      <c r="C79" s="6">
        <v>2765394</v>
      </c>
      <c r="D79" s="6">
        <v>813361</v>
      </c>
      <c r="E79" s="6">
        <v>620055</v>
      </c>
      <c r="F79" s="6">
        <v>384043</v>
      </c>
      <c r="G79" s="6">
        <v>1020608</v>
      </c>
      <c r="H79" s="6">
        <v>20535</v>
      </c>
      <c r="I79" s="6">
        <v>9186057</v>
      </c>
      <c r="J79" s="4">
        <f>SUM(B79:H79)-I79</f>
        <v>0</v>
      </c>
    </row>
    <row r="80" spans="1:10" x14ac:dyDescent="0.25">
      <c r="B80" s="4">
        <f>B79-SUM(B76:B78)</f>
        <v>0</v>
      </c>
      <c r="C80" s="4">
        <f t="shared" ref="C80:I80" si="20">C79-SUM(C76:C78)</f>
        <v>0</v>
      </c>
      <c r="D80" s="4">
        <f t="shared" si="20"/>
        <v>0</v>
      </c>
      <c r="E80" s="4">
        <f t="shared" si="20"/>
        <v>0</v>
      </c>
      <c r="F80" s="4">
        <f t="shared" si="20"/>
        <v>0</v>
      </c>
      <c r="G80" s="4">
        <f t="shared" si="20"/>
        <v>0</v>
      </c>
      <c r="H80" s="4">
        <f t="shared" si="20"/>
        <v>0</v>
      </c>
      <c r="I80" s="4">
        <f t="shared" si="20"/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27C6-3031-407E-8332-FEEDB4F102C0}">
  <sheetPr>
    <tabColor rgb="FF92D050"/>
  </sheetPr>
  <dimension ref="A1:M80"/>
  <sheetViews>
    <sheetView topLeftCell="A38" workbookViewId="0">
      <selection activeCell="L57" sqref="L57"/>
    </sheetView>
  </sheetViews>
  <sheetFormatPr defaultRowHeight="15" x14ac:dyDescent="0.25"/>
  <cols>
    <col min="1" max="1" width="18.140625" style="103" customWidth="1"/>
    <col min="2" max="10" width="12" style="103" customWidth="1"/>
    <col min="11" max="11" width="12.7109375" style="103" bestFit="1" customWidth="1"/>
    <col min="12" max="16384" width="9.140625" style="103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701112</v>
      </c>
      <c r="C3" s="3">
        <v>525797</v>
      </c>
      <c r="D3" s="3">
        <v>220359</v>
      </c>
      <c r="E3" s="3">
        <v>146129</v>
      </c>
      <c r="F3" s="3">
        <v>98587</v>
      </c>
      <c r="G3" s="3">
        <v>72155</v>
      </c>
      <c r="H3" s="3"/>
      <c r="I3" s="3"/>
      <c r="J3" s="3">
        <v>9188</v>
      </c>
      <c r="K3" s="3">
        <v>1773327</v>
      </c>
      <c r="L3" s="4">
        <f t="shared" ref="L3:L11" si="0">SUM(B3:J3)-K3</f>
        <v>0</v>
      </c>
    </row>
    <row r="4" spans="1:13" x14ac:dyDescent="0.25">
      <c r="A4" s="1" t="s">
        <v>10</v>
      </c>
      <c r="B4" s="3">
        <v>75291</v>
      </c>
      <c r="C4" s="3">
        <v>69836</v>
      </c>
      <c r="D4" s="1" t="e">
        <f>NA()</f>
        <v>#N/A</v>
      </c>
      <c r="E4" s="3">
        <v>20050</v>
      </c>
      <c r="F4" s="3">
        <v>14741</v>
      </c>
      <c r="G4" s="3">
        <v>9663</v>
      </c>
      <c r="H4" s="3"/>
      <c r="I4" s="3"/>
      <c r="J4" s="3">
        <v>1133</v>
      </c>
      <c r="K4" s="1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>
        <v>21516</v>
      </c>
      <c r="C5" s="3">
        <v>26320</v>
      </c>
      <c r="D5" s="1" t="e">
        <f>NA()</f>
        <v>#N/A</v>
      </c>
      <c r="E5" s="3">
        <v>2871</v>
      </c>
      <c r="F5" s="3">
        <v>1054</v>
      </c>
      <c r="G5" s="3">
        <v>6312</v>
      </c>
      <c r="H5" s="3"/>
      <c r="I5" s="3"/>
      <c r="J5" s="1">
        <v>100</v>
      </c>
      <c r="K5" s="1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5">
        <f>B4+B5</f>
        <v>96807</v>
      </c>
      <c r="C6" s="5">
        <f>C4+C5</f>
        <v>96156</v>
      </c>
      <c r="D6" s="6">
        <v>37120</v>
      </c>
      <c r="E6" s="5">
        <f>E4+E5</f>
        <v>22921</v>
      </c>
      <c r="F6" s="5">
        <f>F4+F5</f>
        <v>15795</v>
      </c>
      <c r="G6" s="5">
        <f>G4+G5</f>
        <v>15975</v>
      </c>
      <c r="H6" s="5"/>
      <c r="I6" s="5"/>
      <c r="J6" s="5">
        <f>J4+J5</f>
        <v>1233</v>
      </c>
      <c r="K6" s="3">
        <v>286007</v>
      </c>
      <c r="L6" s="4">
        <f t="shared" si="0"/>
        <v>0</v>
      </c>
    </row>
    <row r="7" spans="1:13" x14ac:dyDescent="0.25">
      <c r="A7" s="1" t="s">
        <v>19</v>
      </c>
      <c r="B7" s="5">
        <f>SUM(B3,B6)</f>
        <v>797919</v>
      </c>
      <c r="C7" s="5">
        <f t="shared" ref="C7:K7" si="1">SUM(C3,C6)</f>
        <v>621953</v>
      </c>
      <c r="D7" s="5">
        <f t="shared" si="1"/>
        <v>257479</v>
      </c>
      <c r="E7" s="5">
        <f t="shared" si="1"/>
        <v>169050</v>
      </c>
      <c r="F7" s="5">
        <f t="shared" si="1"/>
        <v>114382</v>
      </c>
      <c r="G7" s="5">
        <f t="shared" si="1"/>
        <v>88130</v>
      </c>
      <c r="H7" s="5"/>
      <c r="I7" s="5"/>
      <c r="J7" s="5">
        <f t="shared" si="1"/>
        <v>10421</v>
      </c>
      <c r="K7" s="5">
        <f t="shared" si="1"/>
        <v>2059334</v>
      </c>
      <c r="L7" s="4">
        <f t="shared" si="0"/>
        <v>0</v>
      </c>
    </row>
    <row r="8" spans="1:13" x14ac:dyDescent="0.25">
      <c r="A8" s="1" t="s">
        <v>13</v>
      </c>
      <c r="B8" s="3">
        <v>2</v>
      </c>
      <c r="C8" s="3">
        <v>8</v>
      </c>
      <c r="D8" s="1">
        <v>1</v>
      </c>
      <c r="E8" s="3">
        <v>6</v>
      </c>
      <c r="F8" s="3">
        <v>3</v>
      </c>
      <c r="G8" s="3">
        <v>2</v>
      </c>
      <c r="H8" s="3"/>
      <c r="I8" s="3"/>
      <c r="J8" s="3">
        <v>0</v>
      </c>
      <c r="K8" s="3">
        <v>22</v>
      </c>
      <c r="L8" s="4">
        <f t="shared" si="0"/>
        <v>0</v>
      </c>
    </row>
    <row r="9" spans="1:13" x14ac:dyDescent="0.25">
      <c r="A9" s="1" t="s">
        <v>14</v>
      </c>
      <c r="B9" s="3">
        <v>409</v>
      </c>
      <c r="C9" s="3">
        <v>310</v>
      </c>
      <c r="D9" s="1">
        <v>96</v>
      </c>
      <c r="E9" s="3">
        <v>130</v>
      </c>
      <c r="F9" s="3">
        <v>593</v>
      </c>
      <c r="G9" s="3">
        <v>102</v>
      </c>
      <c r="H9" s="3"/>
      <c r="I9" s="3"/>
      <c r="J9" s="3">
        <v>8</v>
      </c>
      <c r="K9" s="3">
        <v>1648</v>
      </c>
      <c r="L9" s="4">
        <f t="shared" si="0"/>
        <v>0</v>
      </c>
    </row>
    <row r="10" spans="1:13" x14ac:dyDescent="0.25">
      <c r="A10" s="1" t="s">
        <v>15</v>
      </c>
      <c r="B10" s="3">
        <v>56009</v>
      </c>
      <c r="C10" s="3">
        <v>0</v>
      </c>
      <c r="D10" s="1">
        <v>0</v>
      </c>
      <c r="E10" s="3">
        <v>12228</v>
      </c>
      <c r="F10" s="3">
        <v>0</v>
      </c>
      <c r="G10" s="3">
        <v>0</v>
      </c>
      <c r="H10" s="3"/>
      <c r="I10" s="3"/>
      <c r="J10" s="3">
        <v>1250</v>
      </c>
      <c r="K10" s="3">
        <v>69487</v>
      </c>
      <c r="L10" s="4">
        <f t="shared" si="0"/>
        <v>0</v>
      </c>
    </row>
    <row r="11" spans="1:13" x14ac:dyDescent="0.25">
      <c r="A11" s="1" t="s">
        <v>8</v>
      </c>
      <c r="B11" s="3">
        <v>854339</v>
      </c>
      <c r="C11" s="3">
        <v>622271</v>
      </c>
      <c r="D11" s="3">
        <v>257576</v>
      </c>
      <c r="E11" s="3">
        <v>181414</v>
      </c>
      <c r="F11" s="3">
        <v>114978</v>
      </c>
      <c r="G11" s="3">
        <v>88234</v>
      </c>
      <c r="H11" s="3"/>
      <c r="I11" s="3"/>
      <c r="J11" s="3">
        <v>11679</v>
      </c>
      <c r="K11" s="3">
        <v>2130491</v>
      </c>
      <c r="L11" s="4">
        <f t="shared" si="0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/>
      <c r="I12" s="4"/>
      <c r="J12" s="4">
        <f t="shared" si="2"/>
        <v>0</v>
      </c>
      <c r="K12" s="4">
        <f t="shared" si="2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tr">
        <f>B2</f>
        <v>NSW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ACT</v>
      </c>
      <c r="I15" s="1" t="str">
        <f t="shared" si="3"/>
        <v>NT</v>
      </c>
      <c r="J15" s="1" t="str">
        <f t="shared" si="3"/>
        <v>Cth Terr or PNG</v>
      </c>
      <c r="K15" s="1" t="s">
        <v>8</v>
      </c>
      <c r="L15" s="2" t="s">
        <v>16</v>
      </c>
      <c r="M15" s="1" t="s">
        <v>51</v>
      </c>
    </row>
    <row r="16" spans="1:13" x14ac:dyDescent="0.25">
      <c r="A16" s="1" t="s">
        <v>9</v>
      </c>
      <c r="B16" s="3">
        <v>1134735660</v>
      </c>
      <c r="C16" s="3">
        <v>738234000</v>
      </c>
      <c r="D16" s="3">
        <v>331145893</v>
      </c>
      <c r="E16" s="3">
        <v>225655000</v>
      </c>
      <c r="F16" s="3">
        <v>80248454</v>
      </c>
      <c r="G16" s="1" t="e">
        <f>NA()</f>
        <v>#N/A</v>
      </c>
      <c r="H16" s="1"/>
      <c r="I16" s="1"/>
      <c r="J16" s="3"/>
      <c r="K16" s="1" t="e">
        <f>NA()</f>
        <v>#N/A</v>
      </c>
      <c r="L16" s="4" t="e">
        <f t="shared" ref="L16:L24" si="4">SUM(B16:J16)-K16</f>
        <v>#N/A</v>
      </c>
      <c r="M16" s="9">
        <f>SUM(B16:E16,J16)/10^6</f>
        <v>2429.7705529999998</v>
      </c>
    </row>
    <row r="17" spans="1:13" x14ac:dyDescent="0.25">
      <c r="A17" s="1" t="s">
        <v>10</v>
      </c>
      <c r="B17" s="3">
        <v>370139676</v>
      </c>
      <c r="C17" s="3">
        <v>297667000</v>
      </c>
      <c r="D17" s="1" t="e">
        <f>NA()</f>
        <v>#N/A</v>
      </c>
      <c r="E17" s="3">
        <v>72783000</v>
      </c>
      <c r="F17" s="3">
        <v>80168655</v>
      </c>
      <c r="G17" s="1" t="e">
        <f>NA()</f>
        <v>#N/A</v>
      </c>
      <c r="H17" s="1"/>
      <c r="I17" s="1"/>
      <c r="J17" s="3"/>
      <c r="K17" s="1" t="e">
        <f>NA()</f>
        <v>#N/A</v>
      </c>
      <c r="L17" s="4" t="e">
        <f t="shared" si="4"/>
        <v>#N/A</v>
      </c>
      <c r="M17" s="13"/>
    </row>
    <row r="18" spans="1:13" x14ac:dyDescent="0.25">
      <c r="A18" s="1" t="s">
        <v>11</v>
      </c>
      <c r="B18" s="3">
        <v>1037749691</v>
      </c>
      <c r="C18" s="3">
        <v>889944000</v>
      </c>
      <c r="D18" s="1" t="e">
        <f>NA()</f>
        <v>#N/A</v>
      </c>
      <c r="E18" s="3">
        <v>218208000</v>
      </c>
      <c r="F18" s="3">
        <v>159087869</v>
      </c>
      <c r="G18" s="1" t="e">
        <f>NA()</f>
        <v>#N/A</v>
      </c>
      <c r="H18" s="1"/>
      <c r="I18" s="1"/>
      <c r="J18" s="1"/>
      <c r="K18" s="1" t="e">
        <f>NA()</f>
        <v>#N/A</v>
      </c>
      <c r="L18" s="4" t="e">
        <f t="shared" si="4"/>
        <v>#N/A</v>
      </c>
      <c r="M18" s="13"/>
    </row>
    <row r="19" spans="1:13" x14ac:dyDescent="0.25">
      <c r="A19" s="1" t="s">
        <v>12</v>
      </c>
      <c r="B19" s="5">
        <f>B17+B18</f>
        <v>1407889367</v>
      </c>
      <c r="C19" s="5">
        <f>C17+C18</f>
        <v>1187611000</v>
      </c>
      <c r="D19" s="3">
        <v>407854650</v>
      </c>
      <c r="E19" s="5">
        <f>E17+E18</f>
        <v>290991000</v>
      </c>
      <c r="F19" s="5">
        <f>F17+F18</f>
        <v>239256524</v>
      </c>
      <c r="G19" s="1" t="e">
        <f>NA()</f>
        <v>#N/A</v>
      </c>
      <c r="H19" s="1"/>
      <c r="I19" s="1"/>
      <c r="J19" s="5"/>
      <c r="K19" s="1" t="e">
        <f>NA()</f>
        <v>#N/A</v>
      </c>
      <c r="L19" s="4" t="e">
        <f t="shared" si="4"/>
        <v>#N/A</v>
      </c>
      <c r="M19" s="13"/>
    </row>
    <row r="20" spans="1:13" x14ac:dyDescent="0.25">
      <c r="A20" s="1" t="s">
        <v>19</v>
      </c>
      <c r="B20" s="5">
        <f>SUM(B16,B19)</f>
        <v>2542625027</v>
      </c>
      <c r="C20" s="5">
        <f t="shared" ref="C20:J20" si="5">SUM(C16,C19)</f>
        <v>1925845000</v>
      </c>
      <c r="D20" s="5">
        <f t="shared" si="5"/>
        <v>739000543</v>
      </c>
      <c r="E20" s="5">
        <f t="shared" si="5"/>
        <v>516646000</v>
      </c>
      <c r="F20" s="5">
        <f t="shared" si="5"/>
        <v>319504978</v>
      </c>
      <c r="G20" s="6">
        <v>931132315</v>
      </c>
      <c r="H20" s="6"/>
      <c r="I20" s="6"/>
      <c r="J20" s="5">
        <f t="shared" si="5"/>
        <v>0</v>
      </c>
      <c r="K20" s="3">
        <v>6974753863</v>
      </c>
      <c r="L20" s="4">
        <f t="shared" si="4"/>
        <v>0</v>
      </c>
      <c r="M20" s="13"/>
    </row>
    <row r="21" spans="1:13" x14ac:dyDescent="0.25">
      <c r="A21" s="1" t="s">
        <v>13</v>
      </c>
      <c r="B21" s="3">
        <v>366766958</v>
      </c>
      <c r="C21" s="3">
        <v>243390000</v>
      </c>
      <c r="D21" s="3">
        <v>36675100</v>
      </c>
      <c r="E21" s="3">
        <v>28560000</v>
      </c>
      <c r="F21" s="3">
        <v>9618407</v>
      </c>
      <c r="G21" s="3">
        <v>7798894</v>
      </c>
      <c r="H21" s="3"/>
      <c r="I21" s="3"/>
      <c r="J21" s="3"/>
      <c r="K21" s="3">
        <v>692809359</v>
      </c>
      <c r="L21" s="4">
        <f t="shared" si="4"/>
        <v>0</v>
      </c>
      <c r="M21" s="13"/>
    </row>
    <row r="22" spans="1:13" x14ac:dyDescent="0.25">
      <c r="A22" s="1" t="s">
        <v>14</v>
      </c>
      <c r="B22" s="3">
        <v>48479726</v>
      </c>
      <c r="C22" s="3">
        <v>36175000</v>
      </c>
      <c r="D22" s="3">
        <v>10763482</v>
      </c>
      <c r="E22" s="3">
        <v>6044000</v>
      </c>
      <c r="F22" s="3">
        <v>6132639</v>
      </c>
      <c r="G22" s="3">
        <v>4706596</v>
      </c>
      <c r="H22" s="3"/>
      <c r="I22" s="3"/>
      <c r="J22" s="3"/>
      <c r="K22" s="3">
        <v>112301443</v>
      </c>
      <c r="L22" s="4">
        <f t="shared" si="4"/>
        <v>0</v>
      </c>
      <c r="M22" s="13"/>
    </row>
    <row r="23" spans="1:13" x14ac:dyDescent="0.25">
      <c r="A23" s="1" t="s">
        <v>15</v>
      </c>
      <c r="B23" s="3">
        <v>106236770</v>
      </c>
      <c r="C23" s="3">
        <v>0</v>
      </c>
      <c r="D23" s="1">
        <v>0</v>
      </c>
      <c r="E23" s="3">
        <v>15168000</v>
      </c>
      <c r="F23" s="3">
        <v>0</v>
      </c>
      <c r="G23" s="3">
        <v>0</v>
      </c>
      <c r="H23" s="3"/>
      <c r="I23" s="3"/>
      <c r="J23" s="3">
        <v>58411286</v>
      </c>
      <c r="K23" s="3">
        <v>179816056</v>
      </c>
      <c r="L23" s="4">
        <f t="shared" si="4"/>
        <v>0</v>
      </c>
      <c r="M23" s="13"/>
    </row>
    <row r="24" spans="1:13" x14ac:dyDescent="0.25">
      <c r="A24" s="1" t="s">
        <v>8</v>
      </c>
      <c r="B24" s="3">
        <v>3064108481</v>
      </c>
      <c r="C24" s="3">
        <v>2205410000</v>
      </c>
      <c r="D24" s="3">
        <v>786439125</v>
      </c>
      <c r="E24" s="3">
        <v>566418000</v>
      </c>
      <c r="F24" s="3">
        <v>335256024</v>
      </c>
      <c r="G24" s="3">
        <v>943637805</v>
      </c>
      <c r="H24" s="3"/>
      <c r="I24" s="3"/>
      <c r="J24" s="3">
        <v>58411286</v>
      </c>
      <c r="K24" s="3">
        <v>7959680721</v>
      </c>
      <c r="L24" s="4">
        <f t="shared" si="4"/>
        <v>0</v>
      </c>
      <c r="M24" s="9">
        <f>SUM(B24:E24,J24)/10^6</f>
        <v>6680.7868920000001</v>
      </c>
    </row>
    <row r="25" spans="1:13" x14ac:dyDescent="0.25">
      <c r="A25" s="2" t="s">
        <v>16</v>
      </c>
      <c r="B25" s="4">
        <f t="shared" ref="B25:K25" si="6">SUM(B20:B23)-B24</f>
        <v>0</v>
      </c>
      <c r="C25" s="4">
        <f t="shared" si="6"/>
        <v>0</v>
      </c>
      <c r="D25" s="4">
        <f t="shared" si="6"/>
        <v>0</v>
      </c>
      <c r="E25" s="4">
        <f t="shared" si="6"/>
        <v>0</v>
      </c>
      <c r="F25" s="4">
        <f t="shared" si="6"/>
        <v>0</v>
      </c>
      <c r="G25" s="4">
        <f t="shared" si="6"/>
        <v>0</v>
      </c>
      <c r="H25" s="4"/>
      <c r="I25" s="4"/>
      <c r="J25" s="4">
        <f t="shared" si="6"/>
        <v>0</v>
      </c>
      <c r="K25" s="4">
        <f t="shared" si="6"/>
        <v>0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tr">
        <f>B15</f>
        <v>NSW</v>
      </c>
      <c r="C28" s="1" t="str">
        <f t="shared" ref="C28:J28" si="7">C15</f>
        <v>Vic</v>
      </c>
      <c r="D28" s="1" t="str">
        <f t="shared" si="7"/>
        <v>Qld</v>
      </c>
      <c r="E28" s="1" t="str">
        <f t="shared" si="7"/>
        <v>SA</v>
      </c>
      <c r="F28" s="1" t="str">
        <f t="shared" si="7"/>
        <v>WA</v>
      </c>
      <c r="G28" s="1" t="str">
        <f t="shared" si="7"/>
        <v>Tas</v>
      </c>
      <c r="H28" s="1" t="str">
        <f t="shared" si="7"/>
        <v>ACT</v>
      </c>
      <c r="I28" s="1" t="str">
        <f t="shared" si="7"/>
        <v>NT</v>
      </c>
      <c r="J28" s="1" t="str">
        <f t="shared" si="7"/>
        <v>Cth Terr or PNG</v>
      </c>
      <c r="K28" s="1" t="s">
        <v>8</v>
      </c>
      <c r="L28" s="2" t="s">
        <v>16</v>
      </c>
    </row>
    <row r="29" spans="1:13" x14ac:dyDescent="0.25">
      <c r="A29" s="1" t="s">
        <v>9</v>
      </c>
      <c r="B29" s="3">
        <v>10241175</v>
      </c>
      <c r="C29" s="3">
        <v>6396000</v>
      </c>
      <c r="D29" s="1" t="e">
        <f>NA()</f>
        <v>#N/A</v>
      </c>
      <c r="E29" s="3">
        <v>2251000</v>
      </c>
      <c r="F29" s="3">
        <v>948269</v>
      </c>
      <c r="G29" s="1" t="e">
        <f>NA()</f>
        <v>#N/A</v>
      </c>
      <c r="H29" s="1"/>
      <c r="I29" s="1"/>
      <c r="J29" s="1" t="e">
        <f>NA()</f>
        <v>#N/A</v>
      </c>
      <c r="K29" s="3" t="e">
        <f t="shared" ref="K29:K37" si="8">SUM(B29:C29,E29:G29)</f>
        <v>#N/A</v>
      </c>
      <c r="L29" s="4" t="e">
        <f>SUM(B29:J29)-K29</f>
        <v>#N/A</v>
      </c>
    </row>
    <row r="30" spans="1:13" x14ac:dyDescent="0.25">
      <c r="A30" s="1" t="s">
        <v>10</v>
      </c>
      <c r="B30" s="3">
        <v>3992373</v>
      </c>
      <c r="C30" s="3">
        <v>3199000</v>
      </c>
      <c r="D30" s="1" t="e">
        <f>NA()</f>
        <v>#N/A</v>
      </c>
      <c r="E30" s="3">
        <v>1064000</v>
      </c>
      <c r="F30" s="1">
        <v>1551097</v>
      </c>
      <c r="G30" s="1" t="e">
        <f>NA()</f>
        <v>#N/A</v>
      </c>
      <c r="H30" s="1"/>
      <c r="I30" s="1"/>
      <c r="J30" s="1" t="e">
        <f>NA()</f>
        <v>#N/A</v>
      </c>
      <c r="K30" s="3" t="e">
        <f t="shared" si="8"/>
        <v>#N/A</v>
      </c>
      <c r="L30" s="4" t="e">
        <f>SUM(B30:J30)-K30</f>
        <v>#N/A</v>
      </c>
    </row>
    <row r="31" spans="1:13" x14ac:dyDescent="0.25">
      <c r="A31" s="1" t="s">
        <v>11</v>
      </c>
      <c r="B31" s="3">
        <v>9160060</v>
      </c>
      <c r="C31" s="3">
        <v>5336000</v>
      </c>
      <c r="D31" s="1" t="e">
        <f>NA()</f>
        <v>#N/A</v>
      </c>
      <c r="E31" s="3">
        <v>1754000</v>
      </c>
      <c r="F31" s="1">
        <v>561275</v>
      </c>
      <c r="G31" s="1" t="e">
        <f>NA()</f>
        <v>#N/A</v>
      </c>
      <c r="H31" s="1"/>
      <c r="I31" s="1"/>
      <c r="J31" s="1" t="e">
        <f>NA()</f>
        <v>#N/A</v>
      </c>
      <c r="K31" s="3" t="e">
        <f t="shared" si="8"/>
        <v>#N/A</v>
      </c>
      <c r="L31" s="4" t="e">
        <f>SUM(B31:J31)-K31</f>
        <v>#N/A</v>
      </c>
    </row>
    <row r="32" spans="1:13" x14ac:dyDescent="0.25">
      <c r="A32" s="1" t="s">
        <v>12</v>
      </c>
      <c r="B32" s="5">
        <f>B30+B31</f>
        <v>13152433</v>
      </c>
      <c r="C32" s="5">
        <f>C30+C31</f>
        <v>8535000</v>
      </c>
      <c r="D32" s="1" t="e">
        <f>NA()</f>
        <v>#N/A</v>
      </c>
      <c r="E32" s="5">
        <f>E30+E31</f>
        <v>2818000</v>
      </c>
      <c r="F32" s="5">
        <f>F30+F31</f>
        <v>2112372</v>
      </c>
      <c r="G32" s="1" t="e">
        <f>NA()</f>
        <v>#N/A</v>
      </c>
      <c r="H32" s="1"/>
      <c r="I32" s="1"/>
      <c r="J32" s="1" t="e">
        <f>NA()</f>
        <v>#N/A</v>
      </c>
      <c r="K32" s="3" t="e">
        <f t="shared" si="8"/>
        <v>#N/A</v>
      </c>
      <c r="L32" s="4" t="e">
        <f>SUM(B32:J32)-K32</f>
        <v>#N/A</v>
      </c>
    </row>
    <row r="33" spans="1:12" x14ac:dyDescent="0.25">
      <c r="A33" s="1" t="s">
        <v>19</v>
      </c>
      <c r="B33" s="5">
        <f>SUM(B29,B32)</f>
        <v>23393608</v>
      </c>
      <c r="C33" s="5">
        <f>SUM(C29,C32)</f>
        <v>14931000</v>
      </c>
      <c r="D33" s="1" t="e">
        <f>NA()</f>
        <v>#N/A</v>
      </c>
      <c r="E33" s="5">
        <f>SUM(E29,E32)</f>
        <v>5069000</v>
      </c>
      <c r="F33" s="5">
        <f>SUM(F29,F32)</f>
        <v>3060641</v>
      </c>
      <c r="G33" s="6">
        <v>1742990</v>
      </c>
      <c r="H33" s="6"/>
      <c r="I33" s="6"/>
      <c r="J33" s="1" t="e">
        <f>NA()</f>
        <v>#N/A</v>
      </c>
      <c r="K33" s="3">
        <f t="shared" si="8"/>
        <v>48197239</v>
      </c>
      <c r="L33" s="4"/>
    </row>
    <row r="34" spans="1:12" x14ac:dyDescent="0.25">
      <c r="A34" s="1" t="s">
        <v>13</v>
      </c>
      <c r="B34" s="3">
        <v>702190</v>
      </c>
      <c r="C34" s="3">
        <v>1739000</v>
      </c>
      <c r="D34" s="1" t="e">
        <f>NA()</f>
        <v>#N/A</v>
      </c>
      <c r="E34" s="3">
        <v>14000</v>
      </c>
      <c r="F34" s="3">
        <v>62940</v>
      </c>
      <c r="G34" s="3">
        <v>11459</v>
      </c>
      <c r="H34" s="3"/>
      <c r="I34" s="3"/>
      <c r="J34" s="1" t="e">
        <f>NA()</f>
        <v>#N/A</v>
      </c>
      <c r="K34" s="3">
        <f t="shared" si="8"/>
        <v>2529589</v>
      </c>
      <c r="L34" s="4" t="e">
        <f>SUM(B34:J34)-K34</f>
        <v>#N/A</v>
      </c>
    </row>
    <row r="35" spans="1:12" x14ac:dyDescent="0.25">
      <c r="A35" s="1" t="s">
        <v>14</v>
      </c>
      <c r="B35" s="3">
        <v>591956</v>
      </c>
      <c r="C35" s="3">
        <v>397000</v>
      </c>
      <c r="D35" s="1" t="e">
        <f>NA()</f>
        <v>#N/A</v>
      </c>
      <c r="E35" s="3">
        <v>110000</v>
      </c>
      <c r="F35" s="3">
        <v>48670</v>
      </c>
      <c r="G35" s="3">
        <v>38291</v>
      </c>
      <c r="H35" s="3"/>
      <c r="I35" s="3"/>
      <c r="J35" s="1" t="e">
        <f>NA()</f>
        <v>#N/A</v>
      </c>
      <c r="K35" s="3">
        <f t="shared" si="8"/>
        <v>1185917</v>
      </c>
      <c r="L35" s="4" t="e">
        <f>SUM(B35:J35)-K35</f>
        <v>#N/A</v>
      </c>
    </row>
    <row r="36" spans="1:12" x14ac:dyDescent="0.25">
      <c r="A36" s="1" t="s">
        <v>15</v>
      </c>
      <c r="B36" s="3">
        <v>1397217</v>
      </c>
      <c r="C36" s="3">
        <v>100000</v>
      </c>
      <c r="D36" s="1" t="e">
        <f>NA()</f>
        <v>#N/A</v>
      </c>
      <c r="E36" s="3">
        <v>514000</v>
      </c>
      <c r="F36" s="3">
        <v>13505</v>
      </c>
      <c r="G36" s="3">
        <v>81175</v>
      </c>
      <c r="H36" s="3"/>
      <c r="I36" s="3"/>
      <c r="J36" s="1" t="e">
        <f>NA()</f>
        <v>#N/A</v>
      </c>
      <c r="K36" s="3">
        <f t="shared" si="8"/>
        <v>2105897</v>
      </c>
      <c r="L36" s="4" t="e">
        <f>SUM(B36:J36)-K36</f>
        <v>#N/A</v>
      </c>
    </row>
    <row r="37" spans="1:12" x14ac:dyDescent="0.25">
      <c r="A37" s="1" t="s">
        <v>8</v>
      </c>
      <c r="B37" s="3">
        <v>26084971</v>
      </c>
      <c r="C37" s="3">
        <v>17167000</v>
      </c>
      <c r="D37" s="1" t="e">
        <f>NA()</f>
        <v>#N/A</v>
      </c>
      <c r="E37" s="3">
        <v>5707000</v>
      </c>
      <c r="F37" s="3">
        <v>3185756</v>
      </c>
      <c r="G37" s="3">
        <v>1873915</v>
      </c>
      <c r="H37" s="3"/>
      <c r="I37" s="3"/>
      <c r="J37" s="1" t="e">
        <f>NA()</f>
        <v>#N/A</v>
      </c>
      <c r="K37" s="3">
        <f t="shared" si="8"/>
        <v>54018642</v>
      </c>
      <c r="L37" s="4" t="e">
        <f>SUM(B37:J37)-K37</f>
        <v>#N/A</v>
      </c>
    </row>
    <row r="38" spans="1:12" x14ac:dyDescent="0.25">
      <c r="A38" s="2" t="s">
        <v>16</v>
      </c>
      <c r="B38" s="4">
        <f t="shared" ref="B38:K38" si="9">SUM(B33:B36)-B37</f>
        <v>0</v>
      </c>
      <c r="C38" s="4">
        <f t="shared" si="9"/>
        <v>0</v>
      </c>
      <c r="D38" s="4" t="e">
        <f t="shared" si="9"/>
        <v>#N/A</v>
      </c>
      <c r="E38" s="4">
        <f t="shared" si="9"/>
        <v>0</v>
      </c>
      <c r="F38" s="4">
        <f t="shared" si="9"/>
        <v>0</v>
      </c>
      <c r="G38" s="4">
        <f t="shared" si="9"/>
        <v>0</v>
      </c>
      <c r="H38" s="4"/>
      <c r="I38" s="4"/>
      <c r="J38" s="4" t="e">
        <f t="shared" si="9"/>
        <v>#N/A</v>
      </c>
      <c r="K38" s="4">
        <f t="shared" si="9"/>
        <v>0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tr">
        <f>B2</f>
        <v>NSW</v>
      </c>
      <c r="C41" s="1" t="str">
        <f t="shared" ref="C41:K41" si="10">C2</f>
        <v>Vic</v>
      </c>
      <c r="D41" s="1" t="str">
        <f t="shared" si="10"/>
        <v>Qld</v>
      </c>
      <c r="E41" s="1" t="str">
        <f t="shared" si="10"/>
        <v>SA</v>
      </c>
      <c r="F41" s="1" t="str">
        <f t="shared" si="10"/>
        <v>WA</v>
      </c>
      <c r="G41" s="1" t="str">
        <f t="shared" si="10"/>
        <v>Tas</v>
      </c>
      <c r="H41" s="1" t="str">
        <f t="shared" si="10"/>
        <v>ACT</v>
      </c>
      <c r="I41" s="1" t="str">
        <f t="shared" si="10"/>
        <v>NT</v>
      </c>
      <c r="J41" s="1" t="str">
        <f t="shared" si="10"/>
        <v>Cth Terr or PNG</v>
      </c>
      <c r="K41" s="1" t="str">
        <f t="shared" si="10"/>
        <v>Total</v>
      </c>
      <c r="L41" s="2"/>
    </row>
    <row r="42" spans="1:12" x14ac:dyDescent="0.25">
      <c r="A42" s="1" t="s">
        <v>9</v>
      </c>
      <c r="B42" s="84">
        <f>B29*200/B16</f>
        <v>1.8050327245378011</v>
      </c>
      <c r="C42" s="84">
        <f t="shared" ref="C42:K42" si="11">C29*200/C16</f>
        <v>1.7327839140435146</v>
      </c>
      <c r="D42" s="84" t="e">
        <f t="shared" si="11"/>
        <v>#N/A</v>
      </c>
      <c r="E42" s="84">
        <f t="shared" si="11"/>
        <v>1.9950809864616339</v>
      </c>
      <c r="F42" s="84">
        <f t="shared" si="11"/>
        <v>2.3633327565413285</v>
      </c>
      <c r="G42" s="84" t="e">
        <f t="shared" si="11"/>
        <v>#N/A</v>
      </c>
      <c r="H42" s="84"/>
      <c r="I42" s="84"/>
      <c r="J42" s="84" t="e">
        <f t="shared" si="11"/>
        <v>#N/A</v>
      </c>
      <c r="K42" s="84" t="e">
        <f t="shared" si="11"/>
        <v>#N/A</v>
      </c>
      <c r="L42" s="4"/>
    </row>
    <row r="43" spans="1:12" x14ac:dyDescent="0.25">
      <c r="A43" s="1" t="s">
        <v>10</v>
      </c>
      <c r="B43" s="84">
        <f t="shared" ref="B43:K50" si="12">B30*200/B17</f>
        <v>2.1572251011534358</v>
      </c>
      <c r="C43" s="84">
        <f t="shared" si="12"/>
        <v>2.149381691621846</v>
      </c>
      <c r="D43" s="84" t="e">
        <f t="shared" si="12"/>
        <v>#N/A</v>
      </c>
      <c r="E43" s="84">
        <f t="shared" si="12"/>
        <v>2.9237596691535113</v>
      </c>
      <c r="F43" s="84">
        <f t="shared" si="12"/>
        <v>3.8695846899265054</v>
      </c>
      <c r="G43" s="84" t="e">
        <f t="shared" si="12"/>
        <v>#N/A</v>
      </c>
      <c r="H43" s="84"/>
      <c r="I43" s="84"/>
      <c r="J43" s="84" t="e">
        <f t="shared" si="12"/>
        <v>#N/A</v>
      </c>
      <c r="K43" s="84" t="e">
        <f t="shared" si="12"/>
        <v>#N/A</v>
      </c>
      <c r="L43" s="4"/>
    </row>
    <row r="44" spans="1:12" x14ac:dyDescent="0.25">
      <c r="A44" s="1" t="s">
        <v>11</v>
      </c>
      <c r="B44" s="84">
        <f t="shared" si="12"/>
        <v>1.7653698342561106</v>
      </c>
      <c r="C44" s="84">
        <f t="shared" si="12"/>
        <v>1.1991765774026231</v>
      </c>
      <c r="D44" s="84" t="e">
        <f t="shared" si="12"/>
        <v>#N/A</v>
      </c>
      <c r="E44" s="84">
        <f t="shared" si="12"/>
        <v>1.6076404164833553</v>
      </c>
      <c r="F44" s="84">
        <f t="shared" si="12"/>
        <v>0.70561634086631708</v>
      </c>
      <c r="G44" s="84" t="e">
        <f t="shared" si="12"/>
        <v>#N/A</v>
      </c>
      <c r="H44" s="84"/>
      <c r="I44" s="84"/>
      <c r="J44" s="84" t="e">
        <f t="shared" si="12"/>
        <v>#N/A</v>
      </c>
      <c r="K44" s="84" t="e">
        <f t="shared" si="12"/>
        <v>#N/A</v>
      </c>
      <c r="L44" s="4"/>
    </row>
    <row r="45" spans="1:12" x14ac:dyDescent="0.25">
      <c r="A45" s="1" t="s">
        <v>12</v>
      </c>
      <c r="B45" s="84">
        <f t="shared" si="12"/>
        <v>1.8683901318220553</v>
      </c>
      <c r="C45" s="84">
        <f t="shared" si="12"/>
        <v>1.4373393308078151</v>
      </c>
      <c r="D45" s="84" t="e">
        <f t="shared" si="12"/>
        <v>#N/A</v>
      </c>
      <c r="E45" s="84">
        <f t="shared" si="12"/>
        <v>1.9368296613984626</v>
      </c>
      <c r="F45" s="84">
        <f t="shared" si="12"/>
        <v>1.7657800629085458</v>
      </c>
      <c r="G45" s="84" t="e">
        <f t="shared" si="12"/>
        <v>#N/A</v>
      </c>
      <c r="H45" s="84"/>
      <c r="I45" s="84"/>
      <c r="J45" s="84" t="e">
        <f t="shared" si="12"/>
        <v>#N/A</v>
      </c>
      <c r="K45" s="84" t="e">
        <f t="shared" si="12"/>
        <v>#N/A</v>
      </c>
      <c r="L45" s="4"/>
    </row>
    <row r="46" spans="1:12" x14ac:dyDescent="0.25">
      <c r="A46" s="1" t="s">
        <v>19</v>
      </c>
      <c r="B46" s="84">
        <f t="shared" si="12"/>
        <v>1.8401146650870277</v>
      </c>
      <c r="C46" s="84">
        <f t="shared" si="12"/>
        <v>1.5505920777632676</v>
      </c>
      <c r="D46" s="84" t="e">
        <f t="shared" si="12"/>
        <v>#N/A</v>
      </c>
      <c r="E46" s="84">
        <f t="shared" si="12"/>
        <v>1.9622720392686674</v>
      </c>
      <c r="F46" s="84">
        <f t="shared" si="12"/>
        <v>1.9158643593966163</v>
      </c>
      <c r="G46" s="84">
        <f t="shared" si="12"/>
        <v>0.37438073449314235</v>
      </c>
      <c r="H46" s="84"/>
      <c r="I46" s="84"/>
      <c r="J46" s="84" t="e">
        <f t="shared" si="12"/>
        <v>#N/A</v>
      </c>
      <c r="K46" s="84">
        <f t="shared" si="12"/>
        <v>1.3820484549477499</v>
      </c>
      <c r="L46" s="4"/>
    </row>
    <row r="47" spans="1:12" x14ac:dyDescent="0.25">
      <c r="A47" s="1" t="s">
        <v>13</v>
      </c>
      <c r="B47" s="84">
        <f t="shared" si="12"/>
        <v>0.38290799358212635</v>
      </c>
      <c r="C47" s="84">
        <f t="shared" si="12"/>
        <v>1.4289822917950614</v>
      </c>
      <c r="D47" s="84" t="e">
        <f t="shared" si="12"/>
        <v>#N/A</v>
      </c>
      <c r="E47" s="84">
        <f t="shared" si="12"/>
        <v>9.8039215686274508E-2</v>
      </c>
      <c r="F47" s="84">
        <f t="shared" si="12"/>
        <v>1.3087406261764551</v>
      </c>
      <c r="G47" s="84">
        <f t="shared" si="12"/>
        <v>0.29386218097078892</v>
      </c>
      <c r="H47" s="84"/>
      <c r="I47" s="84"/>
      <c r="J47" s="84" t="e">
        <f t="shared" si="12"/>
        <v>#N/A</v>
      </c>
      <c r="K47" s="84">
        <f t="shared" si="12"/>
        <v>0.73024100126222458</v>
      </c>
      <c r="L47" s="4"/>
    </row>
    <row r="48" spans="1:12" x14ac:dyDescent="0.25">
      <c r="A48" s="1" t="s">
        <v>14</v>
      </c>
      <c r="B48" s="84">
        <f t="shared" si="12"/>
        <v>2.4420765084357119</v>
      </c>
      <c r="C48" s="84">
        <f t="shared" si="12"/>
        <v>2.1948859709744299</v>
      </c>
      <c r="D48" s="84" t="e">
        <f t="shared" si="12"/>
        <v>#N/A</v>
      </c>
      <c r="E48" s="84">
        <f t="shared" si="12"/>
        <v>3.6399735274652549</v>
      </c>
      <c r="F48" s="84">
        <f t="shared" si="12"/>
        <v>1.5872449038660192</v>
      </c>
      <c r="G48" s="84">
        <f t="shared" si="12"/>
        <v>1.6271207471386964</v>
      </c>
      <c r="H48" s="84"/>
      <c r="I48" s="84"/>
      <c r="J48" s="84" t="e">
        <f t="shared" si="12"/>
        <v>#N/A</v>
      </c>
      <c r="K48" s="84">
        <f t="shared" si="12"/>
        <v>2.1120245088925529</v>
      </c>
      <c r="L48" s="4"/>
    </row>
    <row r="49" spans="1:12" x14ac:dyDescent="0.25">
      <c r="A49" s="1" t="s">
        <v>15</v>
      </c>
      <c r="B49" s="84">
        <f t="shared" si="12"/>
        <v>2.6303830585210752</v>
      </c>
      <c r="C49" s="84" t="e">
        <f t="shared" si="12"/>
        <v>#DIV/0!</v>
      </c>
      <c r="D49" s="84" t="e">
        <f t="shared" si="12"/>
        <v>#N/A</v>
      </c>
      <c r="E49" s="84">
        <f t="shared" si="12"/>
        <v>6.7774261603375532</v>
      </c>
      <c r="F49" s="84" t="e">
        <f t="shared" si="12"/>
        <v>#DIV/0!</v>
      </c>
      <c r="G49" s="84" t="e">
        <f t="shared" si="12"/>
        <v>#DIV/0!</v>
      </c>
      <c r="H49" s="84"/>
      <c r="I49" s="84"/>
      <c r="J49" s="84" t="e">
        <f t="shared" si="12"/>
        <v>#N/A</v>
      </c>
      <c r="K49" s="84">
        <f t="shared" si="12"/>
        <v>2.3422791566510615</v>
      </c>
      <c r="L49" s="4"/>
    </row>
    <row r="50" spans="1:12" x14ac:dyDescent="0.25">
      <c r="A50" s="1" t="s">
        <v>8</v>
      </c>
      <c r="B50" s="84">
        <f t="shared" si="12"/>
        <v>1.7026140661630185</v>
      </c>
      <c r="C50" s="84">
        <f t="shared" si="12"/>
        <v>1.556808031159739</v>
      </c>
      <c r="D50" s="84" t="e">
        <f t="shared" si="12"/>
        <v>#N/A</v>
      </c>
      <c r="E50" s="84">
        <f t="shared" si="12"/>
        <v>2.0151195760021752</v>
      </c>
      <c r="F50" s="84">
        <f t="shared" si="12"/>
        <v>1.9004914286044268</v>
      </c>
      <c r="G50" s="84">
        <f t="shared" si="12"/>
        <v>0.3971682758089583</v>
      </c>
      <c r="H50" s="84"/>
      <c r="I50" s="84"/>
      <c r="J50" s="84" t="e">
        <f t="shared" si="12"/>
        <v>#N/A</v>
      </c>
      <c r="K50" s="84">
        <f t="shared" si="12"/>
        <v>1.3573067537114345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13">C41</f>
        <v>Vic</v>
      </c>
      <c r="D52" s="1" t="str">
        <f t="shared" si="13"/>
        <v>Qld</v>
      </c>
      <c r="E52" s="1" t="str">
        <f t="shared" si="13"/>
        <v>SA</v>
      </c>
      <c r="F52" s="1" t="str">
        <f t="shared" si="13"/>
        <v>WA</v>
      </c>
      <c r="G52" s="1" t="str">
        <f t="shared" si="13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14">
        <f>IF(B57&gt;0,B58*200/B57,NA())</f>
        <v>1.8050327245378011</v>
      </c>
      <c r="C53" s="114">
        <f t="shared" ref="C53:I53" si="14">IF(C57&gt;0,C58*200/C57,NA())</f>
        <v>1.7327839140435146</v>
      </c>
      <c r="D53" s="114" t="e">
        <f t="shared" si="14"/>
        <v>#N/A</v>
      </c>
      <c r="E53" s="114">
        <f t="shared" si="14"/>
        <v>1.9950809864616339</v>
      </c>
      <c r="F53" s="114">
        <f t="shared" si="14"/>
        <v>2.3633327565413285</v>
      </c>
      <c r="G53" s="114" t="e">
        <f t="shared" si="14"/>
        <v>#N/A</v>
      </c>
      <c r="H53" s="114" t="e">
        <f t="shared" si="14"/>
        <v>#N/A</v>
      </c>
      <c r="I53" s="114">
        <f t="shared" si="14"/>
        <v>1.8207984551779641</v>
      </c>
      <c r="J53" s="110"/>
      <c r="K53" s="110"/>
      <c r="L53" s="84">
        <f>L57</f>
        <v>1.4624081093054424</v>
      </c>
    </row>
    <row r="54" spans="1:12" x14ac:dyDescent="0.25">
      <c r="A54" s="1" t="s">
        <v>30</v>
      </c>
      <c r="B54" s="114">
        <f>IF(B63&gt;0,B64*200/B63,NA())</f>
        <v>1.6423778574623136</v>
      </c>
      <c r="C54" s="114">
        <f t="shared" ref="C54:I54" si="15">IF(C63&gt;0,C64*200/C63,NA())</f>
        <v>1.468262839632055</v>
      </c>
      <c r="D54" s="114" t="e">
        <f t="shared" si="15"/>
        <v>#N/A</v>
      </c>
      <c r="E54" s="114">
        <f t="shared" si="15"/>
        <v>2.0283892323990576</v>
      </c>
      <c r="F54" s="114">
        <f t="shared" si="15"/>
        <v>1.7548396700537165</v>
      </c>
      <c r="G54" s="114" t="e">
        <f t="shared" si="15"/>
        <v>#N/A</v>
      </c>
      <c r="H54" s="114" t="e">
        <f t="shared" si="15"/>
        <v>#N/A</v>
      </c>
      <c r="I54" s="114">
        <f t="shared" si="15"/>
        <v>1.6185219585804427</v>
      </c>
      <c r="J54" s="84"/>
      <c r="K54" s="84"/>
      <c r="L54" s="84">
        <f>L63</f>
        <v>1.2999459828109439</v>
      </c>
    </row>
    <row r="55" spans="1:12" x14ac:dyDescent="0.25">
      <c r="A55" s="1" t="s">
        <v>8</v>
      </c>
      <c r="B55" s="114">
        <f>IF(B60&gt;0,B61*200/B60,NA())</f>
        <v>1.7026140661630185</v>
      </c>
      <c r="C55" s="114">
        <f t="shared" ref="C55:I55" si="16">IF(C60&gt;0,C61*200/C60,NA())</f>
        <v>1.556808031159739</v>
      </c>
      <c r="D55" s="114" t="e">
        <f t="shared" si="16"/>
        <v>#N/A</v>
      </c>
      <c r="E55" s="114">
        <f t="shared" si="16"/>
        <v>2.0151195760021752</v>
      </c>
      <c r="F55" s="114">
        <f t="shared" si="16"/>
        <v>1.9004914286044268</v>
      </c>
      <c r="G55" s="114" t="e">
        <f t="shared" si="16"/>
        <v>#N/A</v>
      </c>
      <c r="H55" s="114" t="e">
        <f t="shared" si="16"/>
        <v>#N/A</v>
      </c>
      <c r="I55" s="114">
        <f t="shared" si="16"/>
        <v>1.6899400547868666</v>
      </c>
      <c r="J55" s="84"/>
      <c r="K55" s="84"/>
      <c r="L55" s="84">
        <f>K50</f>
        <v>1.3573067537114345</v>
      </c>
    </row>
    <row r="56" spans="1:12" x14ac:dyDescent="0.25">
      <c r="A56" s="108"/>
      <c r="B56" s="111"/>
      <c r="C56" s="111"/>
      <c r="D56" s="111"/>
      <c r="E56" s="111"/>
      <c r="F56" s="111"/>
      <c r="G56" s="111"/>
      <c r="H56" s="111"/>
      <c r="I56" s="111"/>
      <c r="J56" s="111" t="s">
        <v>40</v>
      </c>
      <c r="K56" s="111"/>
      <c r="L56" s="111"/>
    </row>
    <row r="57" spans="1:12" x14ac:dyDescent="0.25">
      <c r="A57" s="1" t="s">
        <v>31</v>
      </c>
      <c r="B57" s="5">
        <f>IF(B58=0,0,B16)</f>
        <v>1134735660</v>
      </c>
      <c r="C57" s="5">
        <f t="shared" ref="C57:G57" si="17">IF(C58=0,0,C16)</f>
        <v>738234000</v>
      </c>
      <c r="D57" s="5">
        <f t="shared" si="17"/>
        <v>0</v>
      </c>
      <c r="E57" s="5">
        <f t="shared" si="17"/>
        <v>225655000</v>
      </c>
      <c r="F57" s="5">
        <f t="shared" si="17"/>
        <v>80248454</v>
      </c>
      <c r="G57" s="5">
        <f t="shared" si="17"/>
        <v>0</v>
      </c>
      <c r="H57" s="5">
        <f>IF(H58=0,0,J16)</f>
        <v>0</v>
      </c>
      <c r="I57" s="5">
        <f>SUM(B57:H57)</f>
        <v>2178873114</v>
      </c>
      <c r="J57" s="84">
        <f>I58*200/I57</f>
        <v>1.8207984551779641</v>
      </c>
      <c r="K57" s="84"/>
      <c r="L57" s="84">
        <f>J57*K$50/J$60</f>
        <v>1.4624081093054424</v>
      </c>
    </row>
    <row r="58" spans="1:12" x14ac:dyDescent="0.25">
      <c r="A58" s="1" t="s">
        <v>32</v>
      </c>
      <c r="B58" s="5">
        <f>_xlfn.IFNA(B29,0)</f>
        <v>10241175</v>
      </c>
      <c r="C58" s="5">
        <f t="shared" ref="C58:G58" si="18">_xlfn.IFNA(C29,0)</f>
        <v>6396000</v>
      </c>
      <c r="D58" s="5">
        <f t="shared" si="18"/>
        <v>0</v>
      </c>
      <c r="E58" s="5">
        <f t="shared" si="18"/>
        <v>2251000</v>
      </c>
      <c r="F58" s="5">
        <f t="shared" si="18"/>
        <v>948269</v>
      </c>
      <c r="G58" s="5">
        <f t="shared" si="18"/>
        <v>0</v>
      </c>
      <c r="H58" s="5">
        <f>_xlfn.IFNA(J29,0)</f>
        <v>0</v>
      </c>
      <c r="I58" s="5">
        <f>SUM(B58:H58)</f>
        <v>19836444</v>
      </c>
      <c r="J58" s="111"/>
      <c r="K58" s="111"/>
      <c r="L58" s="111"/>
    </row>
    <row r="59" spans="1:12" x14ac:dyDescent="0.25">
      <c r="A59" s="108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</row>
    <row r="60" spans="1:12" x14ac:dyDescent="0.25">
      <c r="A60" s="1" t="s">
        <v>38</v>
      </c>
      <c r="B60" s="5">
        <f>IF(B57=0,0,B24)</f>
        <v>3064108481</v>
      </c>
      <c r="C60" s="5">
        <f t="shared" ref="C60:G60" si="19">IF(C57=0,0,C24)</f>
        <v>2205410000</v>
      </c>
      <c r="D60" s="5">
        <f t="shared" si="19"/>
        <v>0</v>
      </c>
      <c r="E60" s="5">
        <f t="shared" si="19"/>
        <v>566418000</v>
      </c>
      <c r="F60" s="5">
        <f t="shared" si="19"/>
        <v>335256024</v>
      </c>
      <c r="G60" s="5">
        <f t="shared" si="19"/>
        <v>0</v>
      </c>
      <c r="H60" s="5">
        <f>IF(H57=0,0,J24)</f>
        <v>0</v>
      </c>
      <c r="I60" s="5">
        <f>SUM(B60:H60)</f>
        <v>6171192505</v>
      </c>
      <c r="J60" s="84">
        <f>I61*200/I60</f>
        <v>1.6899400547868666</v>
      </c>
      <c r="K60" s="84"/>
      <c r="L60" s="84">
        <f>J60*K$50/J$60</f>
        <v>1.3573067537114345</v>
      </c>
    </row>
    <row r="61" spans="1:12" x14ac:dyDescent="0.25">
      <c r="A61" s="1" t="s">
        <v>39</v>
      </c>
      <c r="B61" s="5">
        <f>IF(B58=0,0,B37)</f>
        <v>26084971</v>
      </c>
      <c r="C61" s="5">
        <f t="shared" ref="C61:G61" si="20">IF(C58=0,0,C37)</f>
        <v>17167000</v>
      </c>
      <c r="D61" s="5">
        <f t="shared" si="20"/>
        <v>0</v>
      </c>
      <c r="E61" s="5">
        <f t="shared" si="20"/>
        <v>5707000</v>
      </c>
      <c r="F61" s="5">
        <f t="shared" si="20"/>
        <v>3185756</v>
      </c>
      <c r="G61" s="5">
        <f t="shared" si="20"/>
        <v>0</v>
      </c>
      <c r="H61" s="5">
        <f>IF(H58=0,0,J37)</f>
        <v>0</v>
      </c>
      <c r="I61" s="5">
        <f>SUM(B61:H61)</f>
        <v>52144727</v>
      </c>
      <c r="J61" s="111"/>
      <c r="K61" s="111"/>
      <c r="L61" s="84"/>
    </row>
    <row r="62" spans="1:12" x14ac:dyDescent="0.25">
      <c r="A62" s="108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84"/>
    </row>
    <row r="63" spans="1:12" x14ac:dyDescent="0.25">
      <c r="A63" s="1" t="s">
        <v>192</v>
      </c>
      <c r="B63" s="5">
        <f>B60-B57</f>
        <v>1929372821</v>
      </c>
      <c r="C63" s="5">
        <f t="shared" ref="C63:I64" si="21">C60-C57</f>
        <v>1467176000</v>
      </c>
      <c r="D63" s="5">
        <f t="shared" si="21"/>
        <v>0</v>
      </c>
      <c r="E63" s="5">
        <f t="shared" si="21"/>
        <v>340763000</v>
      </c>
      <c r="F63" s="5">
        <f t="shared" si="21"/>
        <v>255007570</v>
      </c>
      <c r="G63" s="5">
        <f t="shared" si="21"/>
        <v>0</v>
      </c>
      <c r="H63" s="5">
        <f t="shared" si="21"/>
        <v>0</v>
      </c>
      <c r="I63" s="5">
        <f t="shared" si="21"/>
        <v>3992319391</v>
      </c>
      <c r="J63" s="84">
        <f>I64*200/I63</f>
        <v>1.6185219585804427</v>
      </c>
      <c r="K63" s="84"/>
      <c r="L63" s="84">
        <f>J63*K$50/J$60</f>
        <v>1.2999459828109439</v>
      </c>
    </row>
    <row r="64" spans="1:12" x14ac:dyDescent="0.25">
      <c r="A64" s="1" t="s">
        <v>193</v>
      </c>
      <c r="B64" s="5">
        <f>B61-B58</f>
        <v>15843796</v>
      </c>
      <c r="C64" s="5">
        <f t="shared" si="21"/>
        <v>10771000</v>
      </c>
      <c r="D64" s="5">
        <f t="shared" si="21"/>
        <v>0</v>
      </c>
      <c r="E64" s="5">
        <f t="shared" si="21"/>
        <v>3456000</v>
      </c>
      <c r="F64" s="5">
        <f t="shared" si="21"/>
        <v>2237487</v>
      </c>
      <c r="G64" s="5">
        <f t="shared" si="21"/>
        <v>0</v>
      </c>
      <c r="H64" s="5">
        <f t="shared" si="21"/>
        <v>0</v>
      </c>
      <c r="I64" s="5">
        <f t="shared" si="21"/>
        <v>32308283</v>
      </c>
      <c r="J64" s="111"/>
      <c r="K64" s="111"/>
      <c r="L64" s="111"/>
    </row>
    <row r="65" spans="1:12" x14ac:dyDescent="0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</row>
    <row r="66" spans="1:12" x14ac:dyDescent="0.25">
      <c r="A66" s="1" t="s">
        <v>190</v>
      </c>
      <c r="B66" s="1"/>
    </row>
    <row r="67" spans="1:12" x14ac:dyDescent="0.25">
      <c r="A67" s="1"/>
      <c r="B67" s="1" t="str">
        <f>B2</f>
        <v>NSW</v>
      </c>
      <c r="C67" s="1" t="str">
        <f t="shared" ref="C67:G67" si="22">C2</f>
        <v>Vic</v>
      </c>
      <c r="D67" s="1" t="str">
        <f t="shared" si="22"/>
        <v>Qld</v>
      </c>
      <c r="E67" s="1" t="str">
        <f t="shared" si="22"/>
        <v>SA</v>
      </c>
      <c r="F67" s="1" t="str">
        <f t="shared" si="22"/>
        <v>WA</v>
      </c>
      <c r="G67" s="1" t="str">
        <f t="shared" si="22"/>
        <v>Tas</v>
      </c>
      <c r="H67" s="1" t="str">
        <f>J2</f>
        <v>Cth Terr or PNG</v>
      </c>
      <c r="I67" s="1" t="str">
        <f>K2</f>
        <v>Total</v>
      </c>
    </row>
    <row r="68" spans="1:12" x14ac:dyDescent="0.25">
      <c r="A68" s="1" t="s">
        <v>187</v>
      </c>
      <c r="B68" s="3">
        <v>892997</v>
      </c>
      <c r="C68" s="3">
        <v>538600</v>
      </c>
      <c r="D68" s="3">
        <v>192774</v>
      </c>
      <c r="E68" s="3">
        <v>176660</v>
      </c>
      <c r="F68" s="3">
        <v>127000</v>
      </c>
      <c r="G68" s="3"/>
      <c r="H68" s="3"/>
      <c r="I68" s="3">
        <v>1928031</v>
      </c>
      <c r="J68" s="4">
        <f>SUM(B68:H68)-I68</f>
        <v>0</v>
      </c>
    </row>
    <row r="69" spans="1:12" x14ac:dyDescent="0.25">
      <c r="A69" s="1" t="s">
        <v>188</v>
      </c>
      <c r="B69" s="3">
        <v>32930</v>
      </c>
      <c r="C69" s="3">
        <v>51000</v>
      </c>
      <c r="D69" s="3">
        <v>3960</v>
      </c>
      <c r="E69" s="3"/>
      <c r="F69" s="3"/>
      <c r="G69" s="3">
        <v>211700</v>
      </c>
      <c r="H69" s="3"/>
      <c r="I69" s="3">
        <v>299590</v>
      </c>
      <c r="J69" s="4">
        <f>SUM(B69:H69)-I69</f>
        <v>0</v>
      </c>
    </row>
    <row r="70" spans="1:12" x14ac:dyDescent="0.25">
      <c r="A70" s="1" t="s">
        <v>189</v>
      </c>
      <c r="B70" s="3">
        <v>36483</v>
      </c>
      <c r="C70" s="3">
        <v>25200</v>
      </c>
      <c r="D70" s="3">
        <v>31565</v>
      </c>
      <c r="E70" s="3">
        <v>15230</v>
      </c>
      <c r="F70" s="3">
        <v>16752</v>
      </c>
      <c r="G70" s="3"/>
      <c r="H70" s="3">
        <v>8712</v>
      </c>
      <c r="I70" s="3">
        <v>133942</v>
      </c>
      <c r="J70" s="4">
        <f>SUM(B70:H70)-I70</f>
        <v>0</v>
      </c>
    </row>
    <row r="71" spans="1:12" x14ac:dyDescent="0.25">
      <c r="A71" s="1" t="s">
        <v>8</v>
      </c>
      <c r="B71" s="3">
        <v>962410</v>
      </c>
      <c r="C71" s="3">
        <v>614800</v>
      </c>
      <c r="D71" s="3">
        <v>228299</v>
      </c>
      <c r="E71" s="3">
        <v>191890</v>
      </c>
      <c r="F71" s="3">
        <v>143752</v>
      </c>
      <c r="G71" s="3">
        <v>211700</v>
      </c>
      <c r="H71" s="3">
        <v>8712</v>
      </c>
      <c r="I71" s="3">
        <v>2361563</v>
      </c>
      <c r="J71" s="4">
        <f>SUM(B71:H71)-I71</f>
        <v>0</v>
      </c>
    </row>
    <row r="72" spans="1:12" x14ac:dyDescent="0.25">
      <c r="A72" s="1" t="s">
        <v>16</v>
      </c>
      <c r="B72" s="4">
        <f>B71-SUM(B68:B70)</f>
        <v>0</v>
      </c>
      <c r="C72" s="4">
        <f t="shared" ref="C72:I72" si="23">C71-SUM(C68:C70)</f>
        <v>0</v>
      </c>
      <c r="D72" s="4">
        <f t="shared" si="23"/>
        <v>0</v>
      </c>
      <c r="E72" s="4">
        <f t="shared" si="23"/>
        <v>0</v>
      </c>
      <c r="F72" s="4">
        <f t="shared" si="23"/>
        <v>0</v>
      </c>
      <c r="G72" s="4">
        <f t="shared" si="23"/>
        <v>0</v>
      </c>
      <c r="H72" s="4">
        <f t="shared" si="23"/>
        <v>0</v>
      </c>
      <c r="I72" s="4">
        <f t="shared" si="23"/>
        <v>0</v>
      </c>
      <c r="J72" s="4">
        <f>SUM(B72:H72)-I72</f>
        <v>0</v>
      </c>
    </row>
    <row r="74" spans="1:12" x14ac:dyDescent="0.25">
      <c r="A74" s="1" t="s">
        <v>186</v>
      </c>
      <c r="B74" s="1"/>
    </row>
    <row r="75" spans="1:12" x14ac:dyDescent="0.25">
      <c r="A75" s="1"/>
      <c r="B75" s="1" t="str">
        <f>B2</f>
        <v>NSW</v>
      </c>
      <c r="C75" s="1" t="str">
        <f t="shared" ref="C75:G75" si="24">C2</f>
        <v>Vic</v>
      </c>
      <c r="D75" s="1" t="str">
        <f t="shared" si="24"/>
        <v>Qld</v>
      </c>
      <c r="E75" s="1" t="str">
        <f t="shared" si="24"/>
        <v>SA</v>
      </c>
      <c r="F75" s="1" t="str">
        <f t="shared" si="24"/>
        <v>WA</v>
      </c>
      <c r="G75" s="1" t="str">
        <f t="shared" si="24"/>
        <v>Tas</v>
      </c>
      <c r="H75" s="1" t="str">
        <f>J2</f>
        <v>Cth Terr or PNG</v>
      </c>
      <c r="I75" s="1" t="str">
        <f>K2</f>
        <v>Total</v>
      </c>
      <c r="J75" s="4"/>
    </row>
    <row r="76" spans="1:12" x14ac:dyDescent="0.25">
      <c r="A76" s="1" t="s">
        <v>187</v>
      </c>
      <c r="B76" s="3">
        <v>3596547</v>
      </c>
      <c r="C76" s="3">
        <v>2580929</v>
      </c>
      <c r="D76" s="3">
        <v>855954</v>
      </c>
      <c r="E76" s="3">
        <v>653395</v>
      </c>
      <c r="F76" s="3">
        <v>401306</v>
      </c>
      <c r="G76" s="3"/>
      <c r="H76" s="3"/>
      <c r="I76" s="3">
        <v>8088131</v>
      </c>
      <c r="J76" s="4">
        <f>SUM(B76:H76)-I76</f>
        <v>0</v>
      </c>
    </row>
    <row r="77" spans="1:12" x14ac:dyDescent="0.25">
      <c r="A77" s="1" t="s">
        <v>188</v>
      </c>
      <c r="B77" s="3">
        <v>200638</v>
      </c>
      <c r="C77" s="3">
        <v>226408</v>
      </c>
      <c r="D77" s="3">
        <v>29510</v>
      </c>
      <c r="E77" s="3"/>
      <c r="F77" s="3"/>
      <c r="G77" s="3">
        <v>1086040</v>
      </c>
      <c r="H77" s="3"/>
      <c r="I77" s="3">
        <v>1542596</v>
      </c>
      <c r="J77" s="4">
        <f>SUM(B77:H77)-I77</f>
        <v>0</v>
      </c>
    </row>
    <row r="78" spans="1:12" x14ac:dyDescent="0.25">
      <c r="A78" s="1" t="s">
        <v>189</v>
      </c>
      <c r="B78" s="3">
        <v>81871</v>
      </c>
      <c r="C78" s="3">
        <v>44562</v>
      </c>
      <c r="D78" s="3">
        <v>65474</v>
      </c>
      <c r="E78" s="3">
        <v>32359</v>
      </c>
      <c r="F78" s="3">
        <v>31407</v>
      </c>
      <c r="G78" s="3"/>
      <c r="H78" s="3">
        <v>23110</v>
      </c>
      <c r="I78" s="3">
        <v>278783</v>
      </c>
      <c r="J78" s="4">
        <f>SUM(B78:H78)-I78</f>
        <v>0</v>
      </c>
    </row>
    <row r="79" spans="1:12" x14ac:dyDescent="0.25">
      <c r="A79" s="1" t="s">
        <v>8</v>
      </c>
      <c r="B79" s="6">
        <v>3879056</v>
      </c>
      <c r="C79" s="6">
        <v>2851899</v>
      </c>
      <c r="D79" s="6">
        <v>950938</v>
      </c>
      <c r="E79" s="6">
        <v>685754</v>
      </c>
      <c r="F79" s="6">
        <v>432713</v>
      </c>
      <c r="G79" s="6">
        <v>1086040</v>
      </c>
      <c r="H79" s="6">
        <v>23110</v>
      </c>
      <c r="I79" s="6">
        <v>9909510</v>
      </c>
      <c r="J79" s="4">
        <f>SUM(B79:H79)-I79</f>
        <v>0</v>
      </c>
    </row>
    <row r="80" spans="1:12" x14ac:dyDescent="0.25">
      <c r="B80" s="4">
        <f>B79-SUM(B76:B78)</f>
        <v>0</v>
      </c>
      <c r="C80" s="4">
        <f t="shared" ref="C80:I80" si="25">C79-SUM(C76:C78)</f>
        <v>0</v>
      </c>
      <c r="D80" s="4">
        <f t="shared" si="25"/>
        <v>0</v>
      </c>
      <c r="E80" s="4">
        <f t="shared" si="25"/>
        <v>0</v>
      </c>
      <c r="F80" s="4">
        <f t="shared" si="25"/>
        <v>0</v>
      </c>
      <c r="G80" s="4">
        <f t="shared" si="25"/>
        <v>0</v>
      </c>
      <c r="H80" s="4">
        <f t="shared" si="25"/>
        <v>0</v>
      </c>
      <c r="I80" s="4">
        <f t="shared" si="25"/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6824-4D05-45F6-AF83-BC5CC6EB4325}">
  <sheetPr>
    <tabColor rgb="FF92D050"/>
  </sheetPr>
  <dimension ref="A1:M80"/>
  <sheetViews>
    <sheetView topLeftCell="A28" workbookViewId="0">
      <selection activeCell="J54" sqref="J54"/>
    </sheetView>
  </sheetViews>
  <sheetFormatPr defaultRowHeight="15" x14ac:dyDescent="0.25"/>
  <cols>
    <col min="1" max="1" width="18.140625" style="103" customWidth="1"/>
    <col min="2" max="10" width="12" style="103" customWidth="1"/>
    <col min="11" max="11" width="12.7109375" style="103" bestFit="1" customWidth="1"/>
    <col min="12" max="16384" width="9.140625" style="103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738332</v>
      </c>
      <c r="C3" s="3">
        <v>554136</v>
      </c>
      <c r="D3" s="3">
        <v>250173</v>
      </c>
      <c r="E3" s="3">
        <v>156176</v>
      </c>
      <c r="F3" s="3">
        <v>114490</v>
      </c>
      <c r="G3" s="3">
        <v>76273</v>
      </c>
      <c r="H3" s="3"/>
      <c r="I3" s="3"/>
      <c r="J3" s="3">
        <v>9929</v>
      </c>
      <c r="K3" s="3">
        <f t="shared" ref="K3:K11" si="0">SUM(B3:J3)</f>
        <v>1899509</v>
      </c>
      <c r="L3" s="4">
        <f t="shared" ref="L3:L11" si="1">SUM(B3:J3)-K3</f>
        <v>0</v>
      </c>
    </row>
    <row r="4" spans="1:13" x14ac:dyDescent="0.25">
      <c r="A4" s="1" t="s">
        <v>10</v>
      </c>
      <c r="B4" s="3">
        <v>80728</v>
      </c>
      <c r="C4" s="3">
        <v>72276</v>
      </c>
      <c r="D4" s="1" t="e">
        <f>NA()</f>
        <v>#N/A</v>
      </c>
      <c r="E4" s="3">
        <v>20770</v>
      </c>
      <c r="F4" s="3">
        <v>14615</v>
      </c>
      <c r="G4" s="3">
        <v>10047</v>
      </c>
      <c r="H4" s="3"/>
      <c r="I4" s="3"/>
      <c r="J4" s="3">
        <v>1283</v>
      </c>
      <c r="K4" s="3" t="e">
        <f t="shared" si="0"/>
        <v>#N/A</v>
      </c>
      <c r="L4" s="4" t="e">
        <f t="shared" si="1"/>
        <v>#N/A</v>
      </c>
    </row>
    <row r="5" spans="1:13" x14ac:dyDescent="0.25">
      <c r="A5" s="1" t="s">
        <v>11</v>
      </c>
      <c r="B5" s="3">
        <v>22750</v>
      </c>
      <c r="C5" s="3">
        <v>28315</v>
      </c>
      <c r="D5" s="1" t="e">
        <f>NA()</f>
        <v>#N/A</v>
      </c>
      <c r="E5" s="3">
        <v>3334</v>
      </c>
      <c r="F5" s="3">
        <v>983</v>
      </c>
      <c r="G5" s="3">
        <v>6689</v>
      </c>
      <c r="H5" s="3"/>
      <c r="I5" s="3"/>
      <c r="J5" s="1">
        <v>267</v>
      </c>
      <c r="K5" s="3" t="e">
        <f t="shared" si="0"/>
        <v>#N/A</v>
      </c>
      <c r="L5" s="4" t="e">
        <f t="shared" si="1"/>
        <v>#N/A</v>
      </c>
    </row>
    <row r="6" spans="1:13" x14ac:dyDescent="0.25">
      <c r="A6" s="1" t="s">
        <v>12</v>
      </c>
      <c r="B6" s="5">
        <f>B4+B5</f>
        <v>103478</v>
      </c>
      <c r="C6" s="5">
        <f>C4+C5</f>
        <v>100591</v>
      </c>
      <c r="D6" s="6">
        <v>39892</v>
      </c>
      <c r="E6" s="5">
        <f>E4+E5</f>
        <v>24104</v>
      </c>
      <c r="F6" s="5">
        <f>F4+F5</f>
        <v>15598</v>
      </c>
      <c r="G6" s="5">
        <f>G4+G5</f>
        <v>16736</v>
      </c>
      <c r="H6" s="5"/>
      <c r="I6" s="5"/>
      <c r="J6" s="5">
        <f>J4+J5</f>
        <v>1550</v>
      </c>
      <c r="K6" s="3">
        <f t="shared" si="0"/>
        <v>301949</v>
      </c>
      <c r="L6" s="4">
        <f t="shared" si="1"/>
        <v>0</v>
      </c>
    </row>
    <row r="7" spans="1:13" x14ac:dyDescent="0.25">
      <c r="A7" s="1" t="s">
        <v>19</v>
      </c>
      <c r="B7" s="5">
        <f>SUM(B3,B6)</f>
        <v>841810</v>
      </c>
      <c r="C7" s="5">
        <f t="shared" ref="C7:J7" si="2">SUM(C3,C6)</f>
        <v>654727</v>
      </c>
      <c r="D7" s="5">
        <f t="shared" si="2"/>
        <v>290065</v>
      </c>
      <c r="E7" s="5">
        <f t="shared" si="2"/>
        <v>180280</v>
      </c>
      <c r="F7" s="5">
        <f t="shared" si="2"/>
        <v>130088</v>
      </c>
      <c r="G7" s="5">
        <f t="shared" si="2"/>
        <v>93009</v>
      </c>
      <c r="H7" s="5"/>
      <c r="I7" s="5"/>
      <c r="J7" s="5">
        <f t="shared" si="2"/>
        <v>11479</v>
      </c>
      <c r="K7" s="3">
        <f t="shared" si="0"/>
        <v>2201458</v>
      </c>
      <c r="L7" s="4">
        <f t="shared" si="1"/>
        <v>0</v>
      </c>
    </row>
    <row r="8" spans="1:13" x14ac:dyDescent="0.25">
      <c r="A8" s="1" t="s">
        <v>13</v>
      </c>
      <c r="B8" s="3">
        <v>2</v>
      </c>
      <c r="C8" s="3">
        <v>8</v>
      </c>
      <c r="D8" s="1">
        <v>1</v>
      </c>
      <c r="E8" s="3">
        <v>1</v>
      </c>
      <c r="F8" s="3">
        <v>2</v>
      </c>
      <c r="G8" s="3">
        <v>2</v>
      </c>
      <c r="H8" s="3"/>
      <c r="I8" s="3"/>
      <c r="J8" s="3">
        <v>0</v>
      </c>
      <c r="K8" s="3">
        <f t="shared" si="0"/>
        <v>16</v>
      </c>
      <c r="L8" s="4">
        <f t="shared" si="1"/>
        <v>0</v>
      </c>
    </row>
    <row r="9" spans="1:13" x14ac:dyDescent="0.25">
      <c r="A9" s="1" t="s">
        <v>14</v>
      </c>
      <c r="B9" s="3">
        <v>421</v>
      </c>
      <c r="C9" s="3">
        <v>320</v>
      </c>
      <c r="D9" s="1">
        <v>113</v>
      </c>
      <c r="E9" s="3">
        <v>133</v>
      </c>
      <c r="F9" s="3">
        <v>125</v>
      </c>
      <c r="G9" s="3">
        <v>103</v>
      </c>
      <c r="H9" s="3"/>
      <c r="I9" s="3"/>
      <c r="J9" s="3">
        <v>9</v>
      </c>
      <c r="K9" s="3">
        <f t="shared" si="0"/>
        <v>1224</v>
      </c>
      <c r="L9" s="4">
        <f t="shared" si="1"/>
        <v>0</v>
      </c>
    </row>
    <row r="10" spans="1:13" x14ac:dyDescent="0.25">
      <c r="A10" s="1" t="s">
        <v>15</v>
      </c>
      <c r="B10" s="3">
        <v>55053</v>
      </c>
      <c r="C10" s="3">
        <v>0</v>
      </c>
      <c r="D10" s="1">
        <v>0</v>
      </c>
      <c r="E10" s="3">
        <v>18735</v>
      </c>
      <c r="F10" s="3">
        <v>0</v>
      </c>
      <c r="G10" s="3">
        <v>0</v>
      </c>
      <c r="H10" s="3"/>
      <c r="I10" s="3"/>
      <c r="J10" s="3">
        <v>1250</v>
      </c>
      <c r="K10" s="3">
        <f t="shared" si="0"/>
        <v>75038</v>
      </c>
      <c r="L10" s="4">
        <f t="shared" si="1"/>
        <v>0</v>
      </c>
    </row>
    <row r="11" spans="1:13" x14ac:dyDescent="0.25">
      <c r="A11" s="1" t="s">
        <v>8</v>
      </c>
      <c r="B11" s="3">
        <v>897286</v>
      </c>
      <c r="C11" s="3">
        <v>655055</v>
      </c>
      <c r="D11" s="3">
        <v>290179</v>
      </c>
      <c r="E11" s="3">
        <v>199149</v>
      </c>
      <c r="F11" s="3">
        <v>130215</v>
      </c>
      <c r="G11" s="3">
        <v>93114</v>
      </c>
      <c r="H11" s="3"/>
      <c r="I11" s="3"/>
      <c r="J11" s="3">
        <v>12738</v>
      </c>
      <c r="K11" s="3">
        <f t="shared" si="0"/>
        <v>2277736</v>
      </c>
      <c r="L11" s="4">
        <f t="shared" si="1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3">SUM(C7:C10)-C11</f>
        <v>0</v>
      </c>
      <c r="D12" s="4">
        <f t="shared" si="3"/>
        <v>0</v>
      </c>
      <c r="E12" s="4">
        <f t="shared" si="3"/>
        <v>0</v>
      </c>
      <c r="F12" s="4">
        <f t="shared" si="3"/>
        <v>0</v>
      </c>
      <c r="G12" s="4">
        <f>SUM(G7:G10)-G11</f>
        <v>0</v>
      </c>
      <c r="H12" s="4"/>
      <c r="I12" s="4"/>
      <c r="J12" s="4">
        <f t="shared" si="3"/>
        <v>0</v>
      </c>
      <c r="K12" s="4">
        <f t="shared" si="3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tr">
        <f>B2</f>
        <v>NSW</v>
      </c>
      <c r="C15" s="1" t="str">
        <f t="shared" ref="C15:K15" si="4">C2</f>
        <v>Vic</v>
      </c>
      <c r="D15" s="1" t="str">
        <f t="shared" si="4"/>
        <v>Qld</v>
      </c>
      <c r="E15" s="1" t="str">
        <f t="shared" si="4"/>
        <v>SA</v>
      </c>
      <c r="F15" s="1" t="str">
        <f t="shared" si="4"/>
        <v>WA</v>
      </c>
      <c r="G15" s="1" t="str">
        <f t="shared" si="4"/>
        <v>Tas</v>
      </c>
      <c r="H15" s="1" t="str">
        <f t="shared" si="4"/>
        <v>ACT</v>
      </c>
      <c r="I15" s="1" t="str">
        <f t="shared" si="4"/>
        <v>NT</v>
      </c>
      <c r="J15" s="1" t="str">
        <f t="shared" si="4"/>
        <v>Cth Terr or PNG</v>
      </c>
      <c r="K15" s="1" t="str">
        <f t="shared" si="4"/>
        <v>Total</v>
      </c>
      <c r="L15" s="2" t="s">
        <v>16</v>
      </c>
      <c r="M15" s="1" t="s">
        <v>51</v>
      </c>
    </row>
    <row r="16" spans="1:13" x14ac:dyDescent="0.25">
      <c r="A16" s="1" t="s">
        <v>9</v>
      </c>
      <c r="B16" s="3">
        <v>1311710125</v>
      </c>
      <c r="C16" s="3">
        <v>830424000</v>
      </c>
      <c r="D16" s="3">
        <v>443498883</v>
      </c>
      <c r="E16" s="3">
        <v>256988000</v>
      </c>
      <c r="F16" s="1" t="e">
        <f>NA()</f>
        <v>#N/A</v>
      </c>
      <c r="G16" s="1" t="e">
        <f>NA()</f>
        <v>#N/A</v>
      </c>
      <c r="H16" s="1"/>
      <c r="I16" s="1"/>
      <c r="J16" s="3">
        <v>18244547</v>
      </c>
      <c r="K16" s="3"/>
      <c r="L16" s="4" t="e">
        <f t="shared" ref="L16:L24" si="5">SUM(B16:J16)-K16</f>
        <v>#N/A</v>
      </c>
      <c r="M16" s="9">
        <f>SUM(B16:E16,J16)/10^6</f>
        <v>2860.8655549999999</v>
      </c>
    </row>
    <row r="17" spans="1:13" x14ac:dyDescent="0.25">
      <c r="A17" s="1" t="s">
        <v>10</v>
      </c>
      <c r="B17" s="3">
        <v>392952591</v>
      </c>
      <c r="C17" s="3">
        <v>334468000</v>
      </c>
      <c r="D17" s="1" t="e">
        <f>NA()</f>
        <v>#N/A</v>
      </c>
      <c r="E17" s="1">
        <v>75725000</v>
      </c>
      <c r="F17" s="1" t="e">
        <f>NA()</f>
        <v>#N/A</v>
      </c>
      <c r="G17" s="1" t="e">
        <f>NA()</f>
        <v>#N/A</v>
      </c>
      <c r="H17" s="1"/>
      <c r="I17" s="1"/>
      <c r="J17" s="1">
        <v>4311761</v>
      </c>
      <c r="K17" s="1" t="e">
        <f>NA()</f>
        <v>#N/A</v>
      </c>
      <c r="L17" s="4" t="e">
        <f t="shared" si="5"/>
        <v>#N/A</v>
      </c>
      <c r="M17" s="13"/>
    </row>
    <row r="18" spans="1:13" x14ac:dyDescent="0.25">
      <c r="A18" s="1" t="s">
        <v>11</v>
      </c>
      <c r="B18" s="3">
        <v>1081961492</v>
      </c>
      <c r="C18" s="3">
        <v>922207000</v>
      </c>
      <c r="D18" s="1" t="e">
        <f>NA()</f>
        <v>#N/A</v>
      </c>
      <c r="E18" s="1">
        <v>234267000</v>
      </c>
      <c r="F18" s="1" t="e">
        <f>NA()</f>
        <v>#N/A</v>
      </c>
      <c r="G18" s="1" t="e">
        <f>NA()</f>
        <v>#N/A</v>
      </c>
      <c r="H18" s="1"/>
      <c r="I18" s="1"/>
      <c r="J18" s="1">
        <v>0</v>
      </c>
      <c r="K18" s="1" t="e">
        <f>NA()</f>
        <v>#N/A</v>
      </c>
      <c r="L18" s="4" t="e">
        <f t="shared" si="5"/>
        <v>#N/A</v>
      </c>
      <c r="M18" s="13"/>
    </row>
    <row r="19" spans="1:13" x14ac:dyDescent="0.25">
      <c r="A19" s="1" t="s">
        <v>12</v>
      </c>
      <c r="B19" s="5">
        <f>B17+B18</f>
        <v>1474914083</v>
      </c>
      <c r="C19" s="5">
        <f t="shared" ref="C19:K19" si="6">C17+C18</f>
        <v>1256675000</v>
      </c>
      <c r="D19" s="6">
        <v>464309465</v>
      </c>
      <c r="E19" s="5">
        <f t="shared" si="6"/>
        <v>309992000</v>
      </c>
      <c r="F19" s="5" t="e">
        <f t="shared" si="6"/>
        <v>#N/A</v>
      </c>
      <c r="G19" s="5" t="e">
        <f t="shared" si="6"/>
        <v>#N/A</v>
      </c>
      <c r="H19" s="5"/>
      <c r="I19" s="5"/>
      <c r="J19" s="5">
        <f t="shared" si="6"/>
        <v>4311761</v>
      </c>
      <c r="K19" s="5" t="e">
        <f t="shared" si="6"/>
        <v>#N/A</v>
      </c>
      <c r="L19" s="4" t="e">
        <f t="shared" si="5"/>
        <v>#N/A</v>
      </c>
      <c r="M19" s="13"/>
    </row>
    <row r="20" spans="1:13" x14ac:dyDescent="0.25">
      <c r="A20" s="1" t="s">
        <v>19</v>
      </c>
      <c r="B20" s="5">
        <f>SUM(B16,B19)</f>
        <v>2786624208</v>
      </c>
      <c r="C20" s="5">
        <f t="shared" ref="C20:J20" si="7">SUM(C16,C19)</f>
        <v>2087099000</v>
      </c>
      <c r="D20" s="5">
        <f t="shared" si="7"/>
        <v>907808348</v>
      </c>
      <c r="E20" s="5">
        <f t="shared" si="7"/>
        <v>566980000</v>
      </c>
      <c r="F20" s="6">
        <v>354430557</v>
      </c>
      <c r="G20" s="6">
        <v>988202162</v>
      </c>
      <c r="H20" s="6"/>
      <c r="I20" s="6"/>
      <c r="J20" s="5">
        <f t="shared" si="7"/>
        <v>22556308</v>
      </c>
      <c r="K20" s="6">
        <v>7640627948</v>
      </c>
      <c r="L20" s="4">
        <f t="shared" si="5"/>
        <v>73072635</v>
      </c>
      <c r="M20" s="13"/>
    </row>
    <row r="21" spans="1:13" x14ac:dyDescent="0.25">
      <c r="A21" s="1" t="s">
        <v>13</v>
      </c>
      <c r="B21" s="3">
        <v>445237807</v>
      </c>
      <c r="C21" s="3">
        <v>255835000</v>
      </c>
      <c r="D21" s="3">
        <v>38234600</v>
      </c>
      <c r="E21" s="3">
        <v>23829000</v>
      </c>
      <c r="F21" s="3">
        <v>7545421</v>
      </c>
      <c r="G21" s="3">
        <v>8031749</v>
      </c>
      <c r="H21" s="3"/>
      <c r="I21" s="3"/>
      <c r="J21" s="3">
        <v>0</v>
      </c>
      <c r="K21" s="3">
        <v>778924926</v>
      </c>
      <c r="L21" s="4">
        <f t="shared" si="5"/>
        <v>-211349</v>
      </c>
      <c r="M21" s="13"/>
    </row>
    <row r="22" spans="1:13" x14ac:dyDescent="0.25">
      <c r="A22" s="1" t="s">
        <v>14</v>
      </c>
      <c r="B22" s="3">
        <v>50939257</v>
      </c>
      <c r="C22" s="3">
        <v>37596000</v>
      </c>
      <c r="D22" s="3">
        <v>12229366</v>
      </c>
      <c r="E22" s="3">
        <v>6657000</v>
      </c>
      <c r="F22" s="3">
        <v>6029804</v>
      </c>
      <c r="G22" s="3">
        <v>5509792</v>
      </c>
      <c r="H22" s="3"/>
      <c r="I22" s="3"/>
      <c r="J22" s="3">
        <v>592335</v>
      </c>
      <c r="K22" s="3">
        <v>118891466</v>
      </c>
      <c r="L22" s="4">
        <f t="shared" si="5"/>
        <v>662088</v>
      </c>
      <c r="M22" s="13"/>
    </row>
    <row r="23" spans="1:13" x14ac:dyDescent="0.25">
      <c r="A23" s="1" t="s">
        <v>15</v>
      </c>
      <c r="B23" s="3">
        <v>182035259</v>
      </c>
      <c r="C23" s="3">
        <v>0</v>
      </c>
      <c r="D23" s="1">
        <v>0</v>
      </c>
      <c r="E23" s="3">
        <v>21516000</v>
      </c>
      <c r="F23" s="3">
        <v>0</v>
      </c>
      <c r="G23" s="3">
        <v>0</v>
      </c>
      <c r="H23" s="3"/>
      <c r="I23" s="3"/>
      <c r="J23" s="3">
        <v>19819922</v>
      </c>
      <c r="K23" s="3">
        <v>223371181</v>
      </c>
      <c r="L23" s="4">
        <f t="shared" si="5"/>
        <v>0</v>
      </c>
      <c r="M23" s="13"/>
    </row>
    <row r="24" spans="1:13" x14ac:dyDescent="0.25">
      <c r="A24" s="1" t="s">
        <v>8</v>
      </c>
      <c r="B24" s="3">
        <v>3464836531</v>
      </c>
      <c r="C24" s="3">
        <v>2380530000</v>
      </c>
      <c r="D24" s="3">
        <v>958272314</v>
      </c>
      <c r="E24" s="3">
        <v>618982000</v>
      </c>
      <c r="F24" s="3">
        <v>368005782</v>
      </c>
      <c r="G24" s="3">
        <v>1001743703</v>
      </c>
      <c r="H24" s="3"/>
      <c r="I24" s="3"/>
      <c r="J24" s="3">
        <v>42968565</v>
      </c>
      <c r="K24" s="3">
        <v>8761815521</v>
      </c>
      <c r="L24" s="4">
        <f t="shared" si="5"/>
        <v>73523374</v>
      </c>
      <c r="M24" s="9">
        <f>SUM(B24:E24,J24)/10^6</f>
        <v>7465.5894099999996</v>
      </c>
    </row>
    <row r="25" spans="1:13" x14ac:dyDescent="0.25">
      <c r="A25" s="2" t="s">
        <v>16</v>
      </c>
      <c r="B25" s="4">
        <f t="shared" ref="B25:K25" si="8">SUM(B20:B23)-B24</f>
        <v>0</v>
      </c>
      <c r="C25" s="4">
        <f t="shared" si="8"/>
        <v>0</v>
      </c>
      <c r="D25" s="4">
        <f t="shared" si="8"/>
        <v>0</v>
      </c>
      <c r="E25" s="4">
        <f t="shared" si="8"/>
        <v>0</v>
      </c>
      <c r="F25" s="4">
        <f t="shared" si="8"/>
        <v>0</v>
      </c>
      <c r="G25" s="4">
        <f t="shared" si="8"/>
        <v>0</v>
      </c>
      <c r="H25" s="4"/>
      <c r="I25" s="4"/>
      <c r="J25" s="4">
        <f t="shared" si="8"/>
        <v>0</v>
      </c>
      <c r="K25" s="4">
        <f t="shared" si="8"/>
        <v>0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tr">
        <f>B15</f>
        <v>NSW</v>
      </c>
      <c r="C28" s="1" t="str">
        <f t="shared" ref="C28:K28" si="9">C15</f>
        <v>Vic</v>
      </c>
      <c r="D28" s="1" t="str">
        <f t="shared" si="9"/>
        <v>Qld</v>
      </c>
      <c r="E28" s="1" t="str">
        <f t="shared" si="9"/>
        <v>SA</v>
      </c>
      <c r="F28" s="1" t="str">
        <f t="shared" si="9"/>
        <v>WA</v>
      </c>
      <c r="G28" s="1" t="str">
        <f t="shared" si="9"/>
        <v>Tas</v>
      </c>
      <c r="H28" s="1" t="str">
        <f t="shared" si="9"/>
        <v>ACT</v>
      </c>
      <c r="I28" s="1" t="str">
        <f t="shared" si="9"/>
        <v>NT</v>
      </c>
      <c r="J28" s="1" t="str">
        <f t="shared" si="9"/>
        <v>Cth Terr or PNG</v>
      </c>
      <c r="K28" s="1" t="str">
        <f t="shared" si="9"/>
        <v>Total</v>
      </c>
      <c r="L28" s="2" t="s">
        <v>16</v>
      </c>
    </row>
    <row r="29" spans="1:13" x14ac:dyDescent="0.25">
      <c r="A29" s="1" t="s">
        <v>9</v>
      </c>
      <c r="B29" s="3">
        <v>12285184</v>
      </c>
      <c r="C29" s="3">
        <v>8305000</v>
      </c>
      <c r="D29" s="1" t="e">
        <f>NA()</f>
        <v>#N/A</v>
      </c>
      <c r="E29" s="3">
        <v>2752000</v>
      </c>
      <c r="F29" s="1" t="e">
        <f>NA()</f>
        <v>#N/A</v>
      </c>
      <c r="G29" s="1" t="e">
        <f>NA()</f>
        <v>#N/A</v>
      </c>
      <c r="H29" s="1"/>
      <c r="I29" s="1"/>
      <c r="J29" s="1" t="e">
        <f>NA()</f>
        <v>#N/A</v>
      </c>
      <c r="K29" s="3" t="e">
        <f t="shared" ref="K29:K36" si="10">SUM(B29:J29)</f>
        <v>#N/A</v>
      </c>
      <c r="L29" s="4" t="e">
        <f>SUM(B29:J29)-K29</f>
        <v>#N/A</v>
      </c>
    </row>
    <row r="30" spans="1:13" x14ac:dyDescent="0.25">
      <c r="A30" s="1" t="s">
        <v>10</v>
      </c>
      <c r="B30" s="3">
        <v>4999459</v>
      </c>
      <c r="C30" s="3">
        <v>4057000</v>
      </c>
      <c r="D30" s="1" t="e">
        <f>NA()</f>
        <v>#N/A</v>
      </c>
      <c r="E30" s="3">
        <v>1256000</v>
      </c>
      <c r="F30" s="1" t="e">
        <f>NA()</f>
        <v>#N/A</v>
      </c>
      <c r="G30" s="1" t="e">
        <f>NA()</f>
        <v>#N/A</v>
      </c>
      <c r="H30" s="1"/>
      <c r="I30" s="1"/>
      <c r="J30" s="1" t="e">
        <f>NA()</f>
        <v>#N/A</v>
      </c>
      <c r="K30" s="3" t="e">
        <f t="shared" si="10"/>
        <v>#N/A</v>
      </c>
      <c r="L30" s="4" t="e">
        <f>SUM(B30:J30)-K30</f>
        <v>#N/A</v>
      </c>
    </row>
    <row r="31" spans="1:13" x14ac:dyDescent="0.25">
      <c r="A31" s="1" t="s">
        <v>11</v>
      </c>
      <c r="B31" s="3">
        <v>10943679</v>
      </c>
      <c r="C31" s="3">
        <v>6579000</v>
      </c>
      <c r="D31" s="1" t="e">
        <f>NA()</f>
        <v>#N/A</v>
      </c>
      <c r="E31" s="3">
        <v>2176000</v>
      </c>
      <c r="F31" s="1" t="e">
        <f>NA()</f>
        <v>#N/A</v>
      </c>
      <c r="G31" s="1" t="e">
        <f>NA()</f>
        <v>#N/A</v>
      </c>
      <c r="H31" s="1"/>
      <c r="I31" s="1"/>
      <c r="J31" s="1" t="e">
        <f>NA()</f>
        <v>#N/A</v>
      </c>
      <c r="K31" s="3" t="e">
        <f t="shared" si="10"/>
        <v>#N/A</v>
      </c>
      <c r="L31" s="4" t="e">
        <f>SUM(B31:J31)-K31</f>
        <v>#N/A</v>
      </c>
    </row>
    <row r="32" spans="1:13" x14ac:dyDescent="0.25">
      <c r="A32" s="1" t="s">
        <v>12</v>
      </c>
      <c r="B32" s="5">
        <f>B30+B31</f>
        <v>15943138</v>
      </c>
      <c r="C32" s="5">
        <f>C30+C31</f>
        <v>10636000</v>
      </c>
      <c r="D32" s="1" t="e">
        <f>NA()</f>
        <v>#N/A</v>
      </c>
      <c r="E32" s="5">
        <f>E30+E31</f>
        <v>3432000</v>
      </c>
      <c r="F32" s="1" t="e">
        <f>NA()</f>
        <v>#N/A</v>
      </c>
      <c r="G32" s="1" t="e">
        <f>NA()</f>
        <v>#N/A</v>
      </c>
      <c r="H32" s="1"/>
      <c r="I32" s="1"/>
      <c r="J32" s="1" t="e">
        <f>NA()</f>
        <v>#N/A</v>
      </c>
      <c r="K32" s="3" t="e">
        <f t="shared" si="10"/>
        <v>#N/A</v>
      </c>
      <c r="L32" s="4" t="e">
        <f>SUM(B32:J32)-K32</f>
        <v>#N/A</v>
      </c>
    </row>
    <row r="33" spans="1:12" x14ac:dyDescent="0.25">
      <c r="A33" s="1" t="s">
        <v>19</v>
      </c>
      <c r="B33" s="5">
        <f>SUM(B29,B32)</f>
        <v>28228322</v>
      </c>
      <c r="C33" s="5">
        <f>SUM(C29,C32)</f>
        <v>18941000</v>
      </c>
      <c r="D33" s="5" t="e">
        <f>SUM(D29,D32)</f>
        <v>#N/A</v>
      </c>
      <c r="E33" s="5">
        <f>SUM(E29,E32)</f>
        <v>6184000</v>
      </c>
      <c r="F33" s="6">
        <v>3765528</v>
      </c>
      <c r="G33" s="6">
        <v>2294119</v>
      </c>
      <c r="H33" s="6"/>
      <c r="I33" s="6"/>
      <c r="J33" s="1" t="e">
        <f>NA()</f>
        <v>#N/A</v>
      </c>
      <c r="K33" s="3" t="e">
        <f t="shared" si="10"/>
        <v>#N/A</v>
      </c>
      <c r="L33" s="4"/>
    </row>
    <row r="34" spans="1:12" x14ac:dyDescent="0.25">
      <c r="A34" s="1" t="s">
        <v>13</v>
      </c>
      <c r="B34" s="3">
        <v>712084</v>
      </c>
      <c r="C34" s="3">
        <v>1940000</v>
      </c>
      <c r="D34" s="1" t="e">
        <f>NA()</f>
        <v>#N/A</v>
      </c>
      <c r="E34" s="3">
        <v>15000</v>
      </c>
      <c r="F34" s="3">
        <v>0</v>
      </c>
      <c r="G34" s="3">
        <v>0</v>
      </c>
      <c r="H34" s="3"/>
      <c r="I34" s="3"/>
      <c r="J34" s="1" t="e">
        <f>NA()</f>
        <v>#N/A</v>
      </c>
      <c r="K34" s="3" t="e">
        <f t="shared" si="10"/>
        <v>#N/A</v>
      </c>
      <c r="L34" s="4" t="e">
        <f>SUM(B34:J34)-K34</f>
        <v>#N/A</v>
      </c>
    </row>
    <row r="35" spans="1:12" x14ac:dyDescent="0.25">
      <c r="A35" s="1" t="s">
        <v>14</v>
      </c>
      <c r="B35" s="3">
        <v>3279553</v>
      </c>
      <c r="C35" s="3">
        <v>466000</v>
      </c>
      <c r="D35" s="1" t="e">
        <f>NA()</f>
        <v>#N/A</v>
      </c>
      <c r="E35" s="3">
        <v>128000</v>
      </c>
      <c r="F35" s="3">
        <v>66068</v>
      </c>
      <c r="G35" s="3">
        <v>11814</v>
      </c>
      <c r="H35" s="3"/>
      <c r="I35" s="3"/>
      <c r="J35" s="1" t="e">
        <f>NA()</f>
        <v>#N/A</v>
      </c>
      <c r="K35" s="3" t="e">
        <f t="shared" si="10"/>
        <v>#N/A</v>
      </c>
      <c r="L35" s="4" t="e">
        <f>SUM(B35:J35)-K35</f>
        <v>#N/A</v>
      </c>
    </row>
    <row r="36" spans="1:12" x14ac:dyDescent="0.25">
      <c r="A36" s="1" t="s">
        <v>15</v>
      </c>
      <c r="B36" s="1" t="e">
        <f>NA()</f>
        <v>#N/A</v>
      </c>
      <c r="C36" s="1" t="e">
        <f>NA()</f>
        <v>#N/A</v>
      </c>
      <c r="D36" s="3">
        <v>10908206</v>
      </c>
      <c r="E36" s="3">
        <v>663000</v>
      </c>
      <c r="F36" s="3">
        <v>44667</v>
      </c>
      <c r="G36" s="3">
        <v>43521</v>
      </c>
      <c r="H36" s="3"/>
      <c r="I36" s="3"/>
      <c r="J36" s="1" t="e">
        <f>NA()</f>
        <v>#N/A</v>
      </c>
      <c r="K36" s="3" t="e">
        <f t="shared" si="10"/>
        <v>#N/A</v>
      </c>
      <c r="L36" s="4" t="e">
        <f>SUM(B36:J36)-K36</f>
        <v>#N/A</v>
      </c>
    </row>
    <row r="37" spans="1:12" x14ac:dyDescent="0.25">
      <c r="A37" s="1" t="s">
        <v>8</v>
      </c>
      <c r="B37" s="3">
        <f>SUM(B33:B35)</f>
        <v>32219959</v>
      </c>
      <c r="C37" s="3">
        <v>21347000</v>
      </c>
      <c r="D37" s="3">
        <v>10908206</v>
      </c>
      <c r="E37" s="3">
        <v>6990000</v>
      </c>
      <c r="F37" s="3">
        <v>3876263</v>
      </c>
      <c r="G37" s="3">
        <v>2349454</v>
      </c>
      <c r="H37" s="3"/>
      <c r="I37" s="3"/>
      <c r="J37" s="1" t="e">
        <f>NA()</f>
        <v>#N/A</v>
      </c>
      <c r="K37" s="148">
        <f>SUM(B37:G37)</f>
        <v>77690882</v>
      </c>
      <c r="L37" s="4" t="e">
        <f>SUM(B37:J37)-K37</f>
        <v>#N/A</v>
      </c>
    </row>
    <row r="38" spans="1:12" x14ac:dyDescent="0.25">
      <c r="A38" s="2" t="s">
        <v>16</v>
      </c>
      <c r="B38" s="4" t="e">
        <f t="shared" ref="B38:K38" si="11">SUM(B33:B36)-B37</f>
        <v>#N/A</v>
      </c>
      <c r="C38" s="4" t="e">
        <f t="shared" si="11"/>
        <v>#N/A</v>
      </c>
      <c r="D38" s="4" t="e">
        <f t="shared" si="11"/>
        <v>#N/A</v>
      </c>
      <c r="E38" s="4">
        <f t="shared" si="11"/>
        <v>0</v>
      </c>
      <c r="F38" s="4">
        <f t="shared" si="11"/>
        <v>0</v>
      </c>
      <c r="G38" s="4">
        <f t="shared" si="11"/>
        <v>0</v>
      </c>
      <c r="H38" s="4"/>
      <c r="I38" s="4"/>
      <c r="J38" s="4" t="e">
        <f t="shared" si="11"/>
        <v>#N/A</v>
      </c>
      <c r="K38" s="4" t="e">
        <f t="shared" si="11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</row>
    <row r="41" spans="1:12" x14ac:dyDescent="0.25">
      <c r="A41" s="1" t="s">
        <v>0</v>
      </c>
      <c r="B41" s="1" t="str">
        <f>B28</f>
        <v>NSW</v>
      </c>
      <c r="C41" s="1" t="str">
        <f t="shared" ref="C41:J41" si="12">C28</f>
        <v>Vic</v>
      </c>
      <c r="D41" s="1" t="str">
        <f t="shared" si="12"/>
        <v>Qld</v>
      </c>
      <c r="E41" s="1" t="str">
        <f t="shared" si="12"/>
        <v>SA</v>
      </c>
      <c r="F41" s="1" t="str">
        <f t="shared" si="12"/>
        <v>WA</v>
      </c>
      <c r="G41" s="1" t="str">
        <f t="shared" si="12"/>
        <v>Tas</v>
      </c>
      <c r="H41" s="1" t="str">
        <f t="shared" si="12"/>
        <v>ACT</v>
      </c>
      <c r="I41" s="1" t="str">
        <f t="shared" si="12"/>
        <v>NT</v>
      </c>
      <c r="J41" s="1" t="str">
        <f t="shared" si="12"/>
        <v>Cth Terr or PNG</v>
      </c>
      <c r="K41" s="1" t="s">
        <v>8</v>
      </c>
      <c r="L41" s="2"/>
    </row>
    <row r="42" spans="1:12" x14ac:dyDescent="0.25">
      <c r="A42" s="1" t="s">
        <v>9</v>
      </c>
      <c r="B42" s="7">
        <f>B29*200/B16</f>
        <v>1.8731553208068741</v>
      </c>
      <c r="C42" s="7">
        <f t="shared" ref="C42:G42" si="13">C29*200/C16</f>
        <v>2.0001830390258468</v>
      </c>
      <c r="D42" s="7" t="e">
        <f t="shared" si="13"/>
        <v>#N/A</v>
      </c>
      <c r="E42" s="7">
        <f t="shared" si="13"/>
        <v>2.1417342444005167</v>
      </c>
      <c r="F42" s="7" t="e">
        <f t="shared" si="13"/>
        <v>#N/A</v>
      </c>
      <c r="G42" s="7" t="e">
        <f t="shared" si="13"/>
        <v>#N/A</v>
      </c>
      <c r="H42" s="7"/>
      <c r="I42" s="7"/>
      <c r="J42" s="7" t="e">
        <f t="shared" ref="J42:K50" si="14">J29*200/J16</f>
        <v>#N/A</v>
      </c>
      <c r="K42" s="7" t="e">
        <f t="shared" si="14"/>
        <v>#N/A</v>
      </c>
      <c r="L42" s="4"/>
    </row>
    <row r="43" spans="1:12" x14ac:dyDescent="0.25">
      <c r="A43" s="1" t="s">
        <v>10</v>
      </c>
      <c r="B43" s="7">
        <f t="shared" ref="B43:G50" si="15">B30*200/B17</f>
        <v>2.5445609035314898</v>
      </c>
      <c r="C43" s="7">
        <f t="shared" si="15"/>
        <v>2.4259420931150366</v>
      </c>
      <c r="D43" s="7" t="e">
        <f t="shared" si="15"/>
        <v>#N/A</v>
      </c>
      <c r="E43" s="7">
        <f t="shared" si="15"/>
        <v>3.317266424562562</v>
      </c>
      <c r="F43" s="7" t="e">
        <f t="shared" si="15"/>
        <v>#N/A</v>
      </c>
      <c r="G43" s="7" t="e">
        <f t="shared" si="15"/>
        <v>#N/A</v>
      </c>
      <c r="H43" s="7"/>
      <c r="I43" s="7"/>
      <c r="J43" s="7" t="e">
        <f t="shared" si="14"/>
        <v>#N/A</v>
      </c>
      <c r="K43" s="7" t="e">
        <f t="shared" si="14"/>
        <v>#N/A</v>
      </c>
      <c r="L43" s="4"/>
    </row>
    <row r="44" spans="1:12" x14ac:dyDescent="0.25">
      <c r="A44" s="1" t="s">
        <v>11</v>
      </c>
      <c r="B44" s="7">
        <f t="shared" si="15"/>
        <v>2.0229331784758195</v>
      </c>
      <c r="C44" s="7">
        <f t="shared" si="15"/>
        <v>1.426794635043976</v>
      </c>
      <c r="D44" s="7" t="e">
        <f t="shared" si="15"/>
        <v>#N/A</v>
      </c>
      <c r="E44" s="7">
        <f t="shared" si="15"/>
        <v>1.8577093658090982</v>
      </c>
      <c r="F44" s="7" t="e">
        <f t="shared" si="15"/>
        <v>#N/A</v>
      </c>
      <c r="G44" s="7" t="e">
        <f t="shared" si="15"/>
        <v>#N/A</v>
      </c>
      <c r="H44" s="7"/>
      <c r="I44" s="7"/>
      <c r="J44" s="7" t="e">
        <f t="shared" si="14"/>
        <v>#N/A</v>
      </c>
      <c r="K44" s="7" t="e">
        <f t="shared" si="14"/>
        <v>#N/A</v>
      </c>
      <c r="L44" s="4"/>
    </row>
    <row r="45" spans="1:12" x14ac:dyDescent="0.25">
      <c r="A45" s="1" t="s">
        <v>12</v>
      </c>
      <c r="B45" s="7">
        <f t="shared" si="15"/>
        <v>2.1619073522671082</v>
      </c>
      <c r="C45" s="7">
        <f t="shared" si="15"/>
        <v>1.6927208705512562</v>
      </c>
      <c r="D45" s="7" t="e">
        <f t="shared" si="15"/>
        <v>#N/A</v>
      </c>
      <c r="E45" s="7">
        <f t="shared" si="15"/>
        <v>2.2142506903403958</v>
      </c>
      <c r="F45" s="7" t="e">
        <f t="shared" si="15"/>
        <v>#N/A</v>
      </c>
      <c r="G45" s="7" t="e">
        <f t="shared" si="15"/>
        <v>#N/A</v>
      </c>
      <c r="H45" s="7"/>
      <c r="I45" s="7"/>
      <c r="J45" s="7" t="e">
        <f t="shared" si="14"/>
        <v>#N/A</v>
      </c>
      <c r="K45" s="7" t="e">
        <f t="shared" si="14"/>
        <v>#N/A</v>
      </c>
      <c r="L45" s="4"/>
    </row>
    <row r="46" spans="1:12" x14ac:dyDescent="0.25">
      <c r="A46" s="1" t="s">
        <v>19</v>
      </c>
      <c r="B46" s="7">
        <f t="shared" si="15"/>
        <v>2.0259869930764629</v>
      </c>
      <c r="C46" s="7">
        <f t="shared" si="15"/>
        <v>1.8150552513321121</v>
      </c>
      <c r="D46" s="7" t="e">
        <f t="shared" si="15"/>
        <v>#N/A</v>
      </c>
      <c r="E46" s="7">
        <f t="shared" si="15"/>
        <v>2.1813820593318987</v>
      </c>
      <c r="F46" s="7">
        <f t="shared" si="15"/>
        <v>2.1248325944988991</v>
      </c>
      <c r="G46" s="7">
        <f t="shared" si="15"/>
        <v>0.46430155452341543</v>
      </c>
      <c r="H46" s="7"/>
      <c r="I46" s="7"/>
      <c r="J46" s="7" t="e">
        <f t="shared" si="14"/>
        <v>#N/A</v>
      </c>
      <c r="K46" s="7" t="e">
        <f t="shared" si="14"/>
        <v>#N/A</v>
      </c>
      <c r="L46" s="4"/>
    </row>
    <row r="47" spans="1:12" x14ac:dyDescent="0.25">
      <c r="A47" s="1" t="s">
        <v>13</v>
      </c>
      <c r="B47" s="7">
        <f t="shared" si="15"/>
        <v>0.31986681670094563</v>
      </c>
      <c r="C47" s="7">
        <f t="shared" si="15"/>
        <v>1.5166024977035981</v>
      </c>
      <c r="D47" s="7" t="e">
        <f t="shared" si="15"/>
        <v>#N/A</v>
      </c>
      <c r="E47" s="7">
        <f t="shared" si="15"/>
        <v>0.12589701624071509</v>
      </c>
      <c r="F47" s="7">
        <f t="shared" si="15"/>
        <v>0</v>
      </c>
      <c r="G47" s="7">
        <f t="shared" si="15"/>
        <v>0</v>
      </c>
      <c r="H47" s="7"/>
      <c r="I47" s="7"/>
      <c r="J47" s="7" t="e">
        <f t="shared" si="14"/>
        <v>#N/A</v>
      </c>
      <c r="K47" s="7" t="e">
        <f t="shared" si="14"/>
        <v>#N/A</v>
      </c>
      <c r="L47" s="4"/>
    </row>
    <row r="48" spans="1:12" x14ac:dyDescent="0.25">
      <c r="A48" s="1" t="s">
        <v>14</v>
      </c>
      <c r="B48" s="7">
        <f t="shared" si="15"/>
        <v>12.876328368904163</v>
      </c>
      <c r="C48" s="7">
        <f t="shared" si="15"/>
        <v>2.4789871262900309</v>
      </c>
      <c r="D48" s="7" t="e">
        <f t="shared" si="15"/>
        <v>#N/A</v>
      </c>
      <c r="E48" s="7">
        <f t="shared" si="15"/>
        <v>3.8455760853237195</v>
      </c>
      <c r="F48" s="7">
        <f t="shared" si="15"/>
        <v>2.1913813450652793</v>
      </c>
      <c r="G48" s="7">
        <f t="shared" si="15"/>
        <v>0.42883651506263759</v>
      </c>
      <c r="H48" s="7"/>
      <c r="I48" s="7"/>
      <c r="J48" s="7" t="e">
        <f t="shared" si="14"/>
        <v>#N/A</v>
      </c>
      <c r="K48" s="7" t="e">
        <f t="shared" si="14"/>
        <v>#N/A</v>
      </c>
      <c r="L48" s="4"/>
    </row>
    <row r="49" spans="1:12" x14ac:dyDescent="0.25">
      <c r="A49" s="1" t="s">
        <v>15</v>
      </c>
      <c r="B49" s="7" t="e">
        <f t="shared" si="15"/>
        <v>#N/A</v>
      </c>
      <c r="C49" s="7" t="e">
        <f t="shared" si="15"/>
        <v>#N/A</v>
      </c>
      <c r="D49" s="7" t="e">
        <f t="shared" si="15"/>
        <v>#DIV/0!</v>
      </c>
      <c r="E49" s="7">
        <f t="shared" si="15"/>
        <v>6.1628555493586168</v>
      </c>
      <c r="F49" s="7" t="e">
        <f t="shared" si="15"/>
        <v>#DIV/0!</v>
      </c>
      <c r="G49" s="7" t="e">
        <f t="shared" si="15"/>
        <v>#DIV/0!</v>
      </c>
      <c r="H49" s="7"/>
      <c r="I49" s="7"/>
      <c r="J49" s="7" t="e">
        <f t="shared" si="14"/>
        <v>#N/A</v>
      </c>
      <c r="K49" s="7" t="e">
        <f t="shared" si="14"/>
        <v>#N/A</v>
      </c>
      <c r="L49" s="4"/>
    </row>
    <row r="50" spans="1:12" x14ac:dyDescent="0.25">
      <c r="A50" s="1" t="s">
        <v>8</v>
      </c>
      <c r="B50" s="7">
        <f t="shared" si="15"/>
        <v>1.8598256345848947</v>
      </c>
      <c r="C50" s="7">
        <f t="shared" si="15"/>
        <v>1.7934661608969431</v>
      </c>
      <c r="D50" s="7">
        <f t="shared" si="15"/>
        <v>2.2766401242392567</v>
      </c>
      <c r="E50" s="7">
        <f t="shared" si="15"/>
        <v>2.2585470983001121</v>
      </c>
      <c r="F50" s="7">
        <f t="shared" si="15"/>
        <v>2.1066315746093358</v>
      </c>
      <c r="G50" s="7">
        <f t="shared" si="15"/>
        <v>0.46907287621851912</v>
      </c>
      <c r="H50" s="7"/>
      <c r="I50" s="7"/>
      <c r="J50" s="7" t="e">
        <f t="shared" si="14"/>
        <v>#N/A</v>
      </c>
      <c r="K50" s="7">
        <f t="shared" si="14"/>
        <v>1.7733968904913218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16">C41</f>
        <v>Vic</v>
      </c>
      <c r="D52" s="1" t="str">
        <f t="shared" si="16"/>
        <v>Qld</v>
      </c>
      <c r="E52" s="1" t="str">
        <f t="shared" si="16"/>
        <v>SA</v>
      </c>
      <c r="F52" s="1" t="str">
        <f t="shared" si="16"/>
        <v>WA</v>
      </c>
      <c r="G52" s="1" t="str">
        <f t="shared" si="16"/>
        <v>Tas</v>
      </c>
      <c r="H52" s="1" t="str">
        <f>J41</f>
        <v>Cth Terr or PNG</v>
      </c>
      <c r="I52" s="1" t="str">
        <f>K41</f>
        <v>Total</v>
      </c>
      <c r="J52" s="1"/>
      <c r="K52" s="1"/>
      <c r="L52" s="1" t="s">
        <v>8</v>
      </c>
    </row>
    <row r="53" spans="1:12" x14ac:dyDescent="0.25">
      <c r="A53" s="1" t="s">
        <v>9</v>
      </c>
      <c r="B53" s="114">
        <f>IF(B57&gt;0,B58*200/B57,NA())</f>
        <v>1.8731553208068741</v>
      </c>
      <c r="C53" s="114">
        <f t="shared" ref="C53:G53" si="17">IF(C57&gt;0,C58*200/C57,NA())</f>
        <v>2.0001830390258468</v>
      </c>
      <c r="D53" s="114" t="e">
        <f t="shared" si="17"/>
        <v>#N/A</v>
      </c>
      <c r="E53" s="114">
        <f t="shared" si="17"/>
        <v>2.1417342444005167</v>
      </c>
      <c r="F53" s="114" t="e">
        <f t="shared" si="17"/>
        <v>#N/A</v>
      </c>
      <c r="G53" s="114" t="e">
        <f t="shared" si="17"/>
        <v>#N/A</v>
      </c>
      <c r="H53" s="114" t="e">
        <f>IF(H57&gt;0,H58*200/H57,NA())</f>
        <v>#N/A</v>
      </c>
      <c r="I53" s="114">
        <f>IF(I57&gt;0,I58*200/I57,NA())</f>
        <v>1.9458937714560904</v>
      </c>
      <c r="J53" s="21"/>
      <c r="K53" s="21"/>
      <c r="L53" s="7">
        <f>L57</f>
        <v>1.8418564559720321</v>
      </c>
    </row>
    <row r="54" spans="1:12" x14ac:dyDescent="0.25">
      <c r="A54" s="1" t="s">
        <v>30</v>
      </c>
      <c r="B54" s="114">
        <f>IF(B63&gt;0,B64*200/B63,NA())</f>
        <v>1.8517050317574342</v>
      </c>
      <c r="C54" s="114">
        <f t="shared" ref="C54:G54" si="18">IF(C63&gt;0,C64*200/C63,NA())</f>
        <v>1.6827236330934787</v>
      </c>
      <c r="D54" s="114" t="e">
        <f t="shared" si="18"/>
        <v>#N/A</v>
      </c>
      <c r="E54" s="114">
        <f t="shared" si="18"/>
        <v>2.3414752730708246</v>
      </c>
      <c r="F54" s="114" t="e">
        <f t="shared" si="18"/>
        <v>#N/A</v>
      </c>
      <c r="G54" s="114" t="e">
        <f t="shared" si="18"/>
        <v>#N/A</v>
      </c>
      <c r="H54" s="114" t="e">
        <f>IF(H63&gt;0,H64*200/H63,NA())</f>
        <v>#N/A</v>
      </c>
      <c r="I54" s="114">
        <f>IF(I63&gt;0,I64*200/I63,NA())</f>
        <v>1.8308832661852978</v>
      </c>
      <c r="J54" s="7"/>
      <c r="K54" s="7"/>
      <c r="L54" s="7">
        <f>L63</f>
        <v>1.7329949935710798</v>
      </c>
    </row>
    <row r="55" spans="1:12" x14ac:dyDescent="0.25">
      <c r="A55" s="1" t="s">
        <v>8</v>
      </c>
      <c r="B55" s="114">
        <f>IF(B60&gt;0,B61*200/B60,NA())</f>
        <v>1.8598256345848947</v>
      </c>
      <c r="C55" s="114">
        <f t="shared" ref="C55:G55" si="19">IF(C60&gt;0,C61*200/C60,NA())</f>
        <v>1.7934661608969431</v>
      </c>
      <c r="D55" s="114" t="e">
        <f t="shared" si="19"/>
        <v>#N/A</v>
      </c>
      <c r="E55" s="114">
        <f t="shared" si="19"/>
        <v>2.2585470983001121</v>
      </c>
      <c r="F55" s="114" t="e">
        <f t="shared" si="19"/>
        <v>#N/A</v>
      </c>
      <c r="G55" s="114" t="e">
        <f t="shared" si="19"/>
        <v>#N/A</v>
      </c>
      <c r="H55" s="114" t="e">
        <f>IF(H60&gt;0,H61*200/H60,NA())</f>
        <v>#N/A</v>
      </c>
      <c r="I55" s="114">
        <f>IF(I60&gt;0,I61*200/I60,NA())</f>
        <v>1.873567265428127</v>
      </c>
      <c r="J55" s="7"/>
      <c r="K55" s="7"/>
      <c r="L55" s="7">
        <f>K50</f>
        <v>1.7733968904913218</v>
      </c>
    </row>
    <row r="56" spans="1:12" x14ac:dyDescent="0.25">
      <c r="J56" s="103" t="s">
        <v>40</v>
      </c>
      <c r="K56" s="108"/>
    </row>
    <row r="57" spans="1:12" x14ac:dyDescent="0.25">
      <c r="A57" s="1" t="s">
        <v>31</v>
      </c>
      <c r="B57" s="3">
        <f>IF(B58=0,0,B16)</f>
        <v>1311710125</v>
      </c>
      <c r="C57" s="3">
        <f t="shared" ref="C57:G57" si="20">IF(C58=0,0,C16)</f>
        <v>830424000</v>
      </c>
      <c r="D57" s="3">
        <f t="shared" si="20"/>
        <v>0</v>
      </c>
      <c r="E57" s="3">
        <f t="shared" si="20"/>
        <v>256988000</v>
      </c>
      <c r="F57" s="3">
        <f t="shared" si="20"/>
        <v>0</v>
      </c>
      <c r="G57" s="3">
        <f t="shared" si="20"/>
        <v>0</v>
      </c>
      <c r="H57" s="3">
        <f>IF(H58=0,0,J16)</f>
        <v>0</v>
      </c>
      <c r="I57" s="3">
        <f>SUM(B57:H57)</f>
        <v>2399122125</v>
      </c>
      <c r="J57" s="7">
        <f>I58*200/I57</f>
        <v>1.9458937714560904</v>
      </c>
      <c r="K57" s="7"/>
      <c r="L57" s="7">
        <f>J57*K$50/J$60</f>
        <v>1.8418564559720321</v>
      </c>
    </row>
    <row r="58" spans="1:12" x14ac:dyDescent="0.25">
      <c r="A58" s="1" t="s">
        <v>32</v>
      </c>
      <c r="B58" s="3">
        <f>_xlfn.IFNA(B29,0)</f>
        <v>12285184</v>
      </c>
      <c r="C58" s="3">
        <f t="shared" ref="C58:G58" si="21">_xlfn.IFNA(C29,0)</f>
        <v>8305000</v>
      </c>
      <c r="D58" s="3">
        <f t="shared" si="21"/>
        <v>0</v>
      </c>
      <c r="E58" s="3">
        <f t="shared" si="21"/>
        <v>2752000</v>
      </c>
      <c r="F58" s="3">
        <f t="shared" si="21"/>
        <v>0</v>
      </c>
      <c r="G58" s="3">
        <f t="shared" si="21"/>
        <v>0</v>
      </c>
      <c r="H58" s="3">
        <f>_xlfn.IFNA(J29,0)</f>
        <v>0</v>
      </c>
      <c r="I58" s="3">
        <f>SUM(B58:H58)</f>
        <v>23342184</v>
      </c>
      <c r="K58" s="108"/>
    </row>
    <row r="59" spans="1:12" x14ac:dyDescent="0.25">
      <c r="K59" s="108"/>
    </row>
    <row r="60" spans="1:12" x14ac:dyDescent="0.25">
      <c r="A60" s="1" t="s">
        <v>38</v>
      </c>
      <c r="B60" s="3">
        <f>IF(B57=0,0,B24)</f>
        <v>3464836531</v>
      </c>
      <c r="C60" s="3">
        <f t="shared" ref="C60:G60" si="22">IF(C57=0,0,C24)</f>
        <v>2380530000</v>
      </c>
      <c r="D60" s="3">
        <f t="shared" si="22"/>
        <v>0</v>
      </c>
      <c r="E60" s="3">
        <f t="shared" si="22"/>
        <v>618982000</v>
      </c>
      <c r="F60" s="3">
        <f t="shared" si="22"/>
        <v>0</v>
      </c>
      <c r="G60" s="3">
        <f t="shared" si="22"/>
        <v>0</v>
      </c>
      <c r="H60" s="3">
        <f>IF(H57=0,0,J24)</f>
        <v>0</v>
      </c>
      <c r="I60" s="3">
        <f>SUM(B60:H60)</f>
        <v>6464348531</v>
      </c>
      <c r="J60" s="7">
        <f>I61*200/I60</f>
        <v>1.873567265428127</v>
      </c>
      <c r="K60" s="7"/>
      <c r="L60" s="7">
        <f>J60*K$50/J$60</f>
        <v>1.7733968904913218</v>
      </c>
    </row>
    <row r="61" spans="1:12" x14ac:dyDescent="0.25">
      <c r="A61" s="1" t="s">
        <v>39</v>
      </c>
      <c r="B61" s="3">
        <f>IF(B58=0,0,B37)</f>
        <v>32219959</v>
      </c>
      <c r="C61" s="3">
        <f t="shared" ref="C61:G61" si="23">IF(C58=0,0,C37)</f>
        <v>21347000</v>
      </c>
      <c r="D61" s="3">
        <f t="shared" si="23"/>
        <v>0</v>
      </c>
      <c r="E61" s="3">
        <f t="shared" si="23"/>
        <v>6990000</v>
      </c>
      <c r="F61" s="3">
        <f t="shared" si="23"/>
        <v>0</v>
      </c>
      <c r="G61" s="3">
        <f t="shared" si="23"/>
        <v>0</v>
      </c>
      <c r="H61" s="3">
        <f>IF(H58=0,0,J37)</f>
        <v>0</v>
      </c>
      <c r="I61" s="3">
        <f>SUM(B61:H61)</f>
        <v>60556959</v>
      </c>
      <c r="K61" s="108"/>
      <c r="L61" s="7"/>
    </row>
    <row r="62" spans="1:12" x14ac:dyDescent="0.25">
      <c r="K62" s="108"/>
      <c r="L62" s="7"/>
    </row>
    <row r="63" spans="1:12" x14ac:dyDescent="0.25">
      <c r="A63" s="1" t="s">
        <v>192</v>
      </c>
      <c r="B63" s="3">
        <f>B60-B57</f>
        <v>2153126406</v>
      </c>
      <c r="C63" s="3">
        <f t="shared" ref="C63:I63" si="24">C60-C57</f>
        <v>1550106000</v>
      </c>
      <c r="D63" s="3">
        <f t="shared" si="24"/>
        <v>0</v>
      </c>
      <c r="E63" s="3">
        <f t="shared" si="24"/>
        <v>361994000</v>
      </c>
      <c r="F63" s="3">
        <f t="shared" si="24"/>
        <v>0</v>
      </c>
      <c r="G63" s="3">
        <f t="shared" si="24"/>
        <v>0</v>
      </c>
      <c r="H63" s="3">
        <f t="shared" si="24"/>
        <v>0</v>
      </c>
      <c r="I63" s="3">
        <f t="shared" si="24"/>
        <v>4065226406</v>
      </c>
      <c r="J63" s="7">
        <f>I64*200/I63</f>
        <v>1.8308832661852978</v>
      </c>
      <c r="K63" s="7"/>
      <c r="L63" s="7">
        <f>J63*K$50/J$60</f>
        <v>1.7329949935710798</v>
      </c>
    </row>
    <row r="64" spans="1:12" x14ac:dyDescent="0.25">
      <c r="A64" s="1" t="s">
        <v>193</v>
      </c>
      <c r="B64" s="3">
        <f>B61-B58</f>
        <v>19934775</v>
      </c>
      <c r="C64" s="3">
        <f t="shared" ref="C64:I64" si="25">C61-C58</f>
        <v>13042000</v>
      </c>
      <c r="D64" s="3">
        <f t="shared" si="25"/>
        <v>0</v>
      </c>
      <c r="E64" s="3">
        <f t="shared" si="25"/>
        <v>4238000</v>
      </c>
      <c r="F64" s="3">
        <f t="shared" si="25"/>
        <v>0</v>
      </c>
      <c r="G64" s="3">
        <f t="shared" si="25"/>
        <v>0</v>
      </c>
      <c r="H64" s="3">
        <f t="shared" si="25"/>
        <v>0</v>
      </c>
      <c r="I64" s="3">
        <f t="shared" si="25"/>
        <v>37214775</v>
      </c>
    </row>
    <row r="66" spans="1:10" x14ac:dyDescent="0.25">
      <c r="A66" s="1" t="s">
        <v>190</v>
      </c>
      <c r="B66" s="1"/>
    </row>
    <row r="67" spans="1:10" x14ac:dyDescent="0.25">
      <c r="A67" s="1"/>
      <c r="B67" s="1" t="str">
        <f>B2</f>
        <v>NSW</v>
      </c>
      <c r="C67" s="1" t="str">
        <f t="shared" ref="C67:G67" si="26">C2</f>
        <v>Vic</v>
      </c>
      <c r="D67" s="1" t="str">
        <f t="shared" si="26"/>
        <v>Qld</v>
      </c>
      <c r="E67" s="1" t="str">
        <f t="shared" si="26"/>
        <v>SA</v>
      </c>
      <c r="F67" s="1" t="str">
        <f t="shared" si="26"/>
        <v>WA</v>
      </c>
      <c r="G67" s="1" t="str">
        <f t="shared" si="26"/>
        <v>Tas</v>
      </c>
      <c r="H67" s="1" t="str">
        <f>J2</f>
        <v>Cth Terr or PNG</v>
      </c>
      <c r="I67" s="1" t="str">
        <f>K2</f>
        <v>Total</v>
      </c>
    </row>
    <row r="68" spans="1:10" x14ac:dyDescent="0.25">
      <c r="A68" s="1" t="s">
        <v>187</v>
      </c>
      <c r="B68" s="3">
        <v>956247</v>
      </c>
      <c r="C68" s="3">
        <v>589600</v>
      </c>
      <c r="D68" s="3">
        <v>208628</v>
      </c>
      <c r="E68" s="3">
        <v>206400</v>
      </c>
      <c r="F68" s="3">
        <v>126500</v>
      </c>
      <c r="G68" s="3">
        <v>0</v>
      </c>
      <c r="H68" s="3">
        <v>0</v>
      </c>
      <c r="I68" s="3">
        <v>2087375</v>
      </c>
      <c r="J68" s="4">
        <f>SUM(B68:H68)-I68</f>
        <v>0</v>
      </c>
    </row>
    <row r="69" spans="1:10" x14ac:dyDescent="0.25">
      <c r="A69" s="1" t="s">
        <v>188</v>
      </c>
      <c r="B69" s="3">
        <v>34680</v>
      </c>
      <c r="C69" s="3">
        <v>51000</v>
      </c>
      <c r="D69" s="3">
        <v>3960</v>
      </c>
      <c r="E69" s="3">
        <v>0</v>
      </c>
      <c r="F69" s="3">
        <v>0</v>
      </c>
      <c r="G69" s="3">
        <v>236700</v>
      </c>
      <c r="H69" s="3">
        <v>0</v>
      </c>
      <c r="I69" s="3">
        <v>326340</v>
      </c>
      <c r="J69" s="4">
        <f>SUM(B69:H69)-I69</f>
        <v>0</v>
      </c>
    </row>
    <row r="70" spans="1:10" x14ac:dyDescent="0.25">
      <c r="A70" s="1" t="s">
        <v>189</v>
      </c>
      <c r="B70" s="3">
        <v>62085</v>
      </c>
      <c r="C70" s="3">
        <v>35100</v>
      </c>
      <c r="D70" s="3">
        <v>32825</v>
      </c>
      <c r="E70" s="3">
        <v>15360</v>
      </c>
      <c r="F70" s="3">
        <v>13225</v>
      </c>
      <c r="G70" s="3">
        <v>130</v>
      </c>
      <c r="H70" s="3">
        <v>8767</v>
      </c>
      <c r="I70" s="3">
        <v>167492</v>
      </c>
      <c r="J70" s="4">
        <f>SUM(B70:H70)-I70</f>
        <v>0</v>
      </c>
    </row>
    <row r="71" spans="1:10" x14ac:dyDescent="0.25">
      <c r="A71" s="1" t="s">
        <v>8</v>
      </c>
      <c r="B71" s="3">
        <v>1053012</v>
      </c>
      <c r="C71" s="3">
        <v>675700</v>
      </c>
      <c r="D71" s="3">
        <v>245413</v>
      </c>
      <c r="E71" s="3">
        <v>221760</v>
      </c>
      <c r="F71" s="3">
        <v>139725</v>
      </c>
      <c r="G71" s="3">
        <v>236830</v>
      </c>
      <c r="H71" s="3">
        <v>8767</v>
      </c>
      <c r="I71" s="3">
        <v>2581207</v>
      </c>
      <c r="J71" s="4">
        <f>SUM(B71:H71)-I71</f>
        <v>0</v>
      </c>
    </row>
    <row r="72" spans="1:10" x14ac:dyDescent="0.25">
      <c r="A72" s="1" t="s">
        <v>16</v>
      </c>
      <c r="B72" s="4">
        <f>B71-SUM(B68:B70)</f>
        <v>0</v>
      </c>
      <c r="C72" s="4">
        <f t="shared" ref="C72:I72" si="27">C71-SUM(C68:C70)</f>
        <v>0</v>
      </c>
      <c r="D72" s="4">
        <f t="shared" si="27"/>
        <v>0</v>
      </c>
      <c r="E72" s="4">
        <f t="shared" si="27"/>
        <v>0</v>
      </c>
      <c r="F72" s="4">
        <f t="shared" si="27"/>
        <v>0</v>
      </c>
      <c r="G72" s="4">
        <f t="shared" si="27"/>
        <v>0</v>
      </c>
      <c r="H72" s="4">
        <f t="shared" si="27"/>
        <v>0</v>
      </c>
      <c r="I72" s="4">
        <f t="shared" si="27"/>
        <v>0</v>
      </c>
      <c r="J72" s="4">
        <f>SUM(B72:H72)-I72</f>
        <v>0</v>
      </c>
    </row>
    <row r="74" spans="1:10" x14ac:dyDescent="0.25">
      <c r="A74" s="1" t="s">
        <v>186</v>
      </c>
      <c r="B74" s="1"/>
    </row>
    <row r="75" spans="1:10" x14ac:dyDescent="0.25">
      <c r="A75" s="1"/>
      <c r="B75" s="1" t="str">
        <f>B2</f>
        <v>NSW</v>
      </c>
      <c r="C75" s="1" t="str">
        <f t="shared" ref="C75:G75" si="28">C2</f>
        <v>Vic</v>
      </c>
      <c r="D75" s="1" t="str">
        <f t="shared" si="28"/>
        <v>Qld</v>
      </c>
      <c r="E75" s="1" t="str">
        <f t="shared" si="28"/>
        <v>SA</v>
      </c>
      <c r="F75" s="1" t="str">
        <f t="shared" si="28"/>
        <v>WA</v>
      </c>
      <c r="G75" s="1" t="str">
        <f t="shared" si="28"/>
        <v>Tas</v>
      </c>
      <c r="H75" s="1" t="str">
        <f>J2</f>
        <v>Cth Terr or PNG</v>
      </c>
      <c r="I75" s="1" t="str">
        <f>K2</f>
        <v>Total</v>
      </c>
      <c r="J75" s="4"/>
    </row>
    <row r="76" spans="1:10" x14ac:dyDescent="0.25">
      <c r="A76" s="1" t="s">
        <v>187</v>
      </c>
      <c r="B76" s="3"/>
      <c r="C76" s="3"/>
      <c r="D76" s="3"/>
      <c r="E76" s="3"/>
      <c r="F76" s="3"/>
      <c r="G76" s="3"/>
      <c r="H76" s="3"/>
      <c r="I76" s="3"/>
      <c r="J76" s="4">
        <f>SUM(B76:H76)-I76</f>
        <v>0</v>
      </c>
    </row>
    <row r="77" spans="1:10" x14ac:dyDescent="0.25">
      <c r="A77" s="1" t="s">
        <v>188</v>
      </c>
      <c r="B77" s="3"/>
      <c r="C77" s="3"/>
      <c r="D77" s="3"/>
      <c r="E77" s="3"/>
      <c r="F77" s="3"/>
      <c r="G77" s="3"/>
      <c r="H77" s="3"/>
      <c r="I77" s="3"/>
      <c r="J77" s="4">
        <f>SUM(B77:H77)-I77</f>
        <v>0</v>
      </c>
    </row>
    <row r="78" spans="1:10" x14ac:dyDescent="0.25">
      <c r="A78" s="1" t="s">
        <v>189</v>
      </c>
      <c r="B78" s="3"/>
      <c r="C78" s="3"/>
      <c r="D78" s="3"/>
      <c r="E78" s="3"/>
      <c r="F78" s="3"/>
      <c r="G78" s="3"/>
      <c r="H78" s="3"/>
      <c r="I78" s="3"/>
      <c r="J78" s="4">
        <f>SUM(B78:H78)-I78</f>
        <v>0</v>
      </c>
    </row>
    <row r="79" spans="1:10" x14ac:dyDescent="0.25">
      <c r="A79" s="1" t="s">
        <v>8</v>
      </c>
      <c r="B79" s="6"/>
      <c r="C79" s="6"/>
      <c r="D79" s="6"/>
      <c r="E79" s="6"/>
      <c r="F79" s="6"/>
      <c r="G79" s="6"/>
      <c r="H79" s="6"/>
      <c r="I79" s="6"/>
      <c r="J79" s="4">
        <f>SUM(B79:H79)-I79</f>
        <v>0</v>
      </c>
    </row>
    <row r="80" spans="1:10" x14ac:dyDescent="0.25">
      <c r="B80" s="4">
        <f>B79-SUM(B76:B78)</f>
        <v>0</v>
      </c>
      <c r="C80" s="4">
        <f t="shared" ref="C80:I80" si="29">C79-SUM(C76:C78)</f>
        <v>0</v>
      </c>
      <c r="D80" s="4">
        <f t="shared" si="29"/>
        <v>0</v>
      </c>
      <c r="E80" s="4">
        <f t="shared" si="29"/>
        <v>0</v>
      </c>
      <c r="F80" s="4">
        <f t="shared" si="29"/>
        <v>0</v>
      </c>
      <c r="G80" s="4">
        <f t="shared" si="29"/>
        <v>0</v>
      </c>
      <c r="H80" s="4">
        <f t="shared" si="29"/>
        <v>0</v>
      </c>
      <c r="I80" s="4">
        <f t="shared" si="29"/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04E7-1944-43CE-9701-E59EF5E32A44}">
  <sheetPr>
    <tabColor rgb="FF92D050"/>
  </sheetPr>
  <dimension ref="A1:M65"/>
  <sheetViews>
    <sheetView workbookViewId="0">
      <selection activeCell="B2" sqref="B2:K2"/>
    </sheetView>
  </sheetViews>
  <sheetFormatPr defaultRowHeight="15" x14ac:dyDescent="0.25"/>
  <cols>
    <col min="1" max="1" width="12.28515625" customWidth="1"/>
    <col min="2" max="10" width="12" customWidth="1"/>
    <col min="11" max="11" width="12.7109375" bestFit="1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773508</v>
      </c>
      <c r="C3" s="3">
        <v>580691</v>
      </c>
      <c r="D3" s="3">
        <v>263534</v>
      </c>
      <c r="E3" s="3">
        <v>165247</v>
      </c>
      <c r="F3" s="3">
        <v>120148</v>
      </c>
      <c r="G3" s="3">
        <v>79612</v>
      </c>
      <c r="H3" s="3"/>
      <c r="I3" s="3"/>
      <c r="J3" s="3">
        <v>8798</v>
      </c>
      <c r="K3" s="3">
        <v>1991538</v>
      </c>
      <c r="L3" s="4">
        <f t="shared" ref="L3:L11" si="0">SUM(B3:J3)-K3</f>
        <v>0</v>
      </c>
    </row>
    <row r="4" spans="1:13" x14ac:dyDescent="0.25">
      <c r="A4" s="1" t="s">
        <v>10</v>
      </c>
      <c r="B4" s="3">
        <v>76899</v>
      </c>
      <c r="C4" s="3">
        <v>76022</v>
      </c>
      <c r="D4" s="1" t="e">
        <f>NA()</f>
        <v>#N/A</v>
      </c>
      <c r="E4" s="3">
        <v>21970</v>
      </c>
      <c r="F4" s="1" t="e">
        <f>NA()</f>
        <v>#N/A</v>
      </c>
      <c r="G4" s="3">
        <v>10368</v>
      </c>
      <c r="H4" s="3"/>
      <c r="I4" s="3"/>
      <c r="J4" s="3">
        <v>1119</v>
      </c>
      <c r="K4" s="1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>
        <v>19442</v>
      </c>
      <c r="C5" s="3">
        <v>30905</v>
      </c>
      <c r="D5" s="1" t="e">
        <f>NA()</f>
        <v>#N/A</v>
      </c>
      <c r="E5" s="3">
        <v>4007</v>
      </c>
      <c r="F5" s="1" t="e">
        <f>NA()</f>
        <v>#N/A</v>
      </c>
      <c r="G5" s="3">
        <v>7372</v>
      </c>
      <c r="H5" s="3"/>
      <c r="I5" s="3"/>
      <c r="J5" s="1">
        <v>104</v>
      </c>
      <c r="K5" s="1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5">
        <f>B4+B5</f>
        <v>96341</v>
      </c>
      <c r="C6" s="5">
        <f>C4+C5</f>
        <v>106927</v>
      </c>
      <c r="D6" s="3">
        <v>41989</v>
      </c>
      <c r="E6" s="5">
        <f>E4+E5</f>
        <v>25977</v>
      </c>
      <c r="F6" s="3">
        <v>17487</v>
      </c>
      <c r="G6" s="5">
        <f>G4+G5</f>
        <v>17740</v>
      </c>
      <c r="H6" s="5"/>
      <c r="I6" s="5"/>
      <c r="J6" s="5">
        <f>J4+J5</f>
        <v>1223</v>
      </c>
      <c r="K6" s="3">
        <v>307684</v>
      </c>
      <c r="L6" s="4">
        <f t="shared" si="0"/>
        <v>0</v>
      </c>
    </row>
    <row r="7" spans="1:13" x14ac:dyDescent="0.25">
      <c r="A7" s="1" t="s">
        <v>19</v>
      </c>
      <c r="B7" s="5">
        <f>SUM(B3,B6)</f>
        <v>869849</v>
      </c>
      <c r="C7" s="5">
        <f t="shared" ref="C7:K7" si="1">SUM(C3,C6)</f>
        <v>687618</v>
      </c>
      <c r="D7" s="5">
        <f t="shared" si="1"/>
        <v>305523</v>
      </c>
      <c r="E7" s="5">
        <f t="shared" si="1"/>
        <v>191224</v>
      </c>
      <c r="F7" s="5">
        <f t="shared" si="1"/>
        <v>137635</v>
      </c>
      <c r="G7" s="5">
        <f t="shared" si="1"/>
        <v>97352</v>
      </c>
      <c r="H7" s="5"/>
      <c r="I7" s="5"/>
      <c r="J7" s="5">
        <f t="shared" si="1"/>
        <v>10021</v>
      </c>
      <c r="K7" s="5">
        <f t="shared" si="1"/>
        <v>2299222</v>
      </c>
      <c r="L7" s="4">
        <f t="shared" si="0"/>
        <v>0</v>
      </c>
    </row>
    <row r="8" spans="1:13" x14ac:dyDescent="0.25">
      <c r="A8" s="1" t="s">
        <v>13</v>
      </c>
      <c r="B8" s="3">
        <v>2</v>
      </c>
      <c r="C8" s="3">
        <v>7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>
        <v>0</v>
      </c>
      <c r="K8" s="3">
        <v>14</v>
      </c>
      <c r="L8" s="4">
        <f t="shared" si="0"/>
        <v>0</v>
      </c>
    </row>
    <row r="9" spans="1:13" x14ac:dyDescent="0.25">
      <c r="A9" s="1" t="s">
        <v>14</v>
      </c>
      <c r="B9" s="3">
        <v>459</v>
      </c>
      <c r="C9" s="3">
        <v>324</v>
      </c>
      <c r="D9" s="1">
        <v>112</v>
      </c>
      <c r="E9" s="3">
        <v>134</v>
      </c>
      <c r="F9" s="3">
        <v>123</v>
      </c>
      <c r="G9" s="3">
        <v>103</v>
      </c>
      <c r="H9" s="3"/>
      <c r="I9" s="3"/>
      <c r="J9" s="3">
        <v>9</v>
      </c>
      <c r="K9" s="3">
        <v>1264</v>
      </c>
      <c r="L9" s="4">
        <f t="shared" si="0"/>
        <v>0</v>
      </c>
    </row>
    <row r="10" spans="1:13" x14ac:dyDescent="0.25">
      <c r="A10" s="1" t="s">
        <v>15</v>
      </c>
      <c r="B10" s="3">
        <v>50919</v>
      </c>
      <c r="C10" s="3">
        <v>0</v>
      </c>
      <c r="D10" s="1">
        <v>0</v>
      </c>
      <c r="E10" s="3">
        <v>21088</v>
      </c>
      <c r="F10" s="3">
        <v>419</v>
      </c>
      <c r="G10" s="3">
        <v>0</v>
      </c>
      <c r="H10" s="3"/>
      <c r="I10" s="3"/>
      <c r="J10" s="3">
        <v>3213</v>
      </c>
      <c r="K10" s="3">
        <v>75639</v>
      </c>
      <c r="L10" s="4">
        <f t="shared" si="0"/>
        <v>0</v>
      </c>
    </row>
    <row r="11" spans="1:13" x14ac:dyDescent="0.25">
      <c r="A11" s="1" t="s">
        <v>8</v>
      </c>
      <c r="B11" s="3">
        <v>921229</v>
      </c>
      <c r="C11" s="3">
        <v>687949</v>
      </c>
      <c r="D11" s="3">
        <v>305636</v>
      </c>
      <c r="E11" s="3">
        <v>212447</v>
      </c>
      <c r="F11" s="3">
        <v>138178</v>
      </c>
      <c r="G11" s="3">
        <v>97457</v>
      </c>
      <c r="H11" s="3"/>
      <c r="I11" s="3"/>
      <c r="J11" s="3">
        <v>13243</v>
      </c>
      <c r="K11" s="3">
        <v>2376139</v>
      </c>
      <c r="L11" s="4">
        <f t="shared" si="0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/>
      <c r="I12" s="4"/>
      <c r="J12" s="4">
        <f t="shared" si="2"/>
        <v>0</v>
      </c>
      <c r="K12" s="4">
        <f t="shared" si="2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2" t="s">
        <v>16</v>
      </c>
      <c r="M15" s="1" t="s">
        <v>51</v>
      </c>
    </row>
    <row r="16" spans="1:13" x14ac:dyDescent="0.25">
      <c r="A16" s="1" t="s">
        <v>9</v>
      </c>
      <c r="B16" s="3">
        <v>1462940136</v>
      </c>
      <c r="C16" s="3">
        <v>973030000</v>
      </c>
      <c r="D16" s="3">
        <v>509543670</v>
      </c>
      <c r="E16" s="3">
        <v>294921000</v>
      </c>
      <c r="F16" s="3" t="e">
        <f>NA()</f>
        <v>#N/A</v>
      </c>
      <c r="G16" s="3" t="e">
        <f>NA()</f>
        <v>#N/A</v>
      </c>
      <c r="H16" s="3"/>
      <c r="I16" s="3"/>
      <c r="J16" s="3">
        <v>25302288</v>
      </c>
      <c r="K16" s="3" t="e">
        <f>NA()</f>
        <v>#N/A</v>
      </c>
      <c r="L16" s="4" t="e">
        <f>SUM(B16:J16)-K16</f>
        <v>#N/A</v>
      </c>
      <c r="M16" s="9">
        <f>SUM(B16:E16,J16)/10^6</f>
        <v>3265.7370940000001</v>
      </c>
    </row>
    <row r="17" spans="1:13" x14ac:dyDescent="0.25">
      <c r="A17" s="1" t="s">
        <v>10</v>
      </c>
      <c r="B17" s="3">
        <v>444358785</v>
      </c>
      <c r="C17" s="3">
        <v>377589000</v>
      </c>
      <c r="D17" s="1" t="e">
        <f>NA()</f>
        <v>#N/A</v>
      </c>
      <c r="E17" s="3">
        <v>83923000</v>
      </c>
      <c r="F17" s="1" t="e">
        <f>NA()</f>
        <v>#N/A</v>
      </c>
      <c r="G17" s="1" t="e">
        <f>NA()</f>
        <v>#N/A</v>
      </c>
      <c r="H17" s="1"/>
      <c r="I17" s="1"/>
      <c r="J17" s="3">
        <v>8909724</v>
      </c>
      <c r="K17" s="1" t="e">
        <f>NA()</f>
        <v>#N/A</v>
      </c>
      <c r="L17" s="4" t="e">
        <f>SUM(B17:J17)-K17</f>
        <v>#N/A</v>
      </c>
      <c r="M17" s="13"/>
    </row>
    <row r="18" spans="1:13" x14ac:dyDescent="0.25">
      <c r="A18" s="1" t="s">
        <v>11</v>
      </c>
      <c r="B18" s="3">
        <v>1299912214</v>
      </c>
      <c r="C18" s="3">
        <v>1096231000</v>
      </c>
      <c r="D18" s="1" t="e">
        <f>NA()</f>
        <v>#N/A</v>
      </c>
      <c r="E18" s="3">
        <v>279029000</v>
      </c>
      <c r="F18" s="1" t="e">
        <f>NA()</f>
        <v>#N/A</v>
      </c>
      <c r="G18" s="1" t="e">
        <f>NA()</f>
        <v>#N/A</v>
      </c>
      <c r="H18" s="1"/>
      <c r="I18" s="1"/>
      <c r="J18" s="1">
        <v>5494779</v>
      </c>
      <c r="K18" s="1" t="e">
        <f>NA()</f>
        <v>#N/A</v>
      </c>
      <c r="L18" s="4" t="e">
        <f>SUM(B18:J18)-K18</f>
        <v>#N/A</v>
      </c>
      <c r="M18" s="13"/>
    </row>
    <row r="19" spans="1:13" x14ac:dyDescent="0.25">
      <c r="A19" s="1" t="s">
        <v>12</v>
      </c>
      <c r="B19" s="5">
        <f>B17+B18</f>
        <v>1744270999</v>
      </c>
      <c r="C19" s="5">
        <f>C17+C18</f>
        <v>1473820000</v>
      </c>
      <c r="D19" s="3">
        <v>522730178</v>
      </c>
      <c r="E19" s="5">
        <f>E17+E18</f>
        <v>362952000</v>
      </c>
      <c r="F19" s="3" t="e">
        <f>NA()</f>
        <v>#N/A</v>
      </c>
      <c r="G19" s="5" t="e">
        <f>NA()</f>
        <v>#N/A</v>
      </c>
      <c r="H19" s="5"/>
      <c r="I19" s="5"/>
      <c r="J19" s="5">
        <f>J17+J18</f>
        <v>14404503</v>
      </c>
      <c r="K19" s="3" t="e">
        <f>NA()</f>
        <v>#N/A</v>
      </c>
      <c r="L19" s="4" t="e">
        <f>SUM(B19:J19)-K19</f>
        <v>#N/A</v>
      </c>
      <c r="M19" s="13"/>
    </row>
    <row r="20" spans="1:13" x14ac:dyDescent="0.25">
      <c r="A20" s="1" t="s">
        <v>19</v>
      </c>
      <c r="B20" s="5">
        <f>SUM(B16,B19)</f>
        <v>3207211135</v>
      </c>
      <c r="C20" s="5">
        <f>SUM(C16,C19)</f>
        <v>2446850000</v>
      </c>
      <c r="D20" s="5">
        <f>SUM(D16,D19)</f>
        <v>1032273848</v>
      </c>
      <c r="E20" s="5">
        <f>SUM(E16,E19)</f>
        <v>657873000</v>
      </c>
      <c r="F20" s="6">
        <v>390520661</v>
      </c>
      <c r="G20" s="6">
        <v>1185138124</v>
      </c>
      <c r="H20" s="6"/>
      <c r="I20" s="6"/>
      <c r="J20" s="5">
        <f>SUM(J16,J19)</f>
        <v>39706791</v>
      </c>
      <c r="K20" s="6">
        <v>8959573559</v>
      </c>
      <c r="L20" s="4"/>
      <c r="M20" s="13"/>
    </row>
    <row r="21" spans="1:13" x14ac:dyDescent="0.25">
      <c r="A21" s="1" t="s">
        <v>13</v>
      </c>
      <c r="B21" s="3">
        <v>426633824</v>
      </c>
      <c r="C21" s="3">
        <v>272817000</v>
      </c>
      <c r="D21" s="3">
        <v>37574100</v>
      </c>
      <c r="E21" s="3">
        <v>25652000</v>
      </c>
      <c r="F21" s="3">
        <v>6713640</v>
      </c>
      <c r="G21" s="3">
        <v>7816587</v>
      </c>
      <c r="H21" s="3"/>
      <c r="I21" s="3"/>
      <c r="J21" s="3">
        <v>0</v>
      </c>
      <c r="K21" s="3">
        <v>777207151</v>
      </c>
      <c r="L21" s="4">
        <f>SUM(B21:J21)-K21</f>
        <v>0</v>
      </c>
      <c r="M21" s="13"/>
    </row>
    <row r="22" spans="1:13" x14ac:dyDescent="0.25">
      <c r="A22" s="1" t="s">
        <v>14</v>
      </c>
      <c r="B22" s="3">
        <v>52882592</v>
      </c>
      <c r="C22" s="3">
        <v>39171000</v>
      </c>
      <c r="D22" s="3">
        <v>12929270</v>
      </c>
      <c r="E22" s="3">
        <v>7301000</v>
      </c>
      <c r="F22" s="3">
        <v>6127510</v>
      </c>
      <c r="G22" s="3">
        <v>5689897</v>
      </c>
      <c r="H22" s="3"/>
      <c r="I22" s="3"/>
      <c r="J22" s="3">
        <v>769967</v>
      </c>
      <c r="K22" s="3">
        <v>124871236</v>
      </c>
      <c r="L22" s="4">
        <f>SUM(B22:J22)-K22</f>
        <v>0</v>
      </c>
      <c r="M22" s="13"/>
    </row>
    <row r="23" spans="1:13" x14ac:dyDescent="0.25">
      <c r="A23" s="1" t="s">
        <v>15</v>
      </c>
      <c r="B23" s="3">
        <v>176934388</v>
      </c>
      <c r="C23" s="3">
        <v>0</v>
      </c>
      <c r="D23" s="1">
        <v>0</v>
      </c>
      <c r="E23" s="3">
        <v>24481000</v>
      </c>
      <c r="F23" s="3">
        <v>514194</v>
      </c>
      <c r="G23" s="3">
        <v>0</v>
      </c>
      <c r="H23" s="3"/>
      <c r="I23" s="3"/>
      <c r="J23" s="3">
        <v>30934640</v>
      </c>
      <c r="K23" s="3">
        <v>232864222</v>
      </c>
      <c r="L23" s="4">
        <f>SUM(B23:J23)-K23</f>
        <v>0</v>
      </c>
      <c r="M23" s="13"/>
    </row>
    <row r="24" spans="1:13" x14ac:dyDescent="0.25">
      <c r="A24" s="1" t="s">
        <v>8</v>
      </c>
      <c r="B24" s="3">
        <v>3863661939</v>
      </c>
      <c r="C24" s="3">
        <v>2758838000</v>
      </c>
      <c r="D24" s="3">
        <v>1082777218</v>
      </c>
      <c r="E24" s="3">
        <v>715307000</v>
      </c>
      <c r="F24" s="3">
        <v>403876005</v>
      </c>
      <c r="G24" s="3">
        <v>1198644608</v>
      </c>
      <c r="H24" s="3"/>
      <c r="I24" s="3"/>
      <c r="J24" s="3">
        <v>71411398</v>
      </c>
      <c r="K24" s="3">
        <v>10094516168</v>
      </c>
      <c r="L24" s="4">
        <f>SUM(B24:J24)-K24</f>
        <v>0</v>
      </c>
      <c r="M24" s="9">
        <f>SUM(B24:E24,J24)/10^6</f>
        <v>8491.9955549999995</v>
      </c>
    </row>
    <row r="25" spans="1:13" x14ac:dyDescent="0.25">
      <c r="A25" s="2" t="s">
        <v>16</v>
      </c>
      <c r="B25" s="4">
        <f t="shared" ref="B25:K25" si="3">SUM(B20:B23)-B24</f>
        <v>0</v>
      </c>
      <c r="C25" s="4">
        <f t="shared" si="3"/>
        <v>0</v>
      </c>
      <c r="D25" s="4">
        <f t="shared" si="3"/>
        <v>0</v>
      </c>
      <c r="E25" s="4">
        <f t="shared" si="3"/>
        <v>0</v>
      </c>
      <c r="F25" s="4">
        <f t="shared" si="3"/>
        <v>0</v>
      </c>
      <c r="G25" s="4">
        <f t="shared" si="3"/>
        <v>0</v>
      </c>
      <c r="H25" s="4"/>
      <c r="I25" s="4"/>
      <c r="J25" s="4">
        <f t="shared" si="3"/>
        <v>0</v>
      </c>
      <c r="K25" s="4">
        <f t="shared" si="3"/>
        <v>0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2" t="s">
        <v>16</v>
      </c>
    </row>
    <row r="29" spans="1:13" x14ac:dyDescent="0.25">
      <c r="A29" s="1" t="s">
        <v>9</v>
      </c>
      <c r="B29" s="3">
        <v>14284261</v>
      </c>
      <c r="C29" s="3">
        <v>9536000</v>
      </c>
      <c r="D29" s="1" t="e">
        <f>NA()</f>
        <v>#N/A</v>
      </c>
      <c r="E29" s="3">
        <v>3078000</v>
      </c>
      <c r="F29" s="3" t="e">
        <f>NA()</f>
        <v>#N/A</v>
      </c>
      <c r="G29" s="3" t="e">
        <f>NA()</f>
        <v>#N/A</v>
      </c>
      <c r="H29" s="3"/>
      <c r="I29" s="3"/>
      <c r="J29" s="3">
        <v>310118</v>
      </c>
      <c r="K29" s="1" t="e">
        <f>NA()</f>
        <v>#N/A</v>
      </c>
      <c r="L29" s="4" t="e">
        <f>SUM(B29:J29)-K29</f>
        <v>#N/A</v>
      </c>
    </row>
    <row r="30" spans="1:13" x14ac:dyDescent="0.25">
      <c r="A30" s="1" t="s">
        <v>10</v>
      </c>
      <c r="B30" s="3">
        <v>6146638</v>
      </c>
      <c r="C30" s="3">
        <v>4810000</v>
      </c>
      <c r="D30" s="1" t="e">
        <f>NA()</f>
        <v>#N/A</v>
      </c>
      <c r="E30" s="3">
        <v>1390000</v>
      </c>
      <c r="F30" s="1" t="e">
        <f>NA()</f>
        <v>#N/A</v>
      </c>
      <c r="G30" s="1" t="e">
        <f>NA()</f>
        <v>#N/A</v>
      </c>
      <c r="H30" s="1"/>
      <c r="I30" s="1"/>
      <c r="J30" s="3">
        <v>97590</v>
      </c>
      <c r="K30" s="1" t="e">
        <f>NA()</f>
        <v>#N/A</v>
      </c>
      <c r="L30" s="4" t="e">
        <f>SUM(B30:J30)-K30</f>
        <v>#N/A</v>
      </c>
    </row>
    <row r="31" spans="1:13" x14ac:dyDescent="0.25">
      <c r="A31" s="1" t="s">
        <v>11</v>
      </c>
      <c r="B31" s="3">
        <v>13854467</v>
      </c>
      <c r="C31" s="3">
        <v>7834000</v>
      </c>
      <c r="D31" s="1" t="e">
        <f>NA()</f>
        <v>#N/A</v>
      </c>
      <c r="E31" s="3">
        <v>2574000</v>
      </c>
      <c r="F31" s="1" t="e">
        <f>NA()</f>
        <v>#N/A</v>
      </c>
      <c r="G31" s="1" t="e">
        <f>NA()</f>
        <v>#N/A</v>
      </c>
      <c r="H31" s="1"/>
      <c r="I31" s="1"/>
      <c r="J31" s="1">
        <v>116470</v>
      </c>
      <c r="K31" s="1" t="e">
        <f>NA()</f>
        <v>#N/A</v>
      </c>
      <c r="L31" s="4" t="e">
        <f>SUM(B31:J31)-K31</f>
        <v>#N/A</v>
      </c>
    </row>
    <row r="32" spans="1:13" x14ac:dyDescent="0.25">
      <c r="A32" s="1" t="s">
        <v>12</v>
      </c>
      <c r="B32" s="5">
        <f>B30+B31</f>
        <v>20001105</v>
      </c>
      <c r="C32" s="5">
        <f>C30+C31</f>
        <v>12644000</v>
      </c>
      <c r="D32" s="1" t="e">
        <f>NA()</f>
        <v>#N/A</v>
      </c>
      <c r="E32" s="5">
        <f>E30+E31</f>
        <v>3964000</v>
      </c>
      <c r="F32" s="5" t="e">
        <f>F30+F31</f>
        <v>#N/A</v>
      </c>
      <c r="G32" s="5" t="e">
        <f>G30+G31</f>
        <v>#N/A</v>
      </c>
      <c r="H32" s="5"/>
      <c r="I32" s="5"/>
      <c r="J32" s="5">
        <f>J30+J31</f>
        <v>214060</v>
      </c>
      <c r="K32" s="1" t="e">
        <f>NA()</f>
        <v>#N/A</v>
      </c>
      <c r="L32" s="4" t="e">
        <f>SUM(B32:J32)-K32</f>
        <v>#N/A</v>
      </c>
    </row>
    <row r="33" spans="1:12" x14ac:dyDescent="0.25">
      <c r="A33" s="1" t="s">
        <v>19</v>
      </c>
      <c r="B33" s="5">
        <f>SUM(B29,B32)</f>
        <v>34285366</v>
      </c>
      <c r="C33" s="5">
        <f>SUM(C29,C32)</f>
        <v>22180000</v>
      </c>
      <c r="D33" s="1" t="e">
        <f>NA()</f>
        <v>#N/A</v>
      </c>
      <c r="E33" s="5">
        <f>SUM(E29,E32)</f>
        <v>7042000</v>
      </c>
      <c r="F33" s="6">
        <v>5390733</v>
      </c>
      <c r="G33" s="6">
        <v>2951058</v>
      </c>
      <c r="H33" s="6"/>
      <c r="I33" s="6"/>
      <c r="J33" s="5">
        <f>SUM(J29,J32)</f>
        <v>524178</v>
      </c>
      <c r="K33" s="1" t="e">
        <f>NA()</f>
        <v>#N/A</v>
      </c>
      <c r="L33" s="4"/>
    </row>
    <row r="34" spans="1:12" x14ac:dyDescent="0.25">
      <c r="A34" s="1" t="s">
        <v>13</v>
      </c>
      <c r="B34" s="3">
        <v>3262781</v>
      </c>
      <c r="C34" s="3">
        <v>2045000</v>
      </c>
      <c r="D34" s="1" t="e">
        <f>NA()</f>
        <v>#N/A</v>
      </c>
      <c r="E34" s="3">
        <v>51000</v>
      </c>
      <c r="F34" s="3">
        <v>62339</v>
      </c>
      <c r="G34" s="3">
        <v>11626</v>
      </c>
      <c r="H34" s="3"/>
      <c r="I34" s="3"/>
      <c r="J34" s="3">
        <v>0</v>
      </c>
      <c r="K34" s="1" t="e">
        <f>NA()</f>
        <v>#N/A</v>
      </c>
      <c r="L34" s="4" t="e">
        <f>SUM(B34:J34)-K34</f>
        <v>#N/A</v>
      </c>
    </row>
    <row r="35" spans="1:12" x14ac:dyDescent="0.25">
      <c r="A35" s="1" t="s">
        <v>14</v>
      </c>
      <c r="B35" s="3">
        <v>750662</v>
      </c>
      <c r="C35" s="3">
        <v>510000</v>
      </c>
      <c r="D35" s="1" t="e">
        <f>NA()</f>
        <v>#N/A</v>
      </c>
      <c r="E35" s="3">
        <v>140000</v>
      </c>
      <c r="F35" s="3">
        <v>71918</v>
      </c>
      <c r="G35" s="3">
        <v>52017</v>
      </c>
      <c r="H35" s="3"/>
      <c r="I35" s="3"/>
      <c r="J35" s="3">
        <v>16041</v>
      </c>
      <c r="K35" s="1" t="e">
        <f>NA()</f>
        <v>#N/A</v>
      </c>
      <c r="L35" s="4" t="e">
        <f>SUM(B35:J35)-K35</f>
        <v>#N/A</v>
      </c>
    </row>
    <row r="36" spans="1:12" x14ac:dyDescent="0.25">
      <c r="A36" s="1" t="s">
        <v>15</v>
      </c>
      <c r="B36" s="3">
        <v>3416788</v>
      </c>
      <c r="C36" s="3">
        <v>0</v>
      </c>
      <c r="D36" s="1" t="e">
        <f>NA()</f>
        <v>#N/A</v>
      </c>
      <c r="E36" s="3">
        <v>769000</v>
      </c>
      <c r="F36" s="3">
        <v>19322</v>
      </c>
      <c r="G36" s="3">
        <v>0</v>
      </c>
      <c r="H36" s="3"/>
      <c r="I36" s="3"/>
      <c r="J36" s="3">
        <v>355277</v>
      </c>
      <c r="K36" s="1" t="e">
        <f>NA()</f>
        <v>#N/A</v>
      </c>
      <c r="L36" s="4" t="e">
        <f>SUM(B36:J36)-K36</f>
        <v>#N/A</v>
      </c>
    </row>
    <row r="37" spans="1:12" x14ac:dyDescent="0.25">
      <c r="A37" s="1" t="s">
        <v>8</v>
      </c>
      <c r="B37" s="3">
        <v>41715597</v>
      </c>
      <c r="C37" s="3">
        <v>24735000</v>
      </c>
      <c r="D37" s="3">
        <v>12192103</v>
      </c>
      <c r="E37" s="3">
        <v>8002000</v>
      </c>
      <c r="F37" s="3">
        <v>5544312</v>
      </c>
      <c r="G37" s="3">
        <v>3014701</v>
      </c>
      <c r="H37" s="3"/>
      <c r="I37" s="3"/>
      <c r="J37" s="3">
        <v>895496</v>
      </c>
      <c r="K37" s="3">
        <v>96099209</v>
      </c>
      <c r="L37" s="4">
        <f>SUM(B37:J37)-K37</f>
        <v>0</v>
      </c>
    </row>
    <row r="38" spans="1:12" x14ac:dyDescent="0.25">
      <c r="A38" s="2" t="s">
        <v>16</v>
      </c>
      <c r="B38" s="4">
        <f t="shared" ref="B38:K38" si="4">SUM(B33:B36)-B37</f>
        <v>0</v>
      </c>
      <c r="C38" s="4">
        <f t="shared" si="4"/>
        <v>0</v>
      </c>
      <c r="D38" s="4" t="e">
        <f t="shared" si="4"/>
        <v>#N/A</v>
      </c>
      <c r="E38" s="4">
        <f t="shared" si="4"/>
        <v>0</v>
      </c>
      <c r="F38" s="4">
        <f t="shared" si="4"/>
        <v>0</v>
      </c>
      <c r="G38" s="4">
        <f t="shared" si="4"/>
        <v>0</v>
      </c>
      <c r="H38" s="4"/>
      <c r="I38" s="4"/>
      <c r="J38" s="4">
        <f t="shared" si="4"/>
        <v>0</v>
      </c>
      <c r="K38" s="4" t="e">
        <f t="shared" si="4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7">
        <f>B29*200/B16</f>
        <v>1.9528155183514631</v>
      </c>
      <c r="C42" s="7">
        <f t="shared" ref="C42:K42" si="5">C29*200/C16</f>
        <v>1.9600628963135771</v>
      </c>
      <c r="D42" s="7" t="e">
        <f t="shared" si="5"/>
        <v>#N/A</v>
      </c>
      <c r="E42" s="7">
        <f t="shared" si="5"/>
        <v>2.0873386432298817</v>
      </c>
      <c r="F42" s="7" t="e">
        <f t="shared" si="5"/>
        <v>#N/A</v>
      </c>
      <c r="G42" s="7" t="e">
        <f t="shared" si="5"/>
        <v>#N/A</v>
      </c>
      <c r="H42" s="7"/>
      <c r="I42" s="7"/>
      <c r="J42" s="7">
        <f t="shared" si="5"/>
        <v>2.4513040085544833</v>
      </c>
      <c r="K42" s="7" t="e">
        <f t="shared" si="5"/>
        <v>#N/A</v>
      </c>
      <c r="L42" s="4"/>
    </row>
    <row r="43" spans="1:12" x14ac:dyDescent="0.25">
      <c r="A43" s="1" t="s">
        <v>10</v>
      </c>
      <c r="B43" s="7">
        <f t="shared" ref="B43:K50" si="6">B30*200/B17</f>
        <v>2.7665203018322231</v>
      </c>
      <c r="C43" s="7">
        <f t="shared" si="6"/>
        <v>2.5477437107542857</v>
      </c>
      <c r="D43" s="7" t="e">
        <f t="shared" si="6"/>
        <v>#N/A</v>
      </c>
      <c r="E43" s="7">
        <f t="shared" si="6"/>
        <v>3.3125603231533667</v>
      </c>
      <c r="F43" s="7" t="e">
        <f t="shared" si="6"/>
        <v>#N/A</v>
      </c>
      <c r="G43" s="7" t="e">
        <f t="shared" si="6"/>
        <v>#N/A</v>
      </c>
      <c r="H43" s="7"/>
      <c r="I43" s="7"/>
      <c r="J43" s="7">
        <f t="shared" si="6"/>
        <v>2.1906402487888514</v>
      </c>
      <c r="K43" s="7" t="e">
        <f t="shared" si="6"/>
        <v>#N/A</v>
      </c>
      <c r="L43" s="4"/>
    </row>
    <row r="44" spans="1:12" x14ac:dyDescent="0.25">
      <c r="A44" s="1" t="s">
        <v>11</v>
      </c>
      <c r="B44" s="7">
        <f t="shared" si="6"/>
        <v>2.1316004035946383</v>
      </c>
      <c r="C44" s="7">
        <f t="shared" si="6"/>
        <v>1.4292608036079988</v>
      </c>
      <c r="D44" s="7" t="e">
        <f t="shared" si="6"/>
        <v>#N/A</v>
      </c>
      <c r="E44" s="7">
        <f t="shared" si="6"/>
        <v>1.8449695192972773</v>
      </c>
      <c r="F44" s="7" t="e">
        <f t="shared" si="6"/>
        <v>#N/A</v>
      </c>
      <c r="G44" s="7" t="e">
        <f t="shared" si="6"/>
        <v>#N/A</v>
      </c>
      <c r="H44" s="7"/>
      <c r="I44" s="7"/>
      <c r="J44" s="7">
        <f t="shared" si="6"/>
        <v>4.2392969762751154</v>
      </c>
      <c r="K44" s="7" t="e">
        <f t="shared" si="6"/>
        <v>#N/A</v>
      </c>
      <c r="L44" s="4"/>
    </row>
    <row r="45" spans="1:12" x14ac:dyDescent="0.25">
      <c r="A45" s="1" t="s">
        <v>12</v>
      </c>
      <c r="B45" s="7">
        <f t="shared" si="6"/>
        <v>2.2933483399617081</v>
      </c>
      <c r="C45" s="7">
        <f t="shared" si="6"/>
        <v>1.7158133286290049</v>
      </c>
      <c r="D45" s="7" t="e">
        <f t="shared" si="6"/>
        <v>#N/A</v>
      </c>
      <c r="E45" s="7">
        <f t="shared" si="6"/>
        <v>2.1843108730631049</v>
      </c>
      <c r="F45" s="7" t="e">
        <f t="shared" si="6"/>
        <v>#N/A</v>
      </c>
      <c r="G45" s="7" t="e">
        <f t="shared" si="6"/>
        <v>#N/A</v>
      </c>
      <c r="H45" s="7"/>
      <c r="I45" s="7"/>
      <c r="J45" s="7">
        <f t="shared" si="6"/>
        <v>2.9721261469416889</v>
      </c>
      <c r="K45" s="7" t="e">
        <f t="shared" si="6"/>
        <v>#N/A</v>
      </c>
      <c r="L45" s="4"/>
    </row>
    <row r="46" spans="1:12" x14ac:dyDescent="0.25">
      <c r="A46" s="1" t="s">
        <v>19</v>
      </c>
      <c r="B46" s="7">
        <f t="shared" si="6"/>
        <v>2.1380173962260827</v>
      </c>
      <c r="C46" s="7">
        <f t="shared" si="6"/>
        <v>1.8129431718331732</v>
      </c>
      <c r="D46" s="7" t="e">
        <f t="shared" si="6"/>
        <v>#N/A</v>
      </c>
      <c r="E46" s="7">
        <f t="shared" si="6"/>
        <v>2.1408387333117487</v>
      </c>
      <c r="F46" s="7">
        <f t="shared" si="6"/>
        <v>2.7607927253815645</v>
      </c>
      <c r="G46" s="7">
        <f t="shared" si="6"/>
        <v>0.49801081245108947</v>
      </c>
      <c r="H46" s="7"/>
      <c r="I46" s="7"/>
      <c r="J46" s="7">
        <f t="shared" si="6"/>
        <v>2.6402435794924854</v>
      </c>
      <c r="K46" s="7" t="e">
        <f t="shared" si="6"/>
        <v>#N/A</v>
      </c>
      <c r="L46" s="4"/>
    </row>
    <row r="47" spans="1:12" x14ac:dyDescent="0.25">
      <c r="A47" s="1" t="s">
        <v>13</v>
      </c>
      <c r="B47" s="7">
        <f t="shared" si="6"/>
        <v>1.5295463305787964</v>
      </c>
      <c r="C47" s="7">
        <f t="shared" si="6"/>
        <v>1.4991734386053654</v>
      </c>
      <c r="D47" s="7" t="e">
        <f t="shared" si="6"/>
        <v>#N/A</v>
      </c>
      <c r="E47" s="7">
        <f t="shared" si="6"/>
        <v>0.39762981443941992</v>
      </c>
      <c r="F47" s="7">
        <f t="shared" si="6"/>
        <v>1.8570849792363011</v>
      </c>
      <c r="G47" s="7">
        <f t="shared" si="6"/>
        <v>0.29746998274310771</v>
      </c>
      <c r="H47" s="7"/>
      <c r="I47" s="7"/>
      <c r="J47" s="7" t="e">
        <f t="shared" si="6"/>
        <v>#DIV/0!</v>
      </c>
      <c r="K47" s="7" t="e">
        <f t="shared" si="6"/>
        <v>#N/A</v>
      </c>
      <c r="L47" s="4"/>
    </row>
    <row r="48" spans="1:12" x14ac:dyDescent="0.25">
      <c r="A48" s="1" t="s">
        <v>14</v>
      </c>
      <c r="B48" s="7">
        <f t="shared" si="6"/>
        <v>2.8389758202472377</v>
      </c>
      <c r="C48" s="7">
        <f t="shared" si="6"/>
        <v>2.6039672206479283</v>
      </c>
      <c r="D48" s="7" t="e">
        <f t="shared" si="6"/>
        <v>#N/A</v>
      </c>
      <c r="E48" s="7">
        <f t="shared" si="6"/>
        <v>3.8350910834132312</v>
      </c>
      <c r="F48" s="7">
        <f t="shared" si="6"/>
        <v>2.3473809100270748</v>
      </c>
      <c r="G48" s="7">
        <f t="shared" si="6"/>
        <v>1.8283986511530876</v>
      </c>
      <c r="H48" s="7"/>
      <c r="I48" s="7"/>
      <c r="J48" s="7">
        <f t="shared" si="6"/>
        <v>4.166672078153999</v>
      </c>
      <c r="K48" s="7" t="e">
        <f t="shared" si="6"/>
        <v>#N/A</v>
      </c>
      <c r="L48" s="4"/>
    </row>
    <row r="49" spans="1:12" x14ac:dyDescent="0.25">
      <c r="A49" s="1" t="s">
        <v>15</v>
      </c>
      <c r="B49" s="7">
        <f t="shared" si="6"/>
        <v>3.8622090805773719</v>
      </c>
      <c r="C49" s="7" t="e">
        <f t="shared" si="6"/>
        <v>#DIV/0!</v>
      </c>
      <c r="D49" s="7" t="e">
        <f t="shared" si="6"/>
        <v>#N/A</v>
      </c>
      <c r="E49" s="7">
        <f t="shared" si="6"/>
        <v>6.2824231036313876</v>
      </c>
      <c r="F49" s="7">
        <f t="shared" si="6"/>
        <v>7.5154513666048226</v>
      </c>
      <c r="G49" s="7" t="e">
        <f t="shared" si="6"/>
        <v>#DIV/0!</v>
      </c>
      <c r="H49" s="7"/>
      <c r="I49" s="7"/>
      <c r="J49" s="7">
        <f t="shared" si="6"/>
        <v>2.2969525425219106</v>
      </c>
      <c r="K49" s="7" t="e">
        <f t="shared" si="6"/>
        <v>#N/A</v>
      </c>
      <c r="L49" s="4"/>
    </row>
    <row r="50" spans="1:12" x14ac:dyDescent="0.25">
      <c r="A50" s="1" t="s">
        <v>8</v>
      </c>
      <c r="B50" s="7">
        <f t="shared" si="6"/>
        <v>2.1593813153744454</v>
      </c>
      <c r="C50" s="7">
        <f t="shared" si="6"/>
        <v>1.7931462449045577</v>
      </c>
      <c r="D50" s="7">
        <f t="shared" si="6"/>
        <v>2.2520058230482642</v>
      </c>
      <c r="E50" s="7">
        <f t="shared" si="6"/>
        <v>2.2373610212118713</v>
      </c>
      <c r="F50" s="7">
        <f t="shared" si="6"/>
        <v>2.745551570958022</v>
      </c>
      <c r="G50" s="7">
        <f t="shared" si="6"/>
        <v>0.50301832250848455</v>
      </c>
      <c r="H50" s="7"/>
      <c r="I50" s="7"/>
      <c r="J50" s="7">
        <f t="shared" si="6"/>
        <v>2.507991791450435</v>
      </c>
      <c r="K50" s="7">
        <f t="shared" si="6"/>
        <v>1.9039884111462053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7">C41</f>
        <v>Vic</v>
      </c>
      <c r="D52" s="1" t="str">
        <f t="shared" si="7"/>
        <v>Qld</v>
      </c>
      <c r="E52" s="1" t="str">
        <f t="shared" si="7"/>
        <v>SA</v>
      </c>
      <c r="F52" s="1" t="str">
        <f t="shared" si="7"/>
        <v>WA</v>
      </c>
      <c r="G52" s="1" t="str">
        <f t="shared" si="7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14">
        <f>IF(B57&gt;0,B58*200/B57,NA())</f>
        <v>1.9528155183514631</v>
      </c>
      <c r="C53" s="114">
        <f t="shared" ref="C53:I53" si="8">IF(C57&gt;0,C58*200/C57,NA())</f>
        <v>1.9600628963135771</v>
      </c>
      <c r="D53" s="114" t="e">
        <f t="shared" si="8"/>
        <v>#N/A</v>
      </c>
      <c r="E53" s="114">
        <f t="shared" si="8"/>
        <v>2.0873386432298817</v>
      </c>
      <c r="F53" s="114" t="e">
        <f t="shared" si="8"/>
        <v>#N/A</v>
      </c>
      <c r="G53" s="114" t="e">
        <f t="shared" si="8"/>
        <v>#N/A</v>
      </c>
      <c r="H53" s="114">
        <f t="shared" si="8"/>
        <v>2.4513040085544833</v>
      </c>
      <c r="I53" s="114">
        <f t="shared" si="8"/>
        <v>1.9743446713919741</v>
      </c>
      <c r="J53" s="21"/>
      <c r="K53" s="21"/>
      <c r="L53" s="7">
        <f>L57</f>
        <v>1.848235912788202</v>
      </c>
    </row>
    <row r="54" spans="1:12" x14ac:dyDescent="0.25">
      <c r="A54" s="1" t="s">
        <v>30</v>
      </c>
      <c r="B54" s="114">
        <f>IF(B63&gt;0,B64*200/B63,NA())</f>
        <v>2.285257372655269</v>
      </c>
      <c r="C54" s="114">
        <f t="shared" ref="C54:I54" si="9">IF(C63&gt;0,C64*200/C63,NA())</f>
        <v>1.702198668613871</v>
      </c>
      <c r="D54" s="114" t="e">
        <f t="shared" si="9"/>
        <v>#N/A</v>
      </c>
      <c r="E54" s="114">
        <f t="shared" si="9"/>
        <v>2.3426089355972843</v>
      </c>
      <c r="F54" s="114" t="e">
        <f t="shared" si="9"/>
        <v>#N/A</v>
      </c>
      <c r="G54" s="114" t="e">
        <f t="shared" si="9"/>
        <v>#N/A</v>
      </c>
      <c r="H54" s="114">
        <f t="shared" si="9"/>
        <v>2.5390991064455593</v>
      </c>
      <c r="I54" s="114">
        <f t="shared" si="9"/>
        <v>2.0691792930445461</v>
      </c>
      <c r="J54" s="7"/>
      <c r="K54" s="7"/>
      <c r="L54" s="7">
        <f>L63</f>
        <v>1.9370130934161365</v>
      </c>
    </row>
    <row r="55" spans="1:12" x14ac:dyDescent="0.25">
      <c r="A55" s="1" t="s">
        <v>8</v>
      </c>
      <c r="B55" s="114">
        <f>IF(B60&gt;0,B61*200/B60,NA())</f>
        <v>2.1593813153744454</v>
      </c>
      <c r="C55" s="114">
        <f t="shared" ref="C55:I55" si="10">IF(C60&gt;0,C61*200/C60,NA())</f>
        <v>1.7931462449045577</v>
      </c>
      <c r="D55" s="114" t="e">
        <f t="shared" si="10"/>
        <v>#N/A</v>
      </c>
      <c r="E55" s="114">
        <f t="shared" si="10"/>
        <v>2.2373610212118713</v>
      </c>
      <c r="F55" s="114" t="e">
        <f t="shared" si="10"/>
        <v>#N/A</v>
      </c>
      <c r="G55" s="114" t="e">
        <f t="shared" si="10"/>
        <v>#N/A</v>
      </c>
      <c r="H55" s="114">
        <f t="shared" si="10"/>
        <v>2.507991791450435</v>
      </c>
      <c r="I55" s="114">
        <f t="shared" si="10"/>
        <v>2.0339012719797518</v>
      </c>
      <c r="J55" s="7"/>
      <c r="K55" s="7"/>
      <c r="L55" s="7">
        <f>K50</f>
        <v>1.9039884111462053</v>
      </c>
    </row>
    <row r="56" spans="1:12" x14ac:dyDescent="0.25">
      <c r="J56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1462940136</v>
      </c>
      <c r="C57" s="3">
        <f t="shared" ref="C57:G57" si="11">IF(C58=0,0,C16)</f>
        <v>973030000</v>
      </c>
      <c r="D57" s="3">
        <f t="shared" si="11"/>
        <v>0</v>
      </c>
      <c r="E57" s="3">
        <f t="shared" si="11"/>
        <v>294921000</v>
      </c>
      <c r="F57" s="3">
        <f t="shared" si="11"/>
        <v>0</v>
      </c>
      <c r="G57" s="3">
        <f t="shared" si="11"/>
        <v>0</v>
      </c>
      <c r="H57" s="3">
        <f>IF(H58=0,0,J16)</f>
        <v>25302288</v>
      </c>
      <c r="I57" s="3">
        <f>SUM(B57:H57)</f>
        <v>2756193424</v>
      </c>
      <c r="J57" s="7">
        <f>I58*200/I57</f>
        <v>1.9743446713919741</v>
      </c>
      <c r="K57" s="7"/>
      <c r="L57" s="7">
        <f>J57*K$50/J$60</f>
        <v>1.848235912788202</v>
      </c>
    </row>
    <row r="58" spans="1:12" x14ac:dyDescent="0.25">
      <c r="A58" s="1" t="s">
        <v>32</v>
      </c>
      <c r="B58" s="3">
        <f>_xlfn.IFNA(B29,0)</f>
        <v>14284261</v>
      </c>
      <c r="C58" s="3">
        <f t="shared" ref="C58:G58" si="12">_xlfn.IFNA(C29,0)</f>
        <v>9536000</v>
      </c>
      <c r="D58" s="3">
        <f t="shared" si="12"/>
        <v>0</v>
      </c>
      <c r="E58" s="3">
        <f t="shared" si="12"/>
        <v>3078000</v>
      </c>
      <c r="F58" s="3">
        <f t="shared" si="12"/>
        <v>0</v>
      </c>
      <c r="G58" s="3">
        <f t="shared" si="12"/>
        <v>0</v>
      </c>
      <c r="H58" s="3">
        <f>_xlfn.IFNA(J29,0)</f>
        <v>310118</v>
      </c>
      <c r="I58" s="3">
        <f>SUM(B58:H58)</f>
        <v>27208379</v>
      </c>
      <c r="K58" s="108"/>
      <c r="L58" s="108"/>
    </row>
    <row r="59" spans="1:12" x14ac:dyDescent="0.25">
      <c r="K59" s="108"/>
      <c r="L59" s="108"/>
    </row>
    <row r="60" spans="1:12" x14ac:dyDescent="0.25">
      <c r="A60" s="1" t="s">
        <v>38</v>
      </c>
      <c r="B60" s="3">
        <f>IF(B57=0,0,B24)</f>
        <v>3863661939</v>
      </c>
      <c r="C60" s="3">
        <f t="shared" ref="C60:G60" si="13">IF(C57=0,0,C24)</f>
        <v>2758838000</v>
      </c>
      <c r="D60" s="3">
        <f t="shared" si="13"/>
        <v>0</v>
      </c>
      <c r="E60" s="3">
        <f t="shared" si="13"/>
        <v>715307000</v>
      </c>
      <c r="F60" s="3">
        <f t="shared" si="13"/>
        <v>0</v>
      </c>
      <c r="G60" s="3">
        <f t="shared" si="13"/>
        <v>0</v>
      </c>
      <c r="H60" s="3">
        <f>IF(H57=0,0,J24)</f>
        <v>71411398</v>
      </c>
      <c r="I60" s="3">
        <f>SUM(B60:H60)</f>
        <v>7409218337</v>
      </c>
      <c r="J60" s="7">
        <f>I61*200/I60</f>
        <v>2.0339012719797518</v>
      </c>
      <c r="K60" s="7"/>
      <c r="L60" s="7">
        <f>J60*K$50/J$60</f>
        <v>1.9039884111462053</v>
      </c>
    </row>
    <row r="61" spans="1:12" x14ac:dyDescent="0.25">
      <c r="A61" s="1" t="s">
        <v>39</v>
      </c>
      <c r="B61" s="3">
        <f>IF(B58=0,0,B37)</f>
        <v>41715597</v>
      </c>
      <c r="C61" s="3">
        <f t="shared" ref="C61:G61" si="14">IF(C58=0,0,C37)</f>
        <v>24735000</v>
      </c>
      <c r="D61" s="3">
        <f t="shared" si="14"/>
        <v>0</v>
      </c>
      <c r="E61" s="3">
        <f t="shared" si="14"/>
        <v>8002000</v>
      </c>
      <c r="F61" s="3">
        <f t="shared" si="14"/>
        <v>0</v>
      </c>
      <c r="G61" s="3">
        <f t="shared" si="14"/>
        <v>0</v>
      </c>
      <c r="H61" s="3">
        <f>IF(H58=0,0,J37)</f>
        <v>895496</v>
      </c>
      <c r="I61" s="3">
        <f>SUM(B61:H61)</f>
        <v>75348093</v>
      </c>
      <c r="K61" s="108"/>
      <c r="L61" s="7"/>
    </row>
    <row r="62" spans="1:12" x14ac:dyDescent="0.25">
      <c r="K62" s="108"/>
      <c r="L62" s="7"/>
    </row>
    <row r="63" spans="1:12" x14ac:dyDescent="0.25">
      <c r="A63" s="1" t="s">
        <v>192</v>
      </c>
      <c r="B63" s="3">
        <f>B60-B57</f>
        <v>2400721803</v>
      </c>
      <c r="C63" s="3">
        <f t="shared" ref="C63:I64" si="15">C60-C57</f>
        <v>1785808000</v>
      </c>
      <c r="D63" s="3">
        <f t="shared" si="15"/>
        <v>0</v>
      </c>
      <c r="E63" s="3">
        <f t="shared" si="15"/>
        <v>420386000</v>
      </c>
      <c r="F63" s="3">
        <f t="shared" si="15"/>
        <v>0</v>
      </c>
      <c r="G63" s="3">
        <f t="shared" si="15"/>
        <v>0</v>
      </c>
      <c r="H63" s="3">
        <f t="shared" si="15"/>
        <v>46109110</v>
      </c>
      <c r="I63" s="3">
        <f t="shared" si="15"/>
        <v>4653024913</v>
      </c>
      <c r="J63" s="7">
        <f>I64*200/I63</f>
        <v>2.0691792930445461</v>
      </c>
      <c r="K63" s="7"/>
      <c r="L63" s="7">
        <f>J63*K$50/J$60</f>
        <v>1.9370130934161365</v>
      </c>
    </row>
    <row r="64" spans="1:12" x14ac:dyDescent="0.25">
      <c r="A64" s="1" t="s">
        <v>193</v>
      </c>
      <c r="B64" s="3">
        <f>B61-B58</f>
        <v>27431336</v>
      </c>
      <c r="C64" s="3">
        <f t="shared" si="15"/>
        <v>15199000</v>
      </c>
      <c r="D64" s="3">
        <f t="shared" si="15"/>
        <v>0</v>
      </c>
      <c r="E64" s="3">
        <f t="shared" si="15"/>
        <v>4924000</v>
      </c>
      <c r="F64" s="3">
        <f t="shared" si="15"/>
        <v>0</v>
      </c>
      <c r="G64" s="3">
        <f t="shared" si="15"/>
        <v>0</v>
      </c>
      <c r="H64" s="3">
        <f t="shared" si="15"/>
        <v>585378</v>
      </c>
      <c r="I64" s="3">
        <f t="shared" si="15"/>
        <v>48139714</v>
      </c>
      <c r="J64" s="108"/>
    </row>
    <row r="65" spans="1:10" x14ac:dyDescent="0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FCBF-B5EF-4BCF-9960-B8A82A82D28B}">
  <sheetPr>
    <tabColor rgb="FF92D050"/>
  </sheetPr>
  <dimension ref="A1:M64"/>
  <sheetViews>
    <sheetView topLeftCell="A7" workbookViewId="0">
      <selection activeCell="B41" sqref="B41:K41"/>
    </sheetView>
  </sheetViews>
  <sheetFormatPr defaultRowHeight="15" x14ac:dyDescent="0.25"/>
  <cols>
    <col min="1" max="1" width="12.28515625" customWidth="1"/>
    <col min="2" max="10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835784</v>
      </c>
      <c r="C3" s="3">
        <v>609514</v>
      </c>
      <c r="D3" s="3">
        <v>273184</v>
      </c>
      <c r="E3" s="3">
        <v>175909</v>
      </c>
      <c r="F3" s="3">
        <v>131317</v>
      </c>
      <c r="G3" s="3">
        <v>82713</v>
      </c>
      <c r="H3" s="3"/>
      <c r="I3" s="3"/>
      <c r="J3" s="3">
        <v>9475</v>
      </c>
      <c r="K3" s="3">
        <v>2117896</v>
      </c>
      <c r="L3" s="4">
        <f t="shared" ref="L3:L11" si="0">SUM(B3:J3)-K3</f>
        <v>0</v>
      </c>
    </row>
    <row r="4" spans="1:13" x14ac:dyDescent="0.25">
      <c r="A4" s="1" t="s">
        <v>10</v>
      </c>
      <c r="B4" s="3">
        <v>86017</v>
      </c>
      <c r="C4" s="3">
        <v>78178</v>
      </c>
      <c r="D4" s="1" t="e">
        <f>NA()</f>
        <v>#N/A</v>
      </c>
      <c r="E4" s="3">
        <v>23341</v>
      </c>
      <c r="F4" s="1" t="e">
        <f>NA()</f>
        <v>#N/A</v>
      </c>
      <c r="G4" s="3">
        <v>10684</v>
      </c>
      <c r="H4" s="3"/>
      <c r="I4" s="3"/>
      <c r="J4" s="3">
        <v>1275</v>
      </c>
      <c r="K4" s="1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>
        <v>20188</v>
      </c>
      <c r="C5" s="3">
        <v>33260</v>
      </c>
      <c r="D5" s="1" t="e">
        <f>NA()</f>
        <v>#N/A</v>
      </c>
      <c r="E5" s="3">
        <v>5215</v>
      </c>
      <c r="F5" s="1" t="e">
        <f>NA()</f>
        <v>#N/A</v>
      </c>
      <c r="G5" s="3">
        <v>8009</v>
      </c>
      <c r="H5" s="3"/>
      <c r="I5" s="3"/>
      <c r="J5" s="1">
        <v>117</v>
      </c>
      <c r="K5" s="1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5">
        <f>B4+B5</f>
        <v>106205</v>
      </c>
      <c r="C6" s="5">
        <f>C4+C5</f>
        <v>111438</v>
      </c>
      <c r="D6" s="3">
        <v>49185</v>
      </c>
      <c r="E6" s="5">
        <f>E4+E5</f>
        <v>28556</v>
      </c>
      <c r="F6" s="3">
        <v>19558</v>
      </c>
      <c r="G6" s="5">
        <f>G4+G5</f>
        <v>18693</v>
      </c>
      <c r="H6" s="5"/>
      <c r="I6" s="5"/>
      <c r="J6" s="5">
        <f>J4+J5</f>
        <v>1392</v>
      </c>
      <c r="K6" s="3">
        <v>335027</v>
      </c>
      <c r="L6" s="4">
        <f t="shared" si="0"/>
        <v>0</v>
      </c>
    </row>
    <row r="7" spans="1:13" x14ac:dyDescent="0.25">
      <c r="A7" s="1" t="s">
        <v>19</v>
      </c>
      <c r="B7" s="5">
        <f>SUM(B3,B6)</f>
        <v>941989</v>
      </c>
      <c r="C7" s="5">
        <f t="shared" ref="C7:K7" si="1">SUM(C3,C6)</f>
        <v>720952</v>
      </c>
      <c r="D7" s="5">
        <f t="shared" si="1"/>
        <v>322369</v>
      </c>
      <c r="E7" s="5">
        <f t="shared" si="1"/>
        <v>204465</v>
      </c>
      <c r="F7" s="5">
        <f t="shared" si="1"/>
        <v>150875</v>
      </c>
      <c r="G7" s="5">
        <f t="shared" si="1"/>
        <v>101406</v>
      </c>
      <c r="H7" s="5"/>
      <c r="I7" s="5"/>
      <c r="J7" s="5">
        <f t="shared" si="1"/>
        <v>10867</v>
      </c>
      <c r="K7" s="5">
        <f t="shared" si="1"/>
        <v>2452923</v>
      </c>
      <c r="L7" s="4">
        <f t="shared" si="0"/>
        <v>0</v>
      </c>
    </row>
    <row r="8" spans="1:13" x14ac:dyDescent="0.25">
      <c r="A8" s="1" t="s">
        <v>13</v>
      </c>
      <c r="B8" s="3">
        <v>2</v>
      </c>
      <c r="C8" s="3">
        <v>8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>
        <v>0</v>
      </c>
      <c r="K8" s="3">
        <v>15</v>
      </c>
      <c r="L8" s="4">
        <f t="shared" si="0"/>
        <v>0</v>
      </c>
    </row>
    <row r="9" spans="1:13" x14ac:dyDescent="0.25">
      <c r="A9" s="1" t="s">
        <v>14</v>
      </c>
      <c r="B9" s="3">
        <v>391</v>
      </c>
      <c r="C9" s="3">
        <v>332</v>
      </c>
      <c r="D9" s="1">
        <v>123</v>
      </c>
      <c r="E9" s="3">
        <v>134</v>
      </c>
      <c r="F9" s="3">
        <v>128</v>
      </c>
      <c r="G9" s="3">
        <v>103</v>
      </c>
      <c r="H9" s="3"/>
      <c r="I9" s="3"/>
      <c r="J9" s="3">
        <v>4</v>
      </c>
      <c r="K9" s="3">
        <v>1215</v>
      </c>
      <c r="L9" s="4">
        <f t="shared" si="0"/>
        <v>0</v>
      </c>
    </row>
    <row r="10" spans="1:13" x14ac:dyDescent="0.25">
      <c r="A10" s="1" t="s">
        <v>15</v>
      </c>
      <c r="B10" s="3">
        <v>17950</v>
      </c>
      <c r="C10" s="3">
        <v>0</v>
      </c>
      <c r="D10" s="1">
        <v>0</v>
      </c>
      <c r="E10" s="3">
        <v>19806</v>
      </c>
      <c r="F10" s="3">
        <v>465</v>
      </c>
      <c r="G10" s="3">
        <v>0</v>
      </c>
      <c r="H10" s="3"/>
      <c r="I10" s="3"/>
      <c r="J10" s="3">
        <v>3558</v>
      </c>
      <c r="K10" s="3">
        <v>41779</v>
      </c>
      <c r="L10" s="4">
        <f t="shared" si="0"/>
        <v>0</v>
      </c>
    </row>
    <row r="11" spans="1:13" x14ac:dyDescent="0.25">
      <c r="A11" s="1" t="s">
        <v>8</v>
      </c>
      <c r="B11" s="3">
        <v>960332</v>
      </c>
      <c r="C11" s="3">
        <v>721292</v>
      </c>
      <c r="D11" s="3">
        <v>322493</v>
      </c>
      <c r="E11" s="3">
        <v>224406</v>
      </c>
      <c r="F11" s="3">
        <v>151469</v>
      </c>
      <c r="G11" s="3">
        <v>101511</v>
      </c>
      <c r="H11" s="3"/>
      <c r="I11" s="3"/>
      <c r="J11" s="3">
        <v>14429</v>
      </c>
      <c r="K11" s="3">
        <v>2495932</v>
      </c>
      <c r="L11" s="4">
        <f t="shared" si="0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/>
      <c r="I12" s="4"/>
      <c r="J12" s="4">
        <f t="shared" si="2"/>
        <v>0</v>
      </c>
      <c r="K12" s="4">
        <f t="shared" si="2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2" t="s">
        <v>16</v>
      </c>
      <c r="M15" s="1" t="s">
        <v>51</v>
      </c>
    </row>
    <row r="16" spans="1:13" x14ac:dyDescent="0.25">
      <c r="A16" s="1" t="s">
        <v>9</v>
      </c>
      <c r="B16" s="3">
        <v>1668914305</v>
      </c>
      <c r="C16" s="3">
        <v>1110487000</v>
      </c>
      <c r="D16" s="3">
        <v>568386293</v>
      </c>
      <c r="E16" s="3">
        <v>334727000</v>
      </c>
      <c r="F16" s="3">
        <v>141359598</v>
      </c>
      <c r="G16" s="3" t="e">
        <f>NA()</f>
        <v>#N/A</v>
      </c>
      <c r="H16" s="3"/>
      <c r="I16" s="3"/>
      <c r="J16" s="3">
        <v>31087823</v>
      </c>
      <c r="K16" s="3" t="e">
        <f>NA()</f>
        <v>#N/A</v>
      </c>
      <c r="L16" s="4" t="e">
        <f t="shared" ref="L16:L24" si="3">SUM(B16:J16)-K16</f>
        <v>#N/A</v>
      </c>
      <c r="M16" s="9">
        <f>SUM(B16:F16,J16)/10^6</f>
        <v>3854.9620190000001</v>
      </c>
    </row>
    <row r="17" spans="1:13" x14ac:dyDescent="0.25">
      <c r="A17" s="1" t="s">
        <v>10</v>
      </c>
      <c r="B17" s="3">
        <v>534584207</v>
      </c>
      <c r="C17" s="3">
        <v>419890000</v>
      </c>
      <c r="D17" s="1" t="e">
        <f>NA()</f>
        <v>#N/A</v>
      </c>
      <c r="E17" s="3">
        <v>93442000</v>
      </c>
      <c r="F17" s="1" t="e">
        <f>NA()</f>
        <v>#N/A</v>
      </c>
      <c r="G17" s="1" t="e">
        <f>NA()</f>
        <v>#N/A</v>
      </c>
      <c r="H17" s="1"/>
      <c r="I17" s="1"/>
      <c r="J17" s="3">
        <v>8640549</v>
      </c>
      <c r="K17" s="1" t="e">
        <f>NA()</f>
        <v>#N/A</v>
      </c>
      <c r="L17" s="4" t="e">
        <f t="shared" si="3"/>
        <v>#N/A</v>
      </c>
      <c r="M17" s="13"/>
    </row>
    <row r="18" spans="1:13" x14ac:dyDescent="0.25">
      <c r="A18" s="1" t="s">
        <v>11</v>
      </c>
      <c r="B18" s="3">
        <v>1512319721</v>
      </c>
      <c r="C18" s="3">
        <v>1244461000</v>
      </c>
      <c r="D18" s="1" t="e">
        <f>NA()</f>
        <v>#N/A</v>
      </c>
      <c r="E18" s="3">
        <v>367331000</v>
      </c>
      <c r="F18" s="1" t="e">
        <f>NA()</f>
        <v>#N/A</v>
      </c>
      <c r="G18" s="1" t="e">
        <f>NA()</f>
        <v>#N/A</v>
      </c>
      <c r="H18" s="1"/>
      <c r="I18" s="1"/>
      <c r="J18" s="3">
        <v>5584741</v>
      </c>
      <c r="K18" s="1" t="e">
        <f>NA()</f>
        <v>#N/A</v>
      </c>
      <c r="L18" s="4" t="e">
        <f t="shared" si="3"/>
        <v>#N/A</v>
      </c>
      <c r="M18" s="13"/>
    </row>
    <row r="19" spans="1:13" x14ac:dyDescent="0.25">
      <c r="A19" s="1" t="s">
        <v>12</v>
      </c>
      <c r="B19" s="5">
        <f>B17+B18</f>
        <v>2046903928</v>
      </c>
      <c r="C19" s="5">
        <f>C17+C18</f>
        <v>1664351000</v>
      </c>
      <c r="D19" s="3">
        <v>570011279</v>
      </c>
      <c r="E19" s="5">
        <f>E17+E18</f>
        <v>460773000</v>
      </c>
      <c r="F19" s="3">
        <v>301738654</v>
      </c>
      <c r="G19" s="5" t="e">
        <f>NA()</f>
        <v>#N/A</v>
      </c>
      <c r="H19" s="5"/>
      <c r="I19" s="5"/>
      <c r="J19" s="5">
        <f>J17+J18</f>
        <v>14225290</v>
      </c>
      <c r="K19" s="3" t="e">
        <f>NA()</f>
        <v>#N/A</v>
      </c>
      <c r="L19" s="4" t="e">
        <f t="shared" si="3"/>
        <v>#N/A</v>
      </c>
      <c r="M19" s="13"/>
    </row>
    <row r="20" spans="1:13" x14ac:dyDescent="0.25">
      <c r="A20" s="1" t="s">
        <v>19</v>
      </c>
      <c r="B20" s="5">
        <f>SUM(B16,B19)</f>
        <v>3715818233</v>
      </c>
      <c r="C20" s="5">
        <f>SUM(C16,C19)</f>
        <v>2774838000</v>
      </c>
      <c r="D20" s="5">
        <f>SUM(D16,D19)</f>
        <v>1138397572</v>
      </c>
      <c r="E20" s="5">
        <f>SUM(E16,E19)</f>
        <v>795500000</v>
      </c>
      <c r="F20" s="5">
        <f>SUM(F16,F19)</f>
        <v>443098252</v>
      </c>
      <c r="G20" s="6">
        <v>1309581135</v>
      </c>
      <c r="H20" s="6"/>
      <c r="I20" s="6"/>
      <c r="J20" s="5">
        <f>SUM(J16,J19)</f>
        <v>45313113</v>
      </c>
      <c r="K20" s="6">
        <v>10222546305</v>
      </c>
      <c r="L20" s="4">
        <f t="shared" si="3"/>
        <v>0</v>
      </c>
      <c r="M20" s="13"/>
    </row>
    <row r="21" spans="1:13" x14ac:dyDescent="0.25">
      <c r="A21" s="1" t="s">
        <v>13</v>
      </c>
      <c r="B21" s="3">
        <v>429699790</v>
      </c>
      <c r="C21" s="3">
        <v>285238000</v>
      </c>
      <c r="D21" s="3">
        <v>37464400</v>
      </c>
      <c r="E21" s="3">
        <v>24894000</v>
      </c>
      <c r="F21" s="3">
        <v>6344398</v>
      </c>
      <c r="G21" s="3">
        <v>7990920</v>
      </c>
      <c r="H21" s="3"/>
      <c r="I21" s="3"/>
      <c r="J21" s="3">
        <v>0</v>
      </c>
      <c r="K21" s="3">
        <v>791631508</v>
      </c>
      <c r="L21" s="4">
        <f t="shared" si="3"/>
        <v>0</v>
      </c>
      <c r="M21" s="13"/>
    </row>
    <row r="22" spans="1:13" x14ac:dyDescent="0.25">
      <c r="A22" s="1" t="s">
        <v>14</v>
      </c>
      <c r="B22" s="3">
        <v>55159043</v>
      </c>
      <c r="C22" s="3">
        <v>40691000</v>
      </c>
      <c r="D22" s="3">
        <v>14075521</v>
      </c>
      <c r="E22" s="3">
        <v>8004000</v>
      </c>
      <c r="F22" s="3">
        <v>6508050</v>
      </c>
      <c r="G22" s="3">
        <v>6861981</v>
      </c>
      <c r="H22" s="3"/>
      <c r="I22" s="3"/>
      <c r="J22" s="3">
        <v>96983</v>
      </c>
      <c r="K22" s="3">
        <v>131396578</v>
      </c>
      <c r="L22" s="4">
        <f t="shared" si="3"/>
        <v>0</v>
      </c>
      <c r="M22" s="13"/>
    </row>
    <row r="23" spans="1:13" x14ac:dyDescent="0.25">
      <c r="A23" s="1" t="s">
        <v>15</v>
      </c>
      <c r="B23" s="3">
        <v>42444590</v>
      </c>
      <c r="C23" s="3">
        <v>0</v>
      </c>
      <c r="D23" s="1">
        <v>0</v>
      </c>
      <c r="E23" s="3">
        <v>23128000</v>
      </c>
      <c r="F23" s="3">
        <v>462725</v>
      </c>
      <c r="G23" s="3">
        <v>0</v>
      </c>
      <c r="H23" s="3"/>
      <c r="I23" s="3"/>
      <c r="J23" s="3">
        <v>36481075</v>
      </c>
      <c r="K23" s="3">
        <v>102516390</v>
      </c>
      <c r="L23" s="4">
        <f t="shared" si="3"/>
        <v>0</v>
      </c>
      <c r="M23" s="13"/>
    </row>
    <row r="24" spans="1:13" x14ac:dyDescent="0.25">
      <c r="A24" s="1" t="s">
        <v>8</v>
      </c>
      <c r="B24" s="3">
        <v>4243121656</v>
      </c>
      <c r="C24" s="3">
        <v>3100767000</v>
      </c>
      <c r="D24" s="3">
        <v>1189937493</v>
      </c>
      <c r="E24" s="3">
        <v>851526000</v>
      </c>
      <c r="F24" s="3">
        <v>456413425</v>
      </c>
      <c r="G24" s="3">
        <v>1324434036</v>
      </c>
      <c r="H24" s="3"/>
      <c r="I24" s="3"/>
      <c r="J24" s="3">
        <v>81891171</v>
      </c>
      <c r="K24" s="3">
        <v>11248090781</v>
      </c>
      <c r="L24" s="4">
        <f t="shared" si="3"/>
        <v>0</v>
      </c>
      <c r="M24" s="9">
        <f>SUM(B24:F24,J24)/10^6</f>
        <v>9923.6567450000002</v>
      </c>
    </row>
    <row r="25" spans="1:13" x14ac:dyDescent="0.25">
      <c r="A25" s="2" t="s">
        <v>16</v>
      </c>
      <c r="B25" s="4">
        <f t="shared" ref="B25:K25" si="4">SUM(B20:B23)-B24</f>
        <v>0</v>
      </c>
      <c r="C25" s="4">
        <f t="shared" si="4"/>
        <v>0</v>
      </c>
      <c r="D25" s="4">
        <f t="shared" si="4"/>
        <v>0</v>
      </c>
      <c r="E25" s="4">
        <f t="shared" si="4"/>
        <v>0</v>
      </c>
      <c r="F25" s="4">
        <f t="shared" si="4"/>
        <v>0</v>
      </c>
      <c r="G25" s="4">
        <f t="shared" si="4"/>
        <v>0</v>
      </c>
      <c r="H25" s="4"/>
      <c r="I25" s="4"/>
      <c r="J25" s="4">
        <f t="shared" si="4"/>
        <v>0</v>
      </c>
      <c r="K25" s="4">
        <f t="shared" si="4"/>
        <v>0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2" t="s">
        <v>16</v>
      </c>
    </row>
    <row r="29" spans="1:13" x14ac:dyDescent="0.25">
      <c r="A29" s="1" t="s">
        <v>9</v>
      </c>
      <c r="B29" s="3">
        <v>18241241</v>
      </c>
      <c r="C29" s="3">
        <v>10357000</v>
      </c>
      <c r="D29" s="1" t="e">
        <f>NA()</f>
        <v>#N/A</v>
      </c>
      <c r="E29" s="3">
        <v>3339000</v>
      </c>
      <c r="F29" s="3">
        <v>2131952</v>
      </c>
      <c r="G29" s="3" t="e">
        <f>NA()</f>
        <v>#N/A</v>
      </c>
      <c r="H29" s="3"/>
      <c r="I29" s="3"/>
      <c r="J29" s="3">
        <v>345932</v>
      </c>
      <c r="K29" s="1" t="e">
        <f>NA()</f>
        <v>#N/A</v>
      </c>
      <c r="L29" s="4" t="e">
        <f>SUM(B29:J29)-K29</f>
        <v>#N/A</v>
      </c>
    </row>
    <row r="30" spans="1:13" x14ac:dyDescent="0.25">
      <c r="A30" s="1" t="s">
        <v>10</v>
      </c>
      <c r="B30" s="3">
        <v>7337852</v>
      </c>
      <c r="C30" s="3">
        <v>5391000</v>
      </c>
      <c r="D30" s="1" t="e">
        <f>NA()</f>
        <v>#N/A</v>
      </c>
      <c r="E30" s="3">
        <v>1511000</v>
      </c>
      <c r="F30" s="1" t="e">
        <f>NA()</f>
        <v>#N/A</v>
      </c>
      <c r="G30" s="1" t="e">
        <f>NA()</f>
        <v>#N/A</v>
      </c>
      <c r="H30" s="1"/>
      <c r="I30" s="1"/>
      <c r="J30" s="3">
        <v>326975</v>
      </c>
      <c r="K30" s="1" t="e">
        <f>NA()</f>
        <v>#N/A</v>
      </c>
      <c r="L30" s="4" t="e">
        <f>SUM(B30:J30)-K30</f>
        <v>#N/A</v>
      </c>
    </row>
    <row r="31" spans="1:13" x14ac:dyDescent="0.25">
      <c r="A31" s="1" t="s">
        <v>11</v>
      </c>
      <c r="B31" s="3">
        <v>15950043</v>
      </c>
      <c r="C31" s="3">
        <v>8869000</v>
      </c>
      <c r="D31" s="1" t="e">
        <f>NA()</f>
        <v>#N/A</v>
      </c>
      <c r="E31" s="3">
        <v>3071000</v>
      </c>
      <c r="F31" s="1" t="e">
        <f>NA()</f>
        <v>#N/A</v>
      </c>
      <c r="G31" s="1" t="e">
        <f>NA()</f>
        <v>#N/A</v>
      </c>
      <c r="H31" s="1"/>
      <c r="I31" s="1"/>
      <c r="J31" s="1">
        <v>121438</v>
      </c>
      <c r="K31" s="1" t="e">
        <f>NA()</f>
        <v>#N/A</v>
      </c>
      <c r="L31" s="4" t="e">
        <f>SUM(B31:J31)-K31</f>
        <v>#N/A</v>
      </c>
    </row>
    <row r="32" spans="1:13" x14ac:dyDescent="0.25">
      <c r="A32" s="1" t="s">
        <v>12</v>
      </c>
      <c r="B32" s="5">
        <f>B30+B31</f>
        <v>23287895</v>
      </c>
      <c r="C32" s="5">
        <f>C30+C31</f>
        <v>14260000</v>
      </c>
      <c r="D32" s="1" t="e">
        <f>NA()</f>
        <v>#N/A</v>
      </c>
      <c r="E32" s="5">
        <f>E30+E31</f>
        <v>4582000</v>
      </c>
      <c r="F32" s="5">
        <v>3914891</v>
      </c>
      <c r="G32" s="5" t="e">
        <f>G30+G31</f>
        <v>#N/A</v>
      </c>
      <c r="H32" s="5"/>
      <c r="I32" s="5"/>
      <c r="J32" s="5">
        <f>J30+J31</f>
        <v>448413</v>
      </c>
      <c r="K32" s="1" t="e">
        <f>NA()</f>
        <v>#N/A</v>
      </c>
      <c r="L32" s="4" t="e">
        <f>SUM(B32:J32)-K32</f>
        <v>#N/A</v>
      </c>
    </row>
    <row r="33" spans="1:12" x14ac:dyDescent="0.25">
      <c r="A33" s="1" t="s">
        <v>19</v>
      </c>
      <c r="B33" s="5">
        <f>SUM(B29,B32)</f>
        <v>41529136</v>
      </c>
      <c r="C33" s="5">
        <f>SUM(C29,C32)</f>
        <v>24617000</v>
      </c>
      <c r="D33" s="1" t="e">
        <f>NA()</f>
        <v>#N/A</v>
      </c>
      <c r="E33" s="5">
        <f>SUM(E29,E32)</f>
        <v>7921000</v>
      </c>
      <c r="F33" s="5">
        <f>SUM(F29,F32)</f>
        <v>6046843</v>
      </c>
      <c r="G33" s="6">
        <v>3272930</v>
      </c>
      <c r="H33" s="6"/>
      <c r="I33" s="6"/>
      <c r="J33" s="5">
        <f>SUM(J29,J32)</f>
        <v>794345</v>
      </c>
      <c r="K33" s="1" t="e">
        <f>NA()</f>
        <v>#N/A</v>
      </c>
      <c r="L33" s="4"/>
    </row>
    <row r="34" spans="1:12" x14ac:dyDescent="0.25">
      <c r="A34" s="1" t="s">
        <v>13</v>
      </c>
      <c r="B34" s="3">
        <v>3177823</v>
      </c>
      <c r="C34" s="3">
        <v>2180000</v>
      </c>
      <c r="D34" s="1" t="e">
        <f>NA()</f>
        <v>#N/A</v>
      </c>
      <c r="E34" s="3">
        <v>78000</v>
      </c>
      <c r="F34" s="3">
        <v>60780</v>
      </c>
      <c r="G34" s="3">
        <v>29806</v>
      </c>
      <c r="H34" s="3"/>
      <c r="I34" s="3"/>
      <c r="J34" s="3">
        <v>0</v>
      </c>
      <c r="K34" s="1" t="e">
        <f>NA()</f>
        <v>#N/A</v>
      </c>
      <c r="L34" s="4" t="e">
        <f>SUM(B34:J34)-K34</f>
        <v>#N/A</v>
      </c>
    </row>
    <row r="35" spans="1:12" x14ac:dyDescent="0.25">
      <c r="A35" s="1" t="s">
        <v>14</v>
      </c>
      <c r="B35" s="3">
        <v>793562</v>
      </c>
      <c r="C35" s="3">
        <v>486000</v>
      </c>
      <c r="D35" s="1" t="e">
        <f>NA()</f>
        <v>#N/A</v>
      </c>
      <c r="E35" s="3">
        <v>149000</v>
      </c>
      <c r="F35" s="3">
        <v>73124</v>
      </c>
      <c r="G35" s="3">
        <v>63005</v>
      </c>
      <c r="H35" s="3"/>
      <c r="I35" s="3"/>
      <c r="J35" s="3">
        <v>4908</v>
      </c>
      <c r="K35" s="1" t="e">
        <f>NA()</f>
        <v>#N/A</v>
      </c>
      <c r="L35" s="4" t="e">
        <f>SUM(B35:J35)-K35</f>
        <v>#N/A</v>
      </c>
    </row>
    <row r="36" spans="1:12" x14ac:dyDescent="0.25">
      <c r="A36" s="1" t="s">
        <v>15</v>
      </c>
      <c r="B36" s="3">
        <v>544276</v>
      </c>
      <c r="C36" s="3">
        <v>0</v>
      </c>
      <c r="D36" s="1" t="e">
        <f>NA()</f>
        <v>#N/A</v>
      </c>
      <c r="E36" s="3">
        <v>831000</v>
      </c>
      <c r="F36" s="3">
        <v>15594</v>
      </c>
      <c r="G36" s="3">
        <v>0</v>
      </c>
      <c r="H36" s="3"/>
      <c r="I36" s="3"/>
      <c r="J36" s="3">
        <v>257006</v>
      </c>
      <c r="K36" s="1" t="e">
        <f>NA()</f>
        <v>#N/A</v>
      </c>
      <c r="L36" s="4" t="e">
        <f>SUM(B36:J36)-K36</f>
        <v>#N/A</v>
      </c>
    </row>
    <row r="37" spans="1:12" x14ac:dyDescent="0.25">
      <c r="A37" s="1" t="s">
        <v>8</v>
      </c>
      <c r="B37" s="3">
        <v>46044797</v>
      </c>
      <c r="C37" s="3">
        <v>27283000</v>
      </c>
      <c r="D37" s="3">
        <v>13639976</v>
      </c>
      <c r="E37" s="3">
        <v>8979000</v>
      </c>
      <c r="F37" s="3">
        <v>6196341</v>
      </c>
      <c r="G37" s="3">
        <v>3365741</v>
      </c>
      <c r="H37" s="3"/>
      <c r="I37" s="3"/>
      <c r="J37" s="3">
        <v>1056259</v>
      </c>
      <c r="K37" s="3">
        <v>106565114</v>
      </c>
      <c r="L37" s="4">
        <f>SUM(B37:J37)-K37</f>
        <v>0</v>
      </c>
    </row>
    <row r="38" spans="1:12" x14ac:dyDescent="0.25">
      <c r="A38" s="2" t="s">
        <v>16</v>
      </c>
      <c r="B38" s="4">
        <f>SUM(B33:B36)-B37</f>
        <v>0</v>
      </c>
      <c r="C38" s="4">
        <f t="shared" ref="C38:K38" si="5">SUM(C33:C36)-C37</f>
        <v>0</v>
      </c>
      <c r="D38" s="4" t="e">
        <f t="shared" si="5"/>
        <v>#N/A</v>
      </c>
      <c r="E38" s="4">
        <f t="shared" si="5"/>
        <v>0</v>
      </c>
      <c r="F38" s="4">
        <f t="shared" si="5"/>
        <v>0</v>
      </c>
      <c r="G38" s="4">
        <f t="shared" si="5"/>
        <v>0</v>
      </c>
      <c r="H38" s="4"/>
      <c r="I38" s="4"/>
      <c r="J38" s="4">
        <f t="shared" si="5"/>
        <v>0</v>
      </c>
      <c r="K38" s="4" t="e">
        <f t="shared" si="5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7">
        <f>B29*200/B16</f>
        <v>2.1860009163262579</v>
      </c>
      <c r="C42" s="7">
        <f t="shared" ref="C42:K42" si="6">C29*200/C16</f>
        <v>1.8653077433594449</v>
      </c>
      <c r="D42" s="7" t="e">
        <f t="shared" si="6"/>
        <v>#N/A</v>
      </c>
      <c r="E42" s="7">
        <f t="shared" si="6"/>
        <v>1.995058659743612</v>
      </c>
      <c r="F42" s="7">
        <f t="shared" si="6"/>
        <v>3.0163526639344291</v>
      </c>
      <c r="G42" s="7" t="e">
        <f t="shared" si="6"/>
        <v>#N/A</v>
      </c>
      <c r="H42" s="7"/>
      <c r="I42" s="7"/>
      <c r="J42" s="7">
        <f t="shared" si="6"/>
        <v>2.2255144723385745</v>
      </c>
      <c r="K42" s="7" t="e">
        <f t="shared" si="6"/>
        <v>#N/A</v>
      </c>
      <c r="L42" s="4"/>
    </row>
    <row r="43" spans="1:12" x14ac:dyDescent="0.25">
      <c r="A43" s="1" t="s">
        <v>10</v>
      </c>
      <c r="B43" s="7">
        <f t="shared" ref="B43:K50" si="7">B30*200/B17</f>
        <v>2.7452558096240205</v>
      </c>
      <c r="C43" s="7">
        <f t="shared" si="7"/>
        <v>2.5678153802186285</v>
      </c>
      <c r="D43" s="7" t="e">
        <f t="shared" si="7"/>
        <v>#N/A</v>
      </c>
      <c r="E43" s="7">
        <f t="shared" si="7"/>
        <v>3.23409173605017</v>
      </c>
      <c r="F43" s="7" t="e">
        <f t="shared" si="7"/>
        <v>#N/A</v>
      </c>
      <c r="G43" s="7" t="e">
        <f t="shared" si="7"/>
        <v>#N/A</v>
      </c>
      <c r="H43" s="7"/>
      <c r="I43" s="7"/>
      <c r="J43" s="7">
        <f t="shared" si="7"/>
        <v>7.5683848329544805</v>
      </c>
      <c r="K43" s="7" t="e">
        <f t="shared" si="7"/>
        <v>#N/A</v>
      </c>
      <c r="L43" s="4"/>
    </row>
    <row r="44" spans="1:12" x14ac:dyDescent="0.25">
      <c r="A44" s="1" t="s">
        <v>11</v>
      </c>
      <c r="B44" s="7">
        <f t="shared" si="7"/>
        <v>2.1093480139838765</v>
      </c>
      <c r="C44" s="7">
        <f t="shared" si="7"/>
        <v>1.4253560376741417</v>
      </c>
      <c r="D44" s="7" t="e">
        <f t="shared" si="7"/>
        <v>#N/A</v>
      </c>
      <c r="E44" s="7">
        <f t="shared" si="7"/>
        <v>1.6720614377768279</v>
      </c>
      <c r="F44" s="7" t="e">
        <f t="shared" si="7"/>
        <v>#N/A</v>
      </c>
      <c r="G44" s="7" t="e">
        <f t="shared" si="7"/>
        <v>#N/A</v>
      </c>
      <c r="H44" s="7"/>
      <c r="I44" s="7"/>
      <c r="J44" s="7">
        <f t="shared" si="7"/>
        <v>4.3489214629648894</v>
      </c>
      <c r="K44" s="7" t="e">
        <f t="shared" si="7"/>
        <v>#N/A</v>
      </c>
      <c r="L44" s="4"/>
    </row>
    <row r="45" spans="1:12" x14ac:dyDescent="0.25">
      <c r="A45" s="1" t="s">
        <v>12</v>
      </c>
      <c r="B45" s="7">
        <f t="shared" si="7"/>
        <v>2.2754262846868696</v>
      </c>
      <c r="C45" s="7">
        <f t="shared" si="7"/>
        <v>1.7135808492319229</v>
      </c>
      <c r="D45" s="7" t="e">
        <f t="shared" si="7"/>
        <v>#N/A</v>
      </c>
      <c r="E45" s="7">
        <f t="shared" si="7"/>
        <v>1.9888318108916971</v>
      </c>
      <c r="F45" s="7">
        <f t="shared" si="7"/>
        <v>2.5948886217275962</v>
      </c>
      <c r="G45" s="7" t="e">
        <f t="shared" si="7"/>
        <v>#N/A</v>
      </c>
      <c r="H45" s="7"/>
      <c r="I45" s="7"/>
      <c r="J45" s="7">
        <f t="shared" si="7"/>
        <v>6.3044479233815265</v>
      </c>
      <c r="K45" s="7" t="e">
        <f t="shared" si="7"/>
        <v>#N/A</v>
      </c>
      <c r="L45" s="4"/>
    </row>
    <row r="46" spans="1:12" x14ac:dyDescent="0.25">
      <c r="A46" s="1" t="s">
        <v>19</v>
      </c>
      <c r="B46" s="7">
        <f t="shared" si="7"/>
        <v>2.2352619743980893</v>
      </c>
      <c r="C46" s="7">
        <f t="shared" si="7"/>
        <v>1.7743017790588136</v>
      </c>
      <c r="D46" s="7" t="e">
        <f t="shared" si="7"/>
        <v>#N/A</v>
      </c>
      <c r="E46" s="7">
        <f t="shared" si="7"/>
        <v>1.9914519170333125</v>
      </c>
      <c r="F46" s="7">
        <f t="shared" si="7"/>
        <v>2.7293463572499039</v>
      </c>
      <c r="G46" s="7">
        <f t="shared" si="7"/>
        <v>0.49984379165632986</v>
      </c>
      <c r="H46" s="7"/>
      <c r="I46" s="7"/>
      <c r="J46" s="7">
        <f t="shared" si="7"/>
        <v>3.5060270522574779</v>
      </c>
      <c r="K46" s="7" t="e">
        <f t="shared" si="7"/>
        <v>#N/A</v>
      </c>
      <c r="L46" s="4"/>
    </row>
    <row r="47" spans="1:12" x14ac:dyDescent="0.25">
      <c r="A47" s="1" t="s">
        <v>13</v>
      </c>
      <c r="B47" s="7">
        <f t="shared" si="7"/>
        <v>1.4790898548030476</v>
      </c>
      <c r="C47" s="7">
        <f t="shared" si="7"/>
        <v>1.5285480896654724</v>
      </c>
      <c r="D47" s="7" t="e">
        <f t="shared" si="7"/>
        <v>#N/A</v>
      </c>
      <c r="E47" s="7">
        <f t="shared" si="7"/>
        <v>0.62665702578934679</v>
      </c>
      <c r="F47" s="7">
        <f t="shared" si="7"/>
        <v>1.9160210314674457</v>
      </c>
      <c r="G47" s="7">
        <f t="shared" si="7"/>
        <v>0.74599670626160697</v>
      </c>
      <c r="H47" s="7"/>
      <c r="I47" s="7"/>
      <c r="J47" s="7" t="e">
        <f t="shared" si="7"/>
        <v>#DIV/0!</v>
      </c>
      <c r="K47" s="7" t="e">
        <f t="shared" si="7"/>
        <v>#N/A</v>
      </c>
      <c r="L47" s="4"/>
    </row>
    <row r="48" spans="1:12" x14ac:dyDescent="0.25">
      <c r="A48" s="1" t="s">
        <v>14</v>
      </c>
      <c r="B48" s="7">
        <f t="shared" si="7"/>
        <v>2.8773595655022515</v>
      </c>
      <c r="C48" s="7">
        <f t="shared" si="7"/>
        <v>2.3887346096188344</v>
      </c>
      <c r="D48" s="7" t="e">
        <f t="shared" si="7"/>
        <v>#N/A</v>
      </c>
      <c r="E48" s="7">
        <f t="shared" si="7"/>
        <v>3.7231384307846076</v>
      </c>
      <c r="F48" s="7">
        <f t="shared" si="7"/>
        <v>2.2471861771191062</v>
      </c>
      <c r="G48" s="7">
        <f t="shared" si="7"/>
        <v>1.8363501735140333</v>
      </c>
      <c r="H48" s="7"/>
      <c r="I48" s="7"/>
      <c r="J48" s="7">
        <f t="shared" si="7"/>
        <v>10.12136147572255</v>
      </c>
      <c r="K48" s="7" t="e">
        <f t="shared" si="7"/>
        <v>#N/A</v>
      </c>
      <c r="L48" s="4"/>
    </row>
    <row r="49" spans="1:12" x14ac:dyDescent="0.25">
      <c r="A49" s="1" t="s">
        <v>15</v>
      </c>
      <c r="B49" s="7">
        <f t="shared" si="7"/>
        <v>2.5646425139222688</v>
      </c>
      <c r="C49" s="7" t="e">
        <f t="shared" si="7"/>
        <v>#DIV/0!</v>
      </c>
      <c r="D49" s="7" t="e">
        <f t="shared" si="7"/>
        <v>#N/A</v>
      </c>
      <c r="E49" s="7">
        <f t="shared" si="7"/>
        <v>7.1860947768938086</v>
      </c>
      <c r="F49" s="7">
        <f t="shared" si="7"/>
        <v>6.7400723972121668</v>
      </c>
      <c r="G49" s="7" t="e">
        <f t="shared" si="7"/>
        <v>#DIV/0!</v>
      </c>
      <c r="H49" s="7"/>
      <c r="I49" s="7"/>
      <c r="J49" s="7">
        <f t="shared" si="7"/>
        <v>1.4089826026234151</v>
      </c>
      <c r="K49" s="7" t="e">
        <f>K36*200/K23</f>
        <v>#N/A</v>
      </c>
      <c r="L49" s="4"/>
    </row>
    <row r="50" spans="1:12" x14ac:dyDescent="0.25">
      <c r="A50" s="1" t="s">
        <v>8</v>
      </c>
      <c r="B50" s="7">
        <f t="shared" si="7"/>
        <v>2.1703265064243542</v>
      </c>
      <c r="C50" s="7">
        <f t="shared" si="7"/>
        <v>1.7597581501609119</v>
      </c>
      <c r="D50" s="7">
        <f t="shared" si="7"/>
        <v>2.2925533618764629</v>
      </c>
      <c r="E50" s="7">
        <f t="shared" si="7"/>
        <v>2.1089197511291493</v>
      </c>
      <c r="F50" s="7">
        <f t="shared" si="7"/>
        <v>2.7152317002945301</v>
      </c>
      <c r="G50" s="7">
        <f t="shared" si="7"/>
        <v>0.50825347408996968</v>
      </c>
      <c r="H50" s="7"/>
      <c r="I50" s="7"/>
      <c r="J50" s="7">
        <f>J37*200/J24</f>
        <v>2.5796651509599244</v>
      </c>
      <c r="K50" s="7">
        <f t="shared" si="7"/>
        <v>1.8948124810658034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8">C41</f>
        <v>Vic</v>
      </c>
      <c r="D52" s="1" t="str">
        <f t="shared" si="8"/>
        <v>Qld</v>
      </c>
      <c r="E52" s="1" t="str">
        <f t="shared" si="8"/>
        <v>SA</v>
      </c>
      <c r="F52" s="1" t="str">
        <f t="shared" si="8"/>
        <v>WA</v>
      </c>
      <c r="G52" s="1" t="str">
        <f t="shared" si="8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14">
        <f>IF(B57&gt;0,B58*200/B57,NA())</f>
        <v>2.1860009163262579</v>
      </c>
      <c r="C53" s="114">
        <f t="shared" ref="C53:I53" si="9">IF(C57&gt;0,C58*200/C57,NA())</f>
        <v>1.8653077433594449</v>
      </c>
      <c r="D53" s="114" t="e">
        <f t="shared" si="9"/>
        <v>#N/A</v>
      </c>
      <c r="E53" s="114">
        <f t="shared" si="9"/>
        <v>1.995058659743612</v>
      </c>
      <c r="F53" s="114">
        <f t="shared" si="9"/>
        <v>3.0163526639344291</v>
      </c>
      <c r="G53" s="114" t="e">
        <f t="shared" si="9"/>
        <v>#N/A</v>
      </c>
      <c r="H53" s="114">
        <f t="shared" si="9"/>
        <v>2.2255144723385745</v>
      </c>
      <c r="I53" s="114">
        <f t="shared" si="9"/>
        <v>2.0942846213913771</v>
      </c>
      <c r="J53" s="21"/>
      <c r="K53" s="21"/>
      <c r="L53" s="7">
        <f>L57</f>
        <v>1.9349066231323313</v>
      </c>
    </row>
    <row r="54" spans="1:12" x14ac:dyDescent="0.25">
      <c r="A54" s="1" t="s">
        <v>30</v>
      </c>
      <c r="B54" s="114">
        <f>IF(B63&gt;0,B64*200/B63,NA())</f>
        <v>2.1601644474520811</v>
      </c>
      <c r="C54" s="114">
        <f t="shared" ref="C54:I54" si="10">IF(C63&gt;0,C64*200/C63,NA())</f>
        <v>1.7008662097795284</v>
      </c>
      <c r="D54" s="114" t="e">
        <f t="shared" si="10"/>
        <v>#N/A</v>
      </c>
      <c r="E54" s="114">
        <f t="shared" si="10"/>
        <v>2.1826667621260878</v>
      </c>
      <c r="F54" s="114">
        <f t="shared" si="10"/>
        <v>2.5801235545696133</v>
      </c>
      <c r="G54" s="114" t="e">
        <f t="shared" si="10"/>
        <v>#N/A</v>
      </c>
      <c r="H54" s="114">
        <f t="shared" si="10"/>
        <v>2.7963786953568492</v>
      </c>
      <c r="I54" s="114">
        <f t="shared" si="10"/>
        <v>2.0247042045721195</v>
      </c>
      <c r="J54" s="7"/>
      <c r="K54" s="7"/>
      <c r="L54" s="7">
        <f>L63</f>
        <v>1.8706213736639736</v>
      </c>
    </row>
    <row r="55" spans="1:12" x14ac:dyDescent="0.25">
      <c r="A55" s="1" t="s">
        <v>8</v>
      </c>
      <c r="B55" s="114">
        <f>IF(B60&gt;0,B61*200/B60,NA())</f>
        <v>2.1703265064243542</v>
      </c>
      <c r="C55" s="114">
        <f t="shared" ref="C55:I55" si="11">IF(C60&gt;0,C61*200/C60,NA())</f>
        <v>1.7597581501609119</v>
      </c>
      <c r="D55" s="114" t="e">
        <f t="shared" si="11"/>
        <v>#N/A</v>
      </c>
      <c r="E55" s="114">
        <f t="shared" si="11"/>
        <v>2.1089197511291493</v>
      </c>
      <c r="F55" s="114">
        <f t="shared" si="11"/>
        <v>2.7152317002945301</v>
      </c>
      <c r="G55" s="114" t="e">
        <f t="shared" si="11"/>
        <v>#N/A</v>
      </c>
      <c r="H55" s="114">
        <f t="shared" si="11"/>
        <v>2.5796651509599244</v>
      </c>
      <c r="I55" s="114">
        <f t="shared" si="11"/>
        <v>2.0508879302363909</v>
      </c>
      <c r="J55" s="7"/>
      <c r="K55" s="7"/>
      <c r="L55" s="7">
        <f>K50</f>
        <v>1.8948124810658034</v>
      </c>
    </row>
    <row r="56" spans="1:12" x14ac:dyDescent="0.25">
      <c r="J56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1668914305</v>
      </c>
      <c r="C57" s="3">
        <f t="shared" ref="C57:G57" si="12">IF(C58=0,0,C16)</f>
        <v>1110487000</v>
      </c>
      <c r="D57" s="3">
        <f t="shared" si="12"/>
        <v>0</v>
      </c>
      <c r="E57" s="3">
        <f t="shared" si="12"/>
        <v>334727000</v>
      </c>
      <c r="F57" s="3">
        <f t="shared" si="12"/>
        <v>141359598</v>
      </c>
      <c r="G57" s="3">
        <f t="shared" si="12"/>
        <v>0</v>
      </c>
      <c r="H57" s="3">
        <f>IF(H58=0,0,J16)</f>
        <v>31087823</v>
      </c>
      <c r="I57" s="3">
        <f>SUM(B57:H57)</f>
        <v>3286575726</v>
      </c>
      <c r="J57" s="7">
        <f>I58*200/I57</f>
        <v>2.0942846213913771</v>
      </c>
      <c r="K57" s="7"/>
      <c r="L57" s="7">
        <f>J57*K$50/J$60</f>
        <v>1.9349066231323313</v>
      </c>
    </row>
    <row r="58" spans="1:12" x14ac:dyDescent="0.25">
      <c r="A58" s="1" t="s">
        <v>32</v>
      </c>
      <c r="B58" s="3">
        <f>_xlfn.IFNA(B29,0)</f>
        <v>18241241</v>
      </c>
      <c r="C58" s="3">
        <f t="shared" ref="C58:G58" si="13">_xlfn.IFNA(C29,0)</f>
        <v>10357000</v>
      </c>
      <c r="D58" s="3">
        <f t="shared" si="13"/>
        <v>0</v>
      </c>
      <c r="E58" s="3">
        <f t="shared" si="13"/>
        <v>3339000</v>
      </c>
      <c r="F58" s="3">
        <f t="shared" si="13"/>
        <v>2131952</v>
      </c>
      <c r="G58" s="3">
        <f t="shared" si="13"/>
        <v>0</v>
      </c>
      <c r="H58" s="3">
        <f>_xlfn.IFNA(J29,0)</f>
        <v>345932</v>
      </c>
      <c r="I58" s="3">
        <f>SUM(B58:H58)</f>
        <v>34415125</v>
      </c>
      <c r="K58" s="108"/>
      <c r="L58" s="108"/>
    </row>
    <row r="59" spans="1:12" x14ac:dyDescent="0.25">
      <c r="K59" s="108"/>
      <c r="L59" s="108"/>
    </row>
    <row r="60" spans="1:12" x14ac:dyDescent="0.25">
      <c r="A60" s="1" t="s">
        <v>38</v>
      </c>
      <c r="B60" s="3">
        <f>IF(B57=0,0,B24)</f>
        <v>4243121656</v>
      </c>
      <c r="C60" s="3">
        <f t="shared" ref="C60:G60" si="14">IF(C57=0,0,C24)</f>
        <v>3100767000</v>
      </c>
      <c r="D60" s="3">
        <f t="shared" si="14"/>
        <v>0</v>
      </c>
      <c r="E60" s="3">
        <f t="shared" si="14"/>
        <v>851526000</v>
      </c>
      <c r="F60" s="3">
        <f t="shared" si="14"/>
        <v>456413425</v>
      </c>
      <c r="G60" s="3">
        <f t="shared" si="14"/>
        <v>0</v>
      </c>
      <c r="H60" s="3">
        <f>IF(H57=0,0,J24)</f>
        <v>81891171</v>
      </c>
      <c r="I60" s="3">
        <f>SUM(B60:H60)</f>
        <v>8733719252</v>
      </c>
      <c r="J60" s="7">
        <f>I61*200/I60</f>
        <v>2.0508879302363909</v>
      </c>
      <c r="K60" s="7"/>
      <c r="L60" s="7">
        <f>J60*K$50/J$60</f>
        <v>1.8948124810658034</v>
      </c>
    </row>
    <row r="61" spans="1:12" x14ac:dyDescent="0.25">
      <c r="A61" s="1" t="s">
        <v>39</v>
      </c>
      <c r="B61" s="3">
        <f>IF(B58=0,0,B37)</f>
        <v>46044797</v>
      </c>
      <c r="C61" s="3">
        <f t="shared" ref="C61:G61" si="15">IF(C58=0,0,C37)</f>
        <v>27283000</v>
      </c>
      <c r="D61" s="3">
        <f t="shared" si="15"/>
        <v>0</v>
      </c>
      <c r="E61" s="3">
        <f t="shared" si="15"/>
        <v>8979000</v>
      </c>
      <c r="F61" s="3">
        <f t="shared" si="15"/>
        <v>6196341</v>
      </c>
      <c r="G61" s="3">
        <f t="shared" si="15"/>
        <v>0</v>
      </c>
      <c r="H61" s="3">
        <f>IF(H58=0,0,J37)</f>
        <v>1056259</v>
      </c>
      <c r="I61" s="3">
        <f>SUM(B61:H61)</f>
        <v>89559397</v>
      </c>
      <c r="K61" s="108"/>
      <c r="L61" s="7"/>
    </row>
    <row r="62" spans="1:12" x14ac:dyDescent="0.25">
      <c r="K62" s="108"/>
      <c r="L62" s="7"/>
    </row>
    <row r="63" spans="1:12" x14ac:dyDescent="0.25">
      <c r="A63" s="1" t="s">
        <v>192</v>
      </c>
      <c r="B63" s="3">
        <f>B60-B57</f>
        <v>2574207351</v>
      </c>
      <c r="C63" s="3">
        <f t="shared" ref="C63:I64" si="16">C60-C57</f>
        <v>1990280000</v>
      </c>
      <c r="D63" s="3">
        <f t="shared" si="16"/>
        <v>0</v>
      </c>
      <c r="E63" s="3">
        <f t="shared" si="16"/>
        <v>516799000</v>
      </c>
      <c r="F63" s="3">
        <f t="shared" si="16"/>
        <v>315053827</v>
      </c>
      <c r="G63" s="3">
        <f t="shared" si="16"/>
        <v>0</v>
      </c>
      <c r="H63" s="3">
        <f t="shared" si="16"/>
        <v>50803348</v>
      </c>
      <c r="I63" s="3">
        <f t="shared" si="16"/>
        <v>5447143526</v>
      </c>
      <c r="J63" s="7">
        <f>I64*200/I63</f>
        <v>2.0247042045721195</v>
      </c>
      <c r="K63" s="7"/>
      <c r="L63" s="7">
        <f>J63*K$50/J$60</f>
        <v>1.8706213736639736</v>
      </c>
    </row>
    <row r="64" spans="1:12" x14ac:dyDescent="0.25">
      <c r="A64" s="1" t="s">
        <v>193</v>
      </c>
      <c r="B64" s="3">
        <f>B61-B58</f>
        <v>27803556</v>
      </c>
      <c r="C64" s="3">
        <f t="shared" si="16"/>
        <v>16926000</v>
      </c>
      <c r="D64" s="3">
        <f t="shared" si="16"/>
        <v>0</v>
      </c>
      <c r="E64" s="3">
        <f t="shared" si="16"/>
        <v>5640000</v>
      </c>
      <c r="F64" s="3">
        <f t="shared" si="16"/>
        <v>4064389</v>
      </c>
      <c r="G64" s="3">
        <f t="shared" si="16"/>
        <v>0</v>
      </c>
      <c r="H64" s="3">
        <f t="shared" si="16"/>
        <v>710327</v>
      </c>
      <c r="I64" s="3">
        <f t="shared" si="16"/>
        <v>55144272</v>
      </c>
      <c r="J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7777-9E15-4DC1-B59C-0F186C04A1D8}">
  <sheetPr>
    <tabColor rgb="FF92D050"/>
  </sheetPr>
  <dimension ref="A1:M64"/>
  <sheetViews>
    <sheetView topLeftCell="A34" workbookViewId="0">
      <selection activeCell="B41" sqref="B41:K41"/>
    </sheetView>
  </sheetViews>
  <sheetFormatPr defaultRowHeight="15" x14ac:dyDescent="0.25"/>
  <cols>
    <col min="1" max="1" width="12.28515625" customWidth="1"/>
    <col min="2" max="10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885109</v>
      </c>
      <c r="C3" s="3">
        <v>637504</v>
      </c>
      <c r="D3" s="3">
        <v>284357</v>
      </c>
      <c r="E3" s="3">
        <v>188816</v>
      </c>
      <c r="F3" s="3">
        <v>135118</v>
      </c>
      <c r="G3" s="3">
        <v>86261</v>
      </c>
      <c r="H3" s="3"/>
      <c r="I3" s="3"/>
      <c r="J3" s="3">
        <v>13189</v>
      </c>
      <c r="K3" s="3">
        <v>2230354</v>
      </c>
      <c r="L3" s="4">
        <f t="shared" ref="L3:L11" si="0">SUM(B3:J3)-K3</f>
        <v>0</v>
      </c>
    </row>
    <row r="4" spans="1:13" x14ac:dyDescent="0.25">
      <c r="A4" s="1" t="s">
        <v>10</v>
      </c>
      <c r="B4" s="3">
        <v>90118</v>
      </c>
      <c r="C4" s="3">
        <v>82429</v>
      </c>
      <c r="D4" s="1" t="e">
        <f>NA()</f>
        <v>#N/A</v>
      </c>
      <c r="E4" s="3">
        <v>25858</v>
      </c>
      <c r="F4" s="1" t="e">
        <f>NA()</f>
        <v>#N/A</v>
      </c>
      <c r="G4" s="3">
        <v>10517</v>
      </c>
      <c r="H4" s="3"/>
      <c r="I4" s="3"/>
      <c r="J4" s="3">
        <v>1926</v>
      </c>
      <c r="K4" s="1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>
        <v>20019</v>
      </c>
      <c r="C5" s="3">
        <v>35383</v>
      </c>
      <c r="D5" s="1" t="e">
        <f>NA()</f>
        <v>#N/A</v>
      </c>
      <c r="E5" s="3">
        <v>5795</v>
      </c>
      <c r="F5" s="1" t="e">
        <f>NA()</f>
        <v>#N/A</v>
      </c>
      <c r="G5" s="3">
        <v>8416</v>
      </c>
      <c r="H5" s="3"/>
      <c r="I5" s="3"/>
      <c r="J5" s="1">
        <v>580</v>
      </c>
      <c r="K5" s="1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5">
        <f>B4+B5</f>
        <v>110137</v>
      </c>
      <c r="C6" s="5">
        <f>C4+C5</f>
        <v>117812</v>
      </c>
      <c r="D6" s="3">
        <v>52640</v>
      </c>
      <c r="E6" s="5">
        <f>E4+E5</f>
        <v>31653</v>
      </c>
      <c r="F6" s="3">
        <v>20396</v>
      </c>
      <c r="G6" s="5">
        <f>G4+G5</f>
        <v>18933</v>
      </c>
      <c r="H6" s="5"/>
      <c r="I6" s="5"/>
      <c r="J6" s="5">
        <f>J4+J5</f>
        <v>2506</v>
      </c>
      <c r="K6" s="3">
        <v>354077</v>
      </c>
      <c r="L6" s="4">
        <f t="shared" si="0"/>
        <v>0</v>
      </c>
    </row>
    <row r="7" spans="1:13" x14ac:dyDescent="0.25">
      <c r="A7" s="1" t="s">
        <v>19</v>
      </c>
      <c r="B7" s="5">
        <f>SUM(B3,B6)</f>
        <v>995246</v>
      </c>
      <c r="C7" s="5">
        <f t="shared" ref="C7:K7" si="1">SUM(C3,C6)</f>
        <v>755316</v>
      </c>
      <c r="D7" s="5">
        <f t="shared" si="1"/>
        <v>336997</v>
      </c>
      <c r="E7" s="5">
        <f t="shared" si="1"/>
        <v>220469</v>
      </c>
      <c r="F7" s="5">
        <f t="shared" si="1"/>
        <v>155514</v>
      </c>
      <c r="G7" s="5">
        <f t="shared" si="1"/>
        <v>105194</v>
      </c>
      <c r="H7" s="5"/>
      <c r="I7" s="5"/>
      <c r="J7" s="5">
        <f t="shared" si="1"/>
        <v>15695</v>
      </c>
      <c r="K7" s="5">
        <f t="shared" si="1"/>
        <v>2584431</v>
      </c>
      <c r="L7" s="4">
        <f t="shared" si="0"/>
        <v>0</v>
      </c>
    </row>
    <row r="8" spans="1:13" x14ac:dyDescent="0.25">
      <c r="A8" s="1" t="s">
        <v>13</v>
      </c>
      <c r="B8" s="3">
        <v>2</v>
      </c>
      <c r="C8" s="3">
        <v>6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>
        <v>0</v>
      </c>
      <c r="K8" s="3">
        <v>13</v>
      </c>
      <c r="L8" s="4">
        <f t="shared" si="0"/>
        <v>0</v>
      </c>
    </row>
    <row r="9" spans="1:13" x14ac:dyDescent="0.25">
      <c r="A9" s="1" t="s">
        <v>14</v>
      </c>
      <c r="B9" s="3">
        <v>381</v>
      </c>
      <c r="C9" s="3">
        <v>350</v>
      </c>
      <c r="D9" s="1">
        <v>125</v>
      </c>
      <c r="E9" s="3">
        <v>134</v>
      </c>
      <c r="F9" s="3">
        <v>130</v>
      </c>
      <c r="G9" s="3">
        <v>104</v>
      </c>
      <c r="H9" s="3"/>
      <c r="I9" s="3"/>
      <c r="J9" s="3">
        <v>14</v>
      </c>
      <c r="K9" s="3">
        <v>1238</v>
      </c>
      <c r="L9" s="4">
        <f t="shared" si="0"/>
        <v>0</v>
      </c>
    </row>
    <row r="10" spans="1:13" x14ac:dyDescent="0.25">
      <c r="A10" s="1" t="s">
        <v>15</v>
      </c>
      <c r="B10" s="3">
        <v>3536</v>
      </c>
      <c r="C10" s="3">
        <v>0</v>
      </c>
      <c r="D10" s="1">
        <v>0</v>
      </c>
      <c r="E10" s="3">
        <v>17051</v>
      </c>
      <c r="F10" s="3">
        <v>353</v>
      </c>
      <c r="G10" s="3">
        <v>0</v>
      </c>
      <c r="H10" s="3"/>
      <c r="I10" s="3"/>
      <c r="J10" s="3">
        <v>0</v>
      </c>
      <c r="K10" s="3">
        <v>21843</v>
      </c>
      <c r="L10" s="4">
        <f t="shared" si="0"/>
        <v>-903</v>
      </c>
    </row>
    <row r="11" spans="1:13" x14ac:dyDescent="0.25">
      <c r="A11" s="1" t="s">
        <v>8</v>
      </c>
      <c r="B11" s="3">
        <v>999165</v>
      </c>
      <c r="C11" s="3">
        <v>755672</v>
      </c>
      <c r="D11" s="3">
        <v>337123</v>
      </c>
      <c r="E11" s="3">
        <v>237655</v>
      </c>
      <c r="F11" s="3">
        <v>155998</v>
      </c>
      <c r="G11" s="3">
        <v>105300</v>
      </c>
      <c r="H11" s="3"/>
      <c r="I11" s="3"/>
      <c r="J11" s="3">
        <v>16612</v>
      </c>
      <c r="K11" s="3">
        <v>2607525</v>
      </c>
      <c r="L11" s="4">
        <f t="shared" si="0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/>
      <c r="I12" s="4"/>
      <c r="J12" s="4">
        <f t="shared" si="2"/>
        <v>-903</v>
      </c>
      <c r="K12" s="4">
        <f t="shared" si="2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2" t="s">
        <v>16</v>
      </c>
      <c r="M15" s="1" t="s">
        <v>156</v>
      </c>
    </row>
    <row r="16" spans="1:13" x14ac:dyDescent="0.25">
      <c r="A16" s="1" t="s">
        <v>9</v>
      </c>
      <c r="B16" s="3">
        <v>1810392225</v>
      </c>
      <c r="C16" s="3">
        <v>1301179000</v>
      </c>
      <c r="D16" s="3">
        <v>603165673</v>
      </c>
      <c r="E16" s="3">
        <v>378346000</v>
      </c>
      <c r="F16" s="3">
        <v>163658315</v>
      </c>
      <c r="G16" s="3">
        <v>391930722</v>
      </c>
      <c r="H16" s="3"/>
      <c r="I16" s="3"/>
      <c r="J16" s="3">
        <v>37886945</v>
      </c>
      <c r="K16" s="3">
        <v>4686558880</v>
      </c>
      <c r="L16" s="4">
        <f>SUM(B16:J16)-K16</f>
        <v>0</v>
      </c>
      <c r="M16" s="9">
        <f>SUM(B16:J16)/10^6</f>
        <v>4686.5588799999996</v>
      </c>
    </row>
    <row r="17" spans="1:13" x14ac:dyDescent="0.25">
      <c r="A17" s="1" t="s">
        <v>10</v>
      </c>
      <c r="B17" s="3">
        <v>588311433</v>
      </c>
      <c r="C17" s="3">
        <v>487758000</v>
      </c>
      <c r="D17" s="1" t="e">
        <f>NA()</f>
        <v>#N/A</v>
      </c>
      <c r="E17" s="3">
        <v>105804000</v>
      </c>
      <c r="F17" s="1" t="e">
        <f>NA()</f>
        <v>#N/A</v>
      </c>
      <c r="G17" s="1" t="e">
        <f>NA()</f>
        <v>#N/A</v>
      </c>
      <c r="H17" s="1"/>
      <c r="I17" s="1"/>
      <c r="J17" s="3"/>
      <c r="K17" s="1" t="e">
        <f>NA()</f>
        <v>#N/A</v>
      </c>
      <c r="L17" s="4" t="e">
        <f>SUM(B17:J17)-K17</f>
        <v>#N/A</v>
      </c>
      <c r="M17" s="13"/>
    </row>
    <row r="18" spans="1:13" x14ac:dyDescent="0.25">
      <c r="A18" s="1" t="s">
        <v>11</v>
      </c>
      <c r="B18" s="3">
        <v>1648587220</v>
      </c>
      <c r="C18" s="3">
        <v>1376414000</v>
      </c>
      <c r="D18" s="1" t="e">
        <f>NA()</f>
        <v>#N/A</v>
      </c>
      <c r="E18" s="3">
        <v>367504000</v>
      </c>
      <c r="F18" s="1" t="e">
        <f>NA()</f>
        <v>#N/A</v>
      </c>
      <c r="G18" s="1" t="e">
        <f>NA()</f>
        <v>#N/A</v>
      </c>
      <c r="H18" s="1"/>
      <c r="I18" s="1"/>
      <c r="J18" s="1"/>
      <c r="K18" s="1" t="e">
        <f>NA()</f>
        <v>#N/A</v>
      </c>
      <c r="L18" s="4" t="e">
        <f>SUM(B18:J18)-K18</f>
        <v>#N/A</v>
      </c>
      <c r="M18" s="13"/>
    </row>
    <row r="19" spans="1:13" x14ac:dyDescent="0.25">
      <c r="A19" s="1" t="s">
        <v>12</v>
      </c>
      <c r="B19" s="5">
        <f>B17+B18</f>
        <v>2236898653</v>
      </c>
      <c r="C19" s="5">
        <f>C17+C18</f>
        <v>1864172000</v>
      </c>
      <c r="D19" s="3">
        <v>639544507</v>
      </c>
      <c r="E19" s="5">
        <f>E17+E18</f>
        <v>473308000</v>
      </c>
      <c r="F19" s="3">
        <v>328525042</v>
      </c>
      <c r="G19" s="6">
        <v>1142303965</v>
      </c>
      <c r="H19" s="6"/>
      <c r="I19" s="6"/>
      <c r="J19" s="6">
        <v>18242598</v>
      </c>
      <c r="K19" s="3">
        <v>6702994765</v>
      </c>
      <c r="L19" s="4">
        <f>SUM(B19:J19)-K19</f>
        <v>0</v>
      </c>
      <c r="M19" s="13"/>
    </row>
    <row r="20" spans="1:13" x14ac:dyDescent="0.25">
      <c r="A20" s="1" t="s">
        <v>19</v>
      </c>
      <c r="B20" s="5">
        <f t="shared" ref="B20:K20" si="3">SUM(B16,B19)</f>
        <v>4047290878</v>
      </c>
      <c r="C20" s="5">
        <f t="shared" si="3"/>
        <v>3165351000</v>
      </c>
      <c r="D20" s="5">
        <f t="shared" si="3"/>
        <v>1242710180</v>
      </c>
      <c r="E20" s="5">
        <f t="shared" si="3"/>
        <v>851654000</v>
      </c>
      <c r="F20" s="5">
        <f t="shared" si="3"/>
        <v>492183357</v>
      </c>
      <c r="G20" s="5">
        <f t="shared" si="3"/>
        <v>1534234687</v>
      </c>
      <c r="H20" s="5"/>
      <c r="I20" s="5"/>
      <c r="J20" s="5">
        <f t="shared" si="3"/>
        <v>56129543</v>
      </c>
      <c r="K20" s="5">
        <f t="shared" si="3"/>
        <v>11389553645</v>
      </c>
      <c r="L20" s="4"/>
      <c r="M20" s="13"/>
    </row>
    <row r="21" spans="1:13" x14ac:dyDescent="0.25">
      <c r="A21" s="1" t="s">
        <v>13</v>
      </c>
      <c r="B21" s="3">
        <v>440097648</v>
      </c>
      <c r="C21" s="3">
        <v>310194000</v>
      </c>
      <c r="D21" s="3">
        <v>37656400</v>
      </c>
      <c r="E21" s="3">
        <v>25250000</v>
      </c>
      <c r="F21" s="3">
        <v>5796335</v>
      </c>
      <c r="G21" s="3">
        <v>8012944</v>
      </c>
      <c r="H21" s="3"/>
      <c r="I21" s="3"/>
      <c r="J21" s="3">
        <v>0</v>
      </c>
      <c r="K21" s="3">
        <v>827007327</v>
      </c>
      <c r="L21" s="4">
        <f>SUM(B21:J21)-K21</f>
        <v>0</v>
      </c>
      <c r="M21" s="13"/>
    </row>
    <row r="22" spans="1:13" x14ac:dyDescent="0.25">
      <c r="A22" s="1" t="s">
        <v>14</v>
      </c>
      <c r="B22" s="3">
        <v>58677152</v>
      </c>
      <c r="C22" s="3">
        <v>43350000</v>
      </c>
      <c r="D22" s="3">
        <v>14874000</v>
      </c>
      <c r="E22" s="3">
        <v>8481000</v>
      </c>
      <c r="F22" s="3">
        <v>6927405</v>
      </c>
      <c r="G22" s="3">
        <v>6823878</v>
      </c>
      <c r="H22" s="3"/>
      <c r="I22" s="3"/>
      <c r="J22" s="3">
        <v>105692</v>
      </c>
      <c r="K22" s="3">
        <v>139239127</v>
      </c>
      <c r="L22" s="4">
        <f>SUM(B22:J22)-K22</f>
        <v>0</v>
      </c>
      <c r="M22" s="13"/>
    </row>
    <row r="23" spans="1:13" x14ac:dyDescent="0.25">
      <c r="A23" s="1" t="s">
        <v>15</v>
      </c>
      <c r="B23" s="3">
        <v>40388290</v>
      </c>
      <c r="C23" s="3">
        <v>0</v>
      </c>
      <c r="D23" s="1">
        <v>0</v>
      </c>
      <c r="E23" s="3">
        <v>28197000</v>
      </c>
      <c r="F23" s="3">
        <v>408344</v>
      </c>
      <c r="G23" s="3">
        <v>0</v>
      </c>
      <c r="H23" s="3"/>
      <c r="I23" s="3"/>
      <c r="J23" s="3">
        <v>25666695</v>
      </c>
      <c r="K23" s="3">
        <v>94660329</v>
      </c>
      <c r="L23" s="4">
        <f>SUM(B23:J23)-K23</f>
        <v>0</v>
      </c>
      <c r="M23" s="13"/>
    </row>
    <row r="24" spans="1:13" x14ac:dyDescent="0.25">
      <c r="A24" s="1" t="s">
        <v>8</v>
      </c>
      <c r="B24" s="3">
        <v>4586453968</v>
      </c>
      <c r="C24" s="3">
        <v>3518895000</v>
      </c>
      <c r="D24" s="3">
        <v>1295240580</v>
      </c>
      <c r="E24" s="3">
        <v>913582000</v>
      </c>
      <c r="F24" s="3">
        <v>505315441</v>
      </c>
      <c r="G24" s="3">
        <v>1549071509</v>
      </c>
      <c r="H24" s="3"/>
      <c r="I24" s="3"/>
      <c r="J24" s="3">
        <v>81901930</v>
      </c>
      <c r="K24" s="3">
        <v>12450460428</v>
      </c>
      <c r="L24" s="4">
        <f>SUM(B24:J24)-K24</f>
        <v>0</v>
      </c>
      <c r="M24" s="9">
        <f>SUM(B24:J24)/10^6</f>
        <v>12450.460428</v>
      </c>
    </row>
    <row r="25" spans="1:13" x14ac:dyDescent="0.25">
      <c r="A25" s="2" t="s">
        <v>16</v>
      </c>
      <c r="B25" s="4">
        <f>SUM(B20:B23)-B24</f>
        <v>0</v>
      </c>
      <c r="C25" s="4">
        <f t="shared" ref="C25:K25" si="4">SUM(C20:C23)-C24</f>
        <v>0</v>
      </c>
      <c r="D25" s="4">
        <f t="shared" si="4"/>
        <v>0</v>
      </c>
      <c r="E25" s="4">
        <f t="shared" si="4"/>
        <v>0</v>
      </c>
      <c r="F25" s="4">
        <f t="shared" si="4"/>
        <v>0</v>
      </c>
      <c r="G25" s="4">
        <f t="shared" si="4"/>
        <v>0</v>
      </c>
      <c r="H25" s="4"/>
      <c r="I25" s="4"/>
      <c r="J25" s="4">
        <f t="shared" si="4"/>
        <v>0</v>
      </c>
      <c r="K25" s="4">
        <f t="shared" si="4"/>
        <v>0</v>
      </c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2" t="s">
        <v>16</v>
      </c>
    </row>
    <row r="29" spans="1:13" x14ac:dyDescent="0.25">
      <c r="A29" s="1" t="s">
        <v>9</v>
      </c>
      <c r="B29" s="3">
        <v>19292676</v>
      </c>
      <c r="C29" s="3">
        <v>12061000</v>
      </c>
      <c r="D29" s="1" t="e">
        <f>NA()</f>
        <v>#N/A</v>
      </c>
      <c r="E29" s="3">
        <v>3699000</v>
      </c>
      <c r="F29" s="3">
        <v>2408720</v>
      </c>
      <c r="G29" s="3">
        <v>2178843</v>
      </c>
      <c r="H29" s="3"/>
      <c r="I29" s="3"/>
      <c r="J29" s="3">
        <v>382971</v>
      </c>
      <c r="K29" s="1" t="e">
        <f>NA()</f>
        <v>#N/A</v>
      </c>
      <c r="L29" s="4" t="e">
        <f>SUM(B29:J29)-K29</f>
        <v>#N/A</v>
      </c>
    </row>
    <row r="30" spans="1:13" x14ac:dyDescent="0.25">
      <c r="A30" s="1" t="s">
        <v>10</v>
      </c>
      <c r="B30" s="3">
        <v>8085907</v>
      </c>
      <c r="C30" s="3">
        <v>6493000</v>
      </c>
      <c r="D30" s="1" t="e">
        <f>NA()</f>
        <v>#N/A</v>
      </c>
      <c r="E30" s="3">
        <v>1695000</v>
      </c>
      <c r="F30" s="1" t="e">
        <f>NA()</f>
        <v>#N/A</v>
      </c>
      <c r="G30" s="1" t="e">
        <f>NA()</f>
        <v>#N/A</v>
      </c>
      <c r="H30" s="1"/>
      <c r="I30" s="1"/>
      <c r="J30" s="1" t="e">
        <f>NA()</f>
        <v>#N/A</v>
      </c>
      <c r="K30" s="1" t="e">
        <f>NA()</f>
        <v>#N/A</v>
      </c>
      <c r="L30" s="4" t="e">
        <f>SUM(B30:J30)-K30</f>
        <v>#N/A</v>
      </c>
    </row>
    <row r="31" spans="1:13" x14ac:dyDescent="0.25">
      <c r="A31" s="1" t="s">
        <v>11</v>
      </c>
      <c r="B31" s="3">
        <v>17167184</v>
      </c>
      <c r="C31" s="3">
        <v>10208000</v>
      </c>
      <c r="D31" s="1" t="e">
        <f>NA()</f>
        <v>#N/A</v>
      </c>
      <c r="E31" s="3">
        <v>3240000</v>
      </c>
      <c r="F31" s="1" t="e">
        <f>NA()</f>
        <v>#N/A</v>
      </c>
      <c r="G31" s="1" t="e">
        <f>NA()</f>
        <v>#N/A</v>
      </c>
      <c r="H31" s="1"/>
      <c r="I31" s="1"/>
      <c r="J31" s="1" t="e">
        <f>NA()</f>
        <v>#N/A</v>
      </c>
      <c r="K31" s="1" t="e">
        <f>NA()</f>
        <v>#N/A</v>
      </c>
      <c r="L31" s="4" t="e">
        <f>SUM(B31:J31)-K31</f>
        <v>#N/A</v>
      </c>
    </row>
    <row r="32" spans="1:13" x14ac:dyDescent="0.25">
      <c r="A32" s="1" t="s">
        <v>12</v>
      </c>
      <c r="B32" s="5">
        <f>B30+B31</f>
        <v>25253091</v>
      </c>
      <c r="C32" s="5">
        <f>C30+C31</f>
        <v>16701000</v>
      </c>
      <c r="D32" s="1" t="e">
        <f>NA()</f>
        <v>#N/A</v>
      </c>
      <c r="E32" s="5">
        <f>E30+E31</f>
        <v>4935000</v>
      </c>
      <c r="F32" s="6">
        <v>4220958</v>
      </c>
      <c r="G32" s="6">
        <v>2406241</v>
      </c>
      <c r="H32" s="6"/>
      <c r="I32" s="6"/>
      <c r="J32" s="6">
        <v>285538</v>
      </c>
      <c r="K32" s="1" t="e">
        <f>NA()</f>
        <v>#N/A</v>
      </c>
      <c r="L32" s="4" t="e">
        <f>SUM(B32:J32)-K32</f>
        <v>#N/A</v>
      </c>
    </row>
    <row r="33" spans="1:12" x14ac:dyDescent="0.25">
      <c r="A33" s="1" t="s">
        <v>19</v>
      </c>
      <c r="B33" s="5">
        <f>SUM(B29,B32)</f>
        <v>44545767</v>
      </c>
      <c r="C33" s="5">
        <f>SUM(C29,C32)</f>
        <v>28762000</v>
      </c>
      <c r="D33" s="1" t="e">
        <f>NA()</f>
        <v>#N/A</v>
      </c>
      <c r="E33" s="5">
        <f>SUM(E29,E32)</f>
        <v>8634000</v>
      </c>
      <c r="F33" s="5">
        <f>SUM(F29,F32)</f>
        <v>6629678</v>
      </c>
      <c r="G33" s="5">
        <f>SUM(G29,G32)</f>
        <v>4585084</v>
      </c>
      <c r="H33" s="5"/>
      <c r="I33" s="5"/>
      <c r="J33" s="5">
        <f>SUM(J29,J32)</f>
        <v>668509</v>
      </c>
      <c r="K33" s="1" t="e">
        <f>NA()</f>
        <v>#N/A</v>
      </c>
      <c r="L33" s="4"/>
    </row>
    <row r="34" spans="1:12" x14ac:dyDescent="0.25">
      <c r="A34" s="1" t="s">
        <v>13</v>
      </c>
      <c r="B34" s="3">
        <v>3217635</v>
      </c>
      <c r="C34" s="3">
        <v>2208000</v>
      </c>
      <c r="D34" s="1" t="e">
        <f>NA()</f>
        <v>#N/A</v>
      </c>
      <c r="E34" s="3">
        <v>186000</v>
      </c>
      <c r="F34" s="3">
        <v>56551</v>
      </c>
      <c r="G34" s="3">
        <v>41654</v>
      </c>
      <c r="H34" s="3"/>
      <c r="I34" s="3"/>
      <c r="J34" s="3">
        <v>0</v>
      </c>
      <c r="K34" s="1"/>
      <c r="L34" s="4" t="e">
        <f>SUM(B34:J34)-K34</f>
        <v>#N/A</v>
      </c>
    </row>
    <row r="35" spans="1:12" x14ac:dyDescent="0.25">
      <c r="A35" s="1" t="s">
        <v>14</v>
      </c>
      <c r="B35" s="3">
        <v>892638</v>
      </c>
      <c r="C35" s="3">
        <v>502000</v>
      </c>
      <c r="D35" s="1" t="e">
        <f>NA()</f>
        <v>#N/A</v>
      </c>
      <c r="E35" s="3">
        <v>165000</v>
      </c>
      <c r="F35" s="3">
        <v>79844</v>
      </c>
      <c r="G35" s="3">
        <v>66973</v>
      </c>
      <c r="H35" s="3"/>
      <c r="I35" s="3"/>
      <c r="J35" s="3">
        <v>5371</v>
      </c>
      <c r="K35" s="1"/>
      <c r="L35" s="4" t="e">
        <f>SUM(B35:J35)-K35</f>
        <v>#N/A</v>
      </c>
    </row>
    <row r="36" spans="1:12" x14ac:dyDescent="0.25">
      <c r="A36" s="1" t="s">
        <v>15</v>
      </c>
      <c r="B36" s="3">
        <v>413179</v>
      </c>
      <c r="C36" s="3">
        <v>0</v>
      </c>
      <c r="D36" s="1" t="e">
        <f>NA()</f>
        <v>#N/A</v>
      </c>
      <c r="E36" s="3">
        <v>835000</v>
      </c>
      <c r="F36" s="3">
        <v>13951</v>
      </c>
      <c r="G36" s="3">
        <v>0</v>
      </c>
      <c r="H36" s="3"/>
      <c r="I36" s="3"/>
      <c r="J36" s="3">
        <v>566864</v>
      </c>
      <c r="K36" s="1"/>
      <c r="L36" s="4" t="e">
        <f>SUM(B36:J36)-K36</f>
        <v>#N/A</v>
      </c>
    </row>
    <row r="37" spans="1:12" x14ac:dyDescent="0.25">
      <c r="A37" s="1" t="s">
        <v>8</v>
      </c>
      <c r="B37" s="3">
        <v>49069219</v>
      </c>
      <c r="C37" s="3">
        <v>31472000</v>
      </c>
      <c r="D37" s="3">
        <v>14075351</v>
      </c>
      <c r="E37" s="3">
        <v>9820000</v>
      </c>
      <c r="F37" s="3">
        <v>6780024</v>
      </c>
      <c r="G37" s="3">
        <v>4693711</v>
      </c>
      <c r="H37" s="3"/>
      <c r="I37" s="3"/>
      <c r="J37" s="3">
        <v>1240744</v>
      </c>
      <c r="K37" s="3">
        <v>117151049</v>
      </c>
      <c r="L37" s="4">
        <f>SUM(B37:J37)-K37</f>
        <v>0</v>
      </c>
    </row>
    <row r="38" spans="1:12" x14ac:dyDescent="0.25">
      <c r="A38" s="2" t="s">
        <v>16</v>
      </c>
      <c r="B38" s="4">
        <f>SUM(B33:B36)-B37</f>
        <v>0</v>
      </c>
      <c r="C38" s="4">
        <f t="shared" ref="C38:K38" si="5">SUM(C33:C36)-C37</f>
        <v>0</v>
      </c>
      <c r="D38" s="4" t="e">
        <f t="shared" si="5"/>
        <v>#N/A</v>
      </c>
      <c r="E38" s="4">
        <f t="shared" si="5"/>
        <v>0</v>
      </c>
      <c r="F38" s="4">
        <f t="shared" si="5"/>
        <v>0</v>
      </c>
      <c r="G38" s="4">
        <f t="shared" si="5"/>
        <v>0</v>
      </c>
      <c r="H38" s="4"/>
      <c r="I38" s="4"/>
      <c r="J38" s="4">
        <f t="shared" si="5"/>
        <v>0</v>
      </c>
      <c r="K38" s="4" t="e">
        <f t="shared" si="5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7">
        <f>B29*200/B16</f>
        <v>2.1313255474238462</v>
      </c>
      <c r="C42" s="7">
        <f t="shared" ref="C42:K42" si="6">C29*200/C16</f>
        <v>1.8538571557026358</v>
      </c>
      <c r="D42" s="7" t="e">
        <f t="shared" si="6"/>
        <v>#N/A</v>
      </c>
      <c r="E42" s="7">
        <f t="shared" si="6"/>
        <v>1.9553530366384209</v>
      </c>
      <c r="F42" s="7">
        <f t="shared" si="6"/>
        <v>2.9435962358527279</v>
      </c>
      <c r="G42" s="7">
        <f t="shared" si="6"/>
        <v>1.1118510888258462</v>
      </c>
      <c r="H42" s="7"/>
      <c r="I42" s="7"/>
      <c r="J42" s="7">
        <f t="shared" si="6"/>
        <v>2.0216515213881721</v>
      </c>
      <c r="K42" s="7" t="e">
        <f t="shared" si="6"/>
        <v>#N/A</v>
      </c>
      <c r="L42" s="4"/>
    </row>
    <row r="43" spans="1:12" x14ac:dyDescent="0.25">
      <c r="A43" s="1" t="s">
        <v>10</v>
      </c>
      <c r="B43" s="7">
        <f t="shared" ref="B43:K50" si="7">B30*200/B17</f>
        <v>2.7488525792426679</v>
      </c>
      <c r="C43" s="7">
        <f t="shared" si="7"/>
        <v>2.6623858552806925</v>
      </c>
      <c r="D43" s="7" t="e">
        <f t="shared" si="7"/>
        <v>#N/A</v>
      </c>
      <c r="E43" s="7">
        <f t="shared" si="7"/>
        <v>3.2040376545310196</v>
      </c>
      <c r="F43" s="7" t="e">
        <f t="shared" si="7"/>
        <v>#N/A</v>
      </c>
      <c r="G43" s="7" t="e">
        <f t="shared" si="7"/>
        <v>#N/A</v>
      </c>
      <c r="H43" s="7"/>
      <c r="I43" s="7"/>
      <c r="J43" s="7" t="e">
        <f t="shared" si="7"/>
        <v>#N/A</v>
      </c>
      <c r="K43" s="7" t="e">
        <f t="shared" si="7"/>
        <v>#N/A</v>
      </c>
      <c r="L43" s="4"/>
    </row>
    <row r="44" spans="1:12" x14ac:dyDescent="0.25">
      <c r="A44" s="1" t="s">
        <v>11</v>
      </c>
      <c r="B44" s="7">
        <f t="shared" si="7"/>
        <v>2.0826540193608927</v>
      </c>
      <c r="C44" s="7">
        <f t="shared" si="7"/>
        <v>1.4832746542827957</v>
      </c>
      <c r="D44" s="7" t="e">
        <f t="shared" si="7"/>
        <v>#N/A</v>
      </c>
      <c r="E44" s="7">
        <f t="shared" si="7"/>
        <v>1.7632461143280074</v>
      </c>
      <c r="F44" s="7" t="e">
        <f t="shared" si="7"/>
        <v>#N/A</v>
      </c>
      <c r="G44" s="7" t="e">
        <f t="shared" si="7"/>
        <v>#N/A</v>
      </c>
      <c r="H44" s="7"/>
      <c r="I44" s="7"/>
      <c r="J44" s="7" t="e">
        <f t="shared" si="7"/>
        <v>#N/A</v>
      </c>
      <c r="K44" s="7" t="e">
        <f t="shared" si="7"/>
        <v>#N/A</v>
      </c>
      <c r="L44" s="4"/>
    </row>
    <row r="45" spans="1:12" x14ac:dyDescent="0.25">
      <c r="A45" s="1" t="s">
        <v>12</v>
      </c>
      <c r="B45" s="7">
        <f t="shared" si="7"/>
        <v>2.257866351354989</v>
      </c>
      <c r="C45" s="7">
        <f t="shared" si="7"/>
        <v>1.7917874530890927</v>
      </c>
      <c r="D45" s="7" t="e">
        <f t="shared" si="7"/>
        <v>#N/A</v>
      </c>
      <c r="E45" s="7">
        <f t="shared" si="7"/>
        <v>2.0853228764356402</v>
      </c>
      <c r="F45" s="7">
        <f t="shared" si="7"/>
        <v>2.5696415556656409</v>
      </c>
      <c r="G45" s="7">
        <f t="shared" si="7"/>
        <v>0.42129609521227568</v>
      </c>
      <c r="H45" s="7"/>
      <c r="I45" s="7"/>
      <c r="J45" s="7">
        <f t="shared" si="7"/>
        <v>3.1304532391713065</v>
      </c>
      <c r="K45" s="7" t="e">
        <f t="shared" si="7"/>
        <v>#N/A</v>
      </c>
      <c r="L45" s="4"/>
    </row>
    <row r="46" spans="1:12" x14ac:dyDescent="0.25">
      <c r="A46" s="1" t="s">
        <v>19</v>
      </c>
      <c r="B46" s="7">
        <f t="shared" si="7"/>
        <v>2.2012634299224194</v>
      </c>
      <c r="C46" s="7">
        <f t="shared" si="7"/>
        <v>1.8173024097485555</v>
      </c>
      <c r="D46" s="7" t="e">
        <f t="shared" si="7"/>
        <v>#N/A</v>
      </c>
      <c r="E46" s="7">
        <f t="shared" si="7"/>
        <v>2.0275839718946895</v>
      </c>
      <c r="F46" s="7">
        <f t="shared" si="7"/>
        <v>2.6939870703511009</v>
      </c>
      <c r="G46" s="7">
        <f t="shared" si="7"/>
        <v>0.59770308139304895</v>
      </c>
      <c r="H46" s="7"/>
      <c r="I46" s="7"/>
      <c r="J46" s="7">
        <f t="shared" si="7"/>
        <v>2.3820218881881865</v>
      </c>
      <c r="K46" s="7" t="e">
        <f t="shared" si="7"/>
        <v>#N/A</v>
      </c>
      <c r="L46" s="4"/>
    </row>
    <row r="47" spans="1:12" x14ac:dyDescent="0.25">
      <c r="A47" s="1" t="s">
        <v>13</v>
      </c>
      <c r="B47" s="7">
        <f t="shared" si="7"/>
        <v>1.4622368533994075</v>
      </c>
      <c r="C47" s="7">
        <f t="shared" si="7"/>
        <v>1.4236252151879147</v>
      </c>
      <c r="D47" s="7" t="e">
        <f t="shared" si="7"/>
        <v>#N/A</v>
      </c>
      <c r="E47" s="7">
        <f t="shared" si="7"/>
        <v>1.4732673267326732</v>
      </c>
      <c r="F47" s="7">
        <f t="shared" si="7"/>
        <v>1.9512674819519575</v>
      </c>
      <c r="G47" s="7">
        <f t="shared" si="7"/>
        <v>1.0396678174713314</v>
      </c>
      <c r="H47" s="7"/>
      <c r="I47" s="7"/>
      <c r="J47" s="7" t="e">
        <f t="shared" si="7"/>
        <v>#DIV/0!</v>
      </c>
      <c r="K47" s="7">
        <f t="shared" si="7"/>
        <v>0</v>
      </c>
      <c r="L47" s="4"/>
    </row>
    <row r="48" spans="1:12" x14ac:dyDescent="0.25">
      <c r="A48" s="1" t="s">
        <v>14</v>
      </c>
      <c r="B48" s="7">
        <f t="shared" si="7"/>
        <v>3.0425403059780405</v>
      </c>
      <c r="C48" s="7">
        <f t="shared" si="7"/>
        <v>2.3160322952710497</v>
      </c>
      <c r="D48" s="7" t="e">
        <f t="shared" si="7"/>
        <v>#N/A</v>
      </c>
      <c r="E48" s="7">
        <f t="shared" si="7"/>
        <v>3.8910505836575875</v>
      </c>
      <c r="F48" s="7">
        <f t="shared" si="7"/>
        <v>2.305163333167326</v>
      </c>
      <c r="G48" s="7">
        <f t="shared" si="7"/>
        <v>1.9629014469484947</v>
      </c>
      <c r="H48" s="7"/>
      <c r="I48" s="7"/>
      <c r="J48" s="7">
        <f t="shared" si="7"/>
        <v>10.16349392574651</v>
      </c>
      <c r="K48" s="7">
        <f t="shared" si="7"/>
        <v>0</v>
      </c>
      <c r="L48" s="4"/>
    </row>
    <row r="49" spans="1:12" x14ac:dyDescent="0.25">
      <c r="A49" s="1" t="s">
        <v>15</v>
      </c>
      <c r="B49" s="7">
        <f t="shared" si="7"/>
        <v>2.0460336399486088</v>
      </c>
      <c r="C49" s="7" t="e">
        <f t="shared" si="7"/>
        <v>#DIV/0!</v>
      </c>
      <c r="D49" s="7" t="e">
        <f t="shared" si="7"/>
        <v>#N/A</v>
      </c>
      <c r="E49" s="7">
        <f t="shared" si="7"/>
        <v>5.9226158811221055</v>
      </c>
      <c r="F49" s="7">
        <f t="shared" si="7"/>
        <v>6.8329643633798955</v>
      </c>
      <c r="G49" s="7" t="e">
        <f t="shared" si="7"/>
        <v>#DIV/0!</v>
      </c>
      <c r="H49" s="7"/>
      <c r="I49" s="7"/>
      <c r="J49" s="7">
        <f t="shared" si="7"/>
        <v>4.4171172018836087</v>
      </c>
      <c r="K49" s="7">
        <f t="shared" si="7"/>
        <v>0</v>
      </c>
      <c r="L49" s="4"/>
    </row>
    <row r="50" spans="1:12" x14ac:dyDescent="0.25">
      <c r="A50" s="1" t="s">
        <v>8</v>
      </c>
      <c r="B50" s="7">
        <f t="shared" si="7"/>
        <v>2.1397454042865913</v>
      </c>
      <c r="C50" s="7">
        <f t="shared" si="7"/>
        <v>1.7887433413045857</v>
      </c>
      <c r="D50" s="7">
        <f t="shared" si="7"/>
        <v>2.1733956173609075</v>
      </c>
      <c r="E50" s="7">
        <f t="shared" si="7"/>
        <v>2.1497796585309255</v>
      </c>
      <c r="F50" s="7">
        <f t="shared" si="7"/>
        <v>2.6834818214074723</v>
      </c>
      <c r="G50" s="7">
        <f t="shared" si="7"/>
        <v>0.60600314094344365</v>
      </c>
      <c r="H50" s="7"/>
      <c r="I50" s="7"/>
      <c r="J50" s="7">
        <f t="shared" si="7"/>
        <v>3.0298284790114227</v>
      </c>
      <c r="K50" s="7">
        <f t="shared" si="7"/>
        <v>1.8818749664315628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8">C41</f>
        <v>Vic</v>
      </c>
      <c r="D52" s="1" t="str">
        <f t="shared" si="8"/>
        <v>Qld</v>
      </c>
      <c r="E52" s="1" t="str">
        <f t="shared" si="8"/>
        <v>SA</v>
      </c>
      <c r="F52" s="1" t="str">
        <f t="shared" si="8"/>
        <v>WA</v>
      </c>
      <c r="G52" s="1" t="str">
        <f t="shared" si="8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14">
        <f>IF(B57&gt;0,B58*200/B57,NA())</f>
        <v>2.1313255474238462</v>
      </c>
      <c r="C53" s="114">
        <f t="shared" ref="C53:I53" si="9">IF(C57&gt;0,C58*200/C57,NA())</f>
        <v>1.8538571557026358</v>
      </c>
      <c r="D53" s="114" t="e">
        <f t="shared" si="9"/>
        <v>#N/A</v>
      </c>
      <c r="E53" s="114">
        <f t="shared" si="9"/>
        <v>1.9553530366384209</v>
      </c>
      <c r="F53" s="114">
        <f t="shared" si="9"/>
        <v>2.9435962358527279</v>
      </c>
      <c r="G53" s="114">
        <f t="shared" si="9"/>
        <v>1.1118510888258462</v>
      </c>
      <c r="H53" s="114">
        <f t="shared" si="9"/>
        <v>2.0216515213881721</v>
      </c>
      <c r="I53" s="114">
        <f t="shared" si="9"/>
        <v>1.9602917461580622</v>
      </c>
      <c r="J53" s="21"/>
      <c r="K53" s="21"/>
      <c r="L53" s="7">
        <f>L57</f>
        <v>1.996196685611094</v>
      </c>
    </row>
    <row r="54" spans="1:12" x14ac:dyDescent="0.25">
      <c r="A54" s="1" t="s">
        <v>30</v>
      </c>
      <c r="B54" s="114">
        <f>IF(B63&gt;0,B64*200/B63,NA())</f>
        <v>2.1452363640746301</v>
      </c>
      <c r="C54" s="114">
        <f t="shared" ref="C54:I54" si="10">IF(C63&gt;0,C64*200/C63,NA())</f>
        <v>1.7505397444938846</v>
      </c>
      <c r="D54" s="114" t="e">
        <f t="shared" si="10"/>
        <v>#N/A</v>
      </c>
      <c r="E54" s="114">
        <f t="shared" si="10"/>
        <v>2.2872153592060327</v>
      </c>
      <c r="F54" s="114">
        <f t="shared" si="10"/>
        <v>2.5588835515756228</v>
      </c>
      <c r="G54" s="114">
        <f t="shared" si="10"/>
        <v>0.43466932083865784</v>
      </c>
      <c r="H54" s="114">
        <f t="shared" si="10"/>
        <v>3.8976407693879711</v>
      </c>
      <c r="I54" s="114">
        <f t="shared" si="10"/>
        <v>1.783202309695872</v>
      </c>
      <c r="J54" s="7"/>
      <c r="K54" s="7"/>
      <c r="L54" s="7">
        <f>L63</f>
        <v>1.8158636577261436</v>
      </c>
    </row>
    <row r="55" spans="1:12" x14ac:dyDescent="0.25">
      <c r="A55" s="1" t="s">
        <v>8</v>
      </c>
      <c r="B55" s="114">
        <f>IF(B60&gt;0,B61*200/B60,NA())</f>
        <v>2.1397454042865913</v>
      </c>
      <c r="C55" s="114">
        <f t="shared" ref="C55:I55" si="11">IF(C60&gt;0,C61*200/C60,NA())</f>
        <v>1.7887433413045857</v>
      </c>
      <c r="D55" s="114" t="e">
        <f t="shared" si="11"/>
        <v>#N/A</v>
      </c>
      <c r="E55" s="114">
        <f t="shared" si="11"/>
        <v>2.1497796585309255</v>
      </c>
      <c r="F55" s="114">
        <f t="shared" si="11"/>
        <v>2.6834818214074723</v>
      </c>
      <c r="G55" s="114">
        <f t="shared" si="11"/>
        <v>0.60600314094344365</v>
      </c>
      <c r="H55" s="114">
        <f t="shared" si="11"/>
        <v>3.0298284790114227</v>
      </c>
      <c r="I55" s="114">
        <f t="shared" si="11"/>
        <v>1.8480262944971051</v>
      </c>
      <c r="J55" s="7"/>
      <c r="K55" s="7"/>
      <c r="L55" s="7">
        <f>K50</f>
        <v>1.8818749664315628</v>
      </c>
    </row>
    <row r="56" spans="1:12" x14ac:dyDescent="0.25">
      <c r="J56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1810392225</v>
      </c>
      <c r="C57" s="3">
        <f t="shared" ref="C57:G57" si="12">IF(C58=0,0,C16)</f>
        <v>1301179000</v>
      </c>
      <c r="D57" s="3">
        <f t="shared" si="12"/>
        <v>0</v>
      </c>
      <c r="E57" s="3">
        <f t="shared" si="12"/>
        <v>378346000</v>
      </c>
      <c r="F57" s="3">
        <f t="shared" si="12"/>
        <v>163658315</v>
      </c>
      <c r="G57" s="3">
        <f t="shared" si="12"/>
        <v>391930722</v>
      </c>
      <c r="H57" s="3">
        <f>IF(H58=0,0,J16)</f>
        <v>37886945</v>
      </c>
      <c r="I57" s="3">
        <f>SUM(B57:H57)</f>
        <v>4083393207</v>
      </c>
      <c r="J57" s="7">
        <f>I58*200/I57</f>
        <v>1.9602917461580622</v>
      </c>
      <c r="K57" s="7"/>
      <c r="L57" s="7">
        <f>J57*K$50/J$60</f>
        <v>1.996196685611094</v>
      </c>
    </row>
    <row r="58" spans="1:12" x14ac:dyDescent="0.25">
      <c r="A58" s="1" t="s">
        <v>32</v>
      </c>
      <c r="B58" s="3">
        <f>_xlfn.IFNA(B29,0)</f>
        <v>19292676</v>
      </c>
      <c r="C58" s="3">
        <f t="shared" ref="C58:G58" si="13">_xlfn.IFNA(C29,0)</f>
        <v>12061000</v>
      </c>
      <c r="D58" s="3">
        <f t="shared" si="13"/>
        <v>0</v>
      </c>
      <c r="E58" s="3">
        <f t="shared" si="13"/>
        <v>3699000</v>
      </c>
      <c r="F58" s="3">
        <f t="shared" si="13"/>
        <v>2408720</v>
      </c>
      <c r="G58" s="3">
        <f t="shared" si="13"/>
        <v>2178843</v>
      </c>
      <c r="H58" s="3">
        <f>_xlfn.IFNA(J29,0)</f>
        <v>382971</v>
      </c>
      <c r="I58" s="3">
        <f>SUM(B58:H58)</f>
        <v>40023210</v>
      </c>
      <c r="K58" s="108"/>
      <c r="L58" s="108"/>
    </row>
    <row r="59" spans="1:12" x14ac:dyDescent="0.25">
      <c r="K59" s="108"/>
      <c r="L59" s="108"/>
    </row>
    <row r="60" spans="1:12" x14ac:dyDescent="0.25">
      <c r="A60" s="1" t="s">
        <v>38</v>
      </c>
      <c r="B60" s="3">
        <f>IF(B57=0,0,B24)</f>
        <v>4586453968</v>
      </c>
      <c r="C60" s="3">
        <f t="shared" ref="C60:G60" si="14">IF(C57=0,0,C24)</f>
        <v>3518895000</v>
      </c>
      <c r="D60" s="3">
        <f t="shared" si="14"/>
        <v>0</v>
      </c>
      <c r="E60" s="3">
        <f t="shared" si="14"/>
        <v>913582000</v>
      </c>
      <c r="F60" s="3">
        <f t="shared" si="14"/>
        <v>505315441</v>
      </c>
      <c r="G60" s="3">
        <f t="shared" si="14"/>
        <v>1549071509</v>
      </c>
      <c r="H60" s="3">
        <f>IF(H57=0,0,J24)</f>
        <v>81901930</v>
      </c>
      <c r="I60" s="3">
        <f>SUM(B60:H60)</f>
        <v>11155219848</v>
      </c>
      <c r="J60" s="7">
        <f>I61*200/I60</f>
        <v>1.8480262944971051</v>
      </c>
      <c r="K60" s="7"/>
      <c r="L60" s="7">
        <f>J60*K$50/J$60</f>
        <v>1.8818749664315626</v>
      </c>
    </row>
    <row r="61" spans="1:12" x14ac:dyDescent="0.25">
      <c r="A61" s="1" t="s">
        <v>39</v>
      </c>
      <c r="B61" s="3">
        <f>IF(B58=0,0,B37)</f>
        <v>49069219</v>
      </c>
      <c r="C61" s="3">
        <f t="shared" ref="C61:G61" si="15">IF(C58=0,0,C37)</f>
        <v>31472000</v>
      </c>
      <c r="D61" s="3">
        <f t="shared" si="15"/>
        <v>0</v>
      </c>
      <c r="E61" s="3">
        <f t="shared" si="15"/>
        <v>9820000</v>
      </c>
      <c r="F61" s="3">
        <f t="shared" si="15"/>
        <v>6780024</v>
      </c>
      <c r="G61" s="3">
        <f t="shared" si="15"/>
        <v>4693711</v>
      </c>
      <c r="H61" s="3">
        <f>IF(H58=0,0,J37)</f>
        <v>1240744</v>
      </c>
      <c r="I61" s="3">
        <f>SUM(B61:H61)</f>
        <v>103075698</v>
      </c>
      <c r="K61" s="108"/>
      <c r="L61" s="7"/>
    </row>
    <row r="62" spans="1:12" x14ac:dyDescent="0.25">
      <c r="K62" s="108"/>
      <c r="L62" s="7"/>
    </row>
    <row r="63" spans="1:12" x14ac:dyDescent="0.25">
      <c r="A63" s="1" t="s">
        <v>192</v>
      </c>
      <c r="B63" s="3">
        <f>B60-B57</f>
        <v>2776061743</v>
      </c>
      <c r="C63" s="3">
        <f t="shared" ref="C63:I64" si="16">C60-C57</f>
        <v>2217716000</v>
      </c>
      <c r="D63" s="3">
        <f t="shared" si="16"/>
        <v>0</v>
      </c>
      <c r="E63" s="3">
        <f t="shared" si="16"/>
        <v>535236000</v>
      </c>
      <c r="F63" s="3">
        <f t="shared" si="16"/>
        <v>341657126</v>
      </c>
      <c r="G63" s="3">
        <f t="shared" si="16"/>
        <v>1157140787</v>
      </c>
      <c r="H63" s="3">
        <f t="shared" si="16"/>
        <v>44014985</v>
      </c>
      <c r="I63" s="3">
        <f t="shared" si="16"/>
        <v>7071826641</v>
      </c>
      <c r="J63" s="7">
        <f>I64*200/I63</f>
        <v>1.783202309695872</v>
      </c>
      <c r="K63" s="7"/>
      <c r="L63" s="7">
        <f>J63*K$50/J$60</f>
        <v>1.8158636577261436</v>
      </c>
    </row>
    <row r="64" spans="1:12" x14ac:dyDescent="0.25">
      <c r="A64" s="1" t="s">
        <v>193</v>
      </c>
      <c r="B64" s="3">
        <f>B61-B58</f>
        <v>29776543</v>
      </c>
      <c r="C64" s="3">
        <f t="shared" si="16"/>
        <v>19411000</v>
      </c>
      <c r="D64" s="3">
        <f t="shared" si="16"/>
        <v>0</v>
      </c>
      <c r="E64" s="3">
        <f t="shared" si="16"/>
        <v>6121000</v>
      </c>
      <c r="F64" s="3">
        <f t="shared" si="16"/>
        <v>4371304</v>
      </c>
      <c r="G64" s="3">
        <f t="shared" si="16"/>
        <v>2514868</v>
      </c>
      <c r="H64" s="3">
        <f t="shared" si="16"/>
        <v>857773</v>
      </c>
      <c r="I64" s="3">
        <f t="shared" si="16"/>
        <v>63052488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B0C2-D00B-4DAF-BD96-3E20A59D68C9}">
  <sheetPr>
    <tabColor rgb="FF92D050"/>
  </sheetPr>
  <dimension ref="A1:L64"/>
  <sheetViews>
    <sheetView topLeftCell="A34" workbookViewId="0">
      <selection activeCell="B41" sqref="B41:K41"/>
    </sheetView>
  </sheetViews>
  <sheetFormatPr defaultRowHeight="15" x14ac:dyDescent="0.25"/>
  <cols>
    <col min="1" max="1" width="12.28515625" customWidth="1"/>
    <col min="2" max="10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120" t="s">
        <v>16</v>
      </c>
    </row>
    <row r="3" spans="1:12" x14ac:dyDescent="0.25">
      <c r="A3" s="1" t="s">
        <v>9</v>
      </c>
      <c r="B3" s="3">
        <v>919720</v>
      </c>
      <c r="C3" s="3">
        <v>664572</v>
      </c>
      <c r="D3" s="3">
        <v>296255</v>
      </c>
      <c r="E3" s="3">
        <v>196096</v>
      </c>
      <c r="F3" s="3">
        <v>140083</v>
      </c>
      <c r="G3" s="3">
        <v>89290</v>
      </c>
      <c r="H3" s="3"/>
      <c r="I3" s="3"/>
      <c r="J3" s="3">
        <v>2565</v>
      </c>
      <c r="K3" s="3">
        <v>2308581</v>
      </c>
      <c r="L3" s="119">
        <f t="shared" ref="L3:L11" si="0">SUM(B3:J3)-K3</f>
        <v>0</v>
      </c>
    </row>
    <row r="4" spans="1:12" x14ac:dyDescent="0.25">
      <c r="A4" s="1" t="s">
        <v>10</v>
      </c>
      <c r="B4" s="3">
        <v>93007</v>
      </c>
      <c r="C4" s="3">
        <v>86004</v>
      </c>
      <c r="D4" s="1" t="e">
        <f>NA()</f>
        <v>#N/A</v>
      </c>
      <c r="E4" s="3">
        <v>27070</v>
      </c>
      <c r="F4" s="1" t="e">
        <f>NA()</f>
        <v>#N/A</v>
      </c>
      <c r="G4" s="3">
        <v>10646</v>
      </c>
      <c r="H4" s="3"/>
      <c r="I4" s="3"/>
      <c r="J4" s="3">
        <v>614</v>
      </c>
      <c r="K4" s="1" t="e">
        <f>NA()</f>
        <v>#N/A</v>
      </c>
      <c r="L4" s="119" t="e">
        <f t="shared" si="0"/>
        <v>#N/A</v>
      </c>
    </row>
    <row r="5" spans="1:12" x14ac:dyDescent="0.25">
      <c r="A5" s="1" t="s">
        <v>11</v>
      </c>
      <c r="B5" s="3">
        <v>16817</v>
      </c>
      <c r="C5" s="3">
        <v>38187</v>
      </c>
      <c r="D5" s="1" t="e">
        <f>NA()</f>
        <v>#N/A</v>
      </c>
      <c r="E5" s="3">
        <v>6377</v>
      </c>
      <c r="F5" s="1" t="e">
        <f>NA()</f>
        <v>#N/A</v>
      </c>
      <c r="G5" s="3">
        <v>8358</v>
      </c>
      <c r="H5" s="3"/>
      <c r="I5" s="3"/>
      <c r="J5" s="1">
        <v>100</v>
      </c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117">
        <f>B4+B5</f>
        <v>109824</v>
      </c>
      <c r="C6" s="117">
        <f>C4+C5</f>
        <v>124191</v>
      </c>
      <c r="D6" s="3">
        <v>53767</v>
      </c>
      <c r="E6" s="117">
        <f>E4+E5</f>
        <v>33447</v>
      </c>
      <c r="F6" s="3">
        <v>21001</v>
      </c>
      <c r="G6" s="117">
        <f>G4+G5</f>
        <v>19004</v>
      </c>
      <c r="H6" s="117"/>
      <c r="I6" s="117"/>
      <c r="J6" s="117">
        <f>J4+J5</f>
        <v>714</v>
      </c>
      <c r="K6" s="3">
        <v>361948</v>
      </c>
      <c r="L6" s="119">
        <f t="shared" si="0"/>
        <v>0</v>
      </c>
    </row>
    <row r="7" spans="1:12" x14ac:dyDescent="0.25">
      <c r="A7" s="1" t="s">
        <v>19</v>
      </c>
      <c r="B7" s="117">
        <f>SUM(B3,B6)</f>
        <v>1029544</v>
      </c>
      <c r="C7" s="117">
        <f t="shared" ref="C7:K7" si="1">SUM(C3,C6)</f>
        <v>788763</v>
      </c>
      <c r="D7" s="117">
        <f t="shared" si="1"/>
        <v>350022</v>
      </c>
      <c r="E7" s="117">
        <f t="shared" si="1"/>
        <v>229543</v>
      </c>
      <c r="F7" s="117">
        <f t="shared" si="1"/>
        <v>161084</v>
      </c>
      <c r="G7" s="117">
        <f t="shared" si="1"/>
        <v>108294</v>
      </c>
      <c r="H7" s="117"/>
      <c r="I7" s="117"/>
      <c r="J7" s="117">
        <f t="shared" si="1"/>
        <v>3279</v>
      </c>
      <c r="K7" s="117">
        <f t="shared" si="1"/>
        <v>2670529</v>
      </c>
      <c r="L7" s="119">
        <f t="shared" si="0"/>
        <v>0</v>
      </c>
    </row>
    <row r="8" spans="1:12" x14ac:dyDescent="0.25">
      <c r="A8" s="1" t="s">
        <v>13</v>
      </c>
      <c r="B8" s="3">
        <v>2</v>
      </c>
      <c r="C8" s="3">
        <v>5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>
        <v>0</v>
      </c>
      <c r="K8" s="3">
        <v>12</v>
      </c>
      <c r="L8" s="119">
        <f t="shared" si="0"/>
        <v>0</v>
      </c>
    </row>
    <row r="9" spans="1:12" x14ac:dyDescent="0.25">
      <c r="A9" s="1" t="s">
        <v>14</v>
      </c>
      <c r="B9" s="3">
        <v>365</v>
      </c>
      <c r="C9" s="3">
        <v>361</v>
      </c>
      <c r="D9" s="1">
        <v>132</v>
      </c>
      <c r="E9" s="3">
        <v>136</v>
      </c>
      <c r="F9" s="3">
        <v>135</v>
      </c>
      <c r="G9" s="3">
        <v>104</v>
      </c>
      <c r="H9" s="3"/>
      <c r="I9" s="3"/>
      <c r="J9" s="3">
        <v>4</v>
      </c>
      <c r="K9" s="3">
        <v>1237</v>
      </c>
      <c r="L9" s="119">
        <f t="shared" si="0"/>
        <v>0</v>
      </c>
    </row>
    <row r="10" spans="1:12" x14ac:dyDescent="0.25">
      <c r="A10" s="1" t="s">
        <v>15</v>
      </c>
      <c r="B10" s="3">
        <v>1541</v>
      </c>
      <c r="C10" s="3">
        <v>0</v>
      </c>
      <c r="D10" s="1">
        <v>0</v>
      </c>
      <c r="E10" s="3">
        <v>19167</v>
      </c>
      <c r="F10" s="3">
        <v>237</v>
      </c>
      <c r="G10" s="3">
        <v>0</v>
      </c>
      <c r="H10" s="3"/>
      <c r="I10" s="3"/>
      <c r="J10" s="3">
        <v>15319</v>
      </c>
      <c r="K10" s="3">
        <v>36264</v>
      </c>
      <c r="L10" s="119">
        <f t="shared" si="0"/>
        <v>0</v>
      </c>
    </row>
    <row r="11" spans="1:12" x14ac:dyDescent="0.25">
      <c r="A11" s="1" t="s">
        <v>8</v>
      </c>
      <c r="B11" s="3">
        <v>1031452</v>
      </c>
      <c r="C11" s="3">
        <v>789129</v>
      </c>
      <c r="D11" s="3">
        <v>350155</v>
      </c>
      <c r="E11" s="3">
        <v>248847</v>
      </c>
      <c r="F11" s="3">
        <v>161457</v>
      </c>
      <c r="G11" s="3">
        <v>108400</v>
      </c>
      <c r="H11" s="3"/>
      <c r="I11" s="3"/>
      <c r="J11" s="3">
        <v>18602</v>
      </c>
      <c r="K11" s="3">
        <v>2708042</v>
      </c>
      <c r="L11" s="119">
        <f t="shared" si="0"/>
        <v>0</v>
      </c>
    </row>
    <row r="12" spans="1:12" x14ac:dyDescent="0.25">
      <c r="A12" s="120" t="s">
        <v>16</v>
      </c>
      <c r="B12" s="119">
        <f>SUM(B7:B10)-B11</f>
        <v>0</v>
      </c>
      <c r="C12" s="119">
        <f t="shared" ref="C12:K12" si="2">SUM(C7:C10)-C11</f>
        <v>0</v>
      </c>
      <c r="D12" s="119">
        <f t="shared" si="2"/>
        <v>0</v>
      </c>
      <c r="E12" s="119">
        <f t="shared" si="2"/>
        <v>0</v>
      </c>
      <c r="F12" s="119">
        <f t="shared" si="2"/>
        <v>0</v>
      </c>
      <c r="G12" s="119">
        <f t="shared" si="2"/>
        <v>0</v>
      </c>
      <c r="H12" s="119"/>
      <c r="I12" s="119"/>
      <c r="J12" s="119">
        <f t="shared" si="2"/>
        <v>0</v>
      </c>
      <c r="K12" s="119">
        <f t="shared" si="2"/>
        <v>0</v>
      </c>
      <c r="L12" s="120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20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20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120" t="s">
        <v>16</v>
      </c>
    </row>
    <row r="16" spans="1:12" x14ac:dyDescent="0.25">
      <c r="A16" s="1" t="s">
        <v>9</v>
      </c>
      <c r="B16" s="9">
        <v>2060.924</v>
      </c>
      <c r="C16" s="9">
        <v>1444.5830000000001</v>
      </c>
      <c r="D16" s="9">
        <v>654.73199999999997</v>
      </c>
      <c r="E16" s="9">
        <v>433.43400000000003</v>
      </c>
      <c r="F16" s="9">
        <v>183.16200000000001</v>
      </c>
      <c r="G16" s="9">
        <v>426.86099999999999</v>
      </c>
      <c r="H16" s="9"/>
      <c r="I16" s="9"/>
      <c r="J16" s="9">
        <v>33.914000000000001</v>
      </c>
      <c r="K16" s="9">
        <v>5237.6099999999997</v>
      </c>
      <c r="L16" s="121">
        <f>SUM(B16:J16)-K16</f>
        <v>0</v>
      </c>
    </row>
    <row r="17" spans="1:12" x14ac:dyDescent="0.25">
      <c r="A17" s="1" t="s">
        <v>10</v>
      </c>
      <c r="B17" s="9">
        <v>716.096</v>
      </c>
      <c r="C17" s="9">
        <v>526.46</v>
      </c>
      <c r="D17" s="9" t="e">
        <f>NA()</f>
        <v>#N/A</v>
      </c>
      <c r="E17" s="9">
        <v>118.33199999999999</v>
      </c>
      <c r="F17" s="9">
        <v>140.726</v>
      </c>
      <c r="G17" s="9">
        <v>61.587000000000003</v>
      </c>
      <c r="H17" s="9"/>
      <c r="I17" s="9"/>
      <c r="J17" s="9" t="e">
        <f>NA()</f>
        <v>#N/A</v>
      </c>
      <c r="K17" s="9" t="e">
        <f>NA()</f>
        <v>#N/A</v>
      </c>
      <c r="L17" s="121" t="e">
        <f>SUM(B17:J17)-K17</f>
        <v>#N/A</v>
      </c>
    </row>
    <row r="18" spans="1:12" x14ac:dyDescent="0.25">
      <c r="A18" s="1" t="s">
        <v>11</v>
      </c>
      <c r="B18" s="9">
        <v>1781.1780000000001</v>
      </c>
      <c r="C18" s="9">
        <v>1436.9849999999999</v>
      </c>
      <c r="D18" s="9" t="e">
        <f>NA()</f>
        <v>#N/A</v>
      </c>
      <c r="E18" s="9">
        <v>402.75799999999998</v>
      </c>
      <c r="F18" s="9">
        <v>204.66</v>
      </c>
      <c r="G18" s="9">
        <v>1380.6089999999999</v>
      </c>
      <c r="H18" s="9"/>
      <c r="I18" s="9"/>
      <c r="J18" s="9" t="e">
        <f>NA()</f>
        <v>#N/A</v>
      </c>
      <c r="K18" s="9" t="e">
        <f>NA()</f>
        <v>#N/A</v>
      </c>
      <c r="L18" s="121" t="e">
        <f>SUM(B18:J18)-K18</f>
        <v>#N/A</v>
      </c>
    </row>
    <row r="19" spans="1:12" x14ac:dyDescent="0.25">
      <c r="A19" s="1" t="s">
        <v>12</v>
      </c>
      <c r="B19" s="118">
        <f>B17+B18</f>
        <v>2497.2740000000003</v>
      </c>
      <c r="C19" s="118">
        <f>C17+C18</f>
        <v>1963.4449999999999</v>
      </c>
      <c r="D19" s="9">
        <v>725.86900000000003</v>
      </c>
      <c r="E19" s="118">
        <f>E17+E18</f>
        <v>521.08999999999992</v>
      </c>
      <c r="F19" s="118">
        <f>F17+F18</f>
        <v>345.38599999999997</v>
      </c>
      <c r="G19" s="118">
        <f>G17+G18</f>
        <v>1442.1959999999999</v>
      </c>
      <c r="H19" s="118"/>
      <c r="I19" s="118"/>
      <c r="J19" s="14">
        <v>10.023999999999999</v>
      </c>
      <c r="K19" s="9">
        <v>7505.2839999999997</v>
      </c>
      <c r="L19" s="121">
        <f>SUM(B19:J19)-K19</f>
        <v>0</v>
      </c>
    </row>
    <row r="20" spans="1:12" x14ac:dyDescent="0.25">
      <c r="A20" s="1" t="s">
        <v>19</v>
      </c>
      <c r="B20" s="118">
        <f t="shared" ref="B20:K20" si="3">SUM(B16,B19)</f>
        <v>4558.1980000000003</v>
      </c>
      <c r="C20" s="118">
        <f t="shared" si="3"/>
        <v>3408.0280000000002</v>
      </c>
      <c r="D20" s="118">
        <f t="shared" si="3"/>
        <v>1380.6010000000001</v>
      </c>
      <c r="E20" s="118">
        <f t="shared" si="3"/>
        <v>954.52399999999989</v>
      </c>
      <c r="F20" s="118">
        <f t="shared" si="3"/>
        <v>528.548</v>
      </c>
      <c r="G20" s="118">
        <f t="shared" si="3"/>
        <v>1869.0569999999998</v>
      </c>
      <c r="H20" s="118"/>
      <c r="I20" s="118"/>
      <c r="J20" s="118">
        <f t="shared" si="3"/>
        <v>43.938000000000002</v>
      </c>
      <c r="K20" s="118">
        <f t="shared" si="3"/>
        <v>12742.894</v>
      </c>
      <c r="L20" s="121"/>
    </row>
    <row r="21" spans="1:12" x14ac:dyDescent="0.25">
      <c r="A21" s="1" t="s">
        <v>13</v>
      </c>
      <c r="B21" s="9">
        <v>440.62799999999999</v>
      </c>
      <c r="C21" s="9">
        <v>314.70400000000001</v>
      </c>
      <c r="D21" s="9">
        <v>34.165999999999997</v>
      </c>
      <c r="E21" s="9">
        <v>24.724</v>
      </c>
      <c r="F21" s="9">
        <v>2.0680000000000001</v>
      </c>
      <c r="G21" s="9">
        <v>7.8360000000000003</v>
      </c>
      <c r="H21" s="9"/>
      <c r="I21" s="9"/>
      <c r="J21" s="9">
        <v>0</v>
      </c>
      <c r="K21" s="9">
        <v>824.12099999999998</v>
      </c>
      <c r="L21" s="121">
        <f>SUM(B21:J21)-K21</f>
        <v>5.0000000001091394E-3</v>
      </c>
    </row>
    <row r="22" spans="1:12" x14ac:dyDescent="0.25">
      <c r="A22" s="1" t="s">
        <v>14</v>
      </c>
      <c r="B22" s="9">
        <v>64.228999999999999</v>
      </c>
      <c r="C22" s="9">
        <v>46.298000000000002</v>
      </c>
      <c r="D22" s="9">
        <v>16.186</v>
      </c>
      <c r="E22" s="9">
        <v>9.1989999999999998</v>
      </c>
      <c r="F22" s="9">
        <v>7.7830000000000004</v>
      </c>
      <c r="G22" s="9">
        <v>6.843</v>
      </c>
      <c r="H22" s="9"/>
      <c r="I22" s="9"/>
      <c r="J22" s="9">
        <v>0</v>
      </c>
      <c r="K22" s="9">
        <v>150.53800000000001</v>
      </c>
      <c r="L22" s="121">
        <f>SUM(B22:J22)-K22</f>
        <v>0</v>
      </c>
    </row>
    <row r="23" spans="1:12" x14ac:dyDescent="0.25">
      <c r="A23" s="1" t="s">
        <v>15</v>
      </c>
      <c r="B23" s="9">
        <v>38.845999999999997</v>
      </c>
      <c r="C23" s="9">
        <v>0</v>
      </c>
      <c r="D23" s="9">
        <v>0</v>
      </c>
      <c r="E23" s="9">
        <v>20.920999999999999</v>
      </c>
      <c r="F23" s="9">
        <v>0.186</v>
      </c>
      <c r="G23" s="9">
        <v>0</v>
      </c>
      <c r="H23" s="9"/>
      <c r="I23" s="9"/>
      <c r="J23" s="9">
        <v>67.712999999999994</v>
      </c>
      <c r="K23" s="9">
        <v>127.666</v>
      </c>
      <c r="L23" s="121">
        <f>SUM(B23:J23)-K23</f>
        <v>0</v>
      </c>
    </row>
    <row r="24" spans="1:12" x14ac:dyDescent="0.25">
      <c r="A24" s="1" t="s">
        <v>8</v>
      </c>
      <c r="B24" s="9">
        <v>5101.9009999999998</v>
      </c>
      <c r="C24" s="9">
        <v>3769.03</v>
      </c>
      <c r="D24" s="9">
        <v>1430.953</v>
      </c>
      <c r="E24" s="9">
        <v>1009.3680000000001</v>
      </c>
      <c r="F24" s="9">
        <v>538.58000000000004</v>
      </c>
      <c r="G24" s="9">
        <v>1883.7360000000001</v>
      </c>
      <c r="H24" s="9"/>
      <c r="I24" s="9"/>
      <c r="J24" s="9">
        <v>111.651</v>
      </c>
      <c r="K24" s="9">
        <v>13845.218999999999</v>
      </c>
      <c r="L24" s="121">
        <f>SUM(B24:J24)-K24</f>
        <v>0</v>
      </c>
    </row>
    <row r="25" spans="1:12" x14ac:dyDescent="0.25">
      <c r="A25" s="120" t="s">
        <v>16</v>
      </c>
      <c r="B25" s="119">
        <f>SUM(B20:B23)-B24</f>
        <v>0</v>
      </c>
      <c r="C25" s="119">
        <f t="shared" ref="C25:K25" si="4">SUM(C20:C23)-C24</f>
        <v>0</v>
      </c>
      <c r="D25" s="119">
        <f t="shared" si="4"/>
        <v>0</v>
      </c>
      <c r="E25" s="119">
        <f t="shared" si="4"/>
        <v>0</v>
      </c>
      <c r="F25" s="119">
        <f t="shared" si="4"/>
        <v>4.9999999999954525E-3</v>
      </c>
      <c r="G25" s="119">
        <f t="shared" si="4"/>
        <v>0</v>
      </c>
      <c r="H25" s="119"/>
      <c r="I25" s="119"/>
      <c r="J25" s="119">
        <f t="shared" si="4"/>
        <v>0</v>
      </c>
      <c r="K25" s="119">
        <f t="shared" si="4"/>
        <v>0</v>
      </c>
      <c r="L25" s="120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20"/>
    </row>
    <row r="27" spans="1:12" x14ac:dyDescent="0.25">
      <c r="A27" s="1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20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120" t="s">
        <v>16</v>
      </c>
    </row>
    <row r="29" spans="1:12" x14ac:dyDescent="0.25">
      <c r="A29" s="1" t="s">
        <v>9</v>
      </c>
      <c r="B29" s="9">
        <v>21.5777</v>
      </c>
      <c r="C29" s="9">
        <v>13.779</v>
      </c>
      <c r="D29" s="9" t="e">
        <f>NA()</f>
        <v>#N/A</v>
      </c>
      <c r="E29" s="9">
        <v>4.242</v>
      </c>
      <c r="F29" s="9">
        <v>2.6619999999999999</v>
      </c>
      <c r="G29" s="9">
        <v>2.573</v>
      </c>
      <c r="H29" s="9"/>
      <c r="I29" s="9"/>
      <c r="J29" s="9">
        <v>0.317</v>
      </c>
      <c r="K29" s="9" t="e">
        <f>NA()</f>
        <v>#N/A</v>
      </c>
      <c r="L29" s="121" t="e">
        <f>SUM(B29:J29)-K29</f>
        <v>#N/A</v>
      </c>
    </row>
    <row r="30" spans="1:12" x14ac:dyDescent="0.25">
      <c r="A30" s="1" t="s">
        <v>10</v>
      </c>
      <c r="B30" s="9">
        <v>10.709</v>
      </c>
      <c r="C30" s="9">
        <v>8.1020000000000003</v>
      </c>
      <c r="D30" s="9" t="e">
        <f>NA()</f>
        <v>#N/A</v>
      </c>
      <c r="E30" s="9">
        <v>1.92</v>
      </c>
      <c r="F30" s="9">
        <v>2.3980000000000001</v>
      </c>
      <c r="G30" s="9">
        <v>0.58199999999999996</v>
      </c>
      <c r="H30" s="9"/>
      <c r="I30" s="9"/>
      <c r="J30" s="9" t="e">
        <f>NA()</f>
        <v>#N/A</v>
      </c>
      <c r="K30" s="9" t="e">
        <f>NA()</f>
        <v>#N/A</v>
      </c>
      <c r="L30" s="121" t="e">
        <f>SUM(B30:J30)-K30</f>
        <v>#N/A</v>
      </c>
    </row>
    <row r="31" spans="1:12" x14ac:dyDescent="0.25">
      <c r="A31" s="1" t="s">
        <v>11</v>
      </c>
      <c r="B31" s="9">
        <v>18.684000000000001</v>
      </c>
      <c r="C31" s="9">
        <v>12.339</v>
      </c>
      <c r="D31" s="9" t="e">
        <f>NA()</f>
        <v>#N/A</v>
      </c>
      <c r="E31" s="9">
        <v>3.516</v>
      </c>
      <c r="F31" s="9">
        <v>2.0339999999999998</v>
      </c>
      <c r="G31" s="9">
        <v>2.419</v>
      </c>
      <c r="H31" s="9"/>
      <c r="I31" s="9"/>
      <c r="J31" s="9" t="e">
        <f>NA()</f>
        <v>#N/A</v>
      </c>
      <c r="K31" s="9" t="e">
        <f>NA()</f>
        <v>#N/A</v>
      </c>
      <c r="L31" s="121" t="e">
        <f>SUM(B31:J31)-K31</f>
        <v>#N/A</v>
      </c>
    </row>
    <row r="32" spans="1:12" x14ac:dyDescent="0.25">
      <c r="A32" s="1" t="s">
        <v>12</v>
      </c>
      <c r="B32" s="15">
        <f>B30+B31</f>
        <v>29.393000000000001</v>
      </c>
      <c r="C32" s="15">
        <f>C30+C31</f>
        <v>20.441000000000003</v>
      </c>
      <c r="D32" s="9" t="e">
        <f>NA()</f>
        <v>#N/A</v>
      </c>
      <c r="E32" s="15">
        <f>E30+E31</f>
        <v>5.4359999999999999</v>
      </c>
      <c r="F32" s="15">
        <f>F30+F31</f>
        <v>4.4320000000000004</v>
      </c>
      <c r="G32" s="15">
        <f>G30+G31</f>
        <v>3.0009999999999999</v>
      </c>
      <c r="H32" s="15"/>
      <c r="I32" s="15"/>
      <c r="J32" s="9">
        <v>0.112</v>
      </c>
      <c r="K32" s="9" t="e">
        <f>NA()</f>
        <v>#N/A</v>
      </c>
      <c r="L32" s="121" t="e">
        <f>SUM(B32:J32)-K32</f>
        <v>#N/A</v>
      </c>
    </row>
    <row r="33" spans="1:12" x14ac:dyDescent="0.25">
      <c r="A33" s="1" t="s">
        <v>19</v>
      </c>
      <c r="B33" s="15">
        <f>SUM(B29,B32)</f>
        <v>50.970700000000001</v>
      </c>
      <c r="C33" s="15">
        <f>SUM(C29,C32)</f>
        <v>34.22</v>
      </c>
      <c r="D33" s="9" t="e">
        <f>NA()</f>
        <v>#N/A</v>
      </c>
      <c r="E33" s="15">
        <f>SUM(E29,E32)</f>
        <v>9.6780000000000008</v>
      </c>
      <c r="F33" s="15">
        <f>SUM(F29,F32)</f>
        <v>7.0940000000000003</v>
      </c>
      <c r="G33" s="15">
        <f>SUM(G29,G32)</f>
        <v>5.5739999999999998</v>
      </c>
      <c r="H33" s="15"/>
      <c r="I33" s="15"/>
      <c r="J33" s="15">
        <f>SUM(J29,J32)</f>
        <v>0.42899999999999999</v>
      </c>
      <c r="K33" s="9" t="e">
        <f>NA()</f>
        <v>#N/A</v>
      </c>
      <c r="L33" s="121"/>
    </row>
    <row r="34" spans="1:12" x14ac:dyDescent="0.25">
      <c r="A34" s="1" t="s">
        <v>13</v>
      </c>
      <c r="B34" s="9">
        <v>3.2770000000000001</v>
      </c>
      <c r="C34" s="9">
        <v>2.0059999999999998</v>
      </c>
      <c r="D34" s="9" t="e">
        <f>NA()</f>
        <v>#N/A</v>
      </c>
      <c r="E34" s="9">
        <v>0.19500000000000001</v>
      </c>
      <c r="F34" s="9">
        <v>2.1999999999999999E-2</v>
      </c>
      <c r="G34" s="9">
        <v>4.7E-2</v>
      </c>
      <c r="H34" s="9"/>
      <c r="I34" s="9"/>
      <c r="J34" s="9">
        <v>0</v>
      </c>
      <c r="K34" s="9" t="e">
        <f>NA()</f>
        <v>#N/A</v>
      </c>
      <c r="L34" s="121" t="e">
        <f>SUM(B34:J34)-K34</f>
        <v>#N/A</v>
      </c>
    </row>
    <row r="35" spans="1:12" x14ac:dyDescent="0.25">
      <c r="A35" s="1" t="s">
        <v>14</v>
      </c>
      <c r="B35" s="9">
        <v>0.99199999999999999</v>
      </c>
      <c r="C35" s="9">
        <v>0.55400000000000005</v>
      </c>
      <c r="D35" s="9" t="e">
        <f>NA()</f>
        <v>#N/A</v>
      </c>
      <c r="E35" s="9">
        <v>0.183</v>
      </c>
      <c r="F35" s="9">
        <v>8.6999999999999994E-2</v>
      </c>
      <c r="G35" s="9">
        <v>7.1999999999999995E-2</v>
      </c>
      <c r="H35" s="9"/>
      <c r="I35" s="9"/>
      <c r="J35" s="9">
        <v>0</v>
      </c>
      <c r="K35" s="9" t="e">
        <f>NA()</f>
        <v>#N/A</v>
      </c>
      <c r="L35" s="121" t="e">
        <f>SUM(B35:J35)-K35</f>
        <v>#N/A</v>
      </c>
    </row>
    <row r="36" spans="1:12" x14ac:dyDescent="0.25">
      <c r="A36" s="1" t="s">
        <v>15</v>
      </c>
      <c r="B36" s="9">
        <v>0.443</v>
      </c>
      <c r="C36" s="9">
        <v>0</v>
      </c>
      <c r="D36" s="9" t="e">
        <f>NA()</f>
        <v>#N/A</v>
      </c>
      <c r="E36" s="9">
        <v>0.66300000000000003</v>
      </c>
      <c r="F36" s="9">
        <v>0.01</v>
      </c>
      <c r="G36" s="9">
        <v>0.06</v>
      </c>
      <c r="H36" s="9"/>
      <c r="I36" s="9"/>
      <c r="J36" s="9">
        <v>1.0580000000000001</v>
      </c>
      <c r="K36" s="9" t="e">
        <f>NA()</f>
        <v>#N/A</v>
      </c>
      <c r="L36" s="121" t="e">
        <f>SUM(B36:J36)-K36</f>
        <v>#N/A</v>
      </c>
    </row>
    <row r="37" spans="1:12" x14ac:dyDescent="0.25">
      <c r="A37" s="1" t="s">
        <v>8</v>
      </c>
      <c r="B37" s="9">
        <v>55.682000000000002</v>
      </c>
      <c r="C37" s="9">
        <v>36.78</v>
      </c>
      <c r="D37" s="9">
        <v>16.309999999999999</v>
      </c>
      <c r="E37" s="9">
        <v>10.718999999999999</v>
      </c>
      <c r="F37" s="9">
        <v>7.2130000000000001</v>
      </c>
      <c r="G37" s="9">
        <v>5.7530000000000001</v>
      </c>
      <c r="H37" s="9"/>
      <c r="I37" s="9"/>
      <c r="J37" s="9">
        <v>1.4870000000000001</v>
      </c>
      <c r="K37" s="9">
        <v>133.94399999999999</v>
      </c>
      <c r="L37" s="121">
        <f>SUM(B37:J37)-K37</f>
        <v>0</v>
      </c>
    </row>
    <row r="38" spans="1:12" x14ac:dyDescent="0.25">
      <c r="A38" s="120" t="s">
        <v>16</v>
      </c>
      <c r="B38" s="119">
        <f>SUM(B33:B36)-B37</f>
        <v>6.9999999999481588E-4</v>
      </c>
      <c r="C38" s="119">
        <f t="shared" ref="C38:K38" si="5">SUM(C33:C36)-C37</f>
        <v>0</v>
      </c>
      <c r="D38" s="119" t="e">
        <f t="shared" si="5"/>
        <v>#N/A</v>
      </c>
      <c r="E38" s="119">
        <f t="shared" si="5"/>
        <v>0</v>
      </c>
      <c r="F38" s="119">
        <f t="shared" si="5"/>
        <v>0</v>
      </c>
      <c r="G38" s="119">
        <f t="shared" si="5"/>
        <v>0</v>
      </c>
      <c r="H38" s="119"/>
      <c r="I38" s="119"/>
      <c r="J38" s="119">
        <f t="shared" si="5"/>
        <v>0</v>
      </c>
      <c r="K38" s="119" t="e">
        <f t="shared" si="5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124">
        <f>B29*200/B16</f>
        <v>2.0939830871977811</v>
      </c>
      <c r="C42" s="124">
        <f t="shared" ref="C42:K42" si="6">C29*200/C16</f>
        <v>1.9076785480654279</v>
      </c>
      <c r="D42" s="124" t="e">
        <f t="shared" si="6"/>
        <v>#N/A</v>
      </c>
      <c r="E42" s="124">
        <f t="shared" si="6"/>
        <v>1.9573914367585374</v>
      </c>
      <c r="F42" s="124">
        <f t="shared" si="6"/>
        <v>2.9067164586540875</v>
      </c>
      <c r="G42" s="124">
        <f t="shared" si="6"/>
        <v>1.2055446620796935</v>
      </c>
      <c r="H42" s="124"/>
      <c r="I42" s="124"/>
      <c r="J42" s="124">
        <f t="shared" si="6"/>
        <v>1.869434451848794</v>
      </c>
      <c r="K42" s="124" t="e">
        <f t="shared" si="6"/>
        <v>#N/A</v>
      </c>
      <c r="L42" s="4"/>
    </row>
    <row r="43" spans="1:12" x14ac:dyDescent="0.25">
      <c r="A43" s="1" t="s">
        <v>10</v>
      </c>
      <c r="B43" s="124">
        <f t="shared" ref="B43:K50" si="7">B30*200/B17</f>
        <v>2.9909397622665113</v>
      </c>
      <c r="C43" s="124">
        <f t="shared" si="7"/>
        <v>3.0779166508376705</v>
      </c>
      <c r="D43" s="124" t="e">
        <f t="shared" si="7"/>
        <v>#N/A</v>
      </c>
      <c r="E43" s="124">
        <f t="shared" si="7"/>
        <v>3.2451069871209817</v>
      </c>
      <c r="F43" s="124">
        <f t="shared" si="7"/>
        <v>3.408041157994969</v>
      </c>
      <c r="G43" s="124">
        <f t="shared" si="7"/>
        <v>1.8900092551999608</v>
      </c>
      <c r="H43" s="124"/>
      <c r="I43" s="124"/>
      <c r="J43" s="124" t="e">
        <f t="shared" si="7"/>
        <v>#N/A</v>
      </c>
      <c r="K43" s="124" t="e">
        <f t="shared" si="7"/>
        <v>#N/A</v>
      </c>
      <c r="L43" s="4"/>
    </row>
    <row r="44" spans="1:12" x14ac:dyDescent="0.25">
      <c r="A44" s="1" t="s">
        <v>11</v>
      </c>
      <c r="B44" s="124">
        <f t="shared" si="7"/>
        <v>2.0979374324183211</v>
      </c>
      <c r="C44" s="124">
        <f t="shared" si="7"/>
        <v>1.7173456925437638</v>
      </c>
      <c r="D44" s="124" t="e">
        <f t="shared" si="7"/>
        <v>#N/A</v>
      </c>
      <c r="E44" s="124">
        <f t="shared" si="7"/>
        <v>1.7459615948038278</v>
      </c>
      <c r="F44" s="124">
        <f t="shared" si="7"/>
        <v>1.9876868953386102</v>
      </c>
      <c r="G44" s="124">
        <f t="shared" si="7"/>
        <v>0.35042506603969698</v>
      </c>
      <c r="H44" s="124"/>
      <c r="I44" s="124"/>
      <c r="J44" s="124" t="e">
        <f t="shared" si="7"/>
        <v>#N/A</v>
      </c>
      <c r="K44" s="124" t="e">
        <f t="shared" si="7"/>
        <v>#N/A</v>
      </c>
      <c r="L44" s="4"/>
    </row>
    <row r="45" spans="1:12" x14ac:dyDescent="0.25">
      <c r="A45" s="1" t="s">
        <v>12</v>
      </c>
      <c r="B45" s="124">
        <f t="shared" si="7"/>
        <v>2.3540068090245603</v>
      </c>
      <c r="C45" s="124">
        <f t="shared" si="7"/>
        <v>2.0821566175777781</v>
      </c>
      <c r="D45" s="124" t="e">
        <f t="shared" si="7"/>
        <v>#N/A</v>
      </c>
      <c r="E45" s="124">
        <f t="shared" si="7"/>
        <v>2.0863958241378651</v>
      </c>
      <c r="F45" s="124">
        <f t="shared" si="7"/>
        <v>2.5664039654184019</v>
      </c>
      <c r="G45" s="124">
        <f t="shared" si="7"/>
        <v>0.41617089494077086</v>
      </c>
      <c r="H45" s="124"/>
      <c r="I45" s="124"/>
      <c r="J45" s="124">
        <f t="shared" si="7"/>
        <v>2.2346368715083802</v>
      </c>
      <c r="K45" s="124" t="e">
        <f t="shared" si="7"/>
        <v>#N/A</v>
      </c>
      <c r="L45" s="4"/>
    </row>
    <row r="46" spans="1:12" x14ac:dyDescent="0.25">
      <c r="A46" s="1" t="s">
        <v>19</v>
      </c>
      <c r="B46" s="124">
        <f t="shared" si="7"/>
        <v>2.236440804019483</v>
      </c>
      <c r="C46" s="124">
        <f t="shared" si="7"/>
        <v>2.0081994631499507</v>
      </c>
      <c r="D46" s="124" t="e">
        <f t="shared" si="7"/>
        <v>#N/A</v>
      </c>
      <c r="E46" s="124">
        <f t="shared" si="7"/>
        <v>2.0278170061727105</v>
      </c>
      <c r="F46" s="124">
        <f t="shared" si="7"/>
        <v>2.6843351975601082</v>
      </c>
      <c r="G46" s="124">
        <f t="shared" si="7"/>
        <v>0.59645050953502221</v>
      </c>
      <c r="H46" s="124"/>
      <c r="I46" s="124"/>
      <c r="J46" s="124">
        <f t="shared" si="7"/>
        <v>1.9527516045336608</v>
      </c>
      <c r="K46" s="124" t="e">
        <f t="shared" si="7"/>
        <v>#N/A</v>
      </c>
      <c r="L46" s="4"/>
    </row>
    <row r="47" spans="1:12" x14ac:dyDescent="0.25">
      <c r="A47" s="1" t="s">
        <v>13</v>
      </c>
      <c r="B47" s="124">
        <f t="shared" si="7"/>
        <v>1.4874224969815808</v>
      </c>
      <c r="C47" s="124">
        <f t="shared" si="7"/>
        <v>1.274848746758859</v>
      </c>
      <c r="D47" s="124" t="e">
        <f t="shared" si="7"/>
        <v>#N/A</v>
      </c>
      <c r="E47" s="124">
        <f t="shared" si="7"/>
        <v>1.5774146578223589</v>
      </c>
      <c r="F47" s="124">
        <f t="shared" si="7"/>
        <v>2.1276595744680846</v>
      </c>
      <c r="G47" s="124">
        <f t="shared" si="7"/>
        <v>1.1995916283818275</v>
      </c>
      <c r="H47" s="124"/>
      <c r="I47" s="124"/>
      <c r="J47" s="124" t="e">
        <f t="shared" si="7"/>
        <v>#DIV/0!</v>
      </c>
      <c r="K47" s="124" t="e">
        <f t="shared" si="7"/>
        <v>#N/A</v>
      </c>
      <c r="L47" s="4"/>
    </row>
    <row r="48" spans="1:12" x14ac:dyDescent="0.25">
      <c r="A48" s="1" t="s">
        <v>14</v>
      </c>
      <c r="B48" s="124">
        <f t="shared" si="7"/>
        <v>3.088947360226689</v>
      </c>
      <c r="C48" s="124">
        <f t="shared" si="7"/>
        <v>2.3931919305369562</v>
      </c>
      <c r="D48" s="124" t="e">
        <f t="shared" si="7"/>
        <v>#N/A</v>
      </c>
      <c r="E48" s="124">
        <f t="shared" si="7"/>
        <v>3.9786933362321992</v>
      </c>
      <c r="F48" s="124">
        <f t="shared" si="7"/>
        <v>2.2356417833740201</v>
      </c>
      <c r="G48" s="124">
        <f t="shared" si="7"/>
        <v>2.1043402016659356</v>
      </c>
      <c r="H48" s="124"/>
      <c r="I48" s="124"/>
      <c r="J48" s="124" t="e">
        <f t="shared" si="7"/>
        <v>#DIV/0!</v>
      </c>
      <c r="K48" s="124" t="e">
        <f t="shared" si="7"/>
        <v>#N/A</v>
      </c>
      <c r="L48" s="4"/>
    </row>
    <row r="49" spans="1:12" x14ac:dyDescent="0.25">
      <c r="A49" s="1" t="s">
        <v>15</v>
      </c>
      <c r="B49" s="124">
        <f t="shared" si="7"/>
        <v>2.2808011120836125</v>
      </c>
      <c r="C49" s="124" t="e">
        <f t="shared" si="7"/>
        <v>#DIV/0!</v>
      </c>
      <c r="D49" s="124" t="e">
        <f t="shared" si="7"/>
        <v>#N/A</v>
      </c>
      <c r="E49" s="124">
        <f t="shared" si="7"/>
        <v>6.3381291525261698</v>
      </c>
      <c r="F49" s="124">
        <f t="shared" si="7"/>
        <v>10.75268817204301</v>
      </c>
      <c r="G49" s="124" t="e">
        <f t="shared" si="7"/>
        <v>#DIV/0!</v>
      </c>
      <c r="H49" s="124"/>
      <c r="I49" s="124"/>
      <c r="J49" s="124">
        <f t="shared" si="7"/>
        <v>3.1249538493346924</v>
      </c>
      <c r="K49" s="124" t="e">
        <f t="shared" si="7"/>
        <v>#N/A</v>
      </c>
      <c r="L49" s="4"/>
    </row>
    <row r="50" spans="1:12" x14ac:dyDescent="0.25">
      <c r="A50" s="1" t="s">
        <v>8</v>
      </c>
      <c r="B50" s="124">
        <f t="shared" si="7"/>
        <v>2.1827942172927308</v>
      </c>
      <c r="C50" s="124">
        <f t="shared" si="7"/>
        <v>1.9516957944086408</v>
      </c>
      <c r="D50" s="124">
        <f t="shared" si="7"/>
        <v>2.2795996793745146</v>
      </c>
      <c r="E50" s="124">
        <f t="shared" si="7"/>
        <v>2.1239032741279686</v>
      </c>
      <c r="F50" s="124">
        <f t="shared" si="7"/>
        <v>2.6785250102120388</v>
      </c>
      <c r="G50" s="124">
        <f t="shared" si="7"/>
        <v>0.61080745921933854</v>
      </c>
      <c r="H50" s="124"/>
      <c r="I50" s="124"/>
      <c r="J50" s="124">
        <f t="shared" si="7"/>
        <v>2.6636572892316241</v>
      </c>
      <c r="K50" s="124">
        <f t="shared" si="7"/>
        <v>1.9348773031325832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8">C41</f>
        <v>Vic</v>
      </c>
      <c r="D52" s="1" t="str">
        <f t="shared" si="8"/>
        <v>Qld</v>
      </c>
      <c r="E52" s="1" t="str">
        <f t="shared" si="8"/>
        <v>SA</v>
      </c>
      <c r="F52" s="1" t="str">
        <f t="shared" si="8"/>
        <v>WA</v>
      </c>
      <c r="G52" s="1" t="str">
        <f t="shared" si="8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22">
        <f>IF(B57&gt;0,B58*200/B57,NA())</f>
        <v>2.0939830871977811</v>
      </c>
      <c r="C53" s="122">
        <f t="shared" ref="C53:I53" si="9">IF(C57&gt;0,C58*200/C57,NA())</f>
        <v>1.9076785480654279</v>
      </c>
      <c r="D53" s="122" t="e">
        <f t="shared" si="9"/>
        <v>#N/A</v>
      </c>
      <c r="E53" s="122">
        <f t="shared" si="9"/>
        <v>1.9573914367585374</v>
      </c>
      <c r="F53" s="122">
        <f t="shared" si="9"/>
        <v>2.9067164586540875</v>
      </c>
      <c r="G53" s="122">
        <f t="shared" si="9"/>
        <v>1.2055446620796935</v>
      </c>
      <c r="H53" s="122">
        <f t="shared" si="9"/>
        <v>1.869434451848794</v>
      </c>
      <c r="I53" s="122">
        <f t="shared" si="9"/>
        <v>1.9704081147261612</v>
      </c>
      <c r="J53" s="21"/>
      <c r="K53" s="21"/>
      <c r="L53" s="124">
        <f>L57</f>
        <v>2.0117212515233187</v>
      </c>
    </row>
    <row r="54" spans="1:12" x14ac:dyDescent="0.25">
      <c r="A54" s="1" t="s">
        <v>30</v>
      </c>
      <c r="B54" s="122">
        <f>IF(B63&gt;0,B64*200/B63,NA())</f>
        <v>2.2429830939201452</v>
      </c>
      <c r="C54" s="122">
        <f t="shared" ref="C54:I54" si="10">IF(C63&gt;0,C64*200/C63,NA())</f>
        <v>1.979051361463608</v>
      </c>
      <c r="D54" s="122" t="e">
        <f t="shared" si="10"/>
        <v>#N/A</v>
      </c>
      <c r="E54" s="122">
        <f t="shared" si="10"/>
        <v>2.2492160560064174</v>
      </c>
      <c r="F54" s="122">
        <f t="shared" si="10"/>
        <v>2.5609282591202471</v>
      </c>
      <c r="G54" s="122">
        <f t="shared" si="10"/>
        <v>0.43655083655083654</v>
      </c>
      <c r="H54" s="122">
        <f t="shared" si="10"/>
        <v>3.0101496070082465</v>
      </c>
      <c r="I54" s="122">
        <f t="shared" si="10"/>
        <v>1.8510971490622088</v>
      </c>
      <c r="J54" s="7"/>
      <c r="K54" s="7"/>
      <c r="L54" s="124">
        <f>L63</f>
        <v>1.8899087176771012</v>
      </c>
    </row>
    <row r="55" spans="1:12" x14ac:dyDescent="0.25">
      <c r="A55" s="1" t="s">
        <v>8</v>
      </c>
      <c r="B55" s="122">
        <f>IF(B60&gt;0,B61*200/B60,NA())</f>
        <v>2.1827942172927308</v>
      </c>
      <c r="C55" s="122">
        <f t="shared" ref="C55:I55" si="11">IF(C60&gt;0,C61*200/C60,NA())</f>
        <v>1.9516957944086408</v>
      </c>
      <c r="D55" s="122" t="e">
        <f t="shared" si="11"/>
        <v>#N/A</v>
      </c>
      <c r="E55" s="122">
        <f t="shared" si="11"/>
        <v>2.1239032741279686</v>
      </c>
      <c r="F55" s="122">
        <f t="shared" si="11"/>
        <v>2.6785250102120388</v>
      </c>
      <c r="G55" s="122">
        <f t="shared" si="11"/>
        <v>0.61080745921933854</v>
      </c>
      <c r="H55" s="122">
        <f t="shared" si="11"/>
        <v>2.6636572892316241</v>
      </c>
      <c r="I55" s="122">
        <f t="shared" si="11"/>
        <v>1.8951422500532848</v>
      </c>
      <c r="J55" s="7"/>
      <c r="K55" s="7"/>
      <c r="L55" s="124">
        <f>K50</f>
        <v>1.9348773031325832</v>
      </c>
    </row>
    <row r="56" spans="1:12" x14ac:dyDescent="0.25">
      <c r="B56" s="123"/>
      <c r="C56" s="123"/>
      <c r="D56" s="123"/>
      <c r="E56" s="123"/>
      <c r="F56" s="123"/>
      <c r="G56" s="123"/>
      <c r="H56" s="123"/>
      <c r="I56" s="123"/>
      <c r="J56" t="s">
        <v>40</v>
      </c>
      <c r="K56" s="108"/>
      <c r="L56" s="123"/>
    </row>
    <row r="57" spans="1:12" x14ac:dyDescent="0.25">
      <c r="A57" s="1" t="s">
        <v>31</v>
      </c>
      <c r="B57" s="117">
        <f>IF(B58=0,0,B16)</f>
        <v>2060.924</v>
      </c>
      <c r="C57" s="117">
        <f t="shared" ref="C57:G57" si="12">IF(C58=0,0,C16)</f>
        <v>1444.5830000000001</v>
      </c>
      <c r="D57" s="117">
        <f t="shared" si="12"/>
        <v>0</v>
      </c>
      <c r="E57" s="117">
        <f t="shared" si="12"/>
        <v>433.43400000000003</v>
      </c>
      <c r="F57" s="117">
        <f t="shared" si="12"/>
        <v>183.16200000000001</v>
      </c>
      <c r="G57" s="117">
        <f t="shared" si="12"/>
        <v>426.86099999999999</v>
      </c>
      <c r="H57" s="117">
        <f>IF(H58=0,0,J16)</f>
        <v>33.914000000000001</v>
      </c>
      <c r="I57" s="117">
        <f>SUM(B57:H57)</f>
        <v>4582.8779999999997</v>
      </c>
      <c r="J57" s="124">
        <f>I58*200/I57</f>
        <v>1.9704081147261612</v>
      </c>
      <c r="K57" s="124"/>
      <c r="L57" s="124">
        <f>J57*K$50/J$60</f>
        <v>2.0117212515233187</v>
      </c>
    </row>
    <row r="58" spans="1:12" x14ac:dyDescent="0.25">
      <c r="A58" s="1" t="s">
        <v>32</v>
      </c>
      <c r="B58" s="117">
        <f>_xlfn.IFNA(B29,0)</f>
        <v>21.5777</v>
      </c>
      <c r="C58" s="117">
        <f t="shared" ref="C58:G58" si="13">_xlfn.IFNA(C29,0)</f>
        <v>13.779</v>
      </c>
      <c r="D58" s="117">
        <f t="shared" si="13"/>
        <v>0</v>
      </c>
      <c r="E58" s="117">
        <f t="shared" si="13"/>
        <v>4.242</v>
      </c>
      <c r="F58" s="117">
        <f t="shared" si="13"/>
        <v>2.6619999999999999</v>
      </c>
      <c r="G58" s="117">
        <f t="shared" si="13"/>
        <v>2.573</v>
      </c>
      <c r="H58" s="117">
        <f>_xlfn.IFNA(J29,0)</f>
        <v>0.317</v>
      </c>
      <c r="I58" s="117">
        <f>SUM(B58:H58)</f>
        <v>45.150700000000001</v>
      </c>
      <c r="J58" s="123"/>
      <c r="K58" s="123"/>
      <c r="L58" s="123"/>
    </row>
    <row r="59" spans="1:12" x14ac:dyDescent="0.25"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</row>
    <row r="60" spans="1:12" x14ac:dyDescent="0.25">
      <c r="A60" s="1" t="s">
        <v>38</v>
      </c>
      <c r="B60" s="117">
        <f>IF(B57=0,0,B24)</f>
        <v>5101.9009999999998</v>
      </c>
      <c r="C60" s="117">
        <f t="shared" ref="C60:G60" si="14">IF(C57=0,0,C24)</f>
        <v>3769.03</v>
      </c>
      <c r="D60" s="117">
        <f t="shared" si="14"/>
        <v>0</v>
      </c>
      <c r="E60" s="117">
        <f t="shared" si="14"/>
        <v>1009.3680000000001</v>
      </c>
      <c r="F60" s="117">
        <f t="shared" si="14"/>
        <v>538.58000000000004</v>
      </c>
      <c r="G60" s="117">
        <f t="shared" si="14"/>
        <v>1883.7360000000001</v>
      </c>
      <c r="H60" s="117">
        <f>IF(H57=0,0,J24)</f>
        <v>111.651</v>
      </c>
      <c r="I60" s="117">
        <f>SUM(B60:H60)</f>
        <v>12414.266000000001</v>
      </c>
      <c r="J60" s="124">
        <f>I61*200/I60</f>
        <v>1.8951422500532848</v>
      </c>
      <c r="K60" s="124"/>
      <c r="L60" s="124">
        <f>J60*K$50/J$60</f>
        <v>1.9348773031325832</v>
      </c>
    </row>
    <row r="61" spans="1:12" x14ac:dyDescent="0.25">
      <c r="A61" s="1" t="s">
        <v>39</v>
      </c>
      <c r="B61" s="117">
        <f>IF(B58=0,0,B37)</f>
        <v>55.682000000000002</v>
      </c>
      <c r="C61" s="117">
        <f t="shared" ref="C61:G61" si="15">IF(C58=0,0,C37)</f>
        <v>36.78</v>
      </c>
      <c r="D61" s="117">
        <f t="shared" si="15"/>
        <v>0</v>
      </c>
      <c r="E61" s="117">
        <f t="shared" si="15"/>
        <v>10.718999999999999</v>
      </c>
      <c r="F61" s="117">
        <f t="shared" si="15"/>
        <v>7.2130000000000001</v>
      </c>
      <c r="G61" s="117">
        <f t="shared" si="15"/>
        <v>5.7530000000000001</v>
      </c>
      <c r="H61" s="117">
        <f>IF(H58=0,0,J37)</f>
        <v>1.4870000000000001</v>
      </c>
      <c r="I61" s="117">
        <f>SUM(B61:H61)</f>
        <v>117.63399999999999</v>
      </c>
      <c r="J61" s="123"/>
      <c r="K61" s="123"/>
      <c r="L61" s="124"/>
    </row>
    <row r="62" spans="1:12" x14ac:dyDescent="0.25"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3040.9769999999999</v>
      </c>
      <c r="C63" s="117">
        <f t="shared" ref="C63:I64" si="16">C60-C57</f>
        <v>2324.4470000000001</v>
      </c>
      <c r="D63" s="117">
        <f t="shared" si="16"/>
        <v>0</v>
      </c>
      <c r="E63" s="117">
        <f t="shared" si="16"/>
        <v>575.93399999999997</v>
      </c>
      <c r="F63" s="117">
        <f t="shared" si="16"/>
        <v>355.41800000000001</v>
      </c>
      <c r="G63" s="117">
        <f t="shared" si="16"/>
        <v>1456.875</v>
      </c>
      <c r="H63" s="117">
        <f t="shared" si="16"/>
        <v>77.736999999999995</v>
      </c>
      <c r="I63" s="117">
        <f t="shared" si="16"/>
        <v>7831.3880000000017</v>
      </c>
      <c r="J63" s="124">
        <f>I64*200/I63</f>
        <v>1.8510971490622088</v>
      </c>
      <c r="K63" s="124"/>
      <c r="L63" s="124">
        <f>J63*K$50/J$60</f>
        <v>1.8899087176771012</v>
      </c>
    </row>
    <row r="64" spans="1:12" x14ac:dyDescent="0.25">
      <c r="A64" s="1" t="s">
        <v>193</v>
      </c>
      <c r="B64" s="117">
        <f>B61-B58</f>
        <v>34.104300000000002</v>
      </c>
      <c r="C64" s="117">
        <f t="shared" si="16"/>
        <v>23.001000000000001</v>
      </c>
      <c r="D64" s="117">
        <f t="shared" si="16"/>
        <v>0</v>
      </c>
      <c r="E64" s="117">
        <f t="shared" si="16"/>
        <v>6.4769999999999994</v>
      </c>
      <c r="F64" s="117">
        <f t="shared" si="16"/>
        <v>4.5510000000000002</v>
      </c>
      <c r="G64" s="117">
        <f t="shared" si="16"/>
        <v>3.18</v>
      </c>
      <c r="H64" s="117">
        <f t="shared" si="16"/>
        <v>1.1700000000000002</v>
      </c>
      <c r="I64" s="117">
        <f t="shared" si="16"/>
        <v>72.483299999999986</v>
      </c>
      <c r="J64" s="108"/>
      <c r="K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5886-7495-41E3-ADC8-30B433AF6EE0}">
  <sheetPr>
    <tabColor rgb="FF92D050"/>
  </sheetPr>
  <dimension ref="A1:L64"/>
  <sheetViews>
    <sheetView topLeftCell="A34" workbookViewId="0">
      <selection activeCell="B41" sqref="B41:K41"/>
    </sheetView>
  </sheetViews>
  <sheetFormatPr defaultRowHeight="15" x14ac:dyDescent="0.25"/>
  <cols>
    <col min="1" max="1" width="12.28515625" customWidth="1"/>
    <col min="2" max="9" width="14.42578125" customWidth="1"/>
    <col min="10" max="10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120" t="s">
        <v>16</v>
      </c>
    </row>
    <row r="3" spans="1:12" x14ac:dyDescent="0.25">
      <c r="A3" s="1" t="s">
        <v>9</v>
      </c>
      <c r="B3" s="3">
        <v>953835</v>
      </c>
      <c r="C3" s="3">
        <v>691037</v>
      </c>
      <c r="D3" s="3">
        <v>309337</v>
      </c>
      <c r="E3" s="3">
        <v>205647</v>
      </c>
      <c r="F3" s="3">
        <v>144188</v>
      </c>
      <c r="G3" s="3">
        <v>92473</v>
      </c>
      <c r="H3" s="3"/>
      <c r="I3" s="3"/>
      <c r="J3" s="3">
        <v>16279</v>
      </c>
      <c r="K3" s="3">
        <v>2412796</v>
      </c>
      <c r="L3" s="119">
        <f t="shared" ref="L3:L11" si="0">SUM(B3:J3)-K3</f>
        <v>0</v>
      </c>
    </row>
    <row r="4" spans="1:12" x14ac:dyDescent="0.25">
      <c r="A4" s="1" t="s">
        <v>10</v>
      </c>
      <c r="B4" s="3">
        <v>93856</v>
      </c>
      <c r="C4" s="3">
        <v>89485</v>
      </c>
      <c r="D4" s="1" t="e">
        <f>NA()</f>
        <v>#N/A</v>
      </c>
      <c r="E4" s="3">
        <v>28564</v>
      </c>
      <c r="F4" s="1" t="e">
        <f>NA()</f>
        <v>#N/A</v>
      </c>
      <c r="G4" s="3">
        <v>10836</v>
      </c>
      <c r="H4" s="3"/>
      <c r="I4" s="3"/>
      <c r="J4" s="1" t="e">
        <f>NA()</f>
        <v>#N/A</v>
      </c>
      <c r="K4" s="1" t="e">
        <f>NA()</f>
        <v>#N/A</v>
      </c>
      <c r="L4" s="119" t="e">
        <f t="shared" si="0"/>
        <v>#N/A</v>
      </c>
    </row>
    <row r="5" spans="1:12" x14ac:dyDescent="0.25">
      <c r="A5" s="1" t="s">
        <v>11</v>
      </c>
      <c r="B5" s="3">
        <v>16500</v>
      </c>
      <c r="C5" s="3">
        <v>40992</v>
      </c>
      <c r="D5" s="1" t="e">
        <f>NA()</f>
        <v>#N/A</v>
      </c>
      <c r="E5" s="3">
        <v>6748</v>
      </c>
      <c r="F5" s="1" t="e">
        <f>NA()</f>
        <v>#N/A</v>
      </c>
      <c r="G5" s="3">
        <v>8243</v>
      </c>
      <c r="H5" s="3"/>
      <c r="I5" s="3"/>
      <c r="J5" s="1" t="e">
        <f>NA()</f>
        <v>#N/A</v>
      </c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117">
        <f>B4+B5</f>
        <v>110356</v>
      </c>
      <c r="C6" s="117">
        <f>C4+C5</f>
        <v>130477</v>
      </c>
      <c r="D6" s="3">
        <v>56809</v>
      </c>
      <c r="E6" s="117">
        <f>E4+E5</f>
        <v>35312</v>
      </c>
      <c r="F6" s="3">
        <v>21507</v>
      </c>
      <c r="G6" s="117">
        <f>G4+G5</f>
        <v>19079</v>
      </c>
      <c r="H6" s="117"/>
      <c r="I6" s="117"/>
      <c r="J6" s="6">
        <v>3860</v>
      </c>
      <c r="K6" s="3">
        <v>377400</v>
      </c>
      <c r="L6" s="119">
        <f t="shared" si="0"/>
        <v>0</v>
      </c>
    </row>
    <row r="7" spans="1:12" x14ac:dyDescent="0.25">
      <c r="A7" s="1" t="s">
        <v>19</v>
      </c>
      <c r="B7" s="117">
        <f>SUM(B3,B6)</f>
        <v>1064191</v>
      </c>
      <c r="C7" s="117">
        <f t="shared" ref="C7:K7" si="1">SUM(C3,C6)</f>
        <v>821514</v>
      </c>
      <c r="D7" s="117">
        <f t="shared" si="1"/>
        <v>366146</v>
      </c>
      <c r="E7" s="117">
        <f t="shared" si="1"/>
        <v>240959</v>
      </c>
      <c r="F7" s="117">
        <f t="shared" si="1"/>
        <v>165695</v>
      </c>
      <c r="G7" s="117">
        <f t="shared" si="1"/>
        <v>111552</v>
      </c>
      <c r="H7" s="117"/>
      <c r="I7" s="117"/>
      <c r="J7" s="117">
        <f t="shared" si="1"/>
        <v>20139</v>
      </c>
      <c r="K7" s="117">
        <f t="shared" si="1"/>
        <v>2790196</v>
      </c>
      <c r="L7" s="119">
        <f t="shared" si="0"/>
        <v>0</v>
      </c>
    </row>
    <row r="8" spans="1:12" x14ac:dyDescent="0.25">
      <c r="A8" s="1" t="s">
        <v>13</v>
      </c>
      <c r="B8" s="3">
        <v>2</v>
      </c>
      <c r="C8" s="3">
        <v>5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/>
      <c r="K8" s="3">
        <v>12</v>
      </c>
      <c r="L8" s="119">
        <f t="shared" si="0"/>
        <v>0</v>
      </c>
    </row>
    <row r="9" spans="1:12" x14ac:dyDescent="0.25">
      <c r="A9" s="1" t="s">
        <v>14</v>
      </c>
      <c r="B9" s="3">
        <v>372</v>
      </c>
      <c r="C9" s="3">
        <v>368</v>
      </c>
      <c r="D9" s="1">
        <v>135</v>
      </c>
      <c r="E9" s="3">
        <v>139</v>
      </c>
      <c r="F9" s="3">
        <v>136</v>
      </c>
      <c r="G9" s="3">
        <v>104</v>
      </c>
      <c r="H9" s="3"/>
      <c r="I9" s="3"/>
      <c r="J9" s="3">
        <v>163</v>
      </c>
      <c r="K9" s="3">
        <v>1417</v>
      </c>
      <c r="L9" s="119">
        <f t="shared" si="0"/>
        <v>0</v>
      </c>
    </row>
    <row r="10" spans="1:12" x14ac:dyDescent="0.25">
      <c r="A10" s="1" t="s">
        <v>15</v>
      </c>
      <c r="B10" s="3">
        <v>2640</v>
      </c>
      <c r="C10" s="3">
        <v>0</v>
      </c>
      <c r="D10" s="1">
        <v>0</v>
      </c>
      <c r="E10" s="3">
        <v>0</v>
      </c>
      <c r="F10" s="3">
        <v>175</v>
      </c>
      <c r="G10" s="3">
        <v>0</v>
      </c>
      <c r="H10" s="3"/>
      <c r="I10" s="3"/>
      <c r="J10" s="3">
        <v>432</v>
      </c>
      <c r="K10" s="3">
        <v>22498</v>
      </c>
      <c r="L10" s="119">
        <f t="shared" si="0"/>
        <v>-19251</v>
      </c>
    </row>
    <row r="11" spans="1:12" x14ac:dyDescent="0.25">
      <c r="A11" s="1" t="s">
        <v>8</v>
      </c>
      <c r="B11" s="3">
        <v>1067205</v>
      </c>
      <c r="C11" s="3">
        <v>821887</v>
      </c>
      <c r="D11" s="3">
        <v>366282</v>
      </c>
      <c r="E11" s="3">
        <v>260350</v>
      </c>
      <c r="F11" s="3">
        <v>166007</v>
      </c>
      <c r="G11" s="3">
        <v>111658</v>
      </c>
      <c r="H11" s="3"/>
      <c r="I11" s="3"/>
      <c r="J11" s="3">
        <v>20734</v>
      </c>
      <c r="K11" s="3">
        <v>2814123</v>
      </c>
      <c r="L11" s="119">
        <f t="shared" si="0"/>
        <v>0</v>
      </c>
    </row>
    <row r="12" spans="1:12" x14ac:dyDescent="0.25">
      <c r="A12" s="120" t="s">
        <v>16</v>
      </c>
      <c r="B12" s="119">
        <f>SUM(B7:B10)-B11</f>
        <v>0</v>
      </c>
      <c r="C12" s="119">
        <f t="shared" ref="C12:K12" si="2">SUM(C7:C10)-C11</f>
        <v>0</v>
      </c>
      <c r="D12" s="119">
        <f t="shared" si="2"/>
        <v>0</v>
      </c>
      <c r="E12" s="119">
        <f t="shared" si="2"/>
        <v>-19251</v>
      </c>
      <c r="F12" s="119">
        <f t="shared" si="2"/>
        <v>0</v>
      </c>
      <c r="G12" s="119">
        <f t="shared" si="2"/>
        <v>0</v>
      </c>
      <c r="H12" s="119"/>
      <c r="I12" s="119"/>
      <c r="J12" s="119">
        <f t="shared" si="2"/>
        <v>0</v>
      </c>
      <c r="K12" s="119">
        <f t="shared" si="2"/>
        <v>0</v>
      </c>
      <c r="L12" s="120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20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20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120" t="s">
        <v>16</v>
      </c>
    </row>
    <row r="16" spans="1:12" x14ac:dyDescent="0.25">
      <c r="A16" s="1" t="s">
        <v>9</v>
      </c>
      <c r="B16" s="9">
        <v>2181.3429999999998</v>
      </c>
      <c r="C16" s="9">
        <v>1580.1769999999999</v>
      </c>
      <c r="D16" s="9">
        <v>703.92700000000002</v>
      </c>
      <c r="E16" s="9">
        <v>471.24700000000001</v>
      </c>
      <c r="F16" s="9">
        <v>196.994</v>
      </c>
      <c r="G16" s="9">
        <v>452.99299999999999</v>
      </c>
      <c r="H16" s="9"/>
      <c r="I16" s="9"/>
      <c r="J16" s="9">
        <v>46.311</v>
      </c>
      <c r="K16" s="9">
        <v>5632.9920000000002</v>
      </c>
      <c r="L16" s="121">
        <f>SUM(B16:J16)-K16</f>
        <v>0</v>
      </c>
    </row>
    <row r="17" spans="1:12" x14ac:dyDescent="0.25">
      <c r="A17" s="1" t="s">
        <v>10</v>
      </c>
      <c r="B17" s="9">
        <v>772.47500000000002</v>
      </c>
      <c r="C17" s="9">
        <v>571.44100000000003</v>
      </c>
      <c r="D17" s="9" t="e">
        <f>NA()</f>
        <v>#N/A</v>
      </c>
      <c r="E17" s="9">
        <v>137.35</v>
      </c>
      <c r="F17" s="9">
        <v>140.98699999999999</v>
      </c>
      <c r="G17" s="9">
        <v>65.951999999999998</v>
      </c>
      <c r="H17" s="9"/>
      <c r="I17" s="9"/>
      <c r="J17" s="9" t="e">
        <f>NA()</f>
        <v>#N/A</v>
      </c>
      <c r="K17" s="9" t="e">
        <f>NA()</f>
        <v>#N/A</v>
      </c>
      <c r="L17" s="121" t="e">
        <f>SUM(B17:J17)-K17</f>
        <v>#N/A</v>
      </c>
    </row>
    <row r="18" spans="1:12" x14ac:dyDescent="0.25">
      <c r="A18" s="1" t="s">
        <v>11</v>
      </c>
      <c r="B18" s="9">
        <v>2016.2819999999999</v>
      </c>
      <c r="C18" s="9">
        <v>1564.8920000000001</v>
      </c>
      <c r="D18" s="9" t="e">
        <f>NA()</f>
        <v>#N/A</v>
      </c>
      <c r="E18" s="9">
        <v>558.87</v>
      </c>
      <c r="F18" s="9">
        <v>222.245</v>
      </c>
      <c r="G18" s="9">
        <v>1467.7190000000001</v>
      </c>
      <c r="H18" s="9"/>
      <c r="I18" s="9"/>
      <c r="J18" s="9" t="e">
        <f>NA()</f>
        <v>#N/A</v>
      </c>
      <c r="K18" s="9" t="e">
        <f>NA()</f>
        <v>#N/A</v>
      </c>
      <c r="L18" s="121" t="e">
        <f>SUM(B18:J18)-K18</f>
        <v>#N/A</v>
      </c>
    </row>
    <row r="19" spans="1:12" x14ac:dyDescent="0.25">
      <c r="A19" s="1" t="s">
        <v>12</v>
      </c>
      <c r="B19" s="118">
        <f>B17+B18</f>
        <v>2788.7570000000001</v>
      </c>
      <c r="C19" s="118">
        <f>C17+C18</f>
        <v>2136.3330000000001</v>
      </c>
      <c r="D19" s="9">
        <v>804.77099999999996</v>
      </c>
      <c r="E19" s="118">
        <f>E17+E18</f>
        <v>696.22</v>
      </c>
      <c r="F19" s="118">
        <f>F17+F18</f>
        <v>363.23199999999997</v>
      </c>
      <c r="G19" s="118">
        <f>G17+G18</f>
        <v>1533.671</v>
      </c>
      <c r="H19" s="118"/>
      <c r="I19" s="118"/>
      <c r="J19" s="9">
        <v>31.643000000000001</v>
      </c>
      <c r="K19" s="9">
        <v>8354.6270000000004</v>
      </c>
      <c r="L19" s="121">
        <f>SUM(B19:J19)-K19</f>
        <v>0</v>
      </c>
    </row>
    <row r="20" spans="1:12" x14ac:dyDescent="0.25">
      <c r="A20" s="1" t="s">
        <v>19</v>
      </c>
      <c r="B20" s="118">
        <f t="shared" ref="B20:K20" si="3">SUM(B16,B19)</f>
        <v>4970.1000000000004</v>
      </c>
      <c r="C20" s="118">
        <f t="shared" si="3"/>
        <v>3716.51</v>
      </c>
      <c r="D20" s="118">
        <f t="shared" si="3"/>
        <v>1508.6979999999999</v>
      </c>
      <c r="E20" s="118">
        <f t="shared" si="3"/>
        <v>1167.4670000000001</v>
      </c>
      <c r="F20" s="118">
        <f t="shared" si="3"/>
        <v>560.226</v>
      </c>
      <c r="G20" s="118">
        <f t="shared" si="3"/>
        <v>1986.664</v>
      </c>
      <c r="H20" s="118"/>
      <c r="I20" s="118"/>
      <c r="J20" s="118">
        <f t="shared" si="3"/>
        <v>77.954000000000008</v>
      </c>
      <c r="K20" s="118">
        <f t="shared" si="3"/>
        <v>13987.619000000001</v>
      </c>
      <c r="L20" s="121"/>
    </row>
    <row r="21" spans="1:12" x14ac:dyDescent="0.25">
      <c r="A21" s="1" t="s">
        <v>13</v>
      </c>
      <c r="B21" s="9">
        <v>424.46499999999997</v>
      </c>
      <c r="C21" s="9">
        <v>314.66399999999999</v>
      </c>
      <c r="D21" s="9">
        <v>33.853000000000002</v>
      </c>
      <c r="E21" s="9">
        <v>16.777999999999999</v>
      </c>
      <c r="F21" s="9">
        <v>3.9180000000000001</v>
      </c>
      <c r="G21" s="9">
        <v>7.9480000000000004</v>
      </c>
      <c r="H21" s="9"/>
      <c r="I21" s="9"/>
      <c r="J21" s="9"/>
      <c r="K21" s="9">
        <v>801.62599999999998</v>
      </c>
      <c r="L21" s="121">
        <f>SUM(B21:J21)-K21</f>
        <v>0</v>
      </c>
    </row>
    <row r="22" spans="1:12" x14ac:dyDescent="0.25">
      <c r="A22" s="1" t="s">
        <v>14</v>
      </c>
      <c r="B22" s="9">
        <v>66.989999999999995</v>
      </c>
      <c r="C22" s="9">
        <v>48.93</v>
      </c>
      <c r="D22" s="9">
        <v>17.271999999999998</v>
      </c>
      <c r="E22" s="9">
        <v>10.153</v>
      </c>
      <c r="F22" s="9">
        <v>8.3930000000000007</v>
      </c>
      <c r="G22" s="9">
        <v>7.1859999999999999</v>
      </c>
      <c r="H22" s="9"/>
      <c r="I22" s="9"/>
      <c r="J22" s="9">
        <v>1.236</v>
      </c>
      <c r="K22" s="9">
        <v>160.16</v>
      </c>
      <c r="L22" s="121">
        <f>SUM(B22:J22)-K22</f>
        <v>0</v>
      </c>
    </row>
    <row r="23" spans="1:12" x14ac:dyDescent="0.25">
      <c r="A23" s="1" t="s">
        <v>15</v>
      </c>
      <c r="B23" s="9">
        <v>24.097999999999999</v>
      </c>
      <c r="C23" s="9"/>
      <c r="D23" s="9"/>
      <c r="E23" s="9">
        <v>19.279</v>
      </c>
      <c r="F23" s="9">
        <v>9.4E-2</v>
      </c>
      <c r="G23" s="9"/>
      <c r="H23" s="9"/>
      <c r="I23" s="9"/>
      <c r="J23" s="9">
        <v>55.384999999999998</v>
      </c>
      <c r="K23" s="9">
        <v>98.855999999999995</v>
      </c>
      <c r="L23" s="121">
        <f>SUM(B23:J23)-K23</f>
        <v>0</v>
      </c>
    </row>
    <row r="24" spans="1:12" x14ac:dyDescent="0.25">
      <c r="A24" s="1" t="s">
        <v>8</v>
      </c>
      <c r="B24" s="9">
        <v>5485.6530000000002</v>
      </c>
      <c r="C24" s="9">
        <v>4080.1039999999998</v>
      </c>
      <c r="D24" s="9">
        <v>1559.8230000000001</v>
      </c>
      <c r="E24" s="9">
        <v>1213.6769999999999</v>
      </c>
      <c r="F24" s="9">
        <v>572.63099999999997</v>
      </c>
      <c r="G24" s="9">
        <v>2001.798</v>
      </c>
      <c r="H24" s="9"/>
      <c r="I24" s="9"/>
      <c r="J24" s="9">
        <v>134.57499999999999</v>
      </c>
      <c r="K24" s="9">
        <v>15048.261</v>
      </c>
      <c r="L24" s="121">
        <f>SUM(B24:J24)-K24</f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4">SUM(C20:C23)-C24</f>
        <v>0</v>
      </c>
      <c r="D25" s="121">
        <f t="shared" si="4"/>
        <v>0</v>
      </c>
      <c r="E25" s="121">
        <f t="shared" si="4"/>
        <v>0</v>
      </c>
      <c r="F25" s="121">
        <f t="shared" si="4"/>
        <v>0</v>
      </c>
      <c r="G25" s="121">
        <f t="shared" si="4"/>
        <v>0</v>
      </c>
      <c r="H25" s="121"/>
      <c r="I25" s="121"/>
      <c r="J25" s="121">
        <f t="shared" si="4"/>
        <v>0</v>
      </c>
      <c r="K25" s="121">
        <f t="shared" si="4"/>
        <v>0</v>
      </c>
      <c r="L25" s="120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20"/>
    </row>
    <row r="27" spans="1:12" x14ac:dyDescent="0.25">
      <c r="A27" s="1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20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120" t="s">
        <v>16</v>
      </c>
    </row>
    <row r="29" spans="1:12" x14ac:dyDescent="0.25">
      <c r="A29" s="1" t="s">
        <v>9</v>
      </c>
      <c r="B29" s="9">
        <v>23.65</v>
      </c>
      <c r="C29" s="9">
        <v>14.891999999999999</v>
      </c>
      <c r="D29" s="9" t="e">
        <f>NA()</f>
        <v>#N/A</v>
      </c>
      <c r="E29" s="9">
        <v>4.5439999999999996</v>
      </c>
      <c r="F29" s="9">
        <v>2.8359999999999999</v>
      </c>
      <c r="G29" s="9">
        <v>2.7509999999999999</v>
      </c>
      <c r="H29" s="9"/>
      <c r="I29" s="9"/>
      <c r="J29" s="9">
        <v>0.502</v>
      </c>
      <c r="K29" s="9" t="e">
        <f>NA()</f>
        <v>#N/A</v>
      </c>
      <c r="L29" s="121" t="e">
        <f>SUM(B29:J29)-K29</f>
        <v>#N/A</v>
      </c>
    </row>
    <row r="30" spans="1:12" x14ac:dyDescent="0.25">
      <c r="A30" s="1" t="s">
        <v>10</v>
      </c>
      <c r="B30" s="9">
        <v>11.493</v>
      </c>
      <c r="C30" s="9">
        <v>8.9079999999999995</v>
      </c>
      <c r="D30" s="9" t="e">
        <f>NA()</f>
        <v>#N/A</v>
      </c>
      <c r="E30" s="9">
        <v>2.1930000000000001</v>
      </c>
      <c r="F30" s="9">
        <v>2.4460000000000002</v>
      </c>
      <c r="G30" s="9">
        <v>0.628</v>
      </c>
      <c r="H30" s="9"/>
      <c r="I30" s="9"/>
      <c r="J30" s="9" t="e">
        <f>NA()</f>
        <v>#N/A</v>
      </c>
      <c r="K30" s="9" t="e">
        <f>NA()</f>
        <v>#N/A</v>
      </c>
      <c r="L30" s="121" t="e">
        <f>SUM(B30:J30)-K30</f>
        <v>#N/A</v>
      </c>
    </row>
    <row r="31" spans="1:12" x14ac:dyDescent="0.25">
      <c r="A31" s="1" t="s">
        <v>11</v>
      </c>
      <c r="B31" s="9">
        <v>20.399999999999999</v>
      </c>
      <c r="C31" s="9">
        <v>13.554</v>
      </c>
      <c r="D31" s="9" t="e">
        <f>NA()</f>
        <v>#N/A</v>
      </c>
      <c r="E31" s="9">
        <v>4.3380000000000001</v>
      </c>
      <c r="F31" s="9">
        <v>2.2120000000000002</v>
      </c>
      <c r="G31" s="9">
        <v>2.7080000000000002</v>
      </c>
      <c r="H31" s="9"/>
      <c r="I31" s="9"/>
      <c r="J31" s="9" t="e">
        <f>NA()</f>
        <v>#N/A</v>
      </c>
      <c r="K31" s="9" t="e">
        <f>NA()</f>
        <v>#N/A</v>
      </c>
      <c r="L31" s="121" t="e">
        <f>SUM(B31:J31)-K31</f>
        <v>#N/A</v>
      </c>
    </row>
    <row r="32" spans="1:12" x14ac:dyDescent="0.25">
      <c r="A32" s="1" t="s">
        <v>12</v>
      </c>
      <c r="B32" s="118">
        <f>B30+B31</f>
        <v>31.893000000000001</v>
      </c>
      <c r="C32" s="118">
        <f>C30+C31</f>
        <v>22.462</v>
      </c>
      <c r="D32" s="9" t="e">
        <f>NA()</f>
        <v>#N/A</v>
      </c>
      <c r="E32" s="118">
        <f>E30+E31</f>
        <v>6.5310000000000006</v>
      </c>
      <c r="F32" s="118">
        <f>F30+F31</f>
        <v>4.6580000000000004</v>
      </c>
      <c r="G32" s="118">
        <f>G30+G31</f>
        <v>3.3360000000000003</v>
      </c>
      <c r="H32" s="118"/>
      <c r="I32" s="118"/>
      <c r="J32" s="14">
        <v>0.46899999999999997</v>
      </c>
      <c r="K32" s="9" t="e">
        <f>NA()</f>
        <v>#N/A</v>
      </c>
      <c r="L32" s="121" t="e">
        <f>SUM(B32:J32)-K32</f>
        <v>#N/A</v>
      </c>
    </row>
    <row r="33" spans="1:12" x14ac:dyDescent="0.25">
      <c r="A33" s="1" t="s">
        <v>19</v>
      </c>
      <c r="B33" s="118">
        <f>SUM(B29,B32)</f>
        <v>55.542999999999999</v>
      </c>
      <c r="C33" s="118">
        <f>SUM(C29,C32)</f>
        <v>37.353999999999999</v>
      </c>
      <c r="D33" s="9" t="e">
        <f>NA()</f>
        <v>#N/A</v>
      </c>
      <c r="E33" s="118">
        <f>SUM(E29,E32)</f>
        <v>11.074999999999999</v>
      </c>
      <c r="F33" s="118">
        <f>SUM(F29,F32)</f>
        <v>7.4939999999999998</v>
      </c>
      <c r="G33" s="118">
        <f>SUM(G29,G32)</f>
        <v>6.0869999999999997</v>
      </c>
      <c r="H33" s="118"/>
      <c r="I33" s="118"/>
      <c r="J33" s="118">
        <f>SUM(J29,J32)</f>
        <v>0.97099999999999997</v>
      </c>
      <c r="K33" s="9" t="e">
        <f>NA()</f>
        <v>#N/A</v>
      </c>
      <c r="L33" s="121"/>
    </row>
    <row r="34" spans="1:12" x14ac:dyDescent="0.25">
      <c r="A34" s="1" t="s">
        <v>13</v>
      </c>
      <c r="B34" s="9">
        <v>3.1429999999999998</v>
      </c>
      <c r="C34" s="9">
        <v>2.06</v>
      </c>
      <c r="D34" s="9" t="e">
        <f>NA()</f>
        <v>#N/A</v>
      </c>
      <c r="E34" s="9">
        <v>0.13600000000000001</v>
      </c>
      <c r="F34" s="9">
        <v>4.1000000000000002E-2</v>
      </c>
      <c r="G34" s="9">
        <v>4.5999999999999999E-2</v>
      </c>
      <c r="H34" s="9"/>
      <c r="I34" s="9"/>
      <c r="J34" s="9"/>
      <c r="K34" s="9"/>
      <c r="L34" s="121" t="e">
        <f>SUM(B34:J34)-K34</f>
        <v>#N/A</v>
      </c>
    </row>
    <row r="35" spans="1:12" x14ac:dyDescent="0.25">
      <c r="A35" s="1" t="s">
        <v>14</v>
      </c>
      <c r="B35" s="9">
        <v>1.0760000000000001</v>
      </c>
      <c r="C35" s="9">
        <v>0.59099999999999997</v>
      </c>
      <c r="D35" s="9" t="e">
        <f>NA()</f>
        <v>#N/A</v>
      </c>
      <c r="E35" s="9">
        <v>0.20599999999999999</v>
      </c>
      <c r="F35" s="9">
        <v>9.2999999999999999E-2</v>
      </c>
      <c r="G35" s="9">
        <v>8.5000000000000006E-2</v>
      </c>
      <c r="H35" s="9"/>
      <c r="I35" s="9"/>
      <c r="J35" s="9">
        <v>0.83399999999999996</v>
      </c>
      <c r="K35" s="9"/>
      <c r="L35" s="121" t="e">
        <f>SUM(B35:J35)-K35</f>
        <v>#N/A</v>
      </c>
    </row>
    <row r="36" spans="1:12" x14ac:dyDescent="0.25">
      <c r="A36" s="1" t="s">
        <v>15</v>
      </c>
      <c r="B36" s="9">
        <v>0.47299999999999998</v>
      </c>
      <c r="C36" s="9"/>
      <c r="D36" s="9" t="e">
        <f>NA()</f>
        <v>#N/A</v>
      </c>
      <c r="E36" s="9">
        <v>0.73799999999999999</v>
      </c>
      <c r="F36" s="9">
        <v>5.0000000000000001E-3</v>
      </c>
      <c r="G36" s="9">
        <v>6.0999999999999999E-2</v>
      </c>
      <c r="H36" s="9"/>
      <c r="I36" s="9"/>
      <c r="J36" s="9">
        <v>1.8049999999999999</v>
      </c>
      <c r="K36" s="9"/>
      <c r="L36" s="121" t="e">
        <f>SUM(B36:J36)-K36</f>
        <v>#N/A</v>
      </c>
    </row>
    <row r="37" spans="1:12" x14ac:dyDescent="0.25">
      <c r="A37" s="1" t="s">
        <v>8</v>
      </c>
      <c r="B37" s="9">
        <v>60.234999999999999</v>
      </c>
      <c r="C37" s="9">
        <v>40.005000000000003</v>
      </c>
      <c r="D37" s="9">
        <v>18.253</v>
      </c>
      <c r="E37" s="9">
        <v>12.154999999999999</v>
      </c>
      <c r="F37" s="9">
        <v>7.633</v>
      </c>
      <c r="G37" s="9">
        <v>6.2789999999999999</v>
      </c>
      <c r="H37" s="9"/>
      <c r="I37" s="9"/>
      <c r="J37" s="9">
        <v>1.8049999999999999</v>
      </c>
      <c r="K37" s="9">
        <v>146.36500000000001</v>
      </c>
      <c r="L37" s="121">
        <f>SUM(B37:J37)-K37</f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5">SUM(C33:C36)-C37</f>
        <v>0</v>
      </c>
      <c r="D38" s="121" t="e">
        <f t="shared" si="5"/>
        <v>#N/A</v>
      </c>
      <c r="E38" s="121">
        <f t="shared" si="5"/>
        <v>0</v>
      </c>
      <c r="F38" s="121">
        <f t="shared" si="5"/>
        <v>0</v>
      </c>
      <c r="G38" s="121">
        <f t="shared" si="5"/>
        <v>0</v>
      </c>
      <c r="H38" s="121"/>
      <c r="I38" s="121"/>
      <c r="J38" s="121">
        <f t="shared" si="5"/>
        <v>1.8049999999999999</v>
      </c>
      <c r="K38" s="121" t="e">
        <f t="shared" si="5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124">
        <f>B29*200/B16</f>
        <v>2.1683889237043421</v>
      </c>
      <c r="C42" s="124">
        <f t="shared" ref="C42:K42" si="6">C29*200/C16</f>
        <v>1.884852139981787</v>
      </c>
      <c r="D42" s="124" t="e">
        <f t="shared" si="6"/>
        <v>#N/A</v>
      </c>
      <c r="E42" s="124">
        <f t="shared" si="6"/>
        <v>1.9285003405857224</v>
      </c>
      <c r="F42" s="124">
        <f t="shared" si="6"/>
        <v>2.8792755109292667</v>
      </c>
      <c r="G42" s="124">
        <f t="shared" si="6"/>
        <v>1.2145883048965436</v>
      </c>
      <c r="H42" s="124"/>
      <c r="I42" s="124"/>
      <c r="J42" s="124">
        <f t="shared" si="6"/>
        <v>2.1679514586167437</v>
      </c>
      <c r="K42" s="124" t="e">
        <f t="shared" si="6"/>
        <v>#N/A</v>
      </c>
      <c r="L42" s="4"/>
    </row>
    <row r="43" spans="1:12" x14ac:dyDescent="0.25">
      <c r="A43" s="1" t="s">
        <v>10</v>
      </c>
      <c r="B43" s="124">
        <f t="shared" ref="B43:K50" si="7">B30*200/B17</f>
        <v>2.9756302792970644</v>
      </c>
      <c r="C43" s="124">
        <f t="shared" si="7"/>
        <v>3.1177321893248817</v>
      </c>
      <c r="D43" s="124" t="e">
        <f t="shared" si="7"/>
        <v>#N/A</v>
      </c>
      <c r="E43" s="124">
        <f t="shared" si="7"/>
        <v>3.1933017837641064</v>
      </c>
      <c r="F43" s="124">
        <f t="shared" si="7"/>
        <v>3.4698234589004664</v>
      </c>
      <c r="G43" s="124">
        <f t="shared" si="7"/>
        <v>1.9044153323629305</v>
      </c>
      <c r="H43" s="124"/>
      <c r="I43" s="124"/>
      <c r="J43" s="124" t="e">
        <f t="shared" si="7"/>
        <v>#N/A</v>
      </c>
      <c r="K43" s="124" t="e">
        <f t="shared" si="7"/>
        <v>#N/A</v>
      </c>
      <c r="L43" s="4"/>
    </row>
    <row r="44" spans="1:12" x14ac:dyDescent="0.25">
      <c r="A44" s="1" t="s">
        <v>11</v>
      </c>
      <c r="B44" s="124">
        <f t="shared" si="7"/>
        <v>2.0235264709995922</v>
      </c>
      <c r="C44" s="124">
        <f t="shared" si="7"/>
        <v>1.732260117631121</v>
      </c>
      <c r="D44" s="124" t="e">
        <f t="shared" si="7"/>
        <v>#N/A</v>
      </c>
      <c r="E44" s="124">
        <f t="shared" si="7"/>
        <v>1.5524182725857534</v>
      </c>
      <c r="F44" s="124">
        <f t="shared" si="7"/>
        <v>1.990595963913699</v>
      </c>
      <c r="G44" s="124">
        <f t="shared" si="7"/>
        <v>0.36900796405851527</v>
      </c>
      <c r="H44" s="124"/>
      <c r="I44" s="124"/>
      <c r="J44" s="124" t="e">
        <f t="shared" si="7"/>
        <v>#N/A</v>
      </c>
      <c r="K44" s="124" t="e">
        <f t="shared" si="7"/>
        <v>#N/A</v>
      </c>
      <c r="L44" s="4"/>
    </row>
    <row r="45" spans="1:12" x14ac:dyDescent="0.25">
      <c r="A45" s="1" t="s">
        <v>12</v>
      </c>
      <c r="B45" s="124">
        <f t="shared" si="7"/>
        <v>2.2872555765884228</v>
      </c>
      <c r="C45" s="124">
        <f t="shared" si="7"/>
        <v>2.1028556877602882</v>
      </c>
      <c r="D45" s="124" t="e">
        <f t="shared" si="7"/>
        <v>#N/A</v>
      </c>
      <c r="E45" s="124">
        <f t="shared" si="7"/>
        <v>1.8761311079831087</v>
      </c>
      <c r="F45" s="124">
        <f t="shared" si="7"/>
        <v>2.5647520042287026</v>
      </c>
      <c r="G45" s="124">
        <f t="shared" si="7"/>
        <v>0.43503463259069253</v>
      </c>
      <c r="H45" s="124"/>
      <c r="I45" s="124"/>
      <c r="J45" s="124">
        <f t="shared" si="7"/>
        <v>2.9643207028410705</v>
      </c>
      <c r="K45" s="124" t="e">
        <f t="shared" si="7"/>
        <v>#N/A</v>
      </c>
      <c r="L45" s="4"/>
    </row>
    <row r="46" spans="1:12" x14ac:dyDescent="0.25">
      <c r="A46" s="1" t="s">
        <v>19</v>
      </c>
      <c r="B46" s="124">
        <f t="shared" si="7"/>
        <v>2.2350858131627129</v>
      </c>
      <c r="C46" s="124">
        <f t="shared" si="7"/>
        <v>2.0101654509203528</v>
      </c>
      <c r="D46" s="124" t="e">
        <f t="shared" si="7"/>
        <v>#N/A</v>
      </c>
      <c r="E46" s="124">
        <f t="shared" si="7"/>
        <v>1.897269901419055</v>
      </c>
      <c r="F46" s="124">
        <f t="shared" si="7"/>
        <v>2.6753488770603293</v>
      </c>
      <c r="G46" s="124">
        <f t="shared" si="7"/>
        <v>0.61278605743094949</v>
      </c>
      <c r="H46" s="124"/>
      <c r="I46" s="124"/>
      <c r="J46" s="124">
        <f t="shared" si="7"/>
        <v>2.4912127665033221</v>
      </c>
      <c r="K46" s="124" t="e">
        <f t="shared" si="7"/>
        <v>#N/A</v>
      </c>
      <c r="L46" s="4"/>
    </row>
    <row r="47" spans="1:12" x14ac:dyDescent="0.25">
      <c r="A47" s="1" t="s">
        <v>13</v>
      </c>
      <c r="B47" s="124">
        <f t="shared" si="7"/>
        <v>1.4809230443028281</v>
      </c>
      <c r="C47" s="124">
        <f t="shared" si="7"/>
        <v>1.3093331299417792</v>
      </c>
      <c r="D47" s="124" t="e">
        <f t="shared" si="7"/>
        <v>#N/A</v>
      </c>
      <c r="E47" s="124">
        <f t="shared" si="7"/>
        <v>1.6211705805221126</v>
      </c>
      <c r="F47" s="124">
        <f t="shared" si="7"/>
        <v>2.0929045431342526</v>
      </c>
      <c r="G47" s="124">
        <f t="shared" si="7"/>
        <v>1.1575239053850024</v>
      </c>
      <c r="H47" s="124"/>
      <c r="I47" s="124"/>
      <c r="J47" s="124" t="e">
        <f t="shared" si="7"/>
        <v>#DIV/0!</v>
      </c>
      <c r="K47" s="124">
        <f t="shared" si="7"/>
        <v>0</v>
      </c>
      <c r="L47" s="4"/>
    </row>
    <row r="48" spans="1:12" x14ac:dyDescent="0.25">
      <c r="A48" s="1" t="s">
        <v>14</v>
      </c>
      <c r="B48" s="124">
        <f t="shared" si="7"/>
        <v>3.2124197641439025</v>
      </c>
      <c r="C48" s="124">
        <f t="shared" si="7"/>
        <v>2.4156958920907416</v>
      </c>
      <c r="D48" s="124" t="e">
        <f t="shared" si="7"/>
        <v>#N/A</v>
      </c>
      <c r="E48" s="124">
        <f t="shared" si="7"/>
        <v>4.0579139170688459</v>
      </c>
      <c r="F48" s="124">
        <f t="shared" si="7"/>
        <v>2.216132491361849</v>
      </c>
      <c r="G48" s="124">
        <f t="shared" si="7"/>
        <v>2.3657111049262456</v>
      </c>
      <c r="H48" s="124"/>
      <c r="I48" s="124"/>
      <c r="J48" s="124">
        <f t="shared" si="7"/>
        <v>134.95145631067959</v>
      </c>
      <c r="K48" s="124">
        <f t="shared" si="7"/>
        <v>0</v>
      </c>
      <c r="L48" s="4"/>
    </row>
    <row r="49" spans="1:12" x14ac:dyDescent="0.25">
      <c r="A49" s="1" t="s">
        <v>15</v>
      </c>
      <c r="B49" s="124">
        <f t="shared" si="7"/>
        <v>3.9256369823221844</v>
      </c>
      <c r="C49" s="124" t="e">
        <f t="shared" si="7"/>
        <v>#DIV/0!</v>
      </c>
      <c r="D49" s="124" t="e">
        <f t="shared" si="7"/>
        <v>#N/A</v>
      </c>
      <c r="E49" s="124">
        <f t="shared" si="7"/>
        <v>7.6559987551221536</v>
      </c>
      <c r="F49" s="124">
        <f t="shared" si="7"/>
        <v>10.638297872340425</v>
      </c>
      <c r="G49" s="124" t="e">
        <f t="shared" si="7"/>
        <v>#DIV/0!</v>
      </c>
      <c r="H49" s="124"/>
      <c r="I49" s="124"/>
      <c r="J49" s="124">
        <f t="shared" si="7"/>
        <v>6.5180102915951972</v>
      </c>
      <c r="K49" s="124">
        <f t="shared" si="7"/>
        <v>0</v>
      </c>
      <c r="L49" s="4"/>
    </row>
    <row r="50" spans="1:12" x14ac:dyDescent="0.25">
      <c r="A50" s="1" t="s">
        <v>8</v>
      </c>
      <c r="B50" s="124">
        <f t="shared" si="7"/>
        <v>2.1960922428013583</v>
      </c>
      <c r="C50" s="124">
        <f t="shared" si="7"/>
        <v>1.9609794260146314</v>
      </c>
      <c r="D50" s="124">
        <f t="shared" si="7"/>
        <v>2.3403937498036633</v>
      </c>
      <c r="E50" s="124">
        <f t="shared" si="7"/>
        <v>2.0030040941700307</v>
      </c>
      <c r="F50" s="124">
        <f t="shared" si="7"/>
        <v>2.6659401953439477</v>
      </c>
      <c r="G50" s="124">
        <f t="shared" si="7"/>
        <v>0.62733602491360263</v>
      </c>
      <c r="H50" s="124"/>
      <c r="I50" s="124"/>
      <c r="J50" s="124">
        <f t="shared" si="7"/>
        <v>2.6825190414267142</v>
      </c>
      <c r="K50" s="124">
        <f t="shared" si="7"/>
        <v>1.9452746068133719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8">C41</f>
        <v>Vic</v>
      </c>
      <c r="D52" s="1" t="str">
        <f t="shared" si="8"/>
        <v>Qld</v>
      </c>
      <c r="E52" s="1" t="str">
        <f t="shared" si="8"/>
        <v>SA</v>
      </c>
      <c r="F52" s="1" t="str">
        <f t="shared" si="8"/>
        <v>WA</v>
      </c>
      <c r="G52" s="1" t="str">
        <f t="shared" si="8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22">
        <f>IF(B57&gt;0,B58*200/B57,NA())</f>
        <v>2.1683889237043421</v>
      </c>
      <c r="C53" s="122">
        <f t="shared" ref="C53:I53" si="9">IF(C57&gt;0,C58*200/C57,NA())</f>
        <v>1.884852139981787</v>
      </c>
      <c r="D53" s="122" t="e">
        <f t="shared" si="9"/>
        <v>#N/A</v>
      </c>
      <c r="E53" s="122">
        <f t="shared" si="9"/>
        <v>1.9285003405857224</v>
      </c>
      <c r="F53" s="122">
        <f t="shared" si="9"/>
        <v>2.8792755109292667</v>
      </c>
      <c r="G53" s="122">
        <f t="shared" si="9"/>
        <v>1.2145883048965436</v>
      </c>
      <c r="H53" s="122">
        <f t="shared" si="9"/>
        <v>2.1679514586167437</v>
      </c>
      <c r="I53" s="122">
        <f t="shared" si="9"/>
        <v>1.9953074264591766</v>
      </c>
      <c r="J53" s="124"/>
      <c r="K53" s="124"/>
      <c r="L53" s="124">
        <f>L57</f>
        <v>2.0433021399185471</v>
      </c>
    </row>
    <row r="54" spans="1:12" x14ac:dyDescent="0.25">
      <c r="A54" s="1" t="s">
        <v>30</v>
      </c>
      <c r="B54" s="122">
        <f>IF(B63&gt;0,B64*200/B63,NA())</f>
        <v>2.2143806119885845</v>
      </c>
      <c r="C54" s="122">
        <f t="shared" ref="C54:I54" si="10">IF(C63&gt;0,C64*200/C63,NA())</f>
        <v>2.0090986656810381</v>
      </c>
      <c r="D54" s="122" t="e">
        <f t="shared" si="10"/>
        <v>#N/A</v>
      </c>
      <c r="E54" s="122">
        <f t="shared" si="10"/>
        <v>2.0502943038400931</v>
      </c>
      <c r="F54" s="122">
        <f t="shared" si="10"/>
        <v>2.5540615008638667</v>
      </c>
      <c r="G54" s="122">
        <f t="shared" si="10"/>
        <v>0.45557704165469509</v>
      </c>
      <c r="H54" s="122">
        <f t="shared" si="10"/>
        <v>2.9525061180096079</v>
      </c>
      <c r="I54" s="122">
        <f t="shared" si="10"/>
        <v>1.844457532111289</v>
      </c>
      <c r="J54" s="124"/>
      <c r="K54" s="124"/>
      <c r="L54" s="124">
        <f>L63</f>
        <v>1.888823733313052</v>
      </c>
    </row>
    <row r="55" spans="1:12" x14ac:dyDescent="0.25">
      <c r="A55" s="1" t="s">
        <v>8</v>
      </c>
      <c r="B55" s="122">
        <f>IF(B60&gt;0,B61*200/B60,NA())</f>
        <v>2.1960922428013583</v>
      </c>
      <c r="C55" s="122">
        <f t="shared" ref="C55:I55" si="11">IF(C60&gt;0,C61*200/C60,NA())</f>
        <v>1.9609794260146314</v>
      </c>
      <c r="D55" s="122" t="e">
        <f t="shared" si="11"/>
        <v>#N/A</v>
      </c>
      <c r="E55" s="122">
        <f t="shared" si="11"/>
        <v>2.0030040941700307</v>
      </c>
      <c r="F55" s="122">
        <f t="shared" si="11"/>
        <v>2.6659401953439477</v>
      </c>
      <c r="G55" s="122">
        <f t="shared" si="11"/>
        <v>0.62733602491360263</v>
      </c>
      <c r="H55" s="122">
        <f t="shared" si="11"/>
        <v>2.6825190414267142</v>
      </c>
      <c r="I55" s="122">
        <f t="shared" si="11"/>
        <v>1.8995824423851002</v>
      </c>
      <c r="J55" s="124"/>
      <c r="K55" s="124"/>
      <c r="L55" s="124">
        <f>K50</f>
        <v>1.9452746068133719</v>
      </c>
    </row>
    <row r="56" spans="1:12" x14ac:dyDescent="0.25">
      <c r="J56" t="s">
        <v>40</v>
      </c>
      <c r="K56" s="108"/>
      <c r="L56" s="108"/>
    </row>
    <row r="57" spans="1:12" x14ac:dyDescent="0.25">
      <c r="A57" s="1" t="s">
        <v>31</v>
      </c>
      <c r="B57" s="117">
        <f>IF(B58=0,0,B16)</f>
        <v>2181.3429999999998</v>
      </c>
      <c r="C57" s="117">
        <f t="shared" ref="C57:G57" si="12">IF(C58=0,0,C16)</f>
        <v>1580.1769999999999</v>
      </c>
      <c r="D57" s="117">
        <f t="shared" si="12"/>
        <v>0</v>
      </c>
      <c r="E57" s="117">
        <f t="shared" si="12"/>
        <v>471.24700000000001</v>
      </c>
      <c r="F57" s="117">
        <f t="shared" si="12"/>
        <v>196.994</v>
      </c>
      <c r="G57" s="117">
        <f t="shared" si="12"/>
        <v>452.99299999999999</v>
      </c>
      <c r="H57" s="117">
        <f>IF(H58=0,0,J16)</f>
        <v>46.311</v>
      </c>
      <c r="I57" s="117">
        <f>SUM(B57:H57)</f>
        <v>4929.0649999999996</v>
      </c>
      <c r="J57" s="124">
        <f>I58*200/I57</f>
        <v>1.9953074264591766</v>
      </c>
      <c r="K57" s="124"/>
      <c r="L57" s="124">
        <f>J57*K$50/J$60</f>
        <v>2.0433021399185471</v>
      </c>
    </row>
    <row r="58" spans="1:12" x14ac:dyDescent="0.25">
      <c r="A58" s="1" t="s">
        <v>32</v>
      </c>
      <c r="B58" s="117">
        <f>_xlfn.IFNA(B29,0)</f>
        <v>23.65</v>
      </c>
      <c r="C58" s="117">
        <f t="shared" ref="C58:G58" si="13">_xlfn.IFNA(C29,0)</f>
        <v>14.891999999999999</v>
      </c>
      <c r="D58" s="117">
        <f t="shared" si="13"/>
        <v>0</v>
      </c>
      <c r="E58" s="117">
        <f t="shared" si="13"/>
        <v>4.5439999999999996</v>
      </c>
      <c r="F58" s="117">
        <f t="shared" si="13"/>
        <v>2.8359999999999999</v>
      </c>
      <c r="G58" s="117">
        <f t="shared" si="13"/>
        <v>2.7509999999999999</v>
      </c>
      <c r="H58" s="117">
        <f>_xlfn.IFNA(J29,0)</f>
        <v>0.502</v>
      </c>
      <c r="I58" s="117">
        <f>SUM(B58:H58)</f>
        <v>49.174999999999997</v>
      </c>
      <c r="J58" s="123"/>
      <c r="K58" s="123"/>
      <c r="L58" s="123"/>
    </row>
    <row r="59" spans="1:12" x14ac:dyDescent="0.25"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</row>
    <row r="60" spans="1:12" x14ac:dyDescent="0.25">
      <c r="A60" s="1" t="s">
        <v>38</v>
      </c>
      <c r="B60" s="117">
        <f>IF(B57=0,0,B24)</f>
        <v>5485.6530000000002</v>
      </c>
      <c r="C60" s="117">
        <f t="shared" ref="C60:G60" si="14">IF(C57=0,0,C24)</f>
        <v>4080.1039999999998</v>
      </c>
      <c r="D60" s="117">
        <f t="shared" si="14"/>
        <v>0</v>
      </c>
      <c r="E60" s="117">
        <f t="shared" si="14"/>
        <v>1213.6769999999999</v>
      </c>
      <c r="F60" s="117">
        <f t="shared" si="14"/>
        <v>572.63099999999997</v>
      </c>
      <c r="G60" s="117">
        <f t="shared" si="14"/>
        <v>2001.798</v>
      </c>
      <c r="H60" s="117">
        <f>IF(H57=0,0,J24)</f>
        <v>134.57499999999999</v>
      </c>
      <c r="I60" s="117">
        <f>SUM(B60:H60)</f>
        <v>13488.438</v>
      </c>
      <c r="J60" s="124">
        <f>I61*200/I60</f>
        <v>1.8995824423851002</v>
      </c>
      <c r="K60" s="124"/>
      <c r="L60" s="124">
        <f>J60*K$50/J$60</f>
        <v>1.9452746068133719</v>
      </c>
    </row>
    <row r="61" spans="1:12" x14ac:dyDescent="0.25">
      <c r="A61" s="1" t="s">
        <v>39</v>
      </c>
      <c r="B61" s="117">
        <f>IF(B58=0,0,B37)</f>
        <v>60.234999999999999</v>
      </c>
      <c r="C61" s="117">
        <f t="shared" ref="C61:G61" si="15">IF(C58=0,0,C37)</f>
        <v>40.005000000000003</v>
      </c>
      <c r="D61" s="117">
        <f t="shared" si="15"/>
        <v>0</v>
      </c>
      <c r="E61" s="117">
        <f t="shared" si="15"/>
        <v>12.154999999999999</v>
      </c>
      <c r="F61" s="117">
        <f t="shared" si="15"/>
        <v>7.633</v>
      </c>
      <c r="G61" s="117">
        <f t="shared" si="15"/>
        <v>6.2789999999999999</v>
      </c>
      <c r="H61" s="117">
        <f>IF(H58=0,0,J37)</f>
        <v>1.8049999999999999</v>
      </c>
      <c r="I61" s="117">
        <f>SUM(B61:H61)</f>
        <v>128.11199999999999</v>
      </c>
      <c r="J61" s="123"/>
      <c r="K61" s="123"/>
      <c r="L61" s="124"/>
    </row>
    <row r="62" spans="1:12" x14ac:dyDescent="0.25"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3304.3100000000004</v>
      </c>
      <c r="C63" s="117">
        <f t="shared" ref="C63:I64" si="16">C60-C57</f>
        <v>2499.9269999999997</v>
      </c>
      <c r="D63" s="117">
        <f t="shared" si="16"/>
        <v>0</v>
      </c>
      <c r="E63" s="117">
        <f t="shared" si="16"/>
        <v>742.42999999999984</v>
      </c>
      <c r="F63" s="117">
        <f t="shared" si="16"/>
        <v>375.63699999999994</v>
      </c>
      <c r="G63" s="117">
        <f t="shared" si="16"/>
        <v>1548.8050000000001</v>
      </c>
      <c r="H63" s="117">
        <f t="shared" si="16"/>
        <v>88.263999999999982</v>
      </c>
      <c r="I63" s="117">
        <f t="shared" si="16"/>
        <v>8559.3729999999996</v>
      </c>
      <c r="J63" s="124">
        <f>I64*200/I63</f>
        <v>1.844457532111289</v>
      </c>
      <c r="K63" s="124"/>
      <c r="L63" s="124">
        <f>J63*K$50/J$60</f>
        <v>1.888823733313052</v>
      </c>
    </row>
    <row r="64" spans="1:12" x14ac:dyDescent="0.25">
      <c r="A64" s="1" t="s">
        <v>193</v>
      </c>
      <c r="B64" s="117">
        <f>B61-B58</f>
        <v>36.585000000000001</v>
      </c>
      <c r="C64" s="117">
        <f t="shared" si="16"/>
        <v>25.113000000000003</v>
      </c>
      <c r="D64" s="117">
        <f t="shared" si="16"/>
        <v>0</v>
      </c>
      <c r="E64" s="117">
        <f t="shared" si="16"/>
        <v>7.6109999999999998</v>
      </c>
      <c r="F64" s="117">
        <f t="shared" si="16"/>
        <v>4.7970000000000006</v>
      </c>
      <c r="G64" s="117">
        <f t="shared" si="16"/>
        <v>3.528</v>
      </c>
      <c r="H64" s="117">
        <f t="shared" si="16"/>
        <v>1.3029999999999999</v>
      </c>
      <c r="I64" s="117">
        <f t="shared" si="16"/>
        <v>78.936999999999998</v>
      </c>
      <c r="J64" s="123"/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09EA-F8EF-4301-809C-63F9895D23C6}">
  <sheetPr>
    <tabColor rgb="FF92D050"/>
  </sheetPr>
  <dimension ref="A1:L64"/>
  <sheetViews>
    <sheetView topLeftCell="A31" workbookViewId="0">
      <selection activeCell="B41" sqref="B41:K41"/>
    </sheetView>
  </sheetViews>
  <sheetFormatPr defaultRowHeight="15" x14ac:dyDescent="0.25"/>
  <cols>
    <col min="1" max="1" width="12.28515625" customWidth="1"/>
    <col min="2" max="10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986000</v>
      </c>
      <c r="C3" s="3">
        <v>719817</v>
      </c>
      <c r="D3" s="3">
        <v>320710</v>
      </c>
      <c r="E3" s="3">
        <v>218703</v>
      </c>
      <c r="F3" s="3">
        <v>149767</v>
      </c>
      <c r="G3" s="3">
        <v>95345</v>
      </c>
      <c r="H3" s="3"/>
      <c r="I3" s="3"/>
      <c r="J3" s="3">
        <v>18165</v>
      </c>
      <c r="K3" s="3">
        <v>2508507</v>
      </c>
      <c r="L3" s="4">
        <f t="shared" ref="L3:L11" si="0">SUM(B3:J3)-K3</f>
        <v>0</v>
      </c>
    </row>
    <row r="4" spans="1:12" x14ac:dyDescent="0.25">
      <c r="A4" s="1" t="s">
        <v>10</v>
      </c>
      <c r="B4" s="3">
        <v>92802</v>
      </c>
      <c r="C4" s="3">
        <v>92667</v>
      </c>
      <c r="D4" s="1" t="e">
        <f>NA()</f>
        <v>#N/A</v>
      </c>
      <c r="E4" s="3">
        <v>30167</v>
      </c>
      <c r="F4" s="1" t="e">
        <f>NA()</f>
        <v>#N/A</v>
      </c>
      <c r="G4" s="3">
        <v>10982</v>
      </c>
      <c r="H4" s="3"/>
      <c r="I4" s="3"/>
      <c r="J4" s="1" t="e">
        <f>NA()</f>
        <v>#N/A</v>
      </c>
      <c r="K4" s="1" t="e">
        <f>NA()</f>
        <v>#N/A</v>
      </c>
      <c r="L4" s="4" t="e">
        <f t="shared" si="0"/>
        <v>#N/A</v>
      </c>
    </row>
    <row r="5" spans="1:12" x14ac:dyDescent="0.25">
      <c r="A5" s="1" t="s">
        <v>11</v>
      </c>
      <c r="B5" s="3">
        <v>19947</v>
      </c>
      <c r="C5" s="3">
        <v>43418</v>
      </c>
      <c r="D5" s="1" t="e">
        <f>NA()</f>
        <v>#N/A</v>
      </c>
      <c r="E5" s="3">
        <v>8006</v>
      </c>
      <c r="F5" s="1" t="e">
        <f>NA()</f>
        <v>#N/A</v>
      </c>
      <c r="G5" s="3">
        <v>8015</v>
      </c>
      <c r="H5" s="3"/>
      <c r="I5" s="3"/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112749</v>
      </c>
      <c r="C6" s="5">
        <f>C4+C5</f>
        <v>136085</v>
      </c>
      <c r="D6" s="3">
        <v>59354</v>
      </c>
      <c r="E6" s="5">
        <f>E4+E5</f>
        <v>38173</v>
      </c>
      <c r="F6" s="3">
        <v>22520</v>
      </c>
      <c r="G6" s="5">
        <f>G4+G5</f>
        <v>18997</v>
      </c>
      <c r="H6" s="5"/>
      <c r="I6" s="5"/>
      <c r="J6" s="3">
        <v>4483</v>
      </c>
      <c r="K6" s="3">
        <v>392361</v>
      </c>
      <c r="L6" s="4">
        <f t="shared" si="0"/>
        <v>0</v>
      </c>
    </row>
    <row r="7" spans="1:12" x14ac:dyDescent="0.25">
      <c r="A7" s="1" t="s">
        <v>19</v>
      </c>
      <c r="B7" s="5">
        <f>SUM(B3,B6)</f>
        <v>1098749</v>
      </c>
      <c r="C7" s="5">
        <f t="shared" ref="C7:K7" si="1">SUM(C3,C6)</f>
        <v>855902</v>
      </c>
      <c r="D7" s="5">
        <f t="shared" si="1"/>
        <v>380064</v>
      </c>
      <c r="E7" s="5">
        <f t="shared" si="1"/>
        <v>256876</v>
      </c>
      <c r="F7" s="5">
        <f t="shared" si="1"/>
        <v>172287</v>
      </c>
      <c r="G7" s="5">
        <f t="shared" si="1"/>
        <v>114342</v>
      </c>
      <c r="H7" s="5"/>
      <c r="I7" s="5"/>
      <c r="J7" s="5">
        <f t="shared" si="1"/>
        <v>22648</v>
      </c>
      <c r="K7" s="5">
        <f t="shared" si="1"/>
        <v>2900868</v>
      </c>
      <c r="L7" s="4">
        <f t="shared" si="0"/>
        <v>0</v>
      </c>
    </row>
    <row r="8" spans="1:12" x14ac:dyDescent="0.25">
      <c r="A8" s="1" t="s">
        <v>13</v>
      </c>
      <c r="B8" s="3">
        <v>2</v>
      </c>
      <c r="C8" s="3">
        <v>4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/>
      <c r="K8" s="3">
        <v>11</v>
      </c>
      <c r="L8" s="4">
        <f t="shared" si="0"/>
        <v>0</v>
      </c>
    </row>
    <row r="9" spans="1:12" x14ac:dyDescent="0.25">
      <c r="A9" s="1" t="s">
        <v>14</v>
      </c>
      <c r="B9" s="3">
        <v>377</v>
      </c>
      <c r="C9" s="3">
        <v>371</v>
      </c>
      <c r="D9" s="1">
        <v>144</v>
      </c>
      <c r="E9" s="3">
        <v>137</v>
      </c>
      <c r="F9" s="3">
        <v>136</v>
      </c>
      <c r="G9" s="3">
        <v>106</v>
      </c>
      <c r="H9" s="3"/>
      <c r="I9" s="3"/>
      <c r="J9" s="3"/>
      <c r="K9" s="3">
        <v>1271</v>
      </c>
      <c r="L9" s="4">
        <f t="shared" si="0"/>
        <v>0</v>
      </c>
    </row>
    <row r="10" spans="1:12" x14ac:dyDescent="0.25">
      <c r="A10" s="1" t="s">
        <v>15</v>
      </c>
      <c r="B10" s="3">
        <v>1315</v>
      </c>
      <c r="C10" s="3"/>
      <c r="D10" s="1"/>
      <c r="E10" s="3">
        <v>15275</v>
      </c>
      <c r="F10" s="3">
        <v>192</v>
      </c>
      <c r="G10" s="3"/>
      <c r="H10" s="3"/>
      <c r="I10" s="3"/>
      <c r="J10" s="3">
        <v>659</v>
      </c>
      <c r="K10" s="3">
        <v>17441</v>
      </c>
      <c r="L10" s="4">
        <f t="shared" si="0"/>
        <v>0</v>
      </c>
    </row>
    <row r="11" spans="1:12" x14ac:dyDescent="0.25">
      <c r="A11" s="1" t="s">
        <v>8</v>
      </c>
      <c r="B11" s="3">
        <v>1100443</v>
      </c>
      <c r="C11" s="3">
        <v>856277</v>
      </c>
      <c r="D11" s="3">
        <v>380209</v>
      </c>
      <c r="E11" s="3">
        <v>272289</v>
      </c>
      <c r="F11" s="3">
        <v>172616</v>
      </c>
      <c r="G11" s="3">
        <v>114450</v>
      </c>
      <c r="H11" s="3"/>
      <c r="I11" s="3"/>
      <c r="J11" s="3">
        <v>23307</v>
      </c>
      <c r="K11" s="3">
        <v>2919591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/>
      <c r="I12" s="4"/>
      <c r="J12" s="4">
        <f t="shared" si="2"/>
        <v>0</v>
      </c>
      <c r="K12" s="4">
        <f t="shared" si="2"/>
        <v>0</v>
      </c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2" t="s">
        <v>16</v>
      </c>
    </row>
    <row r="16" spans="1:12" x14ac:dyDescent="0.25">
      <c r="A16" s="1" t="s">
        <v>9</v>
      </c>
      <c r="B16" s="9">
        <v>2398.4290000000001</v>
      </c>
      <c r="C16" s="9">
        <v>1759.0509999999999</v>
      </c>
      <c r="D16" s="9">
        <v>744.77499999999998</v>
      </c>
      <c r="E16" s="9">
        <v>524.59100000000001</v>
      </c>
      <c r="F16" s="9">
        <v>217.048</v>
      </c>
      <c r="G16" s="9">
        <v>474.28899999999999</v>
      </c>
      <c r="H16" s="9"/>
      <c r="I16" s="9"/>
      <c r="J16" s="9">
        <v>62.993000000000002</v>
      </c>
      <c r="K16" s="9">
        <v>6181.1760000000004</v>
      </c>
      <c r="L16" s="8">
        <f>SUM(B16:J16)-K16</f>
        <v>0</v>
      </c>
    </row>
    <row r="17" spans="1:12" x14ac:dyDescent="0.25">
      <c r="A17" s="1" t="s">
        <v>10</v>
      </c>
      <c r="B17" s="9">
        <v>922.12400000000002</v>
      </c>
      <c r="C17" s="9">
        <v>657.15</v>
      </c>
      <c r="D17" s="9" t="e">
        <f>NA()</f>
        <v>#N/A</v>
      </c>
      <c r="E17" s="9">
        <v>131.983</v>
      </c>
      <c r="F17" s="9">
        <v>141.01599999999999</v>
      </c>
      <c r="G17" s="9">
        <v>70.944999999999993</v>
      </c>
      <c r="H17" s="9"/>
      <c r="I17" s="9"/>
      <c r="J17" s="9" t="e">
        <f>NA()</f>
        <v>#N/A</v>
      </c>
      <c r="K17" s="9" t="e">
        <f>NA()</f>
        <v>#N/A</v>
      </c>
      <c r="L17" s="8" t="e">
        <f>SUM(B17:J17)-K17</f>
        <v>#N/A</v>
      </c>
    </row>
    <row r="18" spans="1:12" x14ac:dyDescent="0.25">
      <c r="A18" s="1" t="s">
        <v>11</v>
      </c>
      <c r="B18" s="9">
        <v>2086.4639999999999</v>
      </c>
      <c r="C18" s="9">
        <v>1698.2550000000001</v>
      </c>
      <c r="D18" s="9" t="e">
        <f>NA()</f>
        <v>#N/A</v>
      </c>
      <c r="E18" s="9">
        <v>505.78899999999999</v>
      </c>
      <c r="F18" s="9">
        <v>232.10300000000001</v>
      </c>
      <c r="G18" s="9">
        <v>1525.3579999999999</v>
      </c>
      <c r="H18" s="9"/>
      <c r="I18" s="9"/>
      <c r="J18" s="9" t="e">
        <f>NA()</f>
        <v>#N/A</v>
      </c>
      <c r="K18" s="9" t="e">
        <f>NA()</f>
        <v>#N/A</v>
      </c>
      <c r="L18" s="8" t="e">
        <f>SUM(B18:J18)-K18</f>
        <v>#N/A</v>
      </c>
    </row>
    <row r="19" spans="1:12" x14ac:dyDescent="0.25">
      <c r="A19" s="1" t="s">
        <v>12</v>
      </c>
      <c r="B19" s="15">
        <f>B17+B18</f>
        <v>3008.5879999999997</v>
      </c>
      <c r="C19" s="15">
        <f>C17+C18</f>
        <v>2355.4050000000002</v>
      </c>
      <c r="D19" s="9">
        <v>885.327</v>
      </c>
      <c r="E19" s="15">
        <f>E17+E18</f>
        <v>637.77199999999993</v>
      </c>
      <c r="F19" s="15">
        <f>F17+F18</f>
        <v>373.11900000000003</v>
      </c>
      <c r="G19" s="15">
        <f>G17+G18</f>
        <v>1596.3029999999999</v>
      </c>
      <c r="H19" s="15"/>
      <c r="I19" s="15"/>
      <c r="J19" s="9">
        <v>48.869</v>
      </c>
      <c r="K19" s="9">
        <v>8905.3829999999998</v>
      </c>
      <c r="L19" s="8">
        <f>SUM(B19:J19)-K19</f>
        <v>0</v>
      </c>
    </row>
    <row r="20" spans="1:12" x14ac:dyDescent="0.25">
      <c r="A20" s="1" t="s">
        <v>19</v>
      </c>
      <c r="B20" s="15">
        <f t="shared" ref="B20:K20" si="3">SUM(B16,B19)</f>
        <v>5407.0169999999998</v>
      </c>
      <c r="C20" s="15">
        <f t="shared" si="3"/>
        <v>4114.4560000000001</v>
      </c>
      <c r="D20" s="15">
        <f t="shared" si="3"/>
        <v>1630.1019999999999</v>
      </c>
      <c r="E20" s="15">
        <f t="shared" si="3"/>
        <v>1162.3629999999998</v>
      </c>
      <c r="F20" s="15">
        <f t="shared" si="3"/>
        <v>590.16700000000003</v>
      </c>
      <c r="G20" s="15">
        <f t="shared" si="3"/>
        <v>2070.5919999999996</v>
      </c>
      <c r="H20" s="15"/>
      <c r="I20" s="15"/>
      <c r="J20" s="15">
        <f t="shared" si="3"/>
        <v>111.86199999999999</v>
      </c>
      <c r="K20" s="15">
        <f t="shared" si="3"/>
        <v>15086.559000000001</v>
      </c>
      <c r="L20" s="8"/>
    </row>
    <row r="21" spans="1:12" x14ac:dyDescent="0.25">
      <c r="A21" s="1" t="s">
        <v>13</v>
      </c>
      <c r="B21" s="9">
        <v>385.15800000000002</v>
      </c>
      <c r="C21" s="9">
        <v>304.04199999999997</v>
      </c>
      <c r="D21" s="9">
        <v>33.097999999999999</v>
      </c>
      <c r="E21" s="9">
        <v>6.984</v>
      </c>
      <c r="F21" s="14">
        <v>3.3959999999999999</v>
      </c>
      <c r="G21" s="9">
        <v>7.7690000000000001</v>
      </c>
      <c r="H21" s="9"/>
      <c r="I21" s="9"/>
      <c r="J21" s="9"/>
      <c r="K21" s="9">
        <v>740.447</v>
      </c>
      <c r="L21" s="8">
        <f>SUM(B21:J21)-K21</f>
        <v>0</v>
      </c>
    </row>
    <row r="22" spans="1:12" x14ac:dyDescent="0.25">
      <c r="A22" s="1" t="s">
        <v>14</v>
      </c>
      <c r="B22" s="9">
        <v>71.373000000000005</v>
      </c>
      <c r="C22" s="9">
        <v>52.762</v>
      </c>
      <c r="D22" s="9">
        <v>18.646999999999998</v>
      </c>
      <c r="E22" s="9">
        <v>11.829000000000001</v>
      </c>
      <c r="F22" s="9">
        <v>9.7050000000000001</v>
      </c>
      <c r="G22" s="9">
        <v>7.47</v>
      </c>
      <c r="H22" s="9"/>
      <c r="I22" s="9"/>
      <c r="J22" s="9"/>
      <c r="K22" s="9">
        <v>171.786</v>
      </c>
      <c r="L22" s="8">
        <f>SUM(B22:J22)-K22</f>
        <v>0</v>
      </c>
    </row>
    <row r="23" spans="1:12" x14ac:dyDescent="0.25">
      <c r="A23" s="1" t="s">
        <v>15</v>
      </c>
      <c r="B23" s="9">
        <v>14.776999999999999</v>
      </c>
      <c r="C23" s="9"/>
      <c r="D23" s="9"/>
      <c r="E23" s="9">
        <v>15.228</v>
      </c>
      <c r="F23" s="9">
        <v>9.2999999999999999E-2</v>
      </c>
      <c r="G23" s="9"/>
      <c r="H23" s="9"/>
      <c r="I23" s="9"/>
      <c r="J23" s="9">
        <v>28.561</v>
      </c>
      <c r="K23" s="9">
        <v>58.658999999999999</v>
      </c>
      <c r="L23" s="8">
        <f>SUM(B23:J23)-K23</f>
        <v>0</v>
      </c>
    </row>
    <row r="24" spans="1:12" x14ac:dyDescent="0.25">
      <c r="A24" s="1" t="s">
        <v>8</v>
      </c>
      <c r="B24" s="9">
        <v>5878.3249999999998</v>
      </c>
      <c r="C24" s="9">
        <v>4471.26</v>
      </c>
      <c r="D24" s="9">
        <v>1681.847</v>
      </c>
      <c r="E24" s="9">
        <v>1196.404</v>
      </c>
      <c r="F24" s="9">
        <v>603.36099999999999</v>
      </c>
      <c r="G24" s="9">
        <v>2085.8310000000001</v>
      </c>
      <c r="H24" s="9"/>
      <c r="I24" s="9"/>
      <c r="J24" s="9">
        <v>140.423</v>
      </c>
      <c r="K24" s="9">
        <v>16057.450999999999</v>
      </c>
      <c r="L24" s="8">
        <f>SUM(B24:J24)-K24</f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0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/>
      <c r="I25" s="8"/>
      <c r="J25" s="8">
        <f t="shared" si="4"/>
        <v>0</v>
      </c>
      <c r="K25" s="8">
        <f t="shared" si="4"/>
        <v>0</v>
      </c>
      <c r="L25" s="1"/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x14ac:dyDescent="0.25">
      <c r="A27" s="1" t="s">
        <v>23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2" t="s">
        <v>16</v>
      </c>
    </row>
    <row r="29" spans="1:12" x14ac:dyDescent="0.25">
      <c r="A29" s="1" t="s">
        <v>9</v>
      </c>
      <c r="B29" s="9">
        <v>25.37</v>
      </c>
      <c r="C29" s="9">
        <v>17.356000000000002</v>
      </c>
      <c r="D29" s="9" t="e">
        <f>NA()</f>
        <v>#N/A</v>
      </c>
      <c r="E29" s="9">
        <v>5.0759999999999996</v>
      </c>
      <c r="F29" s="9">
        <v>3.1669999999999998</v>
      </c>
      <c r="G29" s="9">
        <v>2.8759999999999999</v>
      </c>
      <c r="H29" s="9"/>
      <c r="I29" s="9"/>
      <c r="J29" s="9">
        <v>0.81</v>
      </c>
      <c r="K29" s="9" t="e">
        <f>NA()</f>
        <v>#N/A</v>
      </c>
      <c r="L29" s="8" t="e">
        <f>SUM(B29:J29)-K29</f>
        <v>#N/A</v>
      </c>
    </row>
    <row r="30" spans="1:12" x14ac:dyDescent="0.25">
      <c r="A30" s="1" t="s">
        <v>10</v>
      </c>
      <c r="B30" s="9">
        <v>13.053000000000001</v>
      </c>
      <c r="C30" s="9">
        <v>10.363</v>
      </c>
      <c r="D30" s="9" t="e">
        <f>NA()</f>
        <v>#N/A</v>
      </c>
      <c r="E30" s="9">
        <v>2.1949999999999998</v>
      </c>
      <c r="F30" s="9">
        <v>2.476</v>
      </c>
      <c r="G30" s="9">
        <v>0.67500000000000004</v>
      </c>
      <c r="H30" s="9"/>
      <c r="I30" s="9"/>
      <c r="J30" s="9" t="e">
        <f>NA()</f>
        <v>#N/A</v>
      </c>
      <c r="K30" s="9" t="e">
        <f>NA()</f>
        <v>#N/A</v>
      </c>
      <c r="L30" s="8" t="e">
        <f>SUM(B30:J30)-K30</f>
        <v>#N/A</v>
      </c>
    </row>
    <row r="31" spans="1:12" x14ac:dyDescent="0.25">
      <c r="A31" s="1" t="s">
        <v>11</v>
      </c>
      <c r="B31" s="9">
        <v>20.443999999999999</v>
      </c>
      <c r="C31" s="9">
        <v>15.605</v>
      </c>
      <c r="D31" s="9" t="e">
        <f>NA()</f>
        <v>#N/A</v>
      </c>
      <c r="E31" s="9">
        <v>4.5990000000000002</v>
      </c>
      <c r="F31" s="9">
        <v>2.3650000000000002</v>
      </c>
      <c r="G31" s="9">
        <v>2.859</v>
      </c>
      <c r="H31" s="9"/>
      <c r="I31" s="9"/>
      <c r="J31" s="9" t="e">
        <f>NA()</f>
        <v>#N/A</v>
      </c>
      <c r="K31" s="9" t="e">
        <f>NA()</f>
        <v>#N/A</v>
      </c>
      <c r="L31" s="8" t="e">
        <f>SUM(B31:J31)-K31</f>
        <v>#N/A</v>
      </c>
    </row>
    <row r="32" spans="1:12" x14ac:dyDescent="0.25">
      <c r="A32" s="1" t="s">
        <v>12</v>
      </c>
      <c r="B32" s="15">
        <f>B30+B31</f>
        <v>33.497</v>
      </c>
      <c r="C32" s="15">
        <f>C30+C31</f>
        <v>25.968</v>
      </c>
      <c r="D32" s="9" t="e">
        <f>NA()</f>
        <v>#N/A</v>
      </c>
      <c r="E32" s="15">
        <f>E30+E31</f>
        <v>6.7940000000000005</v>
      </c>
      <c r="F32" s="15">
        <f>F30+F31</f>
        <v>4.8410000000000002</v>
      </c>
      <c r="G32" s="15">
        <f>G30+G31</f>
        <v>3.5339999999999998</v>
      </c>
      <c r="H32" s="15"/>
      <c r="I32" s="15"/>
      <c r="J32" s="9">
        <v>0.79</v>
      </c>
      <c r="K32" s="9" t="e">
        <f>NA()</f>
        <v>#N/A</v>
      </c>
      <c r="L32" s="8" t="e">
        <f>SUM(B32:J32)-K32</f>
        <v>#N/A</v>
      </c>
    </row>
    <row r="33" spans="1:12" x14ac:dyDescent="0.25">
      <c r="A33" s="1" t="s">
        <v>19</v>
      </c>
      <c r="B33" s="15">
        <f>SUM(B29,B32)</f>
        <v>58.867000000000004</v>
      </c>
      <c r="C33" s="15">
        <f>SUM(C29,C32)</f>
        <v>43.323999999999998</v>
      </c>
      <c r="D33" s="9" t="e">
        <f>NA()</f>
        <v>#N/A</v>
      </c>
      <c r="E33" s="15">
        <f>SUM(E29,E32)</f>
        <v>11.870000000000001</v>
      </c>
      <c r="F33" s="15">
        <f>SUM(F29,F32)</f>
        <v>8.0079999999999991</v>
      </c>
      <c r="G33" s="15">
        <f>SUM(G29,G32)</f>
        <v>6.41</v>
      </c>
      <c r="H33" s="15"/>
      <c r="I33" s="15"/>
      <c r="J33" s="15">
        <f>SUM(J29,J32)</f>
        <v>1.6</v>
      </c>
      <c r="K33" s="9" t="e">
        <f>NA()</f>
        <v>#N/A</v>
      </c>
      <c r="L33" s="8"/>
    </row>
    <row r="34" spans="1:12" x14ac:dyDescent="0.25">
      <c r="A34" s="1" t="s">
        <v>13</v>
      </c>
      <c r="B34" s="9">
        <v>2.89</v>
      </c>
      <c r="C34" s="9">
        <v>2.117</v>
      </c>
      <c r="D34" s="9"/>
      <c r="E34" s="9">
        <v>6.3E-2</v>
      </c>
      <c r="F34" s="9">
        <v>3.5999999999999997E-2</v>
      </c>
      <c r="G34" s="9">
        <v>4.4999999999999998E-2</v>
      </c>
      <c r="H34" s="9"/>
      <c r="I34" s="9"/>
      <c r="J34" s="9"/>
      <c r="K34" s="9"/>
      <c r="L34" s="8">
        <f>SUM(B34:J34)-K34</f>
        <v>5.1509999999999989</v>
      </c>
    </row>
    <row r="35" spans="1:12" x14ac:dyDescent="0.25">
      <c r="A35" s="1" t="s">
        <v>14</v>
      </c>
      <c r="B35" s="9">
        <v>1.1659999999999999</v>
      </c>
      <c r="C35" s="9">
        <v>0.68400000000000005</v>
      </c>
      <c r="D35" s="9"/>
      <c r="E35" s="9">
        <v>0.23899999999999999</v>
      </c>
      <c r="F35" s="9">
        <v>0.109</v>
      </c>
      <c r="G35" s="9">
        <v>9.2999999999999999E-2</v>
      </c>
      <c r="H35" s="9"/>
      <c r="I35" s="9"/>
      <c r="J35" s="9"/>
      <c r="K35" s="9"/>
      <c r="L35" s="8">
        <f>SUM(B35:J35)-K35</f>
        <v>2.2909999999999999</v>
      </c>
    </row>
    <row r="36" spans="1:12" x14ac:dyDescent="0.25">
      <c r="A36" s="1" t="s">
        <v>15</v>
      </c>
      <c r="B36" s="9">
        <v>0.37</v>
      </c>
      <c r="C36" s="9"/>
      <c r="D36" s="9"/>
      <c r="E36" s="9">
        <v>0.67800000000000005</v>
      </c>
      <c r="F36" s="9">
        <v>5.0000000000000001E-3</v>
      </c>
      <c r="G36" s="9">
        <v>9.8000000000000004E-2</v>
      </c>
      <c r="H36" s="9"/>
      <c r="I36" s="9"/>
      <c r="J36" s="9">
        <v>0.318</v>
      </c>
      <c r="K36" s="9"/>
      <c r="L36" s="8">
        <f>SUM(B36:J36)-K36</f>
        <v>1.4690000000000001</v>
      </c>
    </row>
    <row r="37" spans="1:12" x14ac:dyDescent="0.25">
      <c r="A37" s="1" t="s">
        <v>8</v>
      </c>
      <c r="B37" s="9">
        <v>63.292999999999999</v>
      </c>
      <c r="C37" s="9">
        <v>46.125</v>
      </c>
      <c r="D37" s="9">
        <v>19.643999999999998</v>
      </c>
      <c r="E37" s="9">
        <v>12.85</v>
      </c>
      <c r="F37" s="9">
        <v>8.1579999999999995</v>
      </c>
      <c r="G37" s="9">
        <v>6.6459999999999999</v>
      </c>
      <c r="H37" s="9"/>
      <c r="I37" s="9"/>
      <c r="J37" s="9">
        <v>1.9179999999999999</v>
      </c>
      <c r="K37" s="9">
        <v>158.63399999999999</v>
      </c>
      <c r="L37" s="8">
        <f>SUM(B37:J37)-K37</f>
        <v>0</v>
      </c>
    </row>
    <row r="38" spans="1:12" x14ac:dyDescent="0.25">
      <c r="A38" s="2" t="s">
        <v>16</v>
      </c>
      <c r="B38" s="4">
        <f>SUM(B33:B36)-B37</f>
        <v>0</v>
      </c>
      <c r="C38" s="4">
        <f t="shared" ref="C38:K38" si="5">SUM(C33:C36)-C37</f>
        <v>0</v>
      </c>
      <c r="D38" s="4" t="e">
        <f t="shared" si="5"/>
        <v>#N/A</v>
      </c>
      <c r="E38" s="4">
        <f t="shared" si="5"/>
        <v>0</v>
      </c>
      <c r="F38" s="4">
        <f t="shared" si="5"/>
        <v>0</v>
      </c>
      <c r="G38" s="4">
        <f t="shared" si="5"/>
        <v>0</v>
      </c>
      <c r="H38" s="4"/>
      <c r="I38" s="4"/>
      <c r="J38" s="4">
        <f t="shared" si="5"/>
        <v>0</v>
      </c>
      <c r="K38" s="4" t="e">
        <f t="shared" si="5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7">
        <f>B29*200/B16</f>
        <v>2.1155514714006545</v>
      </c>
      <c r="C42" s="7">
        <f t="shared" ref="C42:K42" si="6">C29*200/C16</f>
        <v>1.973336759423121</v>
      </c>
      <c r="D42" s="7" t="e">
        <f t="shared" si="6"/>
        <v>#N/A</v>
      </c>
      <c r="E42" s="7">
        <f t="shared" si="6"/>
        <v>1.9352219157400716</v>
      </c>
      <c r="F42" s="7">
        <f t="shared" si="6"/>
        <v>2.9182484980280856</v>
      </c>
      <c r="G42" s="7">
        <f t="shared" si="6"/>
        <v>1.2127626826681621</v>
      </c>
      <c r="H42" s="7"/>
      <c r="I42" s="7"/>
      <c r="J42" s="7">
        <f t="shared" si="6"/>
        <v>2.571714317463845</v>
      </c>
      <c r="K42" s="7" t="e">
        <f t="shared" si="6"/>
        <v>#N/A</v>
      </c>
      <c r="L42" s="4"/>
    </row>
    <row r="43" spans="1:12" x14ac:dyDescent="0.25">
      <c r="A43" s="1" t="s">
        <v>10</v>
      </c>
      <c r="B43" s="7">
        <f t="shared" ref="B43:K50" si="7">B30*200/B17</f>
        <v>2.8310726106250357</v>
      </c>
      <c r="C43" s="7">
        <f t="shared" si="7"/>
        <v>3.1539222399756524</v>
      </c>
      <c r="D43" s="7" t="e">
        <f t="shared" si="7"/>
        <v>#N/A</v>
      </c>
      <c r="E43" s="7">
        <f t="shared" si="7"/>
        <v>3.3261859481902967</v>
      </c>
      <c r="F43" s="7">
        <f t="shared" si="7"/>
        <v>3.5116582515459238</v>
      </c>
      <c r="G43" s="7">
        <f t="shared" si="7"/>
        <v>1.9028825146240047</v>
      </c>
      <c r="H43" s="7"/>
      <c r="I43" s="7"/>
      <c r="J43" s="7" t="e">
        <f t="shared" si="7"/>
        <v>#N/A</v>
      </c>
      <c r="K43" s="7" t="e">
        <f t="shared" si="7"/>
        <v>#N/A</v>
      </c>
      <c r="L43" s="4"/>
    </row>
    <row r="44" spans="1:12" x14ac:dyDescent="0.25">
      <c r="A44" s="1" t="s">
        <v>11</v>
      </c>
      <c r="B44" s="7">
        <f t="shared" si="7"/>
        <v>1.9596791509462899</v>
      </c>
      <c r="C44" s="7">
        <f t="shared" si="7"/>
        <v>1.8377687685300499</v>
      </c>
      <c r="D44" s="7" t="e">
        <f t="shared" si="7"/>
        <v>#N/A</v>
      </c>
      <c r="E44" s="7">
        <f t="shared" si="7"/>
        <v>1.8185448872948999</v>
      </c>
      <c r="F44" s="7">
        <f t="shared" si="7"/>
        <v>2.0378883512923145</v>
      </c>
      <c r="G44" s="7">
        <f t="shared" si="7"/>
        <v>0.37486281908902697</v>
      </c>
      <c r="H44" s="7"/>
      <c r="I44" s="7"/>
      <c r="J44" s="7" t="e">
        <f t="shared" si="7"/>
        <v>#N/A</v>
      </c>
      <c r="K44" s="7" t="e">
        <f t="shared" si="7"/>
        <v>#N/A</v>
      </c>
      <c r="L44" s="4"/>
    </row>
    <row r="45" spans="1:12" x14ac:dyDescent="0.25">
      <c r="A45" s="1" t="s">
        <v>12</v>
      </c>
      <c r="B45" s="7">
        <f t="shared" si="7"/>
        <v>2.2267588649559196</v>
      </c>
      <c r="C45" s="7">
        <f t="shared" si="7"/>
        <v>2.2049711196163715</v>
      </c>
      <c r="D45" s="7" t="e">
        <f t="shared" si="7"/>
        <v>#N/A</v>
      </c>
      <c r="E45" s="7">
        <f t="shared" si="7"/>
        <v>2.1305419491605155</v>
      </c>
      <c r="F45" s="7">
        <f t="shared" si="7"/>
        <v>2.5948825977771168</v>
      </c>
      <c r="G45" s="7">
        <f t="shared" si="7"/>
        <v>0.44277308255387604</v>
      </c>
      <c r="H45" s="7"/>
      <c r="I45" s="7"/>
      <c r="J45" s="7">
        <f t="shared" si="7"/>
        <v>3.2331334793018067</v>
      </c>
      <c r="K45" s="7" t="e">
        <f t="shared" si="7"/>
        <v>#N/A</v>
      </c>
      <c r="L45" s="4"/>
    </row>
    <row r="46" spans="1:12" x14ac:dyDescent="0.25">
      <c r="A46" s="1" t="s">
        <v>19</v>
      </c>
      <c r="B46" s="7">
        <f t="shared" si="7"/>
        <v>2.1774298101892415</v>
      </c>
      <c r="C46" s="7">
        <f t="shared" si="7"/>
        <v>2.1059406152356468</v>
      </c>
      <c r="D46" s="7" t="e">
        <f t="shared" si="7"/>
        <v>#N/A</v>
      </c>
      <c r="E46" s="7">
        <f t="shared" si="7"/>
        <v>2.0423912323430806</v>
      </c>
      <c r="F46" s="7">
        <f>F33*200/F21</f>
        <v>471.61366313309776</v>
      </c>
      <c r="G46" s="7">
        <f t="shared" si="7"/>
        <v>0.6191466015516337</v>
      </c>
      <c r="H46" s="7"/>
      <c r="I46" s="7"/>
      <c r="J46" s="7">
        <f t="shared" si="7"/>
        <v>2.8606676083030877</v>
      </c>
      <c r="K46" s="7" t="e">
        <f t="shared" si="7"/>
        <v>#N/A</v>
      </c>
      <c r="L46" s="4"/>
    </row>
    <row r="47" spans="1:12" x14ac:dyDescent="0.25">
      <c r="A47" s="1" t="s">
        <v>13</v>
      </c>
      <c r="B47" s="7">
        <f t="shared" si="7"/>
        <v>1.5006828366540483</v>
      </c>
      <c r="C47" s="7">
        <f t="shared" si="7"/>
        <v>1.3925707632498143</v>
      </c>
      <c r="D47" s="7">
        <f t="shared" si="7"/>
        <v>0</v>
      </c>
      <c r="E47" s="7">
        <f t="shared" si="7"/>
        <v>1.8041237113402062</v>
      </c>
      <c r="F47" s="7">
        <f>F34*200/F22</f>
        <v>0.74188562596599683</v>
      </c>
      <c r="G47" s="7">
        <f t="shared" si="7"/>
        <v>1.1584502509975543</v>
      </c>
      <c r="H47" s="7"/>
      <c r="I47" s="7"/>
      <c r="J47" s="7" t="e">
        <f t="shared" si="7"/>
        <v>#DIV/0!</v>
      </c>
      <c r="K47" s="7">
        <f t="shared" si="7"/>
        <v>0</v>
      </c>
      <c r="L47" s="4"/>
    </row>
    <row r="48" spans="1:12" x14ac:dyDescent="0.25">
      <c r="A48" s="1" t="s">
        <v>14</v>
      </c>
      <c r="B48" s="7">
        <f t="shared" si="7"/>
        <v>3.2673419920698299</v>
      </c>
      <c r="C48" s="7">
        <f t="shared" si="7"/>
        <v>2.5927751032940374</v>
      </c>
      <c r="D48" s="7">
        <f t="shared" si="7"/>
        <v>0</v>
      </c>
      <c r="E48" s="7">
        <f t="shared" si="7"/>
        <v>4.0409163919181665</v>
      </c>
      <c r="F48" s="7">
        <f>F35*200/F23</f>
        <v>234.40860215053763</v>
      </c>
      <c r="G48" s="7">
        <f t="shared" si="7"/>
        <v>2.48995983935743</v>
      </c>
      <c r="H48" s="7"/>
      <c r="I48" s="7"/>
      <c r="J48" s="7" t="e">
        <f t="shared" si="7"/>
        <v>#DIV/0!</v>
      </c>
      <c r="K48" s="7">
        <f t="shared" si="7"/>
        <v>0</v>
      </c>
      <c r="L48" s="4"/>
    </row>
    <row r="49" spans="1:12" x14ac:dyDescent="0.25">
      <c r="A49" s="1" t="s">
        <v>15</v>
      </c>
      <c r="B49" s="7">
        <f t="shared" si="7"/>
        <v>5.0077823644853492</v>
      </c>
      <c r="C49" s="7" t="e">
        <f t="shared" si="7"/>
        <v>#DIV/0!</v>
      </c>
      <c r="D49" s="7" t="e">
        <f t="shared" si="7"/>
        <v>#DIV/0!</v>
      </c>
      <c r="E49" s="7">
        <f t="shared" si="7"/>
        <v>8.9046493301812468</v>
      </c>
      <c r="F49" s="7" t="e">
        <f>F36*200/#REF!</f>
        <v>#REF!</v>
      </c>
      <c r="G49" s="7" t="e">
        <f t="shared" si="7"/>
        <v>#DIV/0!</v>
      </c>
      <c r="H49" s="7"/>
      <c r="I49" s="7"/>
      <c r="J49" s="7">
        <f t="shared" si="7"/>
        <v>2.2268127866671334</v>
      </c>
      <c r="K49" s="7">
        <f t="shared" si="7"/>
        <v>0</v>
      </c>
      <c r="L49" s="4"/>
    </row>
    <row r="50" spans="1:12" x14ac:dyDescent="0.25">
      <c r="A50" s="1" t="s">
        <v>8</v>
      </c>
      <c r="B50" s="7">
        <f t="shared" si="7"/>
        <v>2.1534365656883554</v>
      </c>
      <c r="C50" s="7">
        <f t="shared" si="7"/>
        <v>2.0631768226405978</v>
      </c>
      <c r="D50" s="7">
        <f t="shared" si="7"/>
        <v>2.336003215512469</v>
      </c>
      <c r="E50" s="7">
        <f t="shared" si="7"/>
        <v>2.1481038177739293</v>
      </c>
      <c r="F50" s="7">
        <f t="shared" si="7"/>
        <v>2.7041853881838565</v>
      </c>
      <c r="G50" s="7">
        <f t="shared" si="7"/>
        <v>0.63725201130868225</v>
      </c>
      <c r="H50" s="7"/>
      <c r="I50" s="7"/>
      <c r="J50" s="7">
        <f t="shared" si="7"/>
        <v>2.7317462239091883</v>
      </c>
      <c r="K50" s="7">
        <f t="shared" si="7"/>
        <v>1.9758304104431019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8">C41</f>
        <v>Vic</v>
      </c>
      <c r="D52" s="1" t="str">
        <f t="shared" si="8"/>
        <v>Qld</v>
      </c>
      <c r="E52" s="1" t="str">
        <f t="shared" si="8"/>
        <v>SA</v>
      </c>
      <c r="F52" s="1" t="str">
        <f t="shared" si="8"/>
        <v>WA</v>
      </c>
      <c r="G52" s="1" t="str">
        <f t="shared" si="8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14">
        <f>IF(B57&gt;0,B58*200/B57,NA())</f>
        <v>2.1155514714006545</v>
      </c>
      <c r="C53" s="114">
        <f t="shared" ref="C53:I53" si="9">IF(C57&gt;0,C58*200/C57,NA())</f>
        <v>1.973336759423121</v>
      </c>
      <c r="D53" s="114" t="e">
        <f t="shared" si="9"/>
        <v>#N/A</v>
      </c>
      <c r="E53" s="114">
        <f t="shared" si="9"/>
        <v>1.9352219157400716</v>
      </c>
      <c r="F53" s="114">
        <f t="shared" si="9"/>
        <v>2.9182484980280856</v>
      </c>
      <c r="G53" s="114">
        <f t="shared" si="9"/>
        <v>1.2127626826681621</v>
      </c>
      <c r="H53" s="114">
        <f t="shared" si="9"/>
        <v>2.571714317463845</v>
      </c>
      <c r="I53" s="114">
        <f t="shared" si="9"/>
        <v>2.0107052441495763</v>
      </c>
      <c r="J53" s="21"/>
      <c r="K53" s="21"/>
      <c r="L53" s="7">
        <f>L57</f>
        <v>2.0545211972559434</v>
      </c>
    </row>
    <row r="54" spans="1:12" x14ac:dyDescent="0.25">
      <c r="A54" s="1" t="s">
        <v>30</v>
      </c>
      <c r="B54" s="114">
        <f>IF(B63&gt;0,B64*200/B63,NA())</f>
        <v>2.1795478945347795</v>
      </c>
      <c r="C54" s="114">
        <f t="shared" ref="C54:I54" si="10">IF(C63&gt;0,C64*200/C63,NA())</f>
        <v>2.1214441807397582</v>
      </c>
      <c r="D54" s="114" t="e">
        <f t="shared" si="10"/>
        <v>#N/A</v>
      </c>
      <c r="E54" s="114">
        <f t="shared" si="10"/>
        <v>2.3143344948668751</v>
      </c>
      <c r="F54" s="114">
        <f t="shared" si="10"/>
        <v>2.5839151154633675</v>
      </c>
      <c r="G54" s="114">
        <f t="shared" si="10"/>
        <v>0.46787486767332154</v>
      </c>
      <c r="H54" s="114">
        <f t="shared" si="10"/>
        <v>2.8619398166085488</v>
      </c>
      <c r="I54" s="114">
        <f t="shared" si="10"/>
        <v>1.8868572511442008</v>
      </c>
      <c r="J54" s="7"/>
      <c r="K54" s="7"/>
      <c r="L54" s="7">
        <f>L63</f>
        <v>1.9279743910507561</v>
      </c>
    </row>
    <row r="55" spans="1:12" x14ac:dyDescent="0.25">
      <c r="A55" s="1" t="s">
        <v>8</v>
      </c>
      <c r="B55" s="114">
        <f>IF(B60&gt;0,B61*200/B60,NA())</f>
        <v>2.1534365656883554</v>
      </c>
      <c r="C55" s="114">
        <f t="shared" ref="C55:I55" si="11">IF(C60&gt;0,C61*200/C60,NA())</f>
        <v>2.0631768226405978</v>
      </c>
      <c r="D55" s="114" t="e">
        <f t="shared" si="11"/>
        <v>#N/A</v>
      </c>
      <c r="E55" s="114">
        <f t="shared" si="11"/>
        <v>2.1481038177739293</v>
      </c>
      <c r="F55" s="114">
        <f t="shared" si="11"/>
        <v>2.7041853881838565</v>
      </c>
      <c r="G55" s="114">
        <f t="shared" si="11"/>
        <v>0.63725201130868225</v>
      </c>
      <c r="H55" s="114">
        <f t="shared" si="11"/>
        <v>2.7317462239091883</v>
      </c>
      <c r="I55" s="114">
        <f t="shared" si="11"/>
        <v>1.9336926643221386</v>
      </c>
      <c r="J55" s="7"/>
      <c r="K55" s="7"/>
      <c r="L55" s="7">
        <f>K50</f>
        <v>1.9758304104431019</v>
      </c>
    </row>
    <row r="56" spans="1:12" x14ac:dyDescent="0.25">
      <c r="J56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2398.4290000000001</v>
      </c>
      <c r="C57" s="3">
        <f t="shared" ref="C57:G57" si="12">IF(C58=0,0,C16)</f>
        <v>1759.0509999999999</v>
      </c>
      <c r="D57" s="3">
        <f t="shared" si="12"/>
        <v>0</v>
      </c>
      <c r="E57" s="3">
        <f t="shared" si="12"/>
        <v>524.59100000000001</v>
      </c>
      <c r="F57" s="3">
        <f t="shared" si="12"/>
        <v>217.048</v>
      </c>
      <c r="G57" s="3">
        <f t="shared" si="12"/>
        <v>474.28899999999999</v>
      </c>
      <c r="H57" s="3">
        <f>IF(H58=0,0,J16)</f>
        <v>62.993000000000002</v>
      </c>
      <c r="I57" s="3">
        <f>SUM(B57:H57)</f>
        <v>5436.4009999999998</v>
      </c>
      <c r="J57" s="7">
        <f>I58*200/I57</f>
        <v>2.0107052441495763</v>
      </c>
      <c r="K57" s="7"/>
      <c r="L57" s="7">
        <f>J57*K$50/J$60</f>
        <v>2.0545211972559434</v>
      </c>
    </row>
    <row r="58" spans="1:12" x14ac:dyDescent="0.25">
      <c r="A58" s="1" t="s">
        <v>32</v>
      </c>
      <c r="B58" s="3">
        <f>_xlfn.IFNA(B29,0)</f>
        <v>25.37</v>
      </c>
      <c r="C58" s="3">
        <f t="shared" ref="C58:G58" si="13">_xlfn.IFNA(C29,0)</f>
        <v>17.356000000000002</v>
      </c>
      <c r="D58" s="3">
        <f t="shared" si="13"/>
        <v>0</v>
      </c>
      <c r="E58" s="3">
        <f t="shared" si="13"/>
        <v>5.0759999999999996</v>
      </c>
      <c r="F58" s="3">
        <f t="shared" si="13"/>
        <v>3.1669999999999998</v>
      </c>
      <c r="G58" s="3">
        <f t="shared" si="13"/>
        <v>2.8759999999999999</v>
      </c>
      <c r="H58" s="3">
        <f>_xlfn.IFNA(J29,0)</f>
        <v>0.81</v>
      </c>
      <c r="I58" s="3">
        <f>SUM(B58:H58)</f>
        <v>54.655000000000001</v>
      </c>
      <c r="K58" s="108"/>
      <c r="L58" s="108"/>
    </row>
    <row r="59" spans="1:12" x14ac:dyDescent="0.25">
      <c r="K59" s="108"/>
      <c r="L59" s="108"/>
    </row>
    <row r="60" spans="1:12" x14ac:dyDescent="0.25">
      <c r="A60" s="1" t="s">
        <v>38</v>
      </c>
      <c r="B60" s="3">
        <f>IF(B57=0,0,B24)</f>
        <v>5878.3249999999998</v>
      </c>
      <c r="C60" s="3">
        <f t="shared" ref="C60:G60" si="14">IF(C57=0,0,C24)</f>
        <v>4471.26</v>
      </c>
      <c r="D60" s="3">
        <f t="shared" si="14"/>
        <v>0</v>
      </c>
      <c r="E60" s="3">
        <f t="shared" si="14"/>
        <v>1196.404</v>
      </c>
      <c r="F60" s="3">
        <f t="shared" si="14"/>
        <v>603.36099999999999</v>
      </c>
      <c r="G60" s="3">
        <f t="shared" si="14"/>
        <v>2085.8310000000001</v>
      </c>
      <c r="H60" s="3">
        <f>IF(H57=0,0,J24)</f>
        <v>140.423</v>
      </c>
      <c r="I60" s="3">
        <f>SUM(B60:H60)</f>
        <v>14375.604000000001</v>
      </c>
      <c r="J60" s="7">
        <f>I61*200/I60</f>
        <v>1.9336926643221386</v>
      </c>
      <c r="K60" s="7"/>
      <c r="L60" s="7">
        <f>J60*K$50/J$60</f>
        <v>1.9758304104431019</v>
      </c>
    </row>
    <row r="61" spans="1:12" x14ac:dyDescent="0.25">
      <c r="A61" s="1" t="s">
        <v>39</v>
      </c>
      <c r="B61" s="3">
        <f>IF(B58=0,0,B37)</f>
        <v>63.292999999999999</v>
      </c>
      <c r="C61" s="3">
        <f t="shared" ref="C61:G61" si="15">IF(C58=0,0,C37)</f>
        <v>46.125</v>
      </c>
      <c r="D61" s="3">
        <f t="shared" si="15"/>
        <v>0</v>
      </c>
      <c r="E61" s="3">
        <f t="shared" si="15"/>
        <v>12.85</v>
      </c>
      <c r="F61" s="3">
        <f t="shared" si="15"/>
        <v>8.1579999999999995</v>
      </c>
      <c r="G61" s="3">
        <f t="shared" si="15"/>
        <v>6.6459999999999999</v>
      </c>
      <c r="H61" s="3">
        <f>IF(H58=0,0,J37)</f>
        <v>1.9179999999999999</v>
      </c>
      <c r="I61" s="3">
        <f>SUM(B61:H61)</f>
        <v>138.98999999999998</v>
      </c>
      <c r="K61" s="108"/>
      <c r="L61" s="7"/>
    </row>
    <row r="62" spans="1:12" x14ac:dyDescent="0.25">
      <c r="K62" s="108"/>
      <c r="L62" s="7"/>
    </row>
    <row r="63" spans="1:12" x14ac:dyDescent="0.25">
      <c r="A63" s="1" t="s">
        <v>192</v>
      </c>
      <c r="B63" s="3">
        <f>B60-B57</f>
        <v>3479.8959999999997</v>
      </c>
      <c r="C63" s="3">
        <f t="shared" ref="C63:I64" si="16">C60-C57</f>
        <v>2712.2090000000003</v>
      </c>
      <c r="D63" s="3">
        <f t="shared" si="16"/>
        <v>0</v>
      </c>
      <c r="E63" s="3">
        <f t="shared" si="16"/>
        <v>671.81299999999999</v>
      </c>
      <c r="F63" s="3">
        <f t="shared" si="16"/>
        <v>386.31299999999999</v>
      </c>
      <c r="G63" s="3">
        <f t="shared" si="16"/>
        <v>1611.5420000000001</v>
      </c>
      <c r="H63" s="3">
        <f t="shared" si="16"/>
        <v>77.430000000000007</v>
      </c>
      <c r="I63" s="3">
        <f t="shared" si="16"/>
        <v>8939.2030000000013</v>
      </c>
      <c r="J63" s="7">
        <f>I64*200/I63</f>
        <v>1.8868572511442008</v>
      </c>
      <c r="K63" s="7"/>
      <c r="L63" s="7">
        <f>J63*K$50/J$60</f>
        <v>1.9279743910507561</v>
      </c>
    </row>
    <row r="64" spans="1:12" x14ac:dyDescent="0.25">
      <c r="A64" s="1" t="s">
        <v>193</v>
      </c>
      <c r="B64" s="3">
        <f>B61-B58</f>
        <v>37.923000000000002</v>
      </c>
      <c r="C64" s="3">
        <f t="shared" si="16"/>
        <v>28.768999999999998</v>
      </c>
      <c r="D64" s="3">
        <f t="shared" si="16"/>
        <v>0</v>
      </c>
      <c r="E64" s="3">
        <f t="shared" si="16"/>
        <v>7.774</v>
      </c>
      <c r="F64" s="3">
        <f t="shared" si="16"/>
        <v>4.9909999999999997</v>
      </c>
      <c r="G64" s="3">
        <f t="shared" si="16"/>
        <v>3.77</v>
      </c>
      <c r="H64" s="3">
        <f t="shared" si="16"/>
        <v>1.1079999999999999</v>
      </c>
      <c r="I64" s="3">
        <f t="shared" si="16"/>
        <v>84.33499999999998</v>
      </c>
      <c r="J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F90E-7458-40D0-99F0-4DD999D96565}">
  <sheetPr>
    <tabColor rgb="FF92D050"/>
  </sheetPr>
  <dimension ref="A1:L64"/>
  <sheetViews>
    <sheetView topLeftCell="A19" workbookViewId="0">
      <selection activeCell="B41" sqref="B41:K41"/>
    </sheetView>
  </sheetViews>
  <sheetFormatPr defaultRowHeight="15" x14ac:dyDescent="0.25"/>
  <cols>
    <col min="1" max="1" width="12.28515625" customWidth="1"/>
    <col min="2" max="10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1022764</v>
      </c>
      <c r="C3" s="3">
        <v>747131</v>
      </c>
      <c r="D3" s="3">
        <v>331935</v>
      </c>
      <c r="E3" s="3">
        <v>232420</v>
      </c>
      <c r="F3" s="3">
        <v>154997</v>
      </c>
      <c r="G3" s="3">
        <v>98270</v>
      </c>
      <c r="H3" s="3"/>
      <c r="I3" s="3"/>
      <c r="J3" s="3">
        <v>20670</v>
      </c>
      <c r="K3" s="3">
        <v>2608187</v>
      </c>
      <c r="L3" s="4">
        <f t="shared" ref="L3:L11" si="0">SUM(B3:J3)-K3</f>
        <v>0</v>
      </c>
    </row>
    <row r="4" spans="1:12" x14ac:dyDescent="0.25">
      <c r="A4" s="1" t="s">
        <v>10</v>
      </c>
      <c r="B4" s="3">
        <v>97119</v>
      </c>
      <c r="C4" s="3">
        <v>95903</v>
      </c>
      <c r="D4" s="3">
        <v>56747</v>
      </c>
      <c r="E4" s="3">
        <v>31681</v>
      </c>
      <c r="F4" s="3" t="e">
        <f>NA()</f>
        <v>#N/A</v>
      </c>
      <c r="G4" s="3">
        <v>11104</v>
      </c>
      <c r="H4" s="3"/>
      <c r="I4" s="3"/>
      <c r="J4" s="1" t="e">
        <f>NA()</f>
        <v>#N/A</v>
      </c>
      <c r="K4" s="1" t="e">
        <f>NA()</f>
        <v>#N/A</v>
      </c>
      <c r="L4" s="4" t="e">
        <f t="shared" si="0"/>
        <v>#N/A</v>
      </c>
    </row>
    <row r="5" spans="1:12" x14ac:dyDescent="0.25">
      <c r="A5" s="1" t="s">
        <v>11</v>
      </c>
      <c r="B5" s="3">
        <v>21421</v>
      </c>
      <c r="C5" s="3">
        <v>45931</v>
      </c>
      <c r="D5" s="3">
        <v>5273</v>
      </c>
      <c r="E5" s="3">
        <v>9488</v>
      </c>
      <c r="F5" s="3" t="e">
        <f>NA()</f>
        <v>#N/A</v>
      </c>
      <c r="G5" s="3">
        <v>7789</v>
      </c>
      <c r="H5" s="3"/>
      <c r="I5" s="3"/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118540</v>
      </c>
      <c r="C6" s="5">
        <f>C4+C5</f>
        <v>141834</v>
      </c>
      <c r="D6" s="5">
        <f>D4+D5</f>
        <v>62020</v>
      </c>
      <c r="E6" s="5">
        <f>E4+E5</f>
        <v>41169</v>
      </c>
      <c r="F6" s="3">
        <v>22953</v>
      </c>
      <c r="G6" s="5">
        <f>G4+G5</f>
        <v>18893</v>
      </c>
      <c r="H6" s="5"/>
      <c r="I6" s="5"/>
      <c r="J6" s="6">
        <v>4557</v>
      </c>
      <c r="K6" s="3">
        <v>409966</v>
      </c>
      <c r="L6" s="4">
        <f t="shared" si="0"/>
        <v>0</v>
      </c>
    </row>
    <row r="7" spans="1:12" x14ac:dyDescent="0.25">
      <c r="A7" s="1" t="s">
        <v>19</v>
      </c>
      <c r="B7" s="5">
        <f>SUM(B3,B6)</f>
        <v>1141304</v>
      </c>
      <c r="C7" s="5">
        <f t="shared" ref="C7:K7" si="1">SUM(C3,C6)</f>
        <v>888965</v>
      </c>
      <c r="D7" s="5">
        <f t="shared" si="1"/>
        <v>393955</v>
      </c>
      <c r="E7" s="5">
        <f t="shared" si="1"/>
        <v>273589</v>
      </c>
      <c r="F7" s="5">
        <f t="shared" si="1"/>
        <v>177950</v>
      </c>
      <c r="G7" s="5">
        <f t="shared" si="1"/>
        <v>117163</v>
      </c>
      <c r="H7" s="5"/>
      <c r="I7" s="5"/>
      <c r="J7" s="5">
        <f t="shared" si="1"/>
        <v>25227</v>
      </c>
      <c r="K7" s="5">
        <f t="shared" si="1"/>
        <v>3018153</v>
      </c>
      <c r="L7" s="4">
        <f t="shared" si="0"/>
        <v>0</v>
      </c>
    </row>
    <row r="8" spans="1:12" x14ac:dyDescent="0.25">
      <c r="A8" s="1" t="s">
        <v>13</v>
      </c>
      <c r="B8" s="3">
        <v>2</v>
      </c>
      <c r="C8" s="3">
        <v>4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/>
      <c r="K8" s="3">
        <v>11</v>
      </c>
      <c r="L8" s="4">
        <f t="shared" si="0"/>
        <v>0</v>
      </c>
    </row>
    <row r="9" spans="1:12" x14ac:dyDescent="0.25">
      <c r="A9" s="1" t="s">
        <v>14</v>
      </c>
      <c r="B9" s="3">
        <v>472</v>
      </c>
      <c r="C9" s="3">
        <v>391</v>
      </c>
      <c r="D9" s="1">
        <v>148</v>
      </c>
      <c r="E9" s="3">
        <v>135</v>
      </c>
      <c r="F9" s="3">
        <v>139</v>
      </c>
      <c r="G9" s="3">
        <v>109</v>
      </c>
      <c r="H9" s="3"/>
      <c r="I9" s="3"/>
      <c r="J9" s="3"/>
      <c r="K9" s="3">
        <v>1394</v>
      </c>
      <c r="L9" s="4">
        <f t="shared" si="0"/>
        <v>0</v>
      </c>
    </row>
    <row r="10" spans="1:12" x14ac:dyDescent="0.25">
      <c r="A10" s="1" t="s">
        <v>15</v>
      </c>
      <c r="B10" s="3">
        <v>742</v>
      </c>
      <c r="C10" s="3"/>
      <c r="D10" s="1"/>
      <c r="E10" s="3">
        <v>12072</v>
      </c>
      <c r="F10" s="3">
        <v>181</v>
      </c>
      <c r="G10" s="3"/>
      <c r="H10" s="3"/>
      <c r="I10" s="3"/>
      <c r="J10" s="3">
        <v>714</v>
      </c>
      <c r="K10" s="3">
        <v>13709</v>
      </c>
      <c r="L10" s="4">
        <f t="shared" si="0"/>
        <v>0</v>
      </c>
    </row>
    <row r="11" spans="1:12" x14ac:dyDescent="0.25">
      <c r="A11" s="1" t="s">
        <v>8</v>
      </c>
      <c r="B11" s="3">
        <v>1142520</v>
      </c>
      <c r="C11" s="3">
        <v>889360</v>
      </c>
      <c r="D11" s="3">
        <v>394104</v>
      </c>
      <c r="E11" s="3">
        <v>285797</v>
      </c>
      <c r="F11" s="3">
        <v>178271</v>
      </c>
      <c r="G11" s="3">
        <v>117274</v>
      </c>
      <c r="H11" s="3"/>
      <c r="I11" s="3"/>
      <c r="J11" s="3">
        <v>25941</v>
      </c>
      <c r="K11" s="3">
        <v>3033267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/>
      <c r="I12" s="4"/>
      <c r="J12" s="4">
        <f t="shared" si="2"/>
        <v>0</v>
      </c>
      <c r="K12" s="4">
        <f t="shared" si="2"/>
        <v>0</v>
      </c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2" t="s">
        <v>16</v>
      </c>
    </row>
    <row r="16" spans="1:12" x14ac:dyDescent="0.25">
      <c r="A16" s="1" t="s">
        <v>9</v>
      </c>
      <c r="B16" s="9">
        <v>2671.6060000000002</v>
      </c>
      <c r="C16" s="9">
        <v>1921.652</v>
      </c>
      <c r="D16" s="9">
        <v>789.46199999999999</v>
      </c>
      <c r="E16" s="9">
        <v>580.399</v>
      </c>
      <c r="F16" s="9">
        <v>229.90199999999999</v>
      </c>
      <c r="G16" s="9">
        <v>500.98399999999998</v>
      </c>
      <c r="H16" s="9"/>
      <c r="I16" s="9"/>
      <c r="J16" s="9">
        <v>78.453999999999994</v>
      </c>
      <c r="K16" s="9">
        <v>6772.4589999999998</v>
      </c>
      <c r="L16" s="8">
        <f>SUM(B16:J16)-K16</f>
        <v>0</v>
      </c>
    </row>
    <row r="17" spans="1:12" x14ac:dyDescent="0.25">
      <c r="A17" s="1" t="s">
        <v>10</v>
      </c>
      <c r="B17" s="9">
        <v>1042.8150000000001</v>
      </c>
      <c r="C17" s="9">
        <v>695.39800000000002</v>
      </c>
      <c r="D17" s="9">
        <v>437.98899999999998</v>
      </c>
      <c r="E17" s="9">
        <v>143.084</v>
      </c>
      <c r="F17" s="9">
        <v>142.75899999999999</v>
      </c>
      <c r="G17" s="9">
        <v>76.66</v>
      </c>
      <c r="H17" s="9"/>
      <c r="I17" s="9"/>
      <c r="J17" s="9" t="e">
        <f>NA()</f>
        <v>#N/A</v>
      </c>
      <c r="K17" s="9" t="e">
        <f>NA()</f>
        <v>#N/A</v>
      </c>
      <c r="L17" s="8" t="e">
        <f>SUM(B17:J17)-K17</f>
        <v>#N/A</v>
      </c>
    </row>
    <row r="18" spans="1:12" x14ac:dyDescent="0.25">
      <c r="A18" s="1" t="s">
        <v>11</v>
      </c>
      <c r="B18" s="9">
        <v>2334.0390000000002</v>
      </c>
      <c r="C18" s="9">
        <v>1871.4079999999999</v>
      </c>
      <c r="D18" s="9">
        <v>535.87</v>
      </c>
      <c r="E18" s="9">
        <v>697.66899999999998</v>
      </c>
      <c r="F18" s="9">
        <v>264.21800000000002</v>
      </c>
      <c r="G18" s="9">
        <v>1580.37</v>
      </c>
      <c r="H18" s="9"/>
      <c r="I18" s="9"/>
      <c r="J18" s="9" t="e">
        <f>NA()</f>
        <v>#N/A</v>
      </c>
      <c r="K18" s="9" t="e">
        <f>NA()</f>
        <v>#N/A</v>
      </c>
      <c r="L18" s="8" t="e">
        <f>SUM(B18:J18)-K18</f>
        <v>#N/A</v>
      </c>
    </row>
    <row r="19" spans="1:12" x14ac:dyDescent="0.25">
      <c r="A19" s="1" t="s">
        <v>12</v>
      </c>
      <c r="B19" s="15">
        <f t="shared" ref="B19:G19" si="3">B17+B18</f>
        <v>3376.8540000000003</v>
      </c>
      <c r="C19" s="15">
        <f t="shared" si="3"/>
        <v>2566.806</v>
      </c>
      <c r="D19" s="15">
        <f t="shared" si="3"/>
        <v>973.85899999999992</v>
      </c>
      <c r="E19" s="15">
        <f t="shared" si="3"/>
        <v>840.75299999999993</v>
      </c>
      <c r="F19" s="15">
        <f t="shared" si="3"/>
        <v>406.97699999999998</v>
      </c>
      <c r="G19" s="15">
        <f t="shared" si="3"/>
        <v>1657.03</v>
      </c>
      <c r="H19" s="15"/>
      <c r="I19" s="15"/>
      <c r="J19" s="9">
        <v>57.951999999999998</v>
      </c>
      <c r="K19" s="9">
        <v>9880.2309999999998</v>
      </c>
      <c r="L19" s="8">
        <f>SUM(B19:J19)-K19</f>
        <v>0</v>
      </c>
    </row>
    <row r="20" spans="1:12" x14ac:dyDescent="0.25">
      <c r="A20" s="1" t="s">
        <v>19</v>
      </c>
      <c r="B20" s="15">
        <f t="shared" ref="B20:K20" si="4">SUM(B16,B19)</f>
        <v>6048.4600000000009</v>
      </c>
      <c r="C20" s="15">
        <f t="shared" si="4"/>
        <v>4488.4580000000005</v>
      </c>
      <c r="D20" s="15">
        <f t="shared" si="4"/>
        <v>1763.3209999999999</v>
      </c>
      <c r="E20" s="15">
        <f t="shared" si="4"/>
        <v>1421.152</v>
      </c>
      <c r="F20" s="15">
        <f t="shared" si="4"/>
        <v>636.87899999999991</v>
      </c>
      <c r="G20" s="15">
        <f t="shared" si="4"/>
        <v>2158.0140000000001</v>
      </c>
      <c r="H20" s="15"/>
      <c r="I20" s="15"/>
      <c r="J20" s="15">
        <f t="shared" si="4"/>
        <v>136.40600000000001</v>
      </c>
      <c r="K20" s="15">
        <f t="shared" si="4"/>
        <v>16652.689999999999</v>
      </c>
      <c r="L20" s="8"/>
    </row>
    <row r="21" spans="1:12" x14ac:dyDescent="0.25">
      <c r="A21" s="1" t="s">
        <v>13</v>
      </c>
      <c r="B21" s="9">
        <v>396.55799999999999</v>
      </c>
      <c r="C21" s="9">
        <v>287.048</v>
      </c>
      <c r="D21" s="9">
        <v>32.847999999999999</v>
      </c>
      <c r="E21" s="9">
        <v>6.4660000000000002</v>
      </c>
      <c r="F21" s="9">
        <v>3.0840000000000001</v>
      </c>
      <c r="G21" s="9">
        <v>7.5890000000000004</v>
      </c>
      <c r="H21" s="9"/>
      <c r="I21" s="9"/>
      <c r="J21" s="9"/>
      <c r="K21" s="9">
        <v>733.59299999999996</v>
      </c>
      <c r="L21" s="8">
        <f>SUM(B21:J21)-K21</f>
        <v>0</v>
      </c>
    </row>
    <row r="22" spans="1:12" x14ac:dyDescent="0.25">
      <c r="A22" s="1" t="s">
        <v>14</v>
      </c>
      <c r="B22" s="9">
        <v>77.427999999999997</v>
      </c>
      <c r="C22" s="9">
        <v>56.716999999999999</v>
      </c>
      <c r="D22" s="9">
        <v>20.14</v>
      </c>
      <c r="E22" s="9">
        <v>12.848000000000001</v>
      </c>
      <c r="F22" s="9">
        <v>10.6</v>
      </c>
      <c r="G22" s="9">
        <v>7.9359999999999999</v>
      </c>
      <c r="H22" s="9"/>
      <c r="I22" s="9"/>
      <c r="J22" s="9"/>
      <c r="K22" s="9">
        <v>185.66900000000001</v>
      </c>
      <c r="L22" s="8">
        <f>SUM(B22:J22)-K22</f>
        <v>0</v>
      </c>
    </row>
    <row r="23" spans="1:12" x14ac:dyDescent="0.25">
      <c r="A23" s="1" t="s">
        <v>15</v>
      </c>
      <c r="B23" s="9">
        <v>15.744</v>
      </c>
      <c r="C23" s="9"/>
      <c r="D23" s="9"/>
      <c r="E23" s="9">
        <v>16.846</v>
      </c>
      <c r="F23" s="9">
        <v>0.111</v>
      </c>
      <c r="G23" s="9"/>
      <c r="H23" s="9"/>
      <c r="I23" s="9"/>
      <c r="J23" s="9">
        <v>35.182000000000002</v>
      </c>
      <c r="K23" s="9">
        <v>67.882999999999996</v>
      </c>
      <c r="L23" s="8">
        <f>SUM(B23:J23)-K23</f>
        <v>0</v>
      </c>
    </row>
    <row r="24" spans="1:12" x14ac:dyDescent="0.25">
      <c r="A24" s="1" t="s">
        <v>8</v>
      </c>
      <c r="B24" s="9">
        <v>6538.19</v>
      </c>
      <c r="C24" s="9">
        <v>4832.223</v>
      </c>
      <c r="D24" s="9">
        <v>1816.309</v>
      </c>
      <c r="E24" s="9">
        <v>1457.3119999999999</v>
      </c>
      <c r="F24" s="9">
        <v>650.67399999999998</v>
      </c>
      <c r="G24" s="9">
        <v>2173.5390000000002</v>
      </c>
      <c r="H24" s="9"/>
      <c r="I24" s="9"/>
      <c r="J24" s="9">
        <v>171.58799999999999</v>
      </c>
      <c r="K24" s="9">
        <v>17639.834999999999</v>
      </c>
      <c r="L24" s="8">
        <f>SUM(B24:J24)-K24</f>
        <v>0</v>
      </c>
    </row>
    <row r="25" spans="1:12" x14ac:dyDescent="0.25">
      <c r="A25" s="2" t="s">
        <v>16</v>
      </c>
      <c r="B25" s="4">
        <f>SUM(B20:B23)-B24</f>
        <v>0</v>
      </c>
      <c r="C25" s="4">
        <f t="shared" ref="C25:K25" si="5">SUM(C20:C23)-C24</f>
        <v>0</v>
      </c>
      <c r="D25" s="4">
        <f t="shared" si="5"/>
        <v>0</v>
      </c>
      <c r="E25" s="4">
        <f t="shared" si="5"/>
        <v>0</v>
      </c>
      <c r="F25" s="4">
        <f t="shared" si="5"/>
        <v>0</v>
      </c>
      <c r="G25" s="4">
        <f t="shared" si="5"/>
        <v>0</v>
      </c>
      <c r="H25" s="4"/>
      <c r="I25" s="4"/>
      <c r="J25" s="4">
        <f t="shared" si="5"/>
        <v>0</v>
      </c>
      <c r="K25" s="4">
        <f t="shared" si="5"/>
        <v>0</v>
      </c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2" t="s">
        <v>16</v>
      </c>
    </row>
    <row r="29" spans="1:12" x14ac:dyDescent="0.25">
      <c r="A29" s="1" t="s">
        <v>9</v>
      </c>
      <c r="B29" s="9">
        <v>27.593</v>
      </c>
      <c r="C29" s="9">
        <v>19.097999999999999</v>
      </c>
      <c r="D29" s="9" t="e">
        <f>NA()</f>
        <v>#N/A</v>
      </c>
      <c r="E29" s="9">
        <v>5.6420000000000003</v>
      </c>
      <c r="F29" s="9">
        <v>3.3639999999999999</v>
      </c>
      <c r="G29" s="9">
        <v>3.085</v>
      </c>
      <c r="H29" s="9"/>
      <c r="I29" s="9"/>
      <c r="J29" s="9">
        <v>0.92100000000000004</v>
      </c>
      <c r="K29" s="9" t="e">
        <f>NA()</f>
        <v>#N/A</v>
      </c>
      <c r="L29" s="8" t="e">
        <f>SUM(B29:J29)-K29</f>
        <v>#N/A</v>
      </c>
    </row>
    <row r="30" spans="1:12" x14ac:dyDescent="0.25">
      <c r="A30" s="1" t="s">
        <v>10</v>
      </c>
      <c r="B30" s="9">
        <v>14.532999999999999</v>
      </c>
      <c r="C30" s="9">
        <v>11.377000000000001</v>
      </c>
      <c r="D30" s="9" t="e">
        <f>NA()</f>
        <v>#N/A</v>
      </c>
      <c r="E30" s="9">
        <v>2.415</v>
      </c>
      <c r="F30" s="9">
        <v>2.4940000000000002</v>
      </c>
      <c r="G30" s="9">
        <v>0.75800000000000001</v>
      </c>
      <c r="H30" s="9"/>
      <c r="I30" s="9"/>
      <c r="J30" s="9" t="e">
        <f>NA()</f>
        <v>#N/A</v>
      </c>
      <c r="K30" s="9" t="e">
        <f>NA()</f>
        <v>#N/A</v>
      </c>
      <c r="L30" s="8" t="e">
        <f>SUM(B30:J30)-K30</f>
        <v>#N/A</v>
      </c>
    </row>
    <row r="31" spans="1:12" x14ac:dyDescent="0.25">
      <c r="A31" s="1" t="s">
        <v>11</v>
      </c>
      <c r="B31" s="9">
        <v>22.099</v>
      </c>
      <c r="C31" s="9">
        <v>17.367999999999999</v>
      </c>
      <c r="D31" s="9" t="e">
        <f>NA()</f>
        <v>#N/A</v>
      </c>
      <c r="E31" s="9">
        <v>5.7190000000000003</v>
      </c>
      <c r="F31" s="9">
        <v>2.7189999999999999</v>
      </c>
      <c r="G31" s="9">
        <v>3.0859999999999999</v>
      </c>
      <c r="H31" s="9"/>
      <c r="I31" s="9"/>
      <c r="J31" s="9" t="e">
        <f>NA()</f>
        <v>#N/A</v>
      </c>
      <c r="K31" s="9" t="e">
        <f>NA()</f>
        <v>#N/A</v>
      </c>
      <c r="L31" s="8" t="e">
        <f>SUM(B31:J31)-K31</f>
        <v>#N/A</v>
      </c>
    </row>
    <row r="32" spans="1:12" x14ac:dyDescent="0.25">
      <c r="A32" s="1" t="s">
        <v>12</v>
      </c>
      <c r="B32" s="15">
        <f>B30+B31</f>
        <v>36.631999999999998</v>
      </c>
      <c r="C32" s="15">
        <f>C30+C31</f>
        <v>28.744999999999997</v>
      </c>
      <c r="D32" s="9" t="e">
        <f>NA()</f>
        <v>#N/A</v>
      </c>
      <c r="E32" s="15">
        <f>E30+E31</f>
        <v>8.1340000000000003</v>
      </c>
      <c r="F32" s="15">
        <f>F30+F31</f>
        <v>5.2130000000000001</v>
      </c>
      <c r="G32" s="15">
        <f>G30+G31</f>
        <v>3.8439999999999999</v>
      </c>
      <c r="H32" s="15"/>
      <c r="I32" s="15"/>
      <c r="J32" s="9">
        <v>1.0149999999999999</v>
      </c>
      <c r="K32" s="9" t="e">
        <f>NA()</f>
        <v>#N/A</v>
      </c>
      <c r="L32" s="8" t="e">
        <f>SUM(B32:J32)-K32</f>
        <v>#N/A</v>
      </c>
    </row>
    <row r="33" spans="1:12" x14ac:dyDescent="0.25">
      <c r="A33" s="1" t="s">
        <v>19</v>
      </c>
      <c r="B33" s="15">
        <f>SUM(B29,B32)</f>
        <v>64.224999999999994</v>
      </c>
      <c r="C33" s="15">
        <f>SUM(C29,C32)</f>
        <v>47.842999999999996</v>
      </c>
      <c r="D33" s="9" t="e">
        <f>NA()</f>
        <v>#N/A</v>
      </c>
      <c r="E33" s="15">
        <f>SUM(E29,E32)</f>
        <v>13.776</v>
      </c>
      <c r="F33" s="15">
        <f>SUM(F29,F32)</f>
        <v>8.577</v>
      </c>
      <c r="G33" s="15">
        <f>SUM(G29,G32)</f>
        <v>6.9290000000000003</v>
      </c>
      <c r="H33" s="15"/>
      <c r="I33" s="15"/>
      <c r="J33" s="15">
        <f>SUM(J29,J32)</f>
        <v>1.9359999999999999</v>
      </c>
      <c r="K33" s="9" t="e">
        <f>NA()</f>
        <v>#N/A</v>
      </c>
      <c r="L33" s="8"/>
    </row>
    <row r="34" spans="1:12" x14ac:dyDescent="0.25">
      <c r="A34" s="1" t="s">
        <v>13</v>
      </c>
      <c r="B34" s="9">
        <v>2.9180000000000001</v>
      </c>
      <c r="C34" s="9">
        <v>2.0339999999999998</v>
      </c>
      <c r="D34" s="9"/>
      <c r="E34" s="9">
        <v>5.8999999999999997E-2</v>
      </c>
      <c r="F34" s="9">
        <v>3.3000000000000002E-2</v>
      </c>
      <c r="G34" s="9">
        <v>4.5999999999999999E-2</v>
      </c>
      <c r="H34" s="9"/>
      <c r="I34" s="9"/>
      <c r="J34" s="9"/>
      <c r="K34" s="9"/>
      <c r="L34" s="8">
        <f>SUM(B34:J34)-K34</f>
        <v>5.0900000000000007</v>
      </c>
    </row>
    <row r="35" spans="1:12" x14ac:dyDescent="0.25">
      <c r="A35" s="1" t="s">
        <v>14</v>
      </c>
      <c r="B35" s="9">
        <v>1.2390000000000001</v>
      </c>
      <c r="C35" s="9">
        <v>0.76500000000000001</v>
      </c>
      <c r="D35" s="9"/>
      <c r="E35" s="9">
        <v>0.26900000000000002</v>
      </c>
      <c r="F35" s="9">
        <v>0.14599999999999999</v>
      </c>
      <c r="G35" s="9">
        <v>0.10199999999999999</v>
      </c>
      <c r="H35" s="9"/>
      <c r="I35" s="9"/>
      <c r="J35" s="9"/>
      <c r="K35" s="9"/>
      <c r="L35" s="8">
        <f>SUM(B35:J35)-K35</f>
        <v>2.5209999999999999</v>
      </c>
    </row>
    <row r="36" spans="1:12" x14ac:dyDescent="0.25">
      <c r="A36" s="1" t="s">
        <v>15</v>
      </c>
      <c r="B36" s="9">
        <v>0.26900000000000002</v>
      </c>
      <c r="C36" s="9"/>
      <c r="D36" s="9"/>
      <c r="E36" s="9">
        <v>0.64200000000000002</v>
      </c>
      <c r="F36" s="9">
        <v>4.0000000000000001E-3</v>
      </c>
      <c r="G36" s="9">
        <v>0.16900000000000001</v>
      </c>
      <c r="H36" s="9"/>
      <c r="I36" s="9"/>
      <c r="J36" s="9">
        <v>0.45700000000000002</v>
      </c>
      <c r="K36" s="9"/>
      <c r="L36" s="8">
        <f>SUM(B36:J36)-K36</f>
        <v>1.5410000000000001</v>
      </c>
    </row>
    <row r="37" spans="1:12" x14ac:dyDescent="0.25">
      <c r="A37" s="1" t="s">
        <v>8</v>
      </c>
      <c r="B37" s="9">
        <v>68.650999999999996</v>
      </c>
      <c r="C37" s="9">
        <v>50.642000000000003</v>
      </c>
      <c r="D37" s="9">
        <v>21.234000000000002</v>
      </c>
      <c r="E37" s="9">
        <v>14.746</v>
      </c>
      <c r="F37" s="9">
        <v>8.76</v>
      </c>
      <c r="G37" s="9">
        <v>7.2160000000000002</v>
      </c>
      <c r="H37" s="9"/>
      <c r="I37" s="9"/>
      <c r="J37" s="9">
        <v>2.3929999999999998</v>
      </c>
      <c r="K37" s="9">
        <v>173.642</v>
      </c>
      <c r="L37" s="8">
        <f>SUM(B37:J37)-K37</f>
        <v>0</v>
      </c>
    </row>
    <row r="38" spans="1:12" x14ac:dyDescent="0.25">
      <c r="A38" s="2" t="s">
        <v>16</v>
      </c>
      <c r="B38" s="4">
        <f>SUM(B33:B36)-B37</f>
        <v>0</v>
      </c>
      <c r="C38" s="4">
        <f t="shared" ref="C38:K38" si="6">SUM(C33:C36)-C37</f>
        <v>0</v>
      </c>
      <c r="D38" s="4" t="e">
        <f t="shared" si="6"/>
        <v>#N/A</v>
      </c>
      <c r="E38" s="4">
        <f t="shared" si="6"/>
        <v>0</v>
      </c>
      <c r="F38" s="4">
        <f t="shared" si="6"/>
        <v>0</v>
      </c>
      <c r="G38" s="4">
        <f t="shared" si="6"/>
        <v>3.0000000000000249E-2</v>
      </c>
      <c r="H38" s="4"/>
      <c r="I38" s="4"/>
      <c r="J38" s="4">
        <f t="shared" si="6"/>
        <v>0</v>
      </c>
      <c r="K38" s="4" t="e">
        <f t="shared" si="6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84">
        <f>B29*200/B16</f>
        <v>2.0656489018216009</v>
      </c>
      <c r="C42" s="84">
        <f t="shared" ref="C42:K42" si="7">C29*200/C16</f>
        <v>1.9876647800954594</v>
      </c>
      <c r="D42" s="84" t="e">
        <f t="shared" si="7"/>
        <v>#N/A</v>
      </c>
      <c r="E42" s="84">
        <f t="shared" si="7"/>
        <v>1.9441797797721914</v>
      </c>
      <c r="F42" s="84">
        <f t="shared" si="7"/>
        <v>2.9264643195796469</v>
      </c>
      <c r="G42" s="84">
        <f t="shared" si="7"/>
        <v>1.2315762579244047</v>
      </c>
      <c r="H42" s="84"/>
      <c r="I42" s="84"/>
      <c r="J42" s="84">
        <f t="shared" si="7"/>
        <v>2.347872638743723</v>
      </c>
      <c r="K42" s="84" t="e">
        <f t="shared" si="7"/>
        <v>#N/A</v>
      </c>
      <c r="L42" s="4"/>
    </row>
    <row r="43" spans="1:12" x14ac:dyDescent="0.25">
      <c r="A43" s="1" t="s">
        <v>10</v>
      </c>
      <c r="B43" s="84">
        <f t="shared" ref="B43:K50" si="8">B30*200/B17</f>
        <v>2.7872633209150228</v>
      </c>
      <c r="C43" s="84">
        <f t="shared" si="8"/>
        <v>3.272083037339768</v>
      </c>
      <c r="D43" s="84" t="e">
        <f t="shared" si="8"/>
        <v>#N/A</v>
      </c>
      <c r="E43" s="84">
        <f t="shared" si="8"/>
        <v>3.3756394844986159</v>
      </c>
      <c r="F43" s="84">
        <f t="shared" si="8"/>
        <v>3.4940003782598654</v>
      </c>
      <c r="G43" s="84">
        <f t="shared" si="8"/>
        <v>1.9775632663709888</v>
      </c>
      <c r="H43" s="84"/>
      <c r="I43" s="84"/>
      <c r="J43" s="84" t="e">
        <f t="shared" si="8"/>
        <v>#N/A</v>
      </c>
      <c r="K43" s="84" t="e">
        <f t="shared" si="8"/>
        <v>#N/A</v>
      </c>
      <c r="L43" s="4"/>
    </row>
    <row r="44" spans="1:12" x14ac:dyDescent="0.25">
      <c r="A44" s="1" t="s">
        <v>11</v>
      </c>
      <c r="B44" s="84">
        <f t="shared" si="8"/>
        <v>1.8936273129969121</v>
      </c>
      <c r="C44" s="84">
        <f t="shared" si="8"/>
        <v>1.8561425408035019</v>
      </c>
      <c r="D44" s="84" t="e">
        <f t="shared" si="8"/>
        <v>#N/A</v>
      </c>
      <c r="E44" s="84">
        <f t="shared" si="8"/>
        <v>1.6394593998013385</v>
      </c>
      <c r="F44" s="84">
        <f t="shared" si="8"/>
        <v>2.0581489527587067</v>
      </c>
      <c r="G44" s="84">
        <f t="shared" si="8"/>
        <v>0.39054145548194408</v>
      </c>
      <c r="H44" s="84"/>
      <c r="I44" s="84"/>
      <c r="J44" s="84" t="e">
        <f t="shared" si="8"/>
        <v>#N/A</v>
      </c>
      <c r="K44" s="84" t="e">
        <f t="shared" si="8"/>
        <v>#N/A</v>
      </c>
      <c r="L44" s="4"/>
    </row>
    <row r="45" spans="1:12" x14ac:dyDescent="0.25">
      <c r="A45" s="1" t="s">
        <v>12</v>
      </c>
      <c r="B45" s="84">
        <f t="shared" si="8"/>
        <v>2.1695933552353757</v>
      </c>
      <c r="C45" s="84">
        <f t="shared" si="8"/>
        <v>2.2397485435206241</v>
      </c>
      <c r="D45" s="84" t="e">
        <f t="shared" si="8"/>
        <v>#N/A</v>
      </c>
      <c r="E45" s="84">
        <f t="shared" si="8"/>
        <v>1.9349321382141964</v>
      </c>
      <c r="F45" s="84">
        <f t="shared" si="8"/>
        <v>2.5618155325730938</v>
      </c>
      <c r="G45" s="84">
        <f t="shared" si="8"/>
        <v>0.46396263193786469</v>
      </c>
      <c r="H45" s="84"/>
      <c r="I45" s="84"/>
      <c r="J45" s="84">
        <f t="shared" si="8"/>
        <v>3.5028989508558803</v>
      </c>
      <c r="K45" s="84" t="e">
        <f t="shared" si="8"/>
        <v>#N/A</v>
      </c>
      <c r="L45" s="4"/>
    </row>
    <row r="46" spans="1:12" x14ac:dyDescent="0.25">
      <c r="A46" s="1" t="s">
        <v>19</v>
      </c>
      <c r="B46" s="84">
        <f t="shared" si="8"/>
        <v>2.123681069230845</v>
      </c>
      <c r="C46" s="84">
        <f t="shared" si="8"/>
        <v>2.131823445824824</v>
      </c>
      <c r="D46" s="84" t="e">
        <f t="shared" si="8"/>
        <v>#N/A</v>
      </c>
      <c r="E46" s="84">
        <f t="shared" si="8"/>
        <v>1.9387088784310191</v>
      </c>
      <c r="F46" s="84">
        <f t="shared" si="8"/>
        <v>2.693447263922975</v>
      </c>
      <c r="G46" s="84">
        <f t="shared" si="8"/>
        <v>0.64216450866398456</v>
      </c>
      <c r="H46" s="84"/>
      <c r="I46" s="84"/>
      <c r="J46" s="84">
        <f t="shared" si="8"/>
        <v>2.8385848129847657</v>
      </c>
      <c r="K46" s="84" t="e">
        <f t="shared" si="8"/>
        <v>#N/A</v>
      </c>
      <c r="L46" s="4"/>
    </row>
    <row r="47" spans="1:12" x14ac:dyDescent="0.25">
      <c r="A47" s="1" t="s">
        <v>13</v>
      </c>
      <c r="B47" s="84">
        <f t="shared" si="8"/>
        <v>1.4716636658445927</v>
      </c>
      <c r="C47" s="84">
        <f t="shared" si="8"/>
        <v>1.4171845823694991</v>
      </c>
      <c r="D47" s="84">
        <f t="shared" si="8"/>
        <v>0</v>
      </c>
      <c r="E47" s="84">
        <f t="shared" si="8"/>
        <v>1.8249304051964117</v>
      </c>
      <c r="F47" s="84">
        <f t="shared" si="8"/>
        <v>2.1400778210116731</v>
      </c>
      <c r="G47" s="84">
        <f t="shared" si="8"/>
        <v>1.2122809329292394</v>
      </c>
      <c r="H47" s="84"/>
      <c r="I47" s="84"/>
      <c r="J47" s="84" t="e">
        <f t="shared" si="8"/>
        <v>#DIV/0!</v>
      </c>
      <c r="K47" s="84">
        <f t="shared" si="8"/>
        <v>0</v>
      </c>
      <c r="L47" s="4"/>
    </row>
    <row r="48" spans="1:12" x14ac:dyDescent="0.25">
      <c r="A48" s="1" t="s">
        <v>14</v>
      </c>
      <c r="B48" s="84">
        <f t="shared" si="8"/>
        <v>3.2003926228237849</v>
      </c>
      <c r="C48" s="84">
        <f t="shared" si="8"/>
        <v>2.6976038930126771</v>
      </c>
      <c r="D48" s="84">
        <f t="shared" si="8"/>
        <v>0</v>
      </c>
      <c r="E48" s="84">
        <f t="shared" si="8"/>
        <v>4.1874221668742218</v>
      </c>
      <c r="F48" s="84">
        <f t="shared" si="8"/>
        <v>2.7547169811320753</v>
      </c>
      <c r="G48" s="84">
        <f t="shared" si="8"/>
        <v>2.570564516129032</v>
      </c>
      <c r="H48" s="84"/>
      <c r="I48" s="84"/>
      <c r="J48" s="84" t="e">
        <f t="shared" si="8"/>
        <v>#DIV/0!</v>
      </c>
      <c r="K48" s="84">
        <f t="shared" si="8"/>
        <v>0</v>
      </c>
      <c r="L48" s="4"/>
    </row>
    <row r="49" spans="1:12" x14ac:dyDescent="0.25">
      <c r="A49" s="1" t="s">
        <v>15</v>
      </c>
      <c r="B49" s="84">
        <f t="shared" si="8"/>
        <v>3.4171747967479678</v>
      </c>
      <c r="C49" s="84" t="e">
        <f t="shared" si="8"/>
        <v>#DIV/0!</v>
      </c>
      <c r="D49" s="84" t="e">
        <f t="shared" si="8"/>
        <v>#DIV/0!</v>
      </c>
      <c r="E49" s="84">
        <f t="shared" si="8"/>
        <v>7.621987415410187</v>
      </c>
      <c r="F49" s="84">
        <f t="shared" si="8"/>
        <v>7.2072072072072073</v>
      </c>
      <c r="G49" s="84" t="e">
        <f t="shared" si="8"/>
        <v>#DIV/0!</v>
      </c>
      <c r="H49" s="84"/>
      <c r="I49" s="84"/>
      <c r="J49" s="84">
        <f t="shared" si="8"/>
        <v>2.5979193905974647</v>
      </c>
      <c r="K49" s="84">
        <f t="shared" si="8"/>
        <v>0</v>
      </c>
      <c r="L49" s="4"/>
    </row>
    <row r="50" spans="1:12" x14ac:dyDescent="0.25">
      <c r="A50" s="1" t="s">
        <v>8</v>
      </c>
      <c r="B50" s="84">
        <f t="shared" si="8"/>
        <v>2.1000001529475281</v>
      </c>
      <c r="C50" s="84">
        <f t="shared" si="8"/>
        <v>2.0960125391564093</v>
      </c>
      <c r="D50" s="84">
        <f t="shared" si="8"/>
        <v>2.3381484097694831</v>
      </c>
      <c r="E50" s="84">
        <f t="shared" si="8"/>
        <v>2.0237258733888148</v>
      </c>
      <c r="F50" s="84">
        <f t="shared" si="8"/>
        <v>2.6925926039767996</v>
      </c>
      <c r="G50" s="84">
        <f t="shared" si="8"/>
        <v>0.66398624547339613</v>
      </c>
      <c r="H50" s="84"/>
      <c r="I50" s="84"/>
      <c r="J50" s="84">
        <f t="shared" si="8"/>
        <v>2.7892393407464389</v>
      </c>
      <c r="K50" s="84">
        <f t="shared" si="8"/>
        <v>1.9687485738953909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9">C41</f>
        <v>Vic</v>
      </c>
      <c r="D52" s="1" t="str">
        <f t="shared" si="9"/>
        <v>Qld</v>
      </c>
      <c r="E52" s="1" t="str">
        <f t="shared" si="9"/>
        <v>SA</v>
      </c>
      <c r="F52" s="1" t="str">
        <f t="shared" si="9"/>
        <v>WA</v>
      </c>
      <c r="G52" s="1" t="str">
        <f t="shared" si="9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14">
        <f>IF(B57&gt;0,B58*200/B57,NA())</f>
        <v>2.0656489018216009</v>
      </c>
      <c r="C53" s="114">
        <f t="shared" ref="C53:I53" si="10">IF(C57&gt;0,C58*200/C57,NA())</f>
        <v>1.9876647800954594</v>
      </c>
      <c r="D53" s="114" t="e">
        <f t="shared" si="10"/>
        <v>#N/A</v>
      </c>
      <c r="E53" s="114">
        <f t="shared" si="10"/>
        <v>1.9441797797721914</v>
      </c>
      <c r="F53" s="114">
        <f t="shared" si="10"/>
        <v>2.9264643195796469</v>
      </c>
      <c r="G53" s="114">
        <f t="shared" si="10"/>
        <v>1.2315762579244047</v>
      </c>
      <c r="H53" s="114">
        <f t="shared" si="10"/>
        <v>2.347872638743723</v>
      </c>
      <c r="I53" s="114">
        <f t="shared" si="10"/>
        <v>1.9957556388545741</v>
      </c>
      <c r="J53" s="21"/>
      <c r="K53" s="21"/>
      <c r="L53" s="84">
        <f>L57</f>
        <v>2.0396851164181764</v>
      </c>
    </row>
    <row r="54" spans="1:12" x14ac:dyDescent="0.25">
      <c r="A54" s="1" t="s">
        <v>30</v>
      </c>
      <c r="B54" s="114">
        <f>IF(B63&gt;0,B64*200/B63,NA())</f>
        <v>2.1237350591633337</v>
      </c>
      <c r="C54" s="114">
        <f t="shared" ref="C54:I54" si="11">IF(C63&gt;0,C64*200/C63,NA())</f>
        <v>2.1675471926299004</v>
      </c>
      <c r="D54" s="114" t="e">
        <f t="shared" si="11"/>
        <v>#N/A</v>
      </c>
      <c r="E54" s="114">
        <f t="shared" si="11"/>
        <v>2.0763747372886479</v>
      </c>
      <c r="F54" s="114">
        <f t="shared" si="11"/>
        <v>2.5648094454954227</v>
      </c>
      <c r="G54" s="114">
        <f t="shared" si="11"/>
        <v>0.49397478707725601</v>
      </c>
      <c r="H54" s="114">
        <f t="shared" si="11"/>
        <v>3.1610367857066159</v>
      </c>
      <c r="I54" s="114">
        <f t="shared" si="11"/>
        <v>1.8841466754480374</v>
      </c>
      <c r="J54" s="7"/>
      <c r="K54" s="7"/>
      <c r="L54" s="84">
        <f>L63</f>
        <v>1.9256194777762496</v>
      </c>
    </row>
    <row r="55" spans="1:12" x14ac:dyDescent="0.25">
      <c r="A55" s="1" t="s">
        <v>8</v>
      </c>
      <c r="B55" s="114">
        <f>IF(B60&gt;0,B61*200/B60,NA())</f>
        <v>2.1000001529475281</v>
      </c>
      <c r="C55" s="114">
        <f t="shared" ref="C55:I55" si="12">IF(C60&gt;0,C61*200/C60,NA())</f>
        <v>2.0960125391564093</v>
      </c>
      <c r="D55" s="114" t="e">
        <f t="shared" si="12"/>
        <v>#N/A</v>
      </c>
      <c r="E55" s="114">
        <f t="shared" si="12"/>
        <v>2.0237258733888148</v>
      </c>
      <c r="F55" s="114">
        <f t="shared" si="12"/>
        <v>2.6925926039767996</v>
      </c>
      <c r="G55" s="114">
        <f t="shared" si="12"/>
        <v>0.66398624547339613</v>
      </c>
      <c r="H55" s="114">
        <f t="shared" si="12"/>
        <v>2.7892393407464389</v>
      </c>
      <c r="I55" s="114">
        <f t="shared" si="12"/>
        <v>1.9263468837476552</v>
      </c>
      <c r="J55" s="7"/>
      <c r="K55" s="7"/>
      <c r="L55" s="84">
        <f>K50</f>
        <v>1.9687485738953909</v>
      </c>
    </row>
    <row r="56" spans="1:12" x14ac:dyDescent="0.25">
      <c r="J56" t="s">
        <v>40</v>
      </c>
      <c r="K56" s="108"/>
      <c r="L56" s="111"/>
    </row>
    <row r="57" spans="1:12" x14ac:dyDescent="0.25">
      <c r="A57" s="1" t="s">
        <v>31</v>
      </c>
      <c r="B57" s="5">
        <f>IF(B58=0,0,B16)</f>
        <v>2671.6060000000002</v>
      </c>
      <c r="C57" s="5">
        <f t="shared" ref="C57:G57" si="13">IF(C58=0,0,C16)</f>
        <v>1921.652</v>
      </c>
      <c r="D57" s="5">
        <f t="shared" si="13"/>
        <v>0</v>
      </c>
      <c r="E57" s="5">
        <f t="shared" si="13"/>
        <v>580.399</v>
      </c>
      <c r="F57" s="5">
        <f t="shared" si="13"/>
        <v>229.90199999999999</v>
      </c>
      <c r="G57" s="5">
        <f t="shared" si="13"/>
        <v>500.98399999999998</v>
      </c>
      <c r="H57" s="5">
        <f>IF(H58=0,0,J16)</f>
        <v>78.453999999999994</v>
      </c>
      <c r="I57" s="5">
        <f>SUM(B57:H57)</f>
        <v>5982.9970000000003</v>
      </c>
      <c r="J57" s="84">
        <f>I58*200/I57</f>
        <v>1.9957556388545741</v>
      </c>
      <c r="K57" s="7"/>
      <c r="L57" s="84">
        <f>J57*K$50/J$60</f>
        <v>2.0396851164181764</v>
      </c>
    </row>
    <row r="58" spans="1:12" x14ac:dyDescent="0.25">
      <c r="A58" s="1" t="s">
        <v>32</v>
      </c>
      <c r="B58" s="5">
        <f>_xlfn.IFNA(B29,0)</f>
        <v>27.593</v>
      </c>
      <c r="C58" s="5">
        <f t="shared" ref="C58:G58" si="14">_xlfn.IFNA(C29,0)</f>
        <v>19.097999999999999</v>
      </c>
      <c r="D58" s="5">
        <f t="shared" si="14"/>
        <v>0</v>
      </c>
      <c r="E58" s="5">
        <f t="shared" si="14"/>
        <v>5.6420000000000003</v>
      </c>
      <c r="F58" s="5">
        <f t="shared" si="14"/>
        <v>3.3639999999999999</v>
      </c>
      <c r="G58" s="5">
        <f t="shared" si="14"/>
        <v>3.085</v>
      </c>
      <c r="H58" s="5">
        <f>_xlfn.IFNA(J29,0)</f>
        <v>0.92100000000000004</v>
      </c>
      <c r="I58" s="5">
        <f>SUM(B58:H58)</f>
        <v>59.703000000000003</v>
      </c>
      <c r="J58" s="111"/>
      <c r="K58" s="108"/>
      <c r="L58" s="111"/>
    </row>
    <row r="59" spans="1:12" x14ac:dyDescent="0.25">
      <c r="B59" s="111"/>
      <c r="C59" s="111"/>
      <c r="D59" s="111"/>
      <c r="E59" s="111"/>
      <c r="F59" s="111"/>
      <c r="G59" s="111"/>
      <c r="H59" s="111"/>
      <c r="I59" s="111"/>
      <c r="J59" s="111"/>
      <c r="K59" s="108"/>
      <c r="L59" s="111"/>
    </row>
    <row r="60" spans="1:12" x14ac:dyDescent="0.25">
      <c r="A60" s="1" t="s">
        <v>38</v>
      </c>
      <c r="B60" s="5">
        <f>IF(B57=0,0,B24)</f>
        <v>6538.19</v>
      </c>
      <c r="C60" s="5">
        <f t="shared" ref="C60:G60" si="15">IF(C57=0,0,C24)</f>
        <v>4832.223</v>
      </c>
      <c r="D60" s="5">
        <f t="shared" si="15"/>
        <v>0</v>
      </c>
      <c r="E60" s="5">
        <f t="shared" si="15"/>
        <v>1457.3119999999999</v>
      </c>
      <c r="F60" s="5">
        <f t="shared" si="15"/>
        <v>650.67399999999998</v>
      </c>
      <c r="G60" s="5">
        <f t="shared" si="15"/>
        <v>2173.5390000000002</v>
      </c>
      <c r="H60" s="5">
        <f>IF(H57=0,0,J24)</f>
        <v>171.58799999999999</v>
      </c>
      <c r="I60" s="5">
        <f>SUM(B60:H60)</f>
        <v>15823.526000000002</v>
      </c>
      <c r="J60" s="84">
        <f>I61*200/I60</f>
        <v>1.9263468837476552</v>
      </c>
      <c r="K60" s="7"/>
      <c r="L60" s="84">
        <f>J60*K$50/J$60</f>
        <v>1.9687485738953909</v>
      </c>
    </row>
    <row r="61" spans="1:12" x14ac:dyDescent="0.25">
      <c r="A61" s="1" t="s">
        <v>39</v>
      </c>
      <c r="B61" s="5">
        <f>IF(B58=0,0,B37)</f>
        <v>68.650999999999996</v>
      </c>
      <c r="C61" s="5">
        <f t="shared" ref="C61:G61" si="16">IF(C58=0,0,C37)</f>
        <v>50.642000000000003</v>
      </c>
      <c r="D61" s="5">
        <f t="shared" si="16"/>
        <v>0</v>
      </c>
      <c r="E61" s="5">
        <f t="shared" si="16"/>
        <v>14.746</v>
      </c>
      <c r="F61" s="5">
        <f t="shared" si="16"/>
        <v>8.76</v>
      </c>
      <c r="G61" s="5">
        <f t="shared" si="16"/>
        <v>7.2160000000000002</v>
      </c>
      <c r="H61" s="5">
        <f>IF(H58=0,0,J37)</f>
        <v>2.3929999999999998</v>
      </c>
      <c r="I61" s="5">
        <f>SUM(B61:H61)</f>
        <v>152.40800000000002</v>
      </c>
      <c r="J61" s="111"/>
      <c r="K61" s="108"/>
      <c r="L61" s="84"/>
    </row>
    <row r="62" spans="1:12" x14ac:dyDescent="0.25">
      <c r="B62" s="111"/>
      <c r="C62" s="111"/>
      <c r="D62" s="111"/>
      <c r="E62" s="111"/>
      <c r="F62" s="111"/>
      <c r="G62" s="111"/>
      <c r="H62" s="111"/>
      <c r="I62" s="111"/>
      <c r="J62" s="111"/>
      <c r="K62" s="108"/>
      <c r="L62" s="84"/>
    </row>
    <row r="63" spans="1:12" x14ac:dyDescent="0.25">
      <c r="A63" s="1" t="s">
        <v>192</v>
      </c>
      <c r="B63" s="5">
        <f>B60-B57</f>
        <v>3866.5839999999994</v>
      </c>
      <c r="C63" s="5">
        <f t="shared" ref="C63:I64" si="17">C60-C57</f>
        <v>2910.5709999999999</v>
      </c>
      <c r="D63" s="5">
        <f t="shared" si="17"/>
        <v>0</v>
      </c>
      <c r="E63" s="5">
        <f t="shared" si="17"/>
        <v>876.9129999999999</v>
      </c>
      <c r="F63" s="5">
        <f t="shared" si="17"/>
        <v>420.77199999999999</v>
      </c>
      <c r="G63" s="5">
        <f t="shared" si="17"/>
        <v>1672.5550000000003</v>
      </c>
      <c r="H63" s="5">
        <f t="shared" si="17"/>
        <v>93.134</v>
      </c>
      <c r="I63" s="5">
        <f t="shared" si="17"/>
        <v>9840.5290000000023</v>
      </c>
      <c r="J63" s="84">
        <f>I64*200/I63</f>
        <v>1.8841466754480374</v>
      </c>
      <c r="K63" s="7"/>
      <c r="L63" s="84">
        <f>J63*K$50/J$60</f>
        <v>1.9256194777762496</v>
      </c>
    </row>
    <row r="64" spans="1:12" x14ac:dyDescent="0.25">
      <c r="A64" s="1" t="s">
        <v>193</v>
      </c>
      <c r="B64" s="5">
        <f>B61-B58</f>
        <v>41.057999999999993</v>
      </c>
      <c r="C64" s="5">
        <f t="shared" si="17"/>
        <v>31.544000000000004</v>
      </c>
      <c r="D64" s="5">
        <f t="shared" si="17"/>
        <v>0</v>
      </c>
      <c r="E64" s="5">
        <f t="shared" si="17"/>
        <v>9.1039999999999992</v>
      </c>
      <c r="F64" s="5">
        <f t="shared" si="17"/>
        <v>5.3959999999999999</v>
      </c>
      <c r="G64" s="5">
        <f t="shared" si="17"/>
        <v>4.1310000000000002</v>
      </c>
      <c r="H64" s="5">
        <f t="shared" si="17"/>
        <v>1.4719999999999998</v>
      </c>
      <c r="I64" s="5">
        <f t="shared" si="17"/>
        <v>92.705000000000013</v>
      </c>
      <c r="J64" s="111"/>
      <c r="K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7EF1-4FCA-4F62-9197-4FF4F6C9C39A}">
  <sheetPr>
    <tabColor rgb="FF92D050"/>
  </sheetPr>
  <dimension ref="A1:L64"/>
  <sheetViews>
    <sheetView topLeftCell="A25" workbookViewId="0">
      <selection activeCell="B41" sqref="B41:K41"/>
    </sheetView>
  </sheetViews>
  <sheetFormatPr defaultRowHeight="15" x14ac:dyDescent="0.25"/>
  <cols>
    <col min="1" max="1" width="12.28515625" customWidth="1"/>
    <col min="2" max="10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1050979</v>
      </c>
      <c r="C3" s="3">
        <v>775794</v>
      </c>
      <c r="D3" s="3">
        <v>350421</v>
      </c>
      <c r="E3" s="3">
        <v>244484</v>
      </c>
      <c r="F3" s="3">
        <v>161339</v>
      </c>
      <c r="G3" s="3">
        <v>101365</v>
      </c>
      <c r="H3" s="3"/>
      <c r="I3" s="3"/>
      <c r="J3" s="3">
        <v>22823</v>
      </c>
      <c r="K3" s="3">
        <v>2707205</v>
      </c>
      <c r="L3" s="4">
        <f t="shared" ref="L3:L11" si="0">SUM(B3:J3)-K3</f>
        <v>0</v>
      </c>
    </row>
    <row r="4" spans="1:12" x14ac:dyDescent="0.25">
      <c r="A4" s="1" t="s">
        <v>10</v>
      </c>
      <c r="B4" s="3">
        <v>109746</v>
      </c>
      <c r="C4" s="3">
        <v>99213</v>
      </c>
      <c r="D4" s="1">
        <v>59684</v>
      </c>
      <c r="E4" s="3">
        <v>33122</v>
      </c>
      <c r="F4" s="1" t="e">
        <f>NA()</f>
        <v>#N/A</v>
      </c>
      <c r="G4" s="3">
        <v>11330</v>
      </c>
      <c r="H4" s="3"/>
      <c r="I4" s="3"/>
      <c r="J4" s="1" t="e">
        <f>NA()</f>
        <v>#N/A</v>
      </c>
      <c r="K4" s="1" t="e">
        <f>NA()</f>
        <v>#N/A</v>
      </c>
      <c r="L4" s="4" t="e">
        <f t="shared" si="0"/>
        <v>#N/A</v>
      </c>
    </row>
    <row r="5" spans="1:12" x14ac:dyDescent="0.25">
      <c r="A5" s="1" t="s">
        <v>11</v>
      </c>
      <c r="B5" s="3">
        <v>21229</v>
      </c>
      <c r="C5" s="3">
        <v>49497</v>
      </c>
      <c r="D5" s="1">
        <v>5520</v>
      </c>
      <c r="E5" s="3">
        <v>11087</v>
      </c>
      <c r="F5" s="1" t="e">
        <f>NA()</f>
        <v>#N/A</v>
      </c>
      <c r="G5" s="3">
        <v>7692</v>
      </c>
      <c r="H5" s="3"/>
      <c r="I5" s="3"/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130975</v>
      </c>
      <c r="C6" s="5">
        <f>C4+C5</f>
        <v>148710</v>
      </c>
      <c r="D6" s="5">
        <f>D4+D5</f>
        <v>65204</v>
      </c>
      <c r="E6" s="5">
        <f>E4+E5</f>
        <v>44209</v>
      </c>
      <c r="F6" s="3">
        <v>22840</v>
      </c>
      <c r="G6" s="5">
        <f>G4+G5</f>
        <v>19022</v>
      </c>
      <c r="H6" s="5"/>
      <c r="I6" s="5"/>
      <c r="J6" s="3">
        <v>4883</v>
      </c>
      <c r="K6" s="3">
        <v>435843</v>
      </c>
      <c r="L6" s="4">
        <f t="shared" si="0"/>
        <v>0</v>
      </c>
    </row>
    <row r="7" spans="1:12" x14ac:dyDescent="0.25">
      <c r="A7" s="1" t="s">
        <v>19</v>
      </c>
      <c r="B7" s="5">
        <f>SUM(B3,B6)</f>
        <v>1181954</v>
      </c>
      <c r="C7" s="5">
        <f t="shared" ref="C7:K7" si="1">SUM(C3,C6)</f>
        <v>924504</v>
      </c>
      <c r="D7" s="5">
        <f t="shared" si="1"/>
        <v>415625</v>
      </c>
      <c r="E7" s="5">
        <f t="shared" si="1"/>
        <v>288693</v>
      </c>
      <c r="F7" s="5">
        <f t="shared" si="1"/>
        <v>184179</v>
      </c>
      <c r="G7" s="5">
        <f t="shared" si="1"/>
        <v>120387</v>
      </c>
      <c r="H7" s="5"/>
      <c r="I7" s="5"/>
      <c r="J7" s="5">
        <f t="shared" si="1"/>
        <v>27706</v>
      </c>
      <c r="K7" s="5">
        <f t="shared" si="1"/>
        <v>3143048</v>
      </c>
      <c r="L7" s="4">
        <f t="shared" si="0"/>
        <v>0</v>
      </c>
    </row>
    <row r="8" spans="1:12" x14ac:dyDescent="0.25">
      <c r="A8" s="1" t="s">
        <v>13</v>
      </c>
      <c r="B8" s="3">
        <v>1</v>
      </c>
      <c r="C8" s="3">
        <v>4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/>
      <c r="K8" s="3">
        <v>10</v>
      </c>
      <c r="L8" s="4">
        <f t="shared" si="0"/>
        <v>0</v>
      </c>
    </row>
    <row r="9" spans="1:12" x14ac:dyDescent="0.25">
      <c r="A9" s="1" t="s">
        <v>14</v>
      </c>
      <c r="B9" s="3">
        <v>419</v>
      </c>
      <c r="C9" s="3">
        <v>424</v>
      </c>
      <c r="D9" s="1">
        <v>148</v>
      </c>
      <c r="E9" s="3">
        <v>140</v>
      </c>
      <c r="F9" s="3">
        <v>139</v>
      </c>
      <c r="G9" s="3">
        <v>109</v>
      </c>
      <c r="H9" s="3"/>
      <c r="I9" s="3"/>
      <c r="J9" s="3"/>
      <c r="K9" s="3">
        <v>1379</v>
      </c>
      <c r="L9" s="4">
        <f t="shared" si="0"/>
        <v>0</v>
      </c>
    </row>
    <row r="10" spans="1:12" x14ac:dyDescent="0.25">
      <c r="A10" s="1" t="s">
        <v>15</v>
      </c>
      <c r="B10" s="3">
        <v>1101</v>
      </c>
      <c r="C10" s="3"/>
      <c r="D10" s="1"/>
      <c r="E10" s="3">
        <v>12037</v>
      </c>
      <c r="F10" s="3">
        <v>165</v>
      </c>
      <c r="G10" s="3"/>
      <c r="H10" s="3"/>
      <c r="I10" s="3"/>
      <c r="J10" s="3">
        <v>756</v>
      </c>
      <c r="K10" s="3">
        <v>14059</v>
      </c>
      <c r="L10" s="4">
        <f t="shared" si="0"/>
        <v>0</v>
      </c>
    </row>
    <row r="11" spans="1:12" x14ac:dyDescent="0.25">
      <c r="A11" s="1" t="s">
        <v>8</v>
      </c>
      <c r="B11" s="3">
        <v>1183475</v>
      </c>
      <c r="C11" s="3">
        <v>924932</v>
      </c>
      <c r="D11" s="3">
        <v>415774</v>
      </c>
      <c r="E11" s="3">
        <v>300871</v>
      </c>
      <c r="F11" s="3">
        <v>184484</v>
      </c>
      <c r="G11" s="3">
        <v>120498</v>
      </c>
      <c r="H11" s="3"/>
      <c r="I11" s="3"/>
      <c r="J11" s="3">
        <v>28462</v>
      </c>
      <c r="K11" s="3">
        <v>3158496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/>
      <c r="I12" s="4"/>
      <c r="J12" s="4">
        <f t="shared" si="2"/>
        <v>0</v>
      </c>
      <c r="K12" s="4">
        <f t="shared" si="2"/>
        <v>0</v>
      </c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2" t="s">
        <v>16</v>
      </c>
    </row>
    <row r="16" spans="1:12" x14ac:dyDescent="0.25">
      <c r="A16" s="1" t="s">
        <v>9</v>
      </c>
      <c r="B16" s="9">
        <v>2993.444</v>
      </c>
      <c r="C16" s="9">
        <v>2113.1439999999998</v>
      </c>
      <c r="D16" s="9">
        <v>885.40899999999999</v>
      </c>
      <c r="E16" s="9">
        <v>672.54600000000005</v>
      </c>
      <c r="F16" s="9">
        <v>267.197</v>
      </c>
      <c r="G16" s="9">
        <v>522.673</v>
      </c>
      <c r="H16" s="9"/>
      <c r="I16" s="9"/>
      <c r="J16" s="9">
        <v>90.430999999999997</v>
      </c>
      <c r="K16" s="9">
        <v>7544.8440000000001</v>
      </c>
      <c r="L16" s="8">
        <f>SUM(B16:J16)-K16</f>
        <v>0</v>
      </c>
    </row>
    <row r="17" spans="1:12" x14ac:dyDescent="0.25">
      <c r="A17" s="1" t="s">
        <v>10</v>
      </c>
      <c r="B17" s="9">
        <v>841.89200000000005</v>
      </c>
      <c r="C17" s="9">
        <v>777.97400000000005</v>
      </c>
      <c r="D17" s="9">
        <v>481.78800000000001</v>
      </c>
      <c r="E17" s="9">
        <v>158.94800000000001</v>
      </c>
      <c r="F17" s="9">
        <v>162.131</v>
      </c>
      <c r="G17" s="9">
        <v>81.927999999999997</v>
      </c>
      <c r="H17" s="9"/>
      <c r="I17" s="9"/>
      <c r="J17" s="9" t="e">
        <f>NA()</f>
        <v>#N/A</v>
      </c>
      <c r="K17" s="9" t="e">
        <f>NA()</f>
        <v>#N/A</v>
      </c>
      <c r="L17" s="8" t="e">
        <f>SUM(B17:J17)-K17</f>
        <v>#N/A</v>
      </c>
    </row>
    <row r="18" spans="1:12" x14ac:dyDescent="0.25">
      <c r="A18" s="1" t="s">
        <v>11</v>
      </c>
      <c r="B18" s="9">
        <v>2888.7559999999999</v>
      </c>
      <c r="C18" s="9">
        <v>1997.337</v>
      </c>
      <c r="D18" s="9">
        <v>579.58000000000004</v>
      </c>
      <c r="E18" s="9">
        <v>584.27800000000002</v>
      </c>
      <c r="F18" s="9">
        <v>286.65800000000002</v>
      </c>
      <c r="G18" s="9">
        <v>1660.018</v>
      </c>
      <c r="H18" s="9"/>
      <c r="I18" s="9"/>
      <c r="J18" s="9" t="e">
        <f>NA()</f>
        <v>#N/A</v>
      </c>
      <c r="K18" s="9" t="e">
        <f>NA()</f>
        <v>#N/A</v>
      </c>
      <c r="L18" s="8" t="e">
        <f>SUM(B18:J18)-K18</f>
        <v>#N/A</v>
      </c>
    </row>
    <row r="19" spans="1:12" x14ac:dyDescent="0.25">
      <c r="A19" s="1" t="s">
        <v>12</v>
      </c>
      <c r="B19" s="15">
        <f t="shared" ref="B19:G19" si="3">B17+B18</f>
        <v>3730.6480000000001</v>
      </c>
      <c r="C19" s="15">
        <f t="shared" si="3"/>
        <v>2775.3110000000001</v>
      </c>
      <c r="D19" s="15">
        <f t="shared" si="3"/>
        <v>1061.3679999999999</v>
      </c>
      <c r="E19" s="15">
        <f t="shared" si="3"/>
        <v>743.226</v>
      </c>
      <c r="F19" s="15">
        <f t="shared" si="3"/>
        <v>448.78899999999999</v>
      </c>
      <c r="G19" s="15">
        <f t="shared" si="3"/>
        <v>1741.9459999999999</v>
      </c>
      <c r="H19" s="15"/>
      <c r="I19" s="15"/>
      <c r="J19" s="9">
        <v>65.231999999999999</v>
      </c>
      <c r="K19" s="9">
        <v>10566.52</v>
      </c>
      <c r="L19" s="8">
        <f>SUM(B19:J19)-K19</f>
        <v>0</v>
      </c>
    </row>
    <row r="20" spans="1:12" x14ac:dyDescent="0.25">
      <c r="A20" s="1" t="s">
        <v>19</v>
      </c>
      <c r="B20" s="15">
        <f t="shared" ref="B20:K20" si="4">SUM(B16,B19)</f>
        <v>6724.0920000000006</v>
      </c>
      <c r="C20" s="15">
        <f t="shared" si="4"/>
        <v>4888.4549999999999</v>
      </c>
      <c r="D20" s="15">
        <f t="shared" si="4"/>
        <v>1946.777</v>
      </c>
      <c r="E20" s="15">
        <f t="shared" si="4"/>
        <v>1415.7719999999999</v>
      </c>
      <c r="F20" s="15">
        <f t="shared" si="4"/>
        <v>715.98599999999999</v>
      </c>
      <c r="G20" s="15">
        <f t="shared" si="4"/>
        <v>2264.6189999999997</v>
      </c>
      <c r="H20" s="15"/>
      <c r="I20" s="15"/>
      <c r="J20" s="15">
        <f t="shared" si="4"/>
        <v>155.66300000000001</v>
      </c>
      <c r="K20" s="15">
        <f t="shared" si="4"/>
        <v>18111.364000000001</v>
      </c>
      <c r="L20" s="8"/>
    </row>
    <row r="21" spans="1:12" x14ac:dyDescent="0.25">
      <c r="A21" s="1" t="s">
        <v>13</v>
      </c>
      <c r="B21" s="9">
        <v>399.95800000000003</v>
      </c>
      <c r="C21" s="9">
        <v>285.322</v>
      </c>
      <c r="D21" s="9">
        <v>32.5</v>
      </c>
      <c r="E21" s="9">
        <v>4.45</v>
      </c>
      <c r="F21" s="9">
        <v>2.948</v>
      </c>
      <c r="G21" s="9">
        <v>5.6680000000000001</v>
      </c>
      <c r="H21" s="9"/>
      <c r="I21" s="9"/>
      <c r="J21" s="9"/>
      <c r="K21" s="9">
        <v>730.846</v>
      </c>
      <c r="L21" s="8">
        <f>SUM(B21:J21)-K21</f>
        <v>0</v>
      </c>
    </row>
    <row r="22" spans="1:12" x14ac:dyDescent="0.25">
      <c r="A22" s="1" t="s">
        <v>14</v>
      </c>
      <c r="B22" s="9">
        <v>81.268000000000001</v>
      </c>
      <c r="C22" s="9">
        <v>59.628</v>
      </c>
      <c r="D22" s="9">
        <v>20.631</v>
      </c>
      <c r="E22" s="9">
        <v>14.131</v>
      </c>
      <c r="F22" s="9">
        <v>11.98</v>
      </c>
      <c r="G22" s="9">
        <v>8.4489999999999998</v>
      </c>
      <c r="H22" s="9"/>
      <c r="I22" s="9"/>
      <c r="J22" s="9"/>
      <c r="K22" s="9">
        <v>196.08699999999999</v>
      </c>
      <c r="L22" s="8">
        <f>SUM(B22:J22)-K22</f>
        <v>0</v>
      </c>
    </row>
    <row r="23" spans="1:12" x14ac:dyDescent="0.25">
      <c r="A23" s="1" t="s">
        <v>15</v>
      </c>
      <c r="B23" s="9">
        <v>15.207000000000001</v>
      </c>
      <c r="C23" s="9"/>
      <c r="D23" s="9"/>
      <c r="E23" s="9">
        <v>17.183</v>
      </c>
      <c r="F23" s="9">
        <v>0.112</v>
      </c>
      <c r="G23" s="9"/>
      <c r="H23" s="9"/>
      <c r="I23" s="9"/>
      <c r="J23" s="9">
        <v>37.412999999999997</v>
      </c>
      <c r="K23" s="9">
        <v>69.915000000000006</v>
      </c>
      <c r="L23" s="8">
        <f>SUM(B23:J23)-K23</f>
        <v>0</v>
      </c>
    </row>
    <row r="24" spans="1:12" x14ac:dyDescent="0.25">
      <c r="A24" s="1" t="s">
        <v>8</v>
      </c>
      <c r="B24" s="9">
        <v>7220.5249999999996</v>
      </c>
      <c r="C24" s="9">
        <v>5233.4049999999997</v>
      </c>
      <c r="D24" s="9">
        <v>1999.9079999999999</v>
      </c>
      <c r="E24" s="9">
        <v>1451.5360000000001</v>
      </c>
      <c r="F24" s="9">
        <v>731.02599999999995</v>
      </c>
      <c r="G24" s="9">
        <v>2278.7359999999999</v>
      </c>
      <c r="H24" s="9"/>
      <c r="I24" s="9"/>
      <c r="J24" s="9">
        <v>193.07599999999999</v>
      </c>
      <c r="K24" s="9">
        <v>19108.212</v>
      </c>
      <c r="L24" s="8">
        <f>SUM(B24:J24)-K24</f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5">SUM(C20:C23)-C24</f>
        <v>0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/>
      <c r="I25" s="8"/>
      <c r="J25" s="8">
        <f t="shared" si="5"/>
        <v>0</v>
      </c>
      <c r="K25" s="8">
        <f t="shared" si="5"/>
        <v>0</v>
      </c>
      <c r="L25" s="9"/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1" t="s">
        <v>23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8" t="s">
        <v>16</v>
      </c>
    </row>
    <row r="29" spans="1:12" x14ac:dyDescent="0.25">
      <c r="A29" s="1" t="s">
        <v>9</v>
      </c>
      <c r="B29" s="9">
        <v>30.346</v>
      </c>
      <c r="C29" s="9">
        <v>20.738</v>
      </c>
      <c r="D29" s="9" t="e">
        <f>NA()</f>
        <v>#N/A</v>
      </c>
      <c r="E29" s="9">
        <v>6.3570000000000002</v>
      </c>
      <c r="F29" s="9">
        <v>3.6949999999999998</v>
      </c>
      <c r="G29" s="9">
        <v>3.407</v>
      </c>
      <c r="H29" s="9"/>
      <c r="I29" s="9"/>
      <c r="J29" s="9">
        <v>1.0840000000000001</v>
      </c>
      <c r="K29" s="9" t="e">
        <f>NA()</f>
        <v>#N/A</v>
      </c>
      <c r="L29" s="8" t="e">
        <f>SUM(B29:J29)-K29</f>
        <v>#N/A</v>
      </c>
    </row>
    <row r="30" spans="1:12" x14ac:dyDescent="0.25">
      <c r="A30" s="1" t="s">
        <v>10</v>
      </c>
      <c r="B30" s="9">
        <v>13.701000000000001</v>
      </c>
      <c r="C30" s="9">
        <v>12.311999999999999</v>
      </c>
      <c r="D30" s="9" t="e">
        <f>NA()</f>
        <v>#N/A</v>
      </c>
      <c r="E30" s="9">
        <v>2.6579999999999999</v>
      </c>
      <c r="F30" s="9">
        <v>2.6040000000000001</v>
      </c>
      <c r="G30" s="9">
        <v>0.80100000000000005</v>
      </c>
      <c r="H30" s="9"/>
      <c r="I30" s="9"/>
      <c r="J30" s="9" t="e">
        <f>NA()</f>
        <v>#N/A</v>
      </c>
      <c r="K30" s="9" t="e">
        <f>NA()</f>
        <v>#N/A</v>
      </c>
      <c r="L30" s="8" t="e">
        <f>SUM(B30:J30)-K30</f>
        <v>#N/A</v>
      </c>
    </row>
    <row r="31" spans="1:12" x14ac:dyDescent="0.25">
      <c r="A31" s="1" t="s">
        <v>11</v>
      </c>
      <c r="B31" s="9">
        <v>27.693000000000001</v>
      </c>
      <c r="C31" s="9">
        <v>18.398</v>
      </c>
      <c r="D31" s="9" t="e">
        <f>NA()</f>
        <v>#N/A</v>
      </c>
      <c r="E31" s="9">
        <v>5.2969999999999997</v>
      </c>
      <c r="F31" s="9">
        <v>2.9980000000000002</v>
      </c>
      <c r="G31" s="9">
        <v>3.5579999999999998</v>
      </c>
      <c r="H31" s="9"/>
      <c r="I31" s="9"/>
      <c r="J31" s="9" t="e">
        <f>NA()</f>
        <v>#N/A</v>
      </c>
      <c r="K31" s="9" t="e">
        <f>NA()</f>
        <v>#N/A</v>
      </c>
      <c r="L31" s="8" t="e">
        <f>SUM(B31:J31)-K31</f>
        <v>#N/A</v>
      </c>
    </row>
    <row r="32" spans="1:12" x14ac:dyDescent="0.25">
      <c r="A32" s="1" t="s">
        <v>12</v>
      </c>
      <c r="B32" s="15">
        <f>B30+B31</f>
        <v>41.394000000000005</v>
      </c>
      <c r="C32" s="15">
        <f>C30+C31</f>
        <v>30.71</v>
      </c>
      <c r="D32" s="9" t="e">
        <f>NA()</f>
        <v>#N/A</v>
      </c>
      <c r="E32" s="15">
        <f>E30+E31</f>
        <v>7.9550000000000001</v>
      </c>
      <c r="F32" s="15">
        <f>F30+F31</f>
        <v>5.6020000000000003</v>
      </c>
      <c r="G32" s="15">
        <f>G30+G31</f>
        <v>4.359</v>
      </c>
      <c r="H32" s="15"/>
      <c r="I32" s="15"/>
      <c r="J32" s="9">
        <v>1.0049999999999999</v>
      </c>
      <c r="K32" s="9" t="e">
        <f>NA()</f>
        <v>#N/A</v>
      </c>
      <c r="L32" s="8" t="e">
        <f>SUM(B32:J32)-K32</f>
        <v>#N/A</v>
      </c>
    </row>
    <row r="33" spans="1:12" x14ac:dyDescent="0.25">
      <c r="A33" s="1" t="s">
        <v>19</v>
      </c>
      <c r="B33" s="15">
        <f t="shared" ref="B33:K33" si="6">SUM(B29,B32)</f>
        <v>71.740000000000009</v>
      </c>
      <c r="C33" s="15">
        <f t="shared" si="6"/>
        <v>51.448</v>
      </c>
      <c r="D33" s="15" t="e">
        <f t="shared" si="6"/>
        <v>#N/A</v>
      </c>
      <c r="E33" s="15">
        <f t="shared" si="6"/>
        <v>14.312000000000001</v>
      </c>
      <c r="F33" s="15">
        <f t="shared" si="6"/>
        <v>9.2970000000000006</v>
      </c>
      <c r="G33" s="15">
        <f t="shared" si="6"/>
        <v>7.766</v>
      </c>
      <c r="H33" s="15"/>
      <c r="I33" s="15"/>
      <c r="J33" s="15">
        <f t="shared" si="6"/>
        <v>2.089</v>
      </c>
      <c r="K33" s="15" t="e">
        <f t="shared" si="6"/>
        <v>#N/A</v>
      </c>
      <c r="L33" s="8"/>
    </row>
    <row r="34" spans="1:12" x14ac:dyDescent="0.25">
      <c r="A34" s="1" t="s">
        <v>13</v>
      </c>
      <c r="B34" s="9">
        <v>2.972</v>
      </c>
      <c r="C34" s="9">
        <v>2.036</v>
      </c>
      <c r="D34" s="9" t="e">
        <f>NA()</f>
        <v>#N/A</v>
      </c>
      <c r="E34" s="9">
        <v>4.1000000000000002E-2</v>
      </c>
      <c r="F34" s="9">
        <v>3.2000000000000001E-2</v>
      </c>
      <c r="G34" s="9">
        <v>3.5000000000000003E-2</v>
      </c>
      <c r="H34" s="9"/>
      <c r="I34" s="9"/>
      <c r="J34" s="9"/>
      <c r="K34" s="9" t="e">
        <f>NA()</f>
        <v>#N/A</v>
      </c>
      <c r="L34" s="8" t="e">
        <f>SUM(B34:J34)-K34</f>
        <v>#N/A</v>
      </c>
    </row>
    <row r="35" spans="1:12" x14ac:dyDescent="0.25">
      <c r="A35" s="1" t="s">
        <v>14</v>
      </c>
      <c r="B35" s="9">
        <v>1.323</v>
      </c>
      <c r="C35" s="9">
        <v>0.84</v>
      </c>
      <c r="D35" s="9" t="e">
        <f>NA()</f>
        <v>#N/A</v>
      </c>
      <c r="E35" s="9">
        <v>0.29799999999999999</v>
      </c>
      <c r="F35" s="9">
        <v>0.17499999999999999</v>
      </c>
      <c r="G35" s="9">
        <v>0.113</v>
      </c>
      <c r="H35" s="9"/>
      <c r="I35" s="9"/>
      <c r="J35" s="9"/>
      <c r="K35" s="9" t="e">
        <f>NA()</f>
        <v>#N/A</v>
      </c>
      <c r="L35" s="8" t="e">
        <f>SUM(B35:J35)-K35</f>
        <v>#N/A</v>
      </c>
    </row>
    <row r="36" spans="1:12" x14ac:dyDescent="0.25">
      <c r="A36" s="1" t="s">
        <v>15</v>
      </c>
      <c r="B36" s="9">
        <v>0.24399999999999999</v>
      </c>
      <c r="C36" s="9"/>
      <c r="D36" s="9" t="e">
        <f>NA()</f>
        <v>#N/A</v>
      </c>
      <c r="E36" s="9">
        <v>0.67200000000000004</v>
      </c>
      <c r="F36" s="9">
        <v>7.0000000000000001E-3</v>
      </c>
      <c r="G36" s="9">
        <v>0.127</v>
      </c>
      <c r="H36" s="9"/>
      <c r="I36" s="9"/>
      <c r="J36" s="9">
        <v>0.49099999999999999</v>
      </c>
      <c r="K36" s="9" t="e">
        <f>NA()</f>
        <v>#N/A</v>
      </c>
      <c r="L36" s="8" t="e">
        <f>SUM(B36:J36)-K36</f>
        <v>#N/A</v>
      </c>
    </row>
    <row r="37" spans="1:12" x14ac:dyDescent="0.25">
      <c r="A37" s="1" t="s">
        <v>8</v>
      </c>
      <c r="B37" s="9">
        <v>76.278999999999996</v>
      </c>
      <c r="C37" s="9">
        <v>54.323999999999998</v>
      </c>
      <c r="D37" s="9">
        <v>23.079000000000001</v>
      </c>
      <c r="E37" s="9">
        <v>15.323</v>
      </c>
      <c r="F37" s="9">
        <v>9.5109999999999992</v>
      </c>
      <c r="G37" s="9">
        <v>8.0410000000000004</v>
      </c>
      <c r="H37" s="9"/>
      <c r="I37" s="9"/>
      <c r="J37" s="9">
        <v>2.58</v>
      </c>
      <c r="K37" s="9">
        <v>189.137</v>
      </c>
      <c r="L37" s="8">
        <f>SUM(B37:J37)-K37</f>
        <v>0</v>
      </c>
    </row>
    <row r="38" spans="1:12" x14ac:dyDescent="0.25">
      <c r="A38" s="2" t="s">
        <v>16</v>
      </c>
      <c r="B38" s="4">
        <f>SUM(B33:B36)-B37</f>
        <v>0</v>
      </c>
      <c r="C38" s="4">
        <f t="shared" ref="C38:K38" si="7">SUM(C33:C36)-C37</f>
        <v>0</v>
      </c>
      <c r="D38" s="4" t="e">
        <f t="shared" si="7"/>
        <v>#N/A</v>
      </c>
      <c r="E38" s="4">
        <f t="shared" si="7"/>
        <v>0</v>
      </c>
      <c r="F38" s="4">
        <f t="shared" si="7"/>
        <v>0</v>
      </c>
      <c r="G38" s="4">
        <f t="shared" si="7"/>
        <v>0</v>
      </c>
      <c r="H38" s="4"/>
      <c r="I38" s="4"/>
      <c r="J38" s="4">
        <f t="shared" si="7"/>
        <v>0</v>
      </c>
      <c r="K38" s="4" t="e">
        <f t="shared" si="7"/>
        <v>#N/A</v>
      </c>
      <c r="L38" s="1"/>
    </row>
    <row r="39" spans="1:12" x14ac:dyDescent="0.25">
      <c r="H39" s="129"/>
      <c r="I39" s="129"/>
    </row>
    <row r="40" spans="1:12" x14ac:dyDescent="0.25">
      <c r="A40" s="1" t="s">
        <v>20</v>
      </c>
      <c r="H40" s="129"/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84">
        <f>B29*200/B16</f>
        <v>2.027497424371393</v>
      </c>
      <c r="C42" s="84">
        <f t="shared" ref="C42:K42" si="8">C29*200/C16</f>
        <v>1.962762594503735</v>
      </c>
      <c r="D42" s="84" t="e">
        <f t="shared" si="8"/>
        <v>#N/A</v>
      </c>
      <c r="E42" s="84">
        <f t="shared" si="8"/>
        <v>1.8904283127102086</v>
      </c>
      <c r="F42" s="84">
        <f t="shared" si="8"/>
        <v>2.7657496154522692</v>
      </c>
      <c r="G42" s="84">
        <f t="shared" si="8"/>
        <v>1.3036831824104171</v>
      </c>
      <c r="H42" s="84"/>
      <c r="I42" s="84"/>
      <c r="J42" s="84">
        <f t="shared" si="8"/>
        <v>2.3974079685063754</v>
      </c>
      <c r="K42" s="84" t="e">
        <f t="shared" si="8"/>
        <v>#N/A</v>
      </c>
      <c r="L42" s="4"/>
    </row>
    <row r="43" spans="1:12" x14ac:dyDescent="0.25">
      <c r="A43" s="1" t="s">
        <v>10</v>
      </c>
      <c r="B43" s="84">
        <f t="shared" ref="B43:K50" si="9">B30*200/B17</f>
        <v>3.2548117810835597</v>
      </c>
      <c r="C43" s="84">
        <f t="shared" si="9"/>
        <v>3.1651443364431202</v>
      </c>
      <c r="D43" s="84" t="e">
        <f t="shared" si="9"/>
        <v>#N/A</v>
      </c>
      <c r="E43" s="84">
        <f t="shared" si="9"/>
        <v>3.3444900218939528</v>
      </c>
      <c r="F43" s="84">
        <f t="shared" si="9"/>
        <v>3.2122172810875163</v>
      </c>
      <c r="G43" s="84">
        <f t="shared" si="9"/>
        <v>1.9553754516160533</v>
      </c>
      <c r="H43" s="84"/>
      <c r="I43" s="84"/>
      <c r="J43" s="84" t="e">
        <f t="shared" si="9"/>
        <v>#N/A</v>
      </c>
      <c r="K43" s="84" t="e">
        <f t="shared" si="9"/>
        <v>#N/A</v>
      </c>
      <c r="L43" s="4"/>
    </row>
    <row r="44" spans="1:12" x14ac:dyDescent="0.25">
      <c r="A44" s="1" t="s">
        <v>11</v>
      </c>
      <c r="B44" s="84">
        <f t="shared" si="9"/>
        <v>1.9172958879185369</v>
      </c>
      <c r="C44" s="84">
        <f t="shared" si="9"/>
        <v>1.8422529598159949</v>
      </c>
      <c r="D44" s="84" t="e">
        <f t="shared" si="9"/>
        <v>#N/A</v>
      </c>
      <c r="E44" s="84">
        <f t="shared" si="9"/>
        <v>1.8131779734989164</v>
      </c>
      <c r="F44" s="84">
        <f t="shared" si="9"/>
        <v>2.0916911441508694</v>
      </c>
      <c r="G44" s="84">
        <f t="shared" si="9"/>
        <v>0.42867005056571672</v>
      </c>
      <c r="H44" s="84"/>
      <c r="I44" s="84"/>
      <c r="J44" s="84" t="e">
        <f t="shared" si="9"/>
        <v>#N/A</v>
      </c>
      <c r="K44" s="84" t="e">
        <f t="shared" si="9"/>
        <v>#N/A</v>
      </c>
      <c r="L44" s="4"/>
    </row>
    <row r="45" spans="1:12" x14ac:dyDescent="0.25">
      <c r="A45" s="1" t="s">
        <v>12</v>
      </c>
      <c r="B45" s="84">
        <f t="shared" si="9"/>
        <v>2.2191319041624942</v>
      </c>
      <c r="C45" s="84">
        <f t="shared" si="9"/>
        <v>2.2130853082771624</v>
      </c>
      <c r="D45" s="84" t="e">
        <f t="shared" si="9"/>
        <v>#N/A</v>
      </c>
      <c r="E45" s="84">
        <f t="shared" si="9"/>
        <v>2.1406678453121932</v>
      </c>
      <c r="F45" s="84">
        <f t="shared" si="9"/>
        <v>2.4964961262419538</v>
      </c>
      <c r="G45" s="84">
        <f t="shared" si="9"/>
        <v>0.50047475639313732</v>
      </c>
      <c r="H45" s="84"/>
      <c r="I45" s="84"/>
      <c r="J45" s="84">
        <f t="shared" si="9"/>
        <v>3.0813097866077994</v>
      </c>
      <c r="K45" s="84" t="e">
        <f t="shared" si="9"/>
        <v>#N/A</v>
      </c>
      <c r="L45" s="4"/>
    </row>
    <row r="46" spans="1:12" x14ac:dyDescent="0.25">
      <c r="A46" s="1" t="s">
        <v>19</v>
      </c>
      <c r="B46" s="84">
        <f t="shared" si="9"/>
        <v>2.1338197038351052</v>
      </c>
      <c r="C46" s="84">
        <f t="shared" si="9"/>
        <v>2.104877716988292</v>
      </c>
      <c r="D46" s="84" t="e">
        <f t="shared" si="9"/>
        <v>#N/A</v>
      </c>
      <c r="E46" s="84">
        <f t="shared" si="9"/>
        <v>2.021794469731002</v>
      </c>
      <c r="F46" s="84">
        <f t="shared" si="9"/>
        <v>2.596978153204113</v>
      </c>
      <c r="G46" s="84">
        <f t="shared" si="9"/>
        <v>0.68585488331591327</v>
      </c>
      <c r="H46" s="84"/>
      <c r="I46" s="84"/>
      <c r="J46" s="84">
        <f t="shared" si="9"/>
        <v>2.6840032634601672</v>
      </c>
      <c r="K46" s="84" t="e">
        <f t="shared" si="9"/>
        <v>#N/A</v>
      </c>
      <c r="L46" s="4"/>
    </row>
    <row r="47" spans="1:12" x14ac:dyDescent="0.25">
      <c r="A47" s="1" t="s">
        <v>13</v>
      </c>
      <c r="B47" s="84">
        <f t="shared" si="9"/>
        <v>1.4861560463848702</v>
      </c>
      <c r="C47" s="84">
        <f t="shared" si="9"/>
        <v>1.4271594899797422</v>
      </c>
      <c r="D47" s="84" t="e">
        <f t="shared" si="9"/>
        <v>#N/A</v>
      </c>
      <c r="E47" s="84">
        <f t="shared" si="9"/>
        <v>1.8426966292134832</v>
      </c>
      <c r="F47" s="84">
        <f t="shared" si="9"/>
        <v>2.1709633649932161</v>
      </c>
      <c r="G47" s="84">
        <f t="shared" si="9"/>
        <v>1.2350035285815104</v>
      </c>
      <c r="H47" s="84"/>
      <c r="I47" s="84"/>
      <c r="J47" s="84" t="e">
        <f t="shared" si="9"/>
        <v>#DIV/0!</v>
      </c>
      <c r="K47" s="84" t="e">
        <f t="shared" si="9"/>
        <v>#N/A</v>
      </c>
      <c r="L47" s="4"/>
    </row>
    <row r="48" spans="1:12" x14ac:dyDescent="0.25">
      <c r="A48" s="1" t="s">
        <v>14</v>
      </c>
      <c r="B48" s="84">
        <f t="shared" si="9"/>
        <v>3.2558940788502233</v>
      </c>
      <c r="C48" s="84">
        <f t="shared" si="9"/>
        <v>2.8174683034815859</v>
      </c>
      <c r="D48" s="84" t="e">
        <f t="shared" si="9"/>
        <v>#N/A</v>
      </c>
      <c r="E48" s="84">
        <f t="shared" si="9"/>
        <v>4.2176774467482838</v>
      </c>
      <c r="F48" s="84">
        <f t="shared" si="9"/>
        <v>2.9215358931552586</v>
      </c>
      <c r="G48" s="84">
        <f t="shared" si="9"/>
        <v>2.674872766007812</v>
      </c>
      <c r="H48" s="84"/>
      <c r="I48" s="84"/>
      <c r="J48" s="84" t="e">
        <f t="shared" si="9"/>
        <v>#DIV/0!</v>
      </c>
      <c r="K48" s="84" t="e">
        <f t="shared" si="9"/>
        <v>#N/A</v>
      </c>
      <c r="L48" s="4"/>
    </row>
    <row r="49" spans="1:12" x14ac:dyDescent="0.25">
      <c r="A49" s="1" t="s">
        <v>15</v>
      </c>
      <c r="B49" s="84">
        <f t="shared" si="9"/>
        <v>3.2090484645229167</v>
      </c>
      <c r="C49" s="84" t="e">
        <f t="shared" si="9"/>
        <v>#DIV/0!</v>
      </c>
      <c r="D49" s="84" t="e">
        <f t="shared" si="9"/>
        <v>#N/A</v>
      </c>
      <c r="E49" s="84">
        <f t="shared" si="9"/>
        <v>7.8216842227783276</v>
      </c>
      <c r="F49" s="84">
        <f t="shared" si="9"/>
        <v>12.500000000000002</v>
      </c>
      <c r="G49" s="84" t="e">
        <f t="shared" si="9"/>
        <v>#DIV/0!</v>
      </c>
      <c r="H49" s="84"/>
      <c r="I49" s="84"/>
      <c r="J49" s="84">
        <f t="shared" si="9"/>
        <v>2.6247561008205706</v>
      </c>
      <c r="K49" s="84" t="e">
        <f t="shared" si="9"/>
        <v>#N/A</v>
      </c>
      <c r="L49" s="4"/>
    </row>
    <row r="50" spans="1:12" x14ac:dyDescent="0.25">
      <c r="A50" s="1" t="s">
        <v>8</v>
      </c>
      <c r="B50" s="84">
        <f t="shared" si="9"/>
        <v>2.1128380554045587</v>
      </c>
      <c r="C50" s="84">
        <f t="shared" si="9"/>
        <v>2.0760480031642881</v>
      </c>
      <c r="D50" s="84">
        <f t="shared" si="9"/>
        <v>2.3080061682837414</v>
      </c>
      <c r="E50" s="84">
        <f t="shared" si="9"/>
        <v>2.1112807398507512</v>
      </c>
      <c r="F50" s="84">
        <f t="shared" si="9"/>
        <v>2.6020962318713696</v>
      </c>
      <c r="G50" s="84">
        <f t="shared" si="9"/>
        <v>0.70574213072510383</v>
      </c>
      <c r="H50" s="84"/>
      <c r="I50" s="84"/>
      <c r="J50" s="84">
        <f t="shared" si="9"/>
        <v>2.6725227371604965</v>
      </c>
      <c r="K50" s="84">
        <f t="shared" si="9"/>
        <v>1.979641004611002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1"/>
    </row>
    <row r="52" spans="1:12" x14ac:dyDescent="0.25">
      <c r="A52" s="1" t="s">
        <v>20</v>
      </c>
      <c r="B52" s="1" t="str">
        <f>B41</f>
        <v>NSW</v>
      </c>
      <c r="C52" s="1" t="str">
        <f t="shared" ref="C52:G52" si="10">C41</f>
        <v>Vic</v>
      </c>
      <c r="D52" s="1" t="str">
        <f t="shared" si="10"/>
        <v>Qld</v>
      </c>
      <c r="E52" s="1" t="str">
        <f t="shared" si="10"/>
        <v>SA</v>
      </c>
      <c r="F52" s="1" t="str">
        <f t="shared" si="10"/>
        <v>WA</v>
      </c>
      <c r="G52" s="1" t="str">
        <f t="shared" si="10"/>
        <v>Tas</v>
      </c>
      <c r="H52" s="1" t="str">
        <f>J41</f>
        <v>Cth Terr or PNG</v>
      </c>
      <c r="I52" s="1" t="str">
        <f>K41</f>
        <v>Total</v>
      </c>
      <c r="J52" s="1">
        <f>L41</f>
        <v>0</v>
      </c>
      <c r="K52" s="1"/>
      <c r="L52" s="1" t="s">
        <v>8</v>
      </c>
    </row>
    <row r="53" spans="1:12" x14ac:dyDescent="0.25">
      <c r="A53" s="1" t="s">
        <v>9</v>
      </c>
      <c r="B53" s="114">
        <f>IF(B57&gt;0,B58*200/B57,NA())</f>
        <v>2.027497424371393</v>
      </c>
      <c r="C53" s="114">
        <f t="shared" ref="C53:I53" si="11">IF(C57&gt;0,C58*200/C57,NA())</f>
        <v>1.962762594503735</v>
      </c>
      <c r="D53" s="114" t="e">
        <f t="shared" si="11"/>
        <v>#N/A</v>
      </c>
      <c r="E53" s="114">
        <f t="shared" si="11"/>
        <v>1.8904283127102086</v>
      </c>
      <c r="F53" s="114">
        <f t="shared" si="11"/>
        <v>2.7657496154522692</v>
      </c>
      <c r="G53" s="114">
        <f t="shared" si="11"/>
        <v>1.3036831824104171</v>
      </c>
      <c r="H53" s="114">
        <f t="shared" si="11"/>
        <v>2.3974079685063754</v>
      </c>
      <c r="I53" s="114">
        <f t="shared" si="11"/>
        <v>1.9709479858276269</v>
      </c>
      <c r="J53" s="21"/>
      <c r="K53" s="21"/>
      <c r="L53" s="84">
        <f>L57</f>
        <v>2.0099199647257513</v>
      </c>
    </row>
    <row r="54" spans="1:12" x14ac:dyDescent="0.25">
      <c r="A54" s="1" t="s">
        <v>30</v>
      </c>
      <c r="B54" s="114">
        <f>IF(B63&gt;0,B64*200/B63,NA())</f>
        <v>2.1732727619839785</v>
      </c>
      <c r="C54" s="114">
        <f t="shared" ref="C54:I54" si="12">IF(C63&gt;0,C64*200/C63,NA())</f>
        <v>2.1527686305728913</v>
      </c>
      <c r="D54" s="114" t="e">
        <f t="shared" si="12"/>
        <v>#N/A</v>
      </c>
      <c r="E54" s="114">
        <f t="shared" si="12"/>
        <v>2.3019550957008437</v>
      </c>
      <c r="F54" s="114">
        <f t="shared" si="12"/>
        <v>2.5078207701545181</v>
      </c>
      <c r="G54" s="114">
        <f t="shared" si="12"/>
        <v>0.52777149794739719</v>
      </c>
      <c r="H54" s="114">
        <f t="shared" si="12"/>
        <v>2.9149008719372596</v>
      </c>
      <c r="I54" s="114">
        <f t="shared" si="12"/>
        <v>1.9223324553116705</v>
      </c>
      <c r="J54" s="7"/>
      <c r="K54" s="7"/>
      <c r="L54" s="84">
        <f>L63</f>
        <v>1.9603431488572578</v>
      </c>
    </row>
    <row r="55" spans="1:12" x14ac:dyDescent="0.25">
      <c r="A55" s="1" t="s">
        <v>8</v>
      </c>
      <c r="B55" s="114">
        <f>IF(B60&gt;0,B61*200/B60,NA())</f>
        <v>2.1128380554045587</v>
      </c>
      <c r="C55" s="114">
        <f t="shared" ref="C55:I55" si="13">IF(C60&gt;0,C61*200/C60,NA())</f>
        <v>2.0760480031642881</v>
      </c>
      <c r="D55" s="114" t="e">
        <f t="shared" si="13"/>
        <v>#N/A</v>
      </c>
      <c r="E55" s="114">
        <f t="shared" si="13"/>
        <v>2.1112807398507512</v>
      </c>
      <c r="F55" s="114">
        <f t="shared" si="13"/>
        <v>2.6020962318713696</v>
      </c>
      <c r="G55" s="114">
        <f t="shared" si="13"/>
        <v>0.70574213072510383</v>
      </c>
      <c r="H55" s="114">
        <f t="shared" si="13"/>
        <v>2.6725227371604965</v>
      </c>
      <c r="I55" s="114">
        <f t="shared" si="13"/>
        <v>1.9412561291873236</v>
      </c>
      <c r="J55" s="7"/>
      <c r="K55" s="7"/>
      <c r="L55" s="84">
        <f>K50</f>
        <v>1.979641004611002</v>
      </c>
    </row>
    <row r="56" spans="1:12" x14ac:dyDescent="0.25">
      <c r="J56" t="s">
        <v>40</v>
      </c>
      <c r="K56" s="108"/>
      <c r="L56" s="111"/>
    </row>
    <row r="57" spans="1:12" x14ac:dyDescent="0.25">
      <c r="A57" s="1" t="s">
        <v>31</v>
      </c>
      <c r="B57" s="5">
        <f>IF(B58=0,0,B16)</f>
        <v>2993.444</v>
      </c>
      <c r="C57" s="5">
        <f t="shared" ref="C57:G57" si="14">IF(C58=0,0,C16)</f>
        <v>2113.1439999999998</v>
      </c>
      <c r="D57" s="5">
        <f t="shared" si="14"/>
        <v>0</v>
      </c>
      <c r="E57" s="5">
        <f t="shared" si="14"/>
        <v>672.54600000000005</v>
      </c>
      <c r="F57" s="5">
        <f t="shared" si="14"/>
        <v>267.197</v>
      </c>
      <c r="G57" s="5">
        <f t="shared" si="14"/>
        <v>522.673</v>
      </c>
      <c r="H57" s="5">
        <f>IF(H58=0,0,J16)</f>
        <v>90.430999999999997</v>
      </c>
      <c r="I57" s="5">
        <f>SUM(B57:H57)</f>
        <v>6659.4349999999995</v>
      </c>
      <c r="J57" s="84">
        <f>I58*200/I57</f>
        <v>1.9709479858276269</v>
      </c>
      <c r="K57" s="7"/>
      <c r="L57" s="84">
        <f>J57*K$50/J$60</f>
        <v>2.0099199647257513</v>
      </c>
    </row>
    <row r="58" spans="1:12" x14ac:dyDescent="0.25">
      <c r="A58" s="1" t="s">
        <v>32</v>
      </c>
      <c r="B58" s="5">
        <f>_xlfn.IFNA(B29,0)</f>
        <v>30.346</v>
      </c>
      <c r="C58" s="5">
        <f t="shared" ref="C58:G58" si="15">_xlfn.IFNA(C29,0)</f>
        <v>20.738</v>
      </c>
      <c r="D58" s="5">
        <f t="shared" si="15"/>
        <v>0</v>
      </c>
      <c r="E58" s="5">
        <f t="shared" si="15"/>
        <v>6.3570000000000002</v>
      </c>
      <c r="F58" s="5">
        <f t="shared" si="15"/>
        <v>3.6949999999999998</v>
      </c>
      <c r="G58" s="5">
        <f t="shared" si="15"/>
        <v>3.407</v>
      </c>
      <c r="H58" s="5">
        <f>_xlfn.IFNA(J29,0)</f>
        <v>1.0840000000000001</v>
      </c>
      <c r="I58" s="5">
        <f>SUM(B58:H58)</f>
        <v>65.62700000000001</v>
      </c>
      <c r="J58" s="111"/>
      <c r="K58" s="108"/>
      <c r="L58" s="111"/>
    </row>
    <row r="59" spans="1:12" x14ac:dyDescent="0.25">
      <c r="B59" s="111"/>
      <c r="C59" s="111"/>
      <c r="D59" s="111"/>
      <c r="E59" s="111"/>
      <c r="F59" s="111"/>
      <c r="G59" s="111"/>
      <c r="H59" s="111"/>
      <c r="I59" s="111"/>
      <c r="J59" s="111"/>
      <c r="K59" s="108"/>
      <c r="L59" s="111"/>
    </row>
    <row r="60" spans="1:12" x14ac:dyDescent="0.25">
      <c r="A60" s="1" t="s">
        <v>38</v>
      </c>
      <c r="B60" s="5">
        <f>IF(B57=0,0,B24)</f>
        <v>7220.5249999999996</v>
      </c>
      <c r="C60" s="5">
        <f t="shared" ref="C60:G60" si="16">IF(C57=0,0,C24)</f>
        <v>5233.4049999999997</v>
      </c>
      <c r="D60" s="5">
        <f t="shared" si="16"/>
        <v>0</v>
      </c>
      <c r="E60" s="5">
        <f t="shared" si="16"/>
        <v>1451.5360000000001</v>
      </c>
      <c r="F60" s="5">
        <f t="shared" si="16"/>
        <v>731.02599999999995</v>
      </c>
      <c r="G60" s="5">
        <f t="shared" si="16"/>
        <v>2278.7359999999999</v>
      </c>
      <c r="H60" s="5">
        <f>IF(H57=0,0,J24)</f>
        <v>193.07599999999999</v>
      </c>
      <c r="I60" s="5">
        <f>SUM(B60:H60)</f>
        <v>17108.304</v>
      </c>
      <c r="J60" s="84">
        <f>I61*200/I60</f>
        <v>1.9412561291873236</v>
      </c>
      <c r="K60" s="7"/>
      <c r="L60" s="84">
        <f>J60*K$50/J$60</f>
        <v>1.979641004611002</v>
      </c>
    </row>
    <row r="61" spans="1:12" x14ac:dyDescent="0.25">
      <c r="A61" s="1" t="s">
        <v>39</v>
      </c>
      <c r="B61" s="5">
        <f>IF(B58=0,0,B37)</f>
        <v>76.278999999999996</v>
      </c>
      <c r="C61" s="5">
        <f t="shared" ref="C61:G61" si="17">IF(C58=0,0,C37)</f>
        <v>54.323999999999998</v>
      </c>
      <c r="D61" s="5">
        <f t="shared" si="17"/>
        <v>0</v>
      </c>
      <c r="E61" s="5">
        <f t="shared" si="17"/>
        <v>15.323</v>
      </c>
      <c r="F61" s="5">
        <f t="shared" si="17"/>
        <v>9.5109999999999992</v>
      </c>
      <c r="G61" s="5">
        <f t="shared" si="17"/>
        <v>8.0410000000000004</v>
      </c>
      <c r="H61" s="5">
        <f>IF(H58=0,0,J37)</f>
        <v>2.58</v>
      </c>
      <c r="I61" s="5">
        <f>SUM(B61:H61)</f>
        <v>166.05800000000002</v>
      </c>
      <c r="J61" s="111"/>
      <c r="K61" s="108"/>
      <c r="L61" s="84"/>
    </row>
    <row r="62" spans="1:12" x14ac:dyDescent="0.25">
      <c r="B62" s="111"/>
      <c r="C62" s="111"/>
      <c r="D62" s="111"/>
      <c r="E62" s="111"/>
      <c r="F62" s="111"/>
      <c r="G62" s="111"/>
      <c r="H62" s="111"/>
      <c r="I62" s="111"/>
      <c r="J62" s="111"/>
      <c r="K62" s="108"/>
      <c r="L62" s="84"/>
    </row>
    <row r="63" spans="1:12" x14ac:dyDescent="0.25">
      <c r="A63" s="1" t="s">
        <v>192</v>
      </c>
      <c r="B63" s="5">
        <f>B60-B57</f>
        <v>4227.0810000000001</v>
      </c>
      <c r="C63" s="5">
        <f t="shared" ref="C63:I64" si="18">C60-C57</f>
        <v>3120.261</v>
      </c>
      <c r="D63" s="5">
        <f t="shared" si="18"/>
        <v>0</v>
      </c>
      <c r="E63" s="5">
        <f t="shared" si="18"/>
        <v>778.99</v>
      </c>
      <c r="F63" s="5">
        <f t="shared" si="18"/>
        <v>463.82899999999995</v>
      </c>
      <c r="G63" s="5">
        <f t="shared" si="18"/>
        <v>1756.0629999999999</v>
      </c>
      <c r="H63" s="5">
        <f t="shared" si="18"/>
        <v>102.645</v>
      </c>
      <c r="I63" s="5">
        <f t="shared" si="18"/>
        <v>10448.869000000001</v>
      </c>
      <c r="J63" s="84">
        <f>I64*200/I63</f>
        <v>1.9223324553116705</v>
      </c>
      <c r="K63" s="7"/>
      <c r="L63" s="84">
        <f>J63*K$50/J$60</f>
        <v>1.9603431488572578</v>
      </c>
    </row>
    <row r="64" spans="1:12" x14ac:dyDescent="0.25">
      <c r="A64" s="1" t="s">
        <v>193</v>
      </c>
      <c r="B64" s="5">
        <f>B61-B58</f>
        <v>45.932999999999993</v>
      </c>
      <c r="C64" s="5">
        <f t="shared" si="18"/>
        <v>33.585999999999999</v>
      </c>
      <c r="D64" s="5">
        <f t="shared" si="18"/>
        <v>0</v>
      </c>
      <c r="E64" s="5">
        <f t="shared" si="18"/>
        <v>8.9660000000000011</v>
      </c>
      <c r="F64" s="5">
        <f t="shared" si="18"/>
        <v>5.8159999999999989</v>
      </c>
      <c r="G64" s="5">
        <f t="shared" si="18"/>
        <v>4.6340000000000003</v>
      </c>
      <c r="H64" s="5">
        <f t="shared" si="18"/>
        <v>1.496</v>
      </c>
      <c r="I64" s="5">
        <f t="shared" si="18"/>
        <v>100.43100000000001</v>
      </c>
      <c r="J64" s="111"/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7929-F54F-4B5E-995D-E5D31A042CD4}">
  <sheetPr>
    <tabColor rgb="FF92D050"/>
  </sheetPr>
  <dimension ref="A1:M64"/>
  <sheetViews>
    <sheetView topLeftCell="A28" workbookViewId="0">
      <selection activeCell="B41" sqref="B41:K41"/>
    </sheetView>
  </sheetViews>
  <sheetFormatPr defaultRowHeight="15" x14ac:dyDescent="0.25"/>
  <cols>
    <col min="1" max="1" width="12.28515625" customWidth="1"/>
    <col min="2" max="11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1084076</v>
      </c>
      <c r="C3" s="3">
        <v>801667</v>
      </c>
      <c r="D3" s="3">
        <v>361516</v>
      </c>
      <c r="E3" s="3">
        <v>256866</v>
      </c>
      <c r="F3" s="3">
        <v>165179</v>
      </c>
      <c r="G3" s="3">
        <v>101019</v>
      </c>
      <c r="H3" s="3"/>
      <c r="I3" s="3"/>
      <c r="J3" s="3">
        <v>25546</v>
      </c>
      <c r="K3" s="3">
        <v>2795869</v>
      </c>
      <c r="L3" s="4">
        <f t="shared" ref="L3:L11" si="0">SUM(B3:J3)-K3</f>
        <v>0</v>
      </c>
    </row>
    <row r="4" spans="1:13" x14ac:dyDescent="0.25">
      <c r="A4" s="1" t="s">
        <v>10</v>
      </c>
      <c r="B4" s="3">
        <v>114783</v>
      </c>
      <c r="C4" s="3">
        <v>102146</v>
      </c>
      <c r="D4" s="3">
        <v>51422</v>
      </c>
      <c r="E4" s="3">
        <v>34113</v>
      </c>
      <c r="F4" s="9" t="e">
        <f>NA()</f>
        <v>#N/A</v>
      </c>
      <c r="G4" s="3">
        <v>12038</v>
      </c>
      <c r="H4" s="3"/>
      <c r="I4" s="3"/>
      <c r="J4" s="9" t="e">
        <f>NA()</f>
        <v>#N/A</v>
      </c>
      <c r="K4" s="1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>
        <v>21563</v>
      </c>
      <c r="C5" s="3">
        <v>52374</v>
      </c>
      <c r="D5" s="3">
        <v>18150</v>
      </c>
      <c r="E5" s="3">
        <v>12979</v>
      </c>
      <c r="F5" s="9" t="e">
        <f>NA()</f>
        <v>#N/A</v>
      </c>
      <c r="G5" s="3">
        <v>9945</v>
      </c>
      <c r="H5" s="1"/>
      <c r="I5" s="1"/>
      <c r="J5" s="9" t="e">
        <f>NA()</f>
        <v>#N/A</v>
      </c>
      <c r="K5" s="1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5">
        <f>B4+B5</f>
        <v>136346</v>
      </c>
      <c r="C6" s="5">
        <f>C4+C5</f>
        <v>154520</v>
      </c>
      <c r="D6" s="5">
        <f>D4+D5</f>
        <v>69572</v>
      </c>
      <c r="E6" s="5">
        <f>E4+E5</f>
        <v>47092</v>
      </c>
      <c r="F6" s="3">
        <v>23074</v>
      </c>
      <c r="G6" s="5">
        <f>G4+G5</f>
        <v>21983</v>
      </c>
      <c r="H6" s="5">
        <f>H4+H5</f>
        <v>0</v>
      </c>
      <c r="I6" s="5"/>
      <c r="J6" s="3">
        <v>5063</v>
      </c>
      <c r="K6" s="3">
        <v>457650</v>
      </c>
      <c r="L6" s="4">
        <f t="shared" si="0"/>
        <v>0</v>
      </c>
    </row>
    <row r="7" spans="1:13" x14ac:dyDescent="0.25">
      <c r="A7" s="1" t="s">
        <v>19</v>
      </c>
      <c r="B7" s="5">
        <f>SUM(B3,B6)</f>
        <v>1220422</v>
      </c>
      <c r="C7" s="5">
        <f t="shared" ref="C7:K7" si="1">SUM(C3,C6)</f>
        <v>956187</v>
      </c>
      <c r="D7" s="5">
        <f t="shared" si="1"/>
        <v>431088</v>
      </c>
      <c r="E7" s="5">
        <f t="shared" si="1"/>
        <v>303958</v>
      </c>
      <c r="F7" s="5">
        <f t="shared" si="1"/>
        <v>188253</v>
      </c>
      <c r="G7" s="5">
        <f t="shared" si="1"/>
        <v>123002</v>
      </c>
      <c r="H7" s="5">
        <f t="shared" si="1"/>
        <v>0</v>
      </c>
      <c r="I7" s="5"/>
      <c r="J7" s="5">
        <f t="shared" si="1"/>
        <v>30609</v>
      </c>
      <c r="K7" s="5">
        <f t="shared" si="1"/>
        <v>3253519</v>
      </c>
      <c r="L7" s="4">
        <f t="shared" si="0"/>
        <v>0</v>
      </c>
    </row>
    <row r="8" spans="1:13" x14ac:dyDescent="0.25">
      <c r="A8" s="1" t="s">
        <v>13</v>
      </c>
      <c r="B8" s="3">
        <v>1</v>
      </c>
      <c r="C8" s="3">
        <v>4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/>
      <c r="K8" s="3">
        <v>10</v>
      </c>
      <c r="L8" s="4">
        <f t="shared" si="0"/>
        <v>0</v>
      </c>
    </row>
    <row r="9" spans="1:13" x14ac:dyDescent="0.25">
      <c r="A9" s="1" t="s">
        <v>14</v>
      </c>
      <c r="B9" s="3">
        <v>516</v>
      </c>
      <c r="C9" s="3">
        <v>392</v>
      </c>
      <c r="D9" s="1">
        <v>136</v>
      </c>
      <c r="E9" s="3">
        <v>138</v>
      </c>
      <c r="F9" s="3">
        <v>146</v>
      </c>
      <c r="G9" s="3">
        <v>109</v>
      </c>
      <c r="H9" s="3"/>
      <c r="I9" s="3"/>
      <c r="J9" s="3"/>
      <c r="K9" s="3">
        <v>1437</v>
      </c>
      <c r="L9" s="4">
        <f t="shared" si="0"/>
        <v>0</v>
      </c>
    </row>
    <row r="10" spans="1:13" x14ac:dyDescent="0.25">
      <c r="A10" s="1" t="s">
        <v>15</v>
      </c>
      <c r="B10" s="3">
        <v>734</v>
      </c>
      <c r="C10" s="3"/>
      <c r="D10" s="1"/>
      <c r="E10" s="3">
        <v>10690</v>
      </c>
      <c r="F10" s="3">
        <v>153</v>
      </c>
      <c r="G10" s="3"/>
      <c r="H10" s="3"/>
      <c r="I10" s="3"/>
      <c r="J10" s="3">
        <v>777</v>
      </c>
      <c r="K10" s="3">
        <v>12354</v>
      </c>
      <c r="L10" s="4">
        <f t="shared" si="0"/>
        <v>0</v>
      </c>
    </row>
    <row r="11" spans="1:13" x14ac:dyDescent="0.25">
      <c r="A11" s="1" t="s">
        <v>8</v>
      </c>
      <c r="B11" s="3">
        <v>1221673</v>
      </c>
      <c r="C11" s="3">
        <v>956583</v>
      </c>
      <c r="D11" s="3">
        <v>431225</v>
      </c>
      <c r="E11" s="3">
        <v>314787</v>
      </c>
      <c r="F11" s="3">
        <v>188553</v>
      </c>
      <c r="G11" s="3">
        <v>123113</v>
      </c>
      <c r="H11" s="3">
        <v>19231</v>
      </c>
      <c r="I11" s="3"/>
      <c r="J11" s="3">
        <v>12155</v>
      </c>
      <c r="K11" s="3">
        <v>3267320</v>
      </c>
      <c r="L11" s="4">
        <f t="shared" si="0"/>
        <v>0</v>
      </c>
      <c r="M11" s="3" t="s">
        <v>223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-19231</v>
      </c>
      <c r="I12" s="4"/>
      <c r="J12" s="4">
        <f t="shared" si="2"/>
        <v>19231</v>
      </c>
      <c r="K12" s="4">
        <f t="shared" si="2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2" t="s">
        <v>16</v>
      </c>
    </row>
    <row r="16" spans="1:13" x14ac:dyDescent="0.25">
      <c r="A16" s="1" t="s">
        <v>9</v>
      </c>
      <c r="B16" s="9">
        <v>3254.23</v>
      </c>
      <c r="C16" s="9">
        <v>2142.66</v>
      </c>
      <c r="D16" s="9">
        <v>1003.6660000000001</v>
      </c>
      <c r="E16" s="9">
        <v>706.90700000000004</v>
      </c>
      <c r="F16" s="9">
        <v>291.72399999999999</v>
      </c>
      <c r="G16" s="9">
        <v>548.79700000000003</v>
      </c>
      <c r="H16" s="9"/>
      <c r="I16" s="9"/>
      <c r="J16" s="9">
        <v>102.932</v>
      </c>
      <c r="K16" s="9">
        <v>8050.9160000000002</v>
      </c>
      <c r="L16" s="8">
        <f t="shared" ref="L16:L24" si="3">SUM(B16:J16)-K16</f>
        <v>0</v>
      </c>
    </row>
    <row r="17" spans="1:12" x14ac:dyDescent="0.25">
      <c r="A17" s="1" t="s">
        <v>10</v>
      </c>
      <c r="B17" s="9">
        <v>951.78899999999999</v>
      </c>
      <c r="C17" s="9">
        <v>817.25599999999997</v>
      </c>
      <c r="D17" s="9">
        <v>376.56799999999998</v>
      </c>
      <c r="E17" s="9">
        <v>168.095</v>
      </c>
      <c r="F17" s="9">
        <v>172.93299999999999</v>
      </c>
      <c r="G17" s="9">
        <v>87.591999999999999</v>
      </c>
      <c r="H17" s="9"/>
      <c r="I17" s="9"/>
      <c r="J17" s="9" t="e">
        <f>NA()</f>
        <v>#N/A</v>
      </c>
      <c r="K17" s="9" t="e">
        <f>NA()</f>
        <v>#N/A</v>
      </c>
      <c r="L17" s="4" t="e">
        <f t="shared" si="3"/>
        <v>#N/A</v>
      </c>
    </row>
    <row r="18" spans="1:12" x14ac:dyDescent="0.25">
      <c r="A18" s="1" t="s">
        <v>11</v>
      </c>
      <c r="B18" s="9">
        <v>3019.1660000000002</v>
      </c>
      <c r="C18" s="9">
        <v>2047.258</v>
      </c>
      <c r="D18" s="9">
        <v>691.54</v>
      </c>
      <c r="E18" s="9">
        <v>724.80899999999997</v>
      </c>
      <c r="F18" s="9">
        <v>301.98500000000001</v>
      </c>
      <c r="G18" s="9">
        <v>1741.7339999999999</v>
      </c>
      <c r="H18" s="9"/>
      <c r="I18" s="9"/>
      <c r="J18" s="9" t="e">
        <f>NA()</f>
        <v>#N/A</v>
      </c>
      <c r="K18" s="9" t="e">
        <f>NA()</f>
        <v>#N/A</v>
      </c>
      <c r="L18" s="4" t="e">
        <f t="shared" si="3"/>
        <v>#N/A</v>
      </c>
    </row>
    <row r="19" spans="1:12" x14ac:dyDescent="0.25">
      <c r="A19" s="1" t="s">
        <v>12</v>
      </c>
      <c r="B19" s="15">
        <f t="shared" ref="B19:H19" si="4">B17+B18</f>
        <v>3970.9549999999999</v>
      </c>
      <c r="C19" s="15">
        <f t="shared" si="4"/>
        <v>2864.5140000000001</v>
      </c>
      <c r="D19" s="15">
        <f t="shared" si="4"/>
        <v>1068.1079999999999</v>
      </c>
      <c r="E19" s="15">
        <f t="shared" si="4"/>
        <v>892.904</v>
      </c>
      <c r="F19" s="15">
        <f t="shared" si="4"/>
        <v>474.91800000000001</v>
      </c>
      <c r="G19" s="15">
        <f t="shared" si="4"/>
        <v>1829.326</v>
      </c>
      <c r="H19" s="15">
        <f t="shared" si="4"/>
        <v>0</v>
      </c>
      <c r="I19" s="15"/>
      <c r="J19" s="9">
        <v>77.671999999999997</v>
      </c>
      <c r="K19" s="14">
        <v>11178.397000000001</v>
      </c>
      <c r="L19" s="4">
        <f t="shared" si="3"/>
        <v>0</v>
      </c>
    </row>
    <row r="20" spans="1:12" x14ac:dyDescent="0.25">
      <c r="A20" s="1" t="s">
        <v>19</v>
      </c>
      <c r="B20" s="15">
        <f t="shared" ref="B20:K20" si="5">SUM(B16,B19)</f>
        <v>7225.1849999999995</v>
      </c>
      <c r="C20" s="15">
        <f t="shared" si="5"/>
        <v>5007.174</v>
      </c>
      <c r="D20" s="15">
        <f t="shared" si="5"/>
        <v>2071.7739999999999</v>
      </c>
      <c r="E20" s="15">
        <f t="shared" si="5"/>
        <v>1599.8110000000001</v>
      </c>
      <c r="F20" s="15">
        <f t="shared" si="5"/>
        <v>766.64200000000005</v>
      </c>
      <c r="G20" s="15">
        <f t="shared" si="5"/>
        <v>2378.123</v>
      </c>
      <c r="H20" s="15">
        <f t="shared" si="5"/>
        <v>0</v>
      </c>
      <c r="I20" s="15"/>
      <c r="J20" s="15">
        <f t="shared" si="5"/>
        <v>180.60399999999998</v>
      </c>
      <c r="K20" s="15">
        <f t="shared" si="5"/>
        <v>19229.313000000002</v>
      </c>
      <c r="L20" s="4">
        <f t="shared" si="3"/>
        <v>0</v>
      </c>
    </row>
    <row r="21" spans="1:12" x14ac:dyDescent="0.25">
      <c r="A21" s="1" t="s">
        <v>13</v>
      </c>
      <c r="B21" s="9">
        <v>398.15600000000001</v>
      </c>
      <c r="C21" s="9">
        <v>284.363</v>
      </c>
      <c r="D21" s="9">
        <v>33.384999999999998</v>
      </c>
      <c r="E21" s="9">
        <v>5.7850000000000001</v>
      </c>
      <c r="F21" s="9">
        <v>2.8759999999999999</v>
      </c>
      <c r="G21" s="9">
        <v>4.7350000000000003</v>
      </c>
      <c r="H21" s="9"/>
      <c r="I21" s="9"/>
      <c r="J21" s="9"/>
      <c r="K21" s="9">
        <v>729.3</v>
      </c>
      <c r="L21" s="4">
        <f t="shared" si="3"/>
        <v>0</v>
      </c>
    </row>
    <row r="22" spans="1:12" x14ac:dyDescent="0.25">
      <c r="A22" s="1" t="s">
        <v>14</v>
      </c>
      <c r="B22" s="9">
        <v>85.486000000000004</v>
      </c>
      <c r="C22" s="9">
        <v>65.03</v>
      </c>
      <c r="D22" s="9">
        <v>21.67</v>
      </c>
      <c r="E22" s="9">
        <v>15.146000000000001</v>
      </c>
      <c r="F22" s="9">
        <v>13.141999999999999</v>
      </c>
      <c r="G22" s="9">
        <v>8.5730000000000004</v>
      </c>
      <c r="H22" s="9"/>
      <c r="I22" s="9"/>
      <c r="J22" s="9"/>
      <c r="K22" s="9">
        <v>209.047</v>
      </c>
      <c r="L22" s="4">
        <f t="shared" si="3"/>
        <v>0</v>
      </c>
    </row>
    <row r="23" spans="1:12" x14ac:dyDescent="0.25">
      <c r="A23" s="1" t="s">
        <v>15</v>
      </c>
      <c r="B23" s="9">
        <v>16.687999999999999</v>
      </c>
      <c r="C23" s="9"/>
      <c r="D23" s="9"/>
      <c r="E23" s="9">
        <v>16.670999999999999</v>
      </c>
      <c r="F23" s="9">
        <v>0.10100000000000001</v>
      </c>
      <c r="G23" s="9"/>
      <c r="H23" s="9"/>
      <c r="I23" s="9"/>
      <c r="J23" s="9">
        <v>42.633000000000003</v>
      </c>
      <c r="K23" s="9">
        <v>76.093000000000004</v>
      </c>
      <c r="L23" s="4">
        <f t="shared" si="3"/>
        <v>0</v>
      </c>
    </row>
    <row r="24" spans="1:12" x14ac:dyDescent="0.25">
      <c r="A24" s="1" t="s">
        <v>8</v>
      </c>
      <c r="B24" s="9">
        <v>7725.5150000000003</v>
      </c>
      <c r="C24" s="9">
        <v>5356.567</v>
      </c>
      <c r="D24" s="9">
        <v>2126.8290000000002</v>
      </c>
      <c r="E24" s="9">
        <v>1637.413</v>
      </c>
      <c r="F24" s="9">
        <v>782.76099999999997</v>
      </c>
      <c r="G24" s="9">
        <v>2391.431</v>
      </c>
      <c r="H24" s="9">
        <v>147.261</v>
      </c>
      <c r="I24" s="9"/>
      <c r="J24" s="9">
        <v>75.975999999999999</v>
      </c>
      <c r="K24" s="9">
        <v>20243.753000000001</v>
      </c>
      <c r="L24" s="8">
        <f t="shared" si="3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6">SUM(C20:C23)-C24</f>
        <v>0</v>
      </c>
      <c r="D25" s="8">
        <f t="shared" si="6"/>
        <v>0</v>
      </c>
      <c r="E25" s="8">
        <f t="shared" si="6"/>
        <v>0</v>
      </c>
      <c r="F25" s="8">
        <f t="shared" si="6"/>
        <v>0</v>
      </c>
      <c r="G25" s="8">
        <f t="shared" si="6"/>
        <v>0</v>
      </c>
      <c r="H25" s="8">
        <f t="shared" si="6"/>
        <v>-147.261</v>
      </c>
      <c r="I25" s="8"/>
      <c r="J25" s="8">
        <f t="shared" si="6"/>
        <v>147.261</v>
      </c>
      <c r="K25" s="8">
        <f t="shared" si="6"/>
        <v>0</v>
      </c>
      <c r="L25" s="1"/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x14ac:dyDescent="0.25">
      <c r="A27" s="1" t="s">
        <v>23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2" t="s">
        <v>16</v>
      </c>
    </row>
    <row r="29" spans="1:12" x14ac:dyDescent="0.25">
      <c r="A29" s="1" t="s">
        <v>9</v>
      </c>
      <c r="B29" s="9">
        <v>34.161000000000001</v>
      </c>
      <c r="C29" s="9">
        <v>21.032</v>
      </c>
      <c r="D29" s="9" t="e">
        <f>NA()</f>
        <v>#N/A</v>
      </c>
      <c r="E29" s="9">
        <v>6.5890000000000004</v>
      </c>
      <c r="F29" s="9">
        <v>3.8159999999999998</v>
      </c>
      <c r="G29" s="9">
        <v>3.9079999999999999</v>
      </c>
      <c r="H29" s="9"/>
      <c r="I29" s="9"/>
      <c r="J29" s="9">
        <v>1.19</v>
      </c>
      <c r="K29" s="9" t="e">
        <f>NA()</f>
        <v>#N/A</v>
      </c>
      <c r="L29" s="4" t="e">
        <f t="shared" ref="L29:L37" si="7">SUM(B29:J29)-K29</f>
        <v>#N/A</v>
      </c>
    </row>
    <row r="30" spans="1:12" x14ac:dyDescent="0.25">
      <c r="A30" s="1" t="s">
        <v>10</v>
      </c>
      <c r="B30" s="9">
        <v>15.842000000000001</v>
      </c>
      <c r="C30" s="9">
        <v>12.932</v>
      </c>
      <c r="D30" s="9" t="e">
        <f>NA()</f>
        <v>#N/A</v>
      </c>
      <c r="E30" s="9">
        <v>2.8010000000000002</v>
      </c>
      <c r="F30" s="9">
        <v>2.7280000000000002</v>
      </c>
      <c r="G30" s="9">
        <v>0.91600000000000004</v>
      </c>
      <c r="H30" s="9"/>
      <c r="I30" s="9"/>
      <c r="J30" s="9" t="e">
        <f>NA()</f>
        <v>#N/A</v>
      </c>
      <c r="K30" s="9" t="e">
        <f>NA()</f>
        <v>#N/A</v>
      </c>
      <c r="L30" s="4" t="e">
        <f t="shared" si="7"/>
        <v>#N/A</v>
      </c>
    </row>
    <row r="31" spans="1:12" x14ac:dyDescent="0.25">
      <c r="A31" s="1" t="s">
        <v>11</v>
      </c>
      <c r="B31" s="9">
        <v>29.666</v>
      </c>
      <c r="C31" s="9">
        <v>18.655999999999999</v>
      </c>
      <c r="D31" s="9" t="e">
        <f>NA()</f>
        <v>#N/A</v>
      </c>
      <c r="E31" s="9">
        <v>5.96</v>
      </c>
      <c r="F31" s="9">
        <v>3.036</v>
      </c>
      <c r="G31" s="9">
        <v>3.992</v>
      </c>
      <c r="H31" s="9"/>
      <c r="I31" s="9"/>
      <c r="J31" s="9" t="e">
        <f>NA()</f>
        <v>#N/A</v>
      </c>
      <c r="K31" s="9" t="e">
        <f>NA()</f>
        <v>#N/A</v>
      </c>
      <c r="L31" s="4" t="e">
        <f t="shared" si="7"/>
        <v>#N/A</v>
      </c>
    </row>
    <row r="32" spans="1:12" x14ac:dyDescent="0.25">
      <c r="A32" s="1" t="s">
        <v>12</v>
      </c>
      <c r="B32" s="15">
        <f>B30+B31</f>
        <v>45.508000000000003</v>
      </c>
      <c r="C32" s="15">
        <f>C30+C31</f>
        <v>31.588000000000001</v>
      </c>
      <c r="D32" s="9" t="e">
        <f>NA()</f>
        <v>#N/A</v>
      </c>
      <c r="E32" s="15">
        <f>E30+E31</f>
        <v>8.7609999999999992</v>
      </c>
      <c r="F32" s="15">
        <f>F30+F31</f>
        <v>5.7640000000000002</v>
      </c>
      <c r="G32" s="15">
        <f>G30+G31</f>
        <v>4.9080000000000004</v>
      </c>
      <c r="H32" s="15">
        <f>H30+H31</f>
        <v>0</v>
      </c>
      <c r="I32" s="15"/>
      <c r="J32" s="9">
        <v>1.145</v>
      </c>
      <c r="K32" s="9" t="e">
        <f>NA()</f>
        <v>#N/A</v>
      </c>
      <c r="L32" s="4" t="e">
        <f t="shared" si="7"/>
        <v>#N/A</v>
      </c>
    </row>
    <row r="33" spans="1:12" x14ac:dyDescent="0.25">
      <c r="A33" s="1" t="s">
        <v>19</v>
      </c>
      <c r="B33" s="15">
        <f>SUM(B29,B32)</f>
        <v>79.669000000000011</v>
      </c>
      <c r="C33" s="15">
        <f>SUM(C29,C32)</f>
        <v>52.620000000000005</v>
      </c>
      <c r="D33" s="9" t="e">
        <f>NA()</f>
        <v>#N/A</v>
      </c>
      <c r="E33" s="15">
        <f>SUM(E29,E32)</f>
        <v>15.35</v>
      </c>
      <c r="F33" s="15">
        <f>SUM(F29,F32)</f>
        <v>9.58</v>
      </c>
      <c r="G33" s="15">
        <f>SUM(G29,G32)</f>
        <v>8.8160000000000007</v>
      </c>
      <c r="H33" s="15">
        <f>SUM(H29,H32)</f>
        <v>0</v>
      </c>
      <c r="I33" s="15"/>
      <c r="J33" s="15">
        <f>SUM(J29,J32)</f>
        <v>2.335</v>
      </c>
      <c r="K33" s="9" t="e">
        <f>NA()</f>
        <v>#N/A</v>
      </c>
      <c r="L33" s="4" t="e">
        <f t="shared" si="7"/>
        <v>#N/A</v>
      </c>
    </row>
    <row r="34" spans="1:12" x14ac:dyDescent="0.25">
      <c r="A34" s="1" t="s">
        <v>13</v>
      </c>
      <c r="B34" s="9">
        <v>2.927</v>
      </c>
      <c r="C34" s="9">
        <v>2.028</v>
      </c>
      <c r="D34" s="9" t="e">
        <f>NA()</f>
        <v>#N/A</v>
      </c>
      <c r="E34" s="9">
        <v>5.2999999999999999E-2</v>
      </c>
      <c r="F34" s="9">
        <v>3.1E-2</v>
      </c>
      <c r="G34" s="9">
        <v>3.3000000000000002E-2</v>
      </c>
      <c r="H34" s="9"/>
      <c r="I34" s="9"/>
      <c r="J34" s="9"/>
      <c r="K34" s="9"/>
      <c r="L34" s="4" t="e">
        <f t="shared" si="7"/>
        <v>#N/A</v>
      </c>
    </row>
    <row r="35" spans="1:12" x14ac:dyDescent="0.25">
      <c r="A35" s="1" t="s">
        <v>14</v>
      </c>
      <c r="B35" s="9">
        <v>1.466</v>
      </c>
      <c r="C35" s="9">
        <v>0.92100000000000004</v>
      </c>
      <c r="D35" s="9" t="e">
        <f>NA()</f>
        <v>#N/A</v>
      </c>
      <c r="E35" s="9">
        <v>0.32300000000000001</v>
      </c>
      <c r="F35" s="9">
        <v>0.19</v>
      </c>
      <c r="G35" s="9">
        <v>0.11799999999999999</v>
      </c>
      <c r="H35" s="9"/>
      <c r="I35" s="9"/>
      <c r="J35" s="9"/>
      <c r="K35" s="9"/>
      <c r="L35" s="4" t="e">
        <f t="shared" si="7"/>
        <v>#N/A</v>
      </c>
    </row>
    <row r="36" spans="1:12" x14ac:dyDescent="0.25">
      <c r="A36" s="1" t="s">
        <v>15</v>
      </c>
      <c r="B36" s="9">
        <v>0.251</v>
      </c>
      <c r="C36" s="9"/>
      <c r="D36" s="9" t="e">
        <f>NA()</f>
        <v>#N/A</v>
      </c>
      <c r="E36" s="9">
        <v>0.71099999999999997</v>
      </c>
      <c r="F36" s="9">
        <v>5.0000000000000001E-3</v>
      </c>
      <c r="G36" s="9">
        <v>2.8000000000000001E-2</v>
      </c>
      <c r="H36" s="9"/>
      <c r="I36" s="9"/>
      <c r="J36" s="9">
        <v>0.55000000000000004</v>
      </c>
      <c r="K36" s="9"/>
      <c r="L36" s="4" t="e">
        <f t="shared" si="7"/>
        <v>#N/A</v>
      </c>
    </row>
    <row r="37" spans="1:12" x14ac:dyDescent="0.25">
      <c r="A37" s="1" t="s">
        <v>8</v>
      </c>
      <c r="B37" s="9">
        <v>84.313000000000002</v>
      </c>
      <c r="C37" s="9">
        <v>55.569000000000003</v>
      </c>
      <c r="D37" s="9">
        <v>25.663</v>
      </c>
      <c r="E37" s="9">
        <v>16.437000000000001</v>
      </c>
      <c r="F37" s="9">
        <v>9.8059999999999992</v>
      </c>
      <c r="G37" s="9">
        <v>8.9949999999999992</v>
      </c>
      <c r="H37" s="9">
        <v>1.468</v>
      </c>
      <c r="I37" s="9"/>
      <c r="J37" s="9">
        <v>1.417</v>
      </c>
      <c r="K37" s="9">
        <v>203.66800000000001</v>
      </c>
      <c r="L37" s="8">
        <f t="shared" si="7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-1.468</v>
      </c>
      <c r="I38" s="8"/>
      <c r="J38" s="8">
        <f t="shared" si="8"/>
        <v>1.4679999999999997</v>
      </c>
      <c r="K38" s="8" t="e">
        <f t="shared" si="8"/>
        <v>#N/A</v>
      </c>
      <c r="L38" s="8"/>
    </row>
    <row r="39" spans="1:12" x14ac:dyDescent="0.25">
      <c r="I39" s="129"/>
    </row>
    <row r="40" spans="1:12" x14ac:dyDescent="0.25">
      <c r="A40" s="1" t="s">
        <v>20</v>
      </c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84">
        <f t="shared" ref="B42:K42" si="9">B29*200/B16</f>
        <v>2.099482826966748</v>
      </c>
      <c r="C42" s="84">
        <f t="shared" si="9"/>
        <v>1.9631672780562479</v>
      </c>
      <c r="D42" s="84" t="e">
        <f t="shared" si="9"/>
        <v>#N/A</v>
      </c>
      <c r="E42" s="84">
        <f t="shared" si="9"/>
        <v>1.8641773245985682</v>
      </c>
      <c r="F42" s="84">
        <f t="shared" si="9"/>
        <v>2.6161714497264534</v>
      </c>
      <c r="G42" s="84">
        <f t="shared" si="9"/>
        <v>1.4242060361117135</v>
      </c>
      <c r="H42" s="84" t="e">
        <f t="shared" si="9"/>
        <v>#DIV/0!</v>
      </c>
      <c r="I42" s="84"/>
      <c r="J42" s="84">
        <f t="shared" si="9"/>
        <v>2.3122061166595422</v>
      </c>
      <c r="K42" s="84" t="e">
        <f t="shared" si="9"/>
        <v>#N/A</v>
      </c>
      <c r="L42" s="4"/>
    </row>
    <row r="43" spans="1:12" x14ac:dyDescent="0.25">
      <c r="A43" s="1" t="s">
        <v>10</v>
      </c>
      <c r="B43" s="84">
        <f t="shared" ref="B43:K50" si="10">B30*200/B17</f>
        <v>3.3288890710020813</v>
      </c>
      <c r="C43" s="84">
        <f t="shared" si="10"/>
        <v>3.1647366308720892</v>
      </c>
      <c r="D43" s="84" t="e">
        <f t="shared" si="10"/>
        <v>#N/A</v>
      </c>
      <c r="E43" s="84">
        <f t="shared" si="10"/>
        <v>3.3326392813587558</v>
      </c>
      <c r="F43" s="84">
        <f t="shared" si="10"/>
        <v>3.1549790959504551</v>
      </c>
      <c r="G43" s="84">
        <f t="shared" si="10"/>
        <v>2.0915152068682072</v>
      </c>
      <c r="H43" s="84" t="e">
        <f t="shared" si="10"/>
        <v>#DIV/0!</v>
      </c>
      <c r="I43" s="84"/>
      <c r="J43" s="84" t="e">
        <f t="shared" ref="J43:J50" si="11">J30*200/J17</f>
        <v>#N/A</v>
      </c>
      <c r="K43" s="84" t="e">
        <f t="shared" si="10"/>
        <v>#N/A</v>
      </c>
      <c r="L43" s="4"/>
    </row>
    <row r="44" spans="1:12" x14ac:dyDescent="0.25">
      <c r="A44" s="1" t="s">
        <v>11</v>
      </c>
      <c r="B44" s="84">
        <f t="shared" si="10"/>
        <v>1.9651784631914904</v>
      </c>
      <c r="C44" s="84">
        <f t="shared" si="10"/>
        <v>1.8225353130870656</v>
      </c>
      <c r="D44" s="84" t="e">
        <f t="shared" si="10"/>
        <v>#N/A</v>
      </c>
      <c r="E44" s="84">
        <f t="shared" si="10"/>
        <v>1.6445711904791469</v>
      </c>
      <c r="F44" s="84">
        <f t="shared" si="10"/>
        <v>2.010695895491498</v>
      </c>
      <c r="G44" s="84">
        <f t="shared" si="10"/>
        <v>0.45839376161916801</v>
      </c>
      <c r="H44" s="84" t="e">
        <f t="shared" si="10"/>
        <v>#DIV/0!</v>
      </c>
      <c r="I44" s="84"/>
      <c r="J44" s="84" t="e">
        <f t="shared" si="11"/>
        <v>#N/A</v>
      </c>
      <c r="K44" s="84" t="e">
        <f t="shared" si="10"/>
        <v>#N/A</v>
      </c>
      <c r="L44" s="4"/>
    </row>
    <row r="45" spans="1:12" x14ac:dyDescent="0.25">
      <c r="A45" s="1" t="s">
        <v>12</v>
      </c>
      <c r="B45" s="84">
        <f t="shared" si="10"/>
        <v>2.2920430979449531</v>
      </c>
      <c r="C45" s="84">
        <f t="shared" si="10"/>
        <v>2.2054701076692242</v>
      </c>
      <c r="D45" s="84" t="e">
        <f t="shared" si="10"/>
        <v>#N/A</v>
      </c>
      <c r="E45" s="84">
        <f t="shared" si="10"/>
        <v>1.9623610152939173</v>
      </c>
      <c r="F45" s="84">
        <f t="shared" si="10"/>
        <v>2.4273664085168387</v>
      </c>
      <c r="G45" s="84">
        <f t="shared" si="10"/>
        <v>0.53659107234030456</v>
      </c>
      <c r="H45" s="84" t="e">
        <f t="shared" si="10"/>
        <v>#DIV/0!</v>
      </c>
      <c r="I45" s="84"/>
      <c r="J45" s="84">
        <f t="shared" si="11"/>
        <v>2.9482953960243075</v>
      </c>
      <c r="K45" s="84" t="e">
        <f t="shared" si="10"/>
        <v>#N/A</v>
      </c>
      <c r="L45" s="4"/>
    </row>
    <row r="46" spans="1:12" x14ac:dyDescent="0.25">
      <c r="A46" s="1" t="s">
        <v>19</v>
      </c>
      <c r="B46" s="84">
        <f t="shared" si="10"/>
        <v>2.2053137739725703</v>
      </c>
      <c r="C46" s="84">
        <f t="shared" si="10"/>
        <v>2.1017843598005581</v>
      </c>
      <c r="D46" s="84" t="e">
        <f t="shared" si="10"/>
        <v>#N/A</v>
      </c>
      <c r="E46" s="84">
        <f t="shared" si="10"/>
        <v>1.918976679120221</v>
      </c>
      <c r="F46" s="84">
        <f t="shared" si="10"/>
        <v>2.4992108441749865</v>
      </c>
      <c r="G46" s="84">
        <f t="shared" si="10"/>
        <v>0.7414250650618156</v>
      </c>
      <c r="H46" s="84" t="e">
        <f t="shared" si="10"/>
        <v>#DIV/0!</v>
      </c>
      <c r="I46" s="84"/>
      <c r="J46" s="84">
        <f t="shared" si="11"/>
        <v>2.5857677570817925</v>
      </c>
      <c r="K46" s="84" t="e">
        <f t="shared" si="10"/>
        <v>#N/A</v>
      </c>
      <c r="L46" s="4"/>
    </row>
    <row r="47" spans="1:12" x14ac:dyDescent="0.25">
      <c r="A47" s="1" t="s">
        <v>13</v>
      </c>
      <c r="B47" s="84">
        <f t="shared" si="10"/>
        <v>1.4702779814946905</v>
      </c>
      <c r="C47" s="84">
        <f t="shared" si="10"/>
        <v>1.4263459029479926</v>
      </c>
      <c r="D47" s="84" t="e">
        <f t="shared" si="10"/>
        <v>#N/A</v>
      </c>
      <c r="E47" s="84">
        <f t="shared" si="10"/>
        <v>1.8323249783923941</v>
      </c>
      <c r="F47" s="84">
        <f t="shared" si="10"/>
        <v>2.1557719054242006</v>
      </c>
      <c r="G47" s="84">
        <f t="shared" si="10"/>
        <v>1.3938753959873285</v>
      </c>
      <c r="H47" s="84" t="e">
        <f t="shared" si="10"/>
        <v>#DIV/0!</v>
      </c>
      <c r="I47" s="84"/>
      <c r="J47" s="84" t="e">
        <f t="shared" si="11"/>
        <v>#DIV/0!</v>
      </c>
      <c r="K47" s="84">
        <f t="shared" si="10"/>
        <v>0</v>
      </c>
      <c r="L47" s="4"/>
    </row>
    <row r="48" spans="1:12" x14ac:dyDescent="0.25">
      <c r="A48" s="1" t="s">
        <v>14</v>
      </c>
      <c r="B48" s="84">
        <f t="shared" si="10"/>
        <v>3.4298013709847224</v>
      </c>
      <c r="C48" s="84">
        <f t="shared" si="10"/>
        <v>2.8325388282331234</v>
      </c>
      <c r="D48" s="84" t="e">
        <f t="shared" si="10"/>
        <v>#N/A</v>
      </c>
      <c r="E48" s="84">
        <f t="shared" si="10"/>
        <v>4.2651525155156484</v>
      </c>
      <c r="F48" s="84">
        <f t="shared" si="10"/>
        <v>2.8914929234515294</v>
      </c>
      <c r="G48" s="84">
        <f t="shared" si="10"/>
        <v>2.7528286480811848</v>
      </c>
      <c r="H48" s="84" t="e">
        <f t="shared" si="10"/>
        <v>#DIV/0!</v>
      </c>
      <c r="I48" s="84"/>
      <c r="J48" s="84" t="e">
        <f t="shared" si="11"/>
        <v>#DIV/0!</v>
      </c>
      <c r="K48" s="84">
        <f t="shared" si="10"/>
        <v>0</v>
      </c>
      <c r="L48" s="4"/>
    </row>
    <row r="49" spans="1:12" x14ac:dyDescent="0.25">
      <c r="A49" s="1" t="s">
        <v>15</v>
      </c>
      <c r="B49" s="84">
        <f t="shared" si="10"/>
        <v>3.0081495685522537</v>
      </c>
      <c r="C49" s="84" t="e">
        <f t="shared" si="10"/>
        <v>#DIV/0!</v>
      </c>
      <c r="D49" s="84" t="e">
        <f t="shared" si="10"/>
        <v>#N/A</v>
      </c>
      <c r="E49" s="84">
        <f t="shared" si="10"/>
        <v>8.5297822566132808</v>
      </c>
      <c r="F49" s="84">
        <f t="shared" si="10"/>
        <v>9.9009900990099009</v>
      </c>
      <c r="G49" s="84" t="e">
        <f t="shared" si="10"/>
        <v>#DIV/0!</v>
      </c>
      <c r="H49" s="84" t="e">
        <f t="shared" si="10"/>
        <v>#DIV/0!</v>
      </c>
      <c r="I49" s="84"/>
      <c r="J49" s="84">
        <f t="shared" si="11"/>
        <v>2.5801609082166399</v>
      </c>
      <c r="K49" s="84">
        <f t="shared" si="10"/>
        <v>0</v>
      </c>
      <c r="L49" s="4"/>
    </row>
    <row r="50" spans="1:12" x14ac:dyDescent="0.25">
      <c r="A50" s="1" t="s">
        <v>8</v>
      </c>
      <c r="B50" s="84">
        <f t="shared" si="10"/>
        <v>2.1827153270688107</v>
      </c>
      <c r="C50" s="84">
        <f t="shared" si="10"/>
        <v>2.074799027063416</v>
      </c>
      <c r="D50" s="84">
        <f t="shared" si="10"/>
        <v>2.4132640658934026</v>
      </c>
      <c r="E50" s="84">
        <f t="shared" si="10"/>
        <v>2.0076791866193808</v>
      </c>
      <c r="F50" s="84">
        <f t="shared" si="10"/>
        <v>2.5054901815496682</v>
      </c>
      <c r="G50" s="84">
        <f t="shared" si="10"/>
        <v>0.75226924799419248</v>
      </c>
      <c r="H50" s="84">
        <f t="shared" si="10"/>
        <v>1.9937390076123347</v>
      </c>
      <c r="I50" s="84"/>
      <c r="J50" s="84">
        <f t="shared" si="11"/>
        <v>3.7301253027271777</v>
      </c>
      <c r="K50" s="84">
        <f t="shared" si="10"/>
        <v>2.0121565403411115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1"/>
    </row>
    <row r="52" spans="1:12" x14ac:dyDescent="0.25">
      <c r="A52" s="1" t="s">
        <v>20</v>
      </c>
      <c r="B52" s="1" t="str">
        <f>B41</f>
        <v>NSW</v>
      </c>
      <c r="C52" s="1" t="str">
        <f t="shared" ref="C52:H52" si="12">C41</f>
        <v>Vic</v>
      </c>
      <c r="D52" s="1" t="str">
        <f t="shared" si="12"/>
        <v>Qld</v>
      </c>
      <c r="E52" s="1" t="str">
        <f t="shared" si="12"/>
        <v>SA</v>
      </c>
      <c r="F52" s="1" t="str">
        <f t="shared" si="12"/>
        <v>WA</v>
      </c>
      <c r="G52" s="1" t="str">
        <f t="shared" si="12"/>
        <v>Tas</v>
      </c>
      <c r="H52" s="1" t="str">
        <f t="shared" si="12"/>
        <v>ACT</v>
      </c>
      <c r="I52" s="1" t="str">
        <f>J41</f>
        <v>Cth Terr or PNG</v>
      </c>
      <c r="J52" s="1" t="str">
        <f>K41</f>
        <v>Total</v>
      </c>
      <c r="K52" s="108"/>
      <c r="L52" s="1" t="s">
        <v>8</v>
      </c>
    </row>
    <row r="53" spans="1:12" x14ac:dyDescent="0.25">
      <c r="A53" s="1" t="s">
        <v>9</v>
      </c>
      <c r="B53" s="114">
        <f>IF(B57&gt;0,B58*200/B57,NA())</f>
        <v>2.099482826966748</v>
      </c>
      <c r="C53" s="114">
        <f t="shared" ref="C53:I53" si="13">IF(C57&gt;0,C58*200/C57,NA())</f>
        <v>1.9631672780562479</v>
      </c>
      <c r="D53" s="114" t="e">
        <f t="shared" si="13"/>
        <v>#N/A</v>
      </c>
      <c r="E53" s="114">
        <f t="shared" si="13"/>
        <v>1.8641773245985682</v>
      </c>
      <c r="F53" s="114">
        <f t="shared" si="13"/>
        <v>2.6161714497264534</v>
      </c>
      <c r="G53" s="114">
        <f t="shared" si="13"/>
        <v>1.4242060361117135</v>
      </c>
      <c r="H53" s="114" t="e">
        <f t="shared" si="13"/>
        <v>#N/A</v>
      </c>
      <c r="I53" s="114">
        <f t="shared" si="13"/>
        <v>2.3122061166595422</v>
      </c>
      <c r="J53" s="114">
        <f>IF(J57&gt;0,J58*200/J57,NA())</f>
        <v>2.0063428997126538</v>
      </c>
      <c r="K53" s="21"/>
      <c r="L53" s="84">
        <f>L57</f>
        <v>2.0546654527545272</v>
      </c>
    </row>
    <row r="54" spans="1:12" x14ac:dyDescent="0.25">
      <c r="A54" s="1" t="s">
        <v>30</v>
      </c>
      <c r="B54" s="114">
        <f>IF(B63&gt;0,B64*200/B63,NA())</f>
        <v>2.2432924763239201</v>
      </c>
      <c r="C54" s="114">
        <f t="shared" ref="C54:I54" si="14">IF(C63&gt;0,C64*200/C63,NA())</f>
        <v>2.1492221150145294</v>
      </c>
      <c r="D54" s="114" t="e">
        <f t="shared" si="14"/>
        <v>#N/A</v>
      </c>
      <c r="E54" s="114">
        <f t="shared" si="14"/>
        <v>2.1166977966826654</v>
      </c>
      <c r="F54" s="114">
        <f t="shared" si="14"/>
        <v>2.4397346839443865</v>
      </c>
      <c r="G54" s="114">
        <f t="shared" si="14"/>
        <v>0.55214437593141119</v>
      </c>
      <c r="H54" s="114" t="e">
        <f t="shared" si="14"/>
        <v>#N/A</v>
      </c>
      <c r="I54" s="114" t="e">
        <f t="shared" si="14"/>
        <v>#N/A</v>
      </c>
      <c r="J54" s="114">
        <f>IF(J63&gt;0,J64*200/J63,NA())</f>
        <v>1.9380516008687825</v>
      </c>
      <c r="K54" s="7"/>
      <c r="L54" s="84">
        <f>L63</f>
        <v>1.984729365319855</v>
      </c>
    </row>
    <row r="55" spans="1:12" x14ac:dyDescent="0.25">
      <c r="A55" s="1" t="s">
        <v>8</v>
      </c>
      <c r="B55" s="114">
        <f>IF(B60&gt;0,B61*200/B60,NA())</f>
        <v>2.1827153270688107</v>
      </c>
      <c r="C55" s="114">
        <f t="shared" ref="C55:I55" si="15">IF(C60&gt;0,C61*200/C60,NA())</f>
        <v>2.074799027063416</v>
      </c>
      <c r="D55" s="114" t="e">
        <f t="shared" si="15"/>
        <v>#N/A</v>
      </c>
      <c r="E55" s="114">
        <f t="shared" si="15"/>
        <v>2.0076791866193808</v>
      </c>
      <c r="F55" s="114">
        <f t="shared" si="15"/>
        <v>2.5054901815496682</v>
      </c>
      <c r="G55" s="114">
        <f t="shared" si="15"/>
        <v>0.75226924799419248</v>
      </c>
      <c r="H55" s="114" t="e">
        <f t="shared" si="15"/>
        <v>#N/A</v>
      </c>
      <c r="I55" s="114">
        <f t="shared" si="15"/>
        <v>3.7301253027271777</v>
      </c>
      <c r="J55" s="114">
        <f>IF(J60&gt;0,J61*200/J60,NA())</f>
        <v>1.9648337311612358</v>
      </c>
      <c r="K55" s="7"/>
      <c r="L55" s="84">
        <f>K50</f>
        <v>2.0121565403411115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</row>
    <row r="57" spans="1:12" x14ac:dyDescent="0.25">
      <c r="A57" s="1" t="s">
        <v>31</v>
      </c>
      <c r="B57" s="5">
        <f>IF(B58=0,0,B16)</f>
        <v>3254.23</v>
      </c>
      <c r="C57" s="5">
        <f t="shared" ref="C57:H57" si="16">IF(C58=0,0,C16)</f>
        <v>2142.66</v>
      </c>
      <c r="D57" s="5">
        <f t="shared" si="16"/>
        <v>0</v>
      </c>
      <c r="E57" s="5">
        <f t="shared" si="16"/>
        <v>706.90700000000004</v>
      </c>
      <c r="F57" s="5">
        <f t="shared" si="16"/>
        <v>291.72399999999999</v>
      </c>
      <c r="G57" s="5">
        <f t="shared" si="16"/>
        <v>548.79700000000003</v>
      </c>
      <c r="H57" s="5">
        <f t="shared" si="16"/>
        <v>0</v>
      </c>
      <c r="I57" s="5">
        <f>IF(I58=0,0,J16)</f>
        <v>102.932</v>
      </c>
      <c r="J57" s="5">
        <f>SUM(B57:I57)</f>
        <v>7047.2499999999991</v>
      </c>
      <c r="K57" s="84">
        <f>J58*200/J57</f>
        <v>2.0063428997126538</v>
      </c>
      <c r="L57" s="84">
        <f>K57*K$50/K$60</f>
        <v>2.0546654527545272</v>
      </c>
    </row>
    <row r="58" spans="1:12" x14ac:dyDescent="0.25">
      <c r="A58" s="1" t="s">
        <v>32</v>
      </c>
      <c r="B58" s="5">
        <f>_xlfn.IFNA(B29,0)</f>
        <v>34.161000000000001</v>
      </c>
      <c r="C58" s="5">
        <f t="shared" ref="C58:H58" si="17">_xlfn.IFNA(C29,0)</f>
        <v>21.032</v>
      </c>
      <c r="D58" s="5">
        <f t="shared" si="17"/>
        <v>0</v>
      </c>
      <c r="E58" s="5">
        <f t="shared" si="17"/>
        <v>6.5890000000000004</v>
      </c>
      <c r="F58" s="5">
        <f t="shared" si="17"/>
        <v>3.8159999999999998</v>
      </c>
      <c r="G58" s="5">
        <f t="shared" si="17"/>
        <v>3.9079999999999999</v>
      </c>
      <c r="H58" s="5">
        <f t="shared" si="17"/>
        <v>0</v>
      </c>
      <c r="I58" s="5">
        <f>_xlfn.IFNA(J29,0)</f>
        <v>1.19</v>
      </c>
      <c r="J58" s="5">
        <f t="shared" ref="J58:J64" si="18">SUM(B58:I58)</f>
        <v>70.695999999999998</v>
      </c>
      <c r="K58" s="84"/>
      <c r="L58" s="84"/>
    </row>
    <row r="59" spans="1:12" x14ac:dyDescent="0.25">
      <c r="A59" s="108"/>
      <c r="B59" s="111"/>
      <c r="C59" s="111"/>
      <c r="D59" s="111"/>
      <c r="E59" s="111"/>
      <c r="F59" s="111"/>
      <c r="G59" s="111"/>
      <c r="H59" s="111"/>
      <c r="I59" s="111"/>
      <c r="J59" s="5"/>
      <c r="K59" s="84"/>
      <c r="L59" s="84"/>
    </row>
    <row r="60" spans="1:12" x14ac:dyDescent="0.25">
      <c r="A60" s="1" t="s">
        <v>38</v>
      </c>
      <c r="B60" s="5">
        <f>IF(B57=0,0,B24)</f>
        <v>7725.5150000000003</v>
      </c>
      <c r="C60" s="5">
        <f t="shared" ref="C60:H60" si="19">IF(C57=0,0,C24)</f>
        <v>5356.567</v>
      </c>
      <c r="D60" s="5">
        <f t="shared" si="19"/>
        <v>0</v>
      </c>
      <c r="E60" s="5">
        <f t="shared" si="19"/>
        <v>1637.413</v>
      </c>
      <c r="F60" s="5">
        <f t="shared" si="19"/>
        <v>782.76099999999997</v>
      </c>
      <c r="G60" s="5">
        <f t="shared" si="19"/>
        <v>2391.431</v>
      </c>
      <c r="H60" s="5">
        <f t="shared" si="19"/>
        <v>0</v>
      </c>
      <c r="I60" s="5">
        <f>IF(I57=0,0,J24)</f>
        <v>75.975999999999999</v>
      </c>
      <c r="J60" s="5">
        <f t="shared" si="18"/>
        <v>17969.663</v>
      </c>
      <c r="K60" s="84">
        <f>J61*200/J60</f>
        <v>1.9648337311612358</v>
      </c>
      <c r="L60" s="84">
        <f>K60*K$50/K$60</f>
        <v>2.0121565403411115</v>
      </c>
    </row>
    <row r="61" spans="1:12" x14ac:dyDescent="0.25">
      <c r="A61" s="1" t="s">
        <v>39</v>
      </c>
      <c r="B61" s="5">
        <f>IF(B58=0,0,B37)</f>
        <v>84.313000000000002</v>
      </c>
      <c r="C61" s="5">
        <f t="shared" ref="C61:H61" si="20">IF(C58=0,0,C37)</f>
        <v>55.569000000000003</v>
      </c>
      <c r="D61" s="5">
        <f t="shared" si="20"/>
        <v>0</v>
      </c>
      <c r="E61" s="5">
        <f t="shared" si="20"/>
        <v>16.437000000000001</v>
      </c>
      <c r="F61" s="5">
        <f t="shared" si="20"/>
        <v>9.8059999999999992</v>
      </c>
      <c r="G61" s="5">
        <f t="shared" si="20"/>
        <v>8.9949999999999992</v>
      </c>
      <c r="H61" s="5">
        <f t="shared" si="20"/>
        <v>0</v>
      </c>
      <c r="I61" s="5">
        <f>IF(I58=0,0,J37)</f>
        <v>1.417</v>
      </c>
      <c r="J61" s="5">
        <f t="shared" si="18"/>
        <v>176.53700000000003</v>
      </c>
      <c r="K61" s="84"/>
      <c r="L61" s="84"/>
    </row>
    <row r="62" spans="1:12" x14ac:dyDescent="0.25">
      <c r="A62" s="108"/>
      <c r="B62" s="111"/>
      <c r="C62" s="111"/>
      <c r="D62" s="111"/>
      <c r="E62" s="111"/>
      <c r="F62" s="111"/>
      <c r="G62" s="111"/>
      <c r="H62" s="111"/>
      <c r="I62" s="111"/>
      <c r="J62" s="5"/>
      <c r="K62" s="84"/>
      <c r="L62" s="84"/>
    </row>
    <row r="63" spans="1:12" x14ac:dyDescent="0.25">
      <c r="A63" s="1" t="s">
        <v>192</v>
      </c>
      <c r="B63" s="5">
        <f>B60-B57</f>
        <v>4471.2849999999999</v>
      </c>
      <c r="C63" s="5">
        <f t="shared" ref="C63:I64" si="21">C60-C57</f>
        <v>3213.9070000000002</v>
      </c>
      <c r="D63" s="5">
        <f t="shared" si="21"/>
        <v>0</v>
      </c>
      <c r="E63" s="5">
        <f t="shared" si="21"/>
        <v>930.50599999999997</v>
      </c>
      <c r="F63" s="5">
        <f t="shared" si="21"/>
        <v>491.03699999999998</v>
      </c>
      <c r="G63" s="5">
        <f t="shared" si="21"/>
        <v>1842.634</v>
      </c>
      <c r="H63" s="5">
        <f t="shared" si="21"/>
        <v>0</v>
      </c>
      <c r="I63" s="5">
        <f t="shared" si="21"/>
        <v>-26.956000000000003</v>
      </c>
      <c r="J63" s="5">
        <f t="shared" si="18"/>
        <v>10922.413</v>
      </c>
      <c r="K63" s="84">
        <f>J64*200/J63</f>
        <v>1.9380516008687825</v>
      </c>
      <c r="L63" s="84">
        <f>K63*K$50/K$60</f>
        <v>1.984729365319855</v>
      </c>
    </row>
    <row r="64" spans="1:12" x14ac:dyDescent="0.25">
      <c r="A64" s="1" t="s">
        <v>193</v>
      </c>
      <c r="B64" s="5">
        <f>B61-B58</f>
        <v>50.152000000000001</v>
      </c>
      <c r="C64" s="5">
        <f t="shared" si="21"/>
        <v>34.537000000000006</v>
      </c>
      <c r="D64" s="5">
        <f t="shared" si="21"/>
        <v>0</v>
      </c>
      <c r="E64" s="5">
        <f t="shared" si="21"/>
        <v>9.8480000000000008</v>
      </c>
      <c r="F64" s="5">
        <f t="shared" si="21"/>
        <v>5.9899999999999993</v>
      </c>
      <c r="G64" s="5">
        <f t="shared" si="21"/>
        <v>5.0869999999999997</v>
      </c>
      <c r="H64" s="5">
        <f t="shared" si="21"/>
        <v>0</v>
      </c>
      <c r="I64" s="5">
        <f t="shared" si="21"/>
        <v>0.22700000000000009</v>
      </c>
      <c r="J64" s="5">
        <f t="shared" si="18"/>
        <v>105.84100000000001</v>
      </c>
      <c r="K64" s="84"/>
      <c r="L64" s="111"/>
    </row>
  </sheetData>
  <pageMargins left="0.7" right="0.7" top="0.75" bottom="0.75" header="0.3" footer="0.3"/>
  <pageSetup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C4C9-8A64-441B-8059-AB34FCF7E4E8}">
  <sheetPr>
    <tabColor rgb="FF92D050"/>
  </sheetPr>
  <dimension ref="A1:M65"/>
  <sheetViews>
    <sheetView topLeftCell="A22" workbookViewId="0">
      <selection activeCell="B41" sqref="B41:K41"/>
    </sheetView>
  </sheetViews>
  <sheetFormatPr defaultRowHeight="15" x14ac:dyDescent="0.25"/>
  <cols>
    <col min="1" max="1" width="12.28515625" customWidth="1"/>
    <col min="2" max="11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1117388</v>
      </c>
      <c r="C3" s="3">
        <v>827102</v>
      </c>
      <c r="D3" s="3">
        <v>365870</v>
      </c>
      <c r="E3" s="3">
        <v>269598</v>
      </c>
      <c r="F3" s="3">
        <v>172009</v>
      </c>
      <c r="G3" s="3">
        <v>103241</v>
      </c>
      <c r="H3" s="3">
        <v>18255</v>
      </c>
      <c r="I3" s="3"/>
      <c r="J3" s="3">
        <v>9430</v>
      </c>
      <c r="K3" s="3">
        <v>2882893</v>
      </c>
      <c r="L3" s="4">
        <f t="shared" ref="L3:L11" si="0">SUM(B3:J3)-K3</f>
        <v>0</v>
      </c>
    </row>
    <row r="4" spans="1:13" x14ac:dyDescent="0.25">
      <c r="A4" s="1" t="s">
        <v>10</v>
      </c>
      <c r="B4" s="3">
        <v>117362</v>
      </c>
      <c r="C4" s="3">
        <v>102245</v>
      </c>
      <c r="D4" s="3">
        <v>49118</v>
      </c>
      <c r="E4" s="3">
        <v>35014</v>
      </c>
      <c r="F4" s="1" t="e">
        <f>NA()</f>
        <v>#N/A</v>
      </c>
      <c r="G4" s="3">
        <v>12028</v>
      </c>
      <c r="H4" s="3">
        <v>3167</v>
      </c>
      <c r="I4" s="3"/>
      <c r="J4" s="1" t="e">
        <f>NA()</f>
        <v>#N/A</v>
      </c>
      <c r="K4" s="1" t="e">
        <f>NA()</f>
        <v>#N/A</v>
      </c>
      <c r="L4" s="4" t="e">
        <f t="shared" si="0"/>
        <v>#N/A</v>
      </c>
    </row>
    <row r="5" spans="1:13" x14ac:dyDescent="0.25">
      <c r="A5" s="1" t="s">
        <v>11</v>
      </c>
      <c r="B5" s="3">
        <v>22234</v>
      </c>
      <c r="C5" s="3">
        <v>54442</v>
      </c>
      <c r="D5" s="3">
        <v>18900</v>
      </c>
      <c r="E5" s="3">
        <v>14854</v>
      </c>
      <c r="F5" s="1" t="e">
        <f>NA()</f>
        <v>#N/A</v>
      </c>
      <c r="G5" s="3">
        <v>10198</v>
      </c>
      <c r="H5" s="1"/>
      <c r="I5" s="1"/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5">
        <f>B4+B5</f>
        <v>139596</v>
      </c>
      <c r="C6" s="5">
        <f>C4+C5</f>
        <v>156687</v>
      </c>
      <c r="D6" s="5">
        <f>D4+D5</f>
        <v>68018</v>
      </c>
      <c r="E6" s="5">
        <f>E4+E5</f>
        <v>49868</v>
      </c>
      <c r="F6" s="3">
        <v>23202</v>
      </c>
      <c r="G6" s="5">
        <f>G4+G5</f>
        <v>22226</v>
      </c>
      <c r="H6" s="5">
        <f>H4+H5</f>
        <v>3167</v>
      </c>
      <c r="I6" s="5"/>
      <c r="J6" s="3">
        <v>2640</v>
      </c>
      <c r="K6" s="3">
        <v>465404</v>
      </c>
      <c r="L6" s="4">
        <f t="shared" si="0"/>
        <v>0</v>
      </c>
    </row>
    <row r="7" spans="1:13" x14ac:dyDescent="0.25">
      <c r="A7" s="1" t="s">
        <v>19</v>
      </c>
      <c r="B7" s="5">
        <f>SUM(B3,B6)</f>
        <v>1256984</v>
      </c>
      <c r="C7" s="5">
        <f t="shared" ref="C7:K7" si="1">SUM(C3,C6)</f>
        <v>983789</v>
      </c>
      <c r="D7" s="5">
        <f t="shared" si="1"/>
        <v>433888</v>
      </c>
      <c r="E7" s="5">
        <f t="shared" si="1"/>
        <v>319466</v>
      </c>
      <c r="F7" s="5">
        <f t="shared" si="1"/>
        <v>195211</v>
      </c>
      <c r="G7" s="5">
        <f t="shared" si="1"/>
        <v>125467</v>
      </c>
      <c r="H7" s="5">
        <f t="shared" si="1"/>
        <v>21422</v>
      </c>
      <c r="I7" s="5"/>
      <c r="J7" s="5">
        <f>SUM(J3,J6)</f>
        <v>12070</v>
      </c>
      <c r="K7" s="5">
        <f t="shared" si="1"/>
        <v>3348297</v>
      </c>
      <c r="L7" s="4">
        <f t="shared" si="0"/>
        <v>0</v>
      </c>
    </row>
    <row r="8" spans="1:13" x14ac:dyDescent="0.25">
      <c r="A8" s="1" t="s">
        <v>13</v>
      </c>
      <c r="B8" s="3">
        <v>1</v>
      </c>
      <c r="C8" s="3">
        <v>4</v>
      </c>
      <c r="D8" s="1">
        <v>1</v>
      </c>
      <c r="E8" s="3">
        <v>1</v>
      </c>
      <c r="F8" s="3">
        <v>1</v>
      </c>
      <c r="G8" s="3">
        <v>2</v>
      </c>
      <c r="H8" s="3"/>
      <c r="I8" s="3"/>
      <c r="J8" s="3"/>
      <c r="K8" s="3">
        <v>10</v>
      </c>
      <c r="L8" s="4">
        <f t="shared" si="0"/>
        <v>0</v>
      </c>
    </row>
    <row r="9" spans="1:13" x14ac:dyDescent="0.25">
      <c r="A9" s="1" t="s">
        <v>14</v>
      </c>
      <c r="B9" s="3">
        <v>460</v>
      </c>
      <c r="C9" s="3">
        <v>422</v>
      </c>
      <c r="D9" s="1">
        <v>133</v>
      </c>
      <c r="E9" s="3">
        <v>139</v>
      </c>
      <c r="F9" s="3">
        <v>146</v>
      </c>
      <c r="G9" s="3">
        <v>113</v>
      </c>
      <c r="H9" s="3">
        <v>211</v>
      </c>
      <c r="I9" s="3"/>
      <c r="J9" s="3"/>
      <c r="K9" s="3">
        <v>1624</v>
      </c>
      <c r="L9" s="4">
        <f t="shared" si="0"/>
        <v>0</v>
      </c>
    </row>
    <row r="10" spans="1:13" x14ac:dyDescent="0.25">
      <c r="A10" s="1" t="s">
        <v>15</v>
      </c>
      <c r="B10" s="3"/>
      <c r="C10" s="3"/>
      <c r="D10" s="1"/>
      <c r="E10" s="3">
        <v>11230</v>
      </c>
      <c r="F10" s="3">
        <v>104</v>
      </c>
      <c r="G10" s="3"/>
      <c r="H10" s="3"/>
      <c r="I10" s="3"/>
      <c r="J10" s="3">
        <v>85</v>
      </c>
      <c r="K10" s="3">
        <v>11419</v>
      </c>
      <c r="L10" s="4">
        <f t="shared" si="0"/>
        <v>0</v>
      </c>
    </row>
    <row r="11" spans="1:13" x14ac:dyDescent="0.25">
      <c r="A11" s="1" t="s">
        <v>8</v>
      </c>
      <c r="B11" s="3">
        <v>1257445</v>
      </c>
      <c r="C11" s="3">
        <v>984215</v>
      </c>
      <c r="D11" s="3">
        <v>434022</v>
      </c>
      <c r="E11" s="3">
        <v>330836</v>
      </c>
      <c r="F11" s="3">
        <v>195462</v>
      </c>
      <c r="G11" s="3">
        <v>125582</v>
      </c>
      <c r="H11" s="3">
        <v>21633</v>
      </c>
      <c r="I11" s="3"/>
      <c r="J11" s="3">
        <v>12155</v>
      </c>
      <c r="K11" s="3">
        <v>3361350</v>
      </c>
      <c r="L11" s="4">
        <f t="shared" si="0"/>
        <v>0</v>
      </c>
      <c r="M11" s="3"/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/>
      <c r="J12" s="4">
        <f t="shared" si="2"/>
        <v>0</v>
      </c>
      <c r="K12" s="4">
        <f t="shared" si="2"/>
        <v>0</v>
      </c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2" t="s">
        <v>16</v>
      </c>
    </row>
    <row r="16" spans="1:13" x14ac:dyDescent="0.25">
      <c r="A16" s="1" t="s">
        <v>9</v>
      </c>
      <c r="B16" s="9">
        <v>3524.83</v>
      </c>
      <c r="C16" s="9">
        <v>2370.0729999999999</v>
      </c>
      <c r="D16" s="9">
        <v>1060.8889999999999</v>
      </c>
      <c r="E16" s="9">
        <v>796.70100000000002</v>
      </c>
      <c r="F16" s="9">
        <v>329.73099999999999</v>
      </c>
      <c r="G16" s="9">
        <v>586.43700000000001</v>
      </c>
      <c r="H16" s="9">
        <v>89.983999999999995</v>
      </c>
      <c r="I16" s="9"/>
      <c r="J16" s="9">
        <v>30.356999999999999</v>
      </c>
      <c r="K16" s="9">
        <v>8789.0020000000004</v>
      </c>
      <c r="L16" s="8">
        <f t="shared" ref="L16:L24" si="3">SUM(B16:J16)-K16</f>
        <v>0</v>
      </c>
    </row>
    <row r="17" spans="1:12" x14ac:dyDescent="0.25">
      <c r="A17" s="1" t="s">
        <v>10</v>
      </c>
      <c r="B17" s="9">
        <v>1071.5050000000001</v>
      </c>
      <c r="C17" s="9">
        <v>910.26599999999996</v>
      </c>
      <c r="D17" s="9">
        <v>416.02699999999999</v>
      </c>
      <c r="E17" s="9">
        <v>195.245</v>
      </c>
      <c r="F17" s="9">
        <v>200.773</v>
      </c>
      <c r="G17" s="9">
        <v>96.608000000000004</v>
      </c>
      <c r="H17" s="9">
        <v>86.438000000000002</v>
      </c>
      <c r="I17" s="9"/>
      <c r="J17" s="9" t="e">
        <f>NA()</f>
        <v>#N/A</v>
      </c>
      <c r="K17" s="9" t="e">
        <f>NA()</f>
        <v>#N/A</v>
      </c>
      <c r="L17" s="8" t="e">
        <f t="shared" si="3"/>
        <v>#N/A</v>
      </c>
    </row>
    <row r="18" spans="1:12" x14ac:dyDescent="0.25">
      <c r="A18" s="1" t="s">
        <v>11</v>
      </c>
      <c r="B18" s="9">
        <v>3519.5529999999999</v>
      </c>
      <c r="C18" s="9">
        <v>2433.538</v>
      </c>
      <c r="D18" s="9">
        <v>745.71</v>
      </c>
      <c r="E18" s="9">
        <v>735.92499999999995</v>
      </c>
      <c r="F18" s="9">
        <v>318.98</v>
      </c>
      <c r="G18" s="9">
        <v>2079.4659999999999</v>
      </c>
      <c r="H18" s="9"/>
      <c r="I18" s="9"/>
      <c r="J18" s="9" t="e">
        <f>NA()</f>
        <v>#N/A</v>
      </c>
      <c r="K18" s="9" t="e">
        <f>NA()</f>
        <v>#N/A</v>
      </c>
      <c r="L18" s="8" t="e">
        <f t="shared" si="3"/>
        <v>#N/A</v>
      </c>
    </row>
    <row r="19" spans="1:12" x14ac:dyDescent="0.25">
      <c r="A19" s="1" t="s">
        <v>12</v>
      </c>
      <c r="B19" s="15">
        <f t="shared" ref="B19:H19" si="4">B17+B18</f>
        <v>4591.058</v>
      </c>
      <c r="C19" s="15">
        <f t="shared" si="4"/>
        <v>3343.8040000000001</v>
      </c>
      <c r="D19" s="15">
        <f t="shared" si="4"/>
        <v>1161.7370000000001</v>
      </c>
      <c r="E19" s="15">
        <f t="shared" si="4"/>
        <v>931.17</v>
      </c>
      <c r="F19" s="15">
        <f t="shared" si="4"/>
        <v>519.75300000000004</v>
      </c>
      <c r="G19" s="15">
        <f t="shared" si="4"/>
        <v>2176.0740000000001</v>
      </c>
      <c r="H19" s="15">
        <f t="shared" si="4"/>
        <v>86.438000000000002</v>
      </c>
      <c r="I19" s="15"/>
      <c r="J19" s="9">
        <v>42.198</v>
      </c>
      <c r="K19" s="9">
        <v>12852.232</v>
      </c>
      <c r="L19" s="8">
        <f t="shared" si="3"/>
        <v>0</v>
      </c>
    </row>
    <row r="20" spans="1:12" x14ac:dyDescent="0.25">
      <c r="A20" s="1" t="s">
        <v>19</v>
      </c>
      <c r="B20" s="15">
        <f t="shared" ref="B20:K20" si="5">SUM(B16,B19)</f>
        <v>8115.8879999999999</v>
      </c>
      <c r="C20" s="15">
        <f t="shared" si="5"/>
        <v>5713.8770000000004</v>
      </c>
      <c r="D20" s="15">
        <f t="shared" si="5"/>
        <v>2222.6260000000002</v>
      </c>
      <c r="E20" s="15">
        <f t="shared" si="5"/>
        <v>1727.8710000000001</v>
      </c>
      <c r="F20" s="15">
        <f t="shared" si="5"/>
        <v>849.48400000000004</v>
      </c>
      <c r="G20" s="15">
        <f t="shared" si="5"/>
        <v>2762.511</v>
      </c>
      <c r="H20" s="15">
        <f t="shared" si="5"/>
        <v>176.422</v>
      </c>
      <c r="I20" s="15"/>
      <c r="J20" s="15">
        <f t="shared" si="5"/>
        <v>72.555000000000007</v>
      </c>
      <c r="K20" s="15">
        <f t="shared" si="5"/>
        <v>21641.234</v>
      </c>
      <c r="L20" s="8">
        <f t="shared" si="3"/>
        <v>0</v>
      </c>
    </row>
    <row r="21" spans="1:12" x14ac:dyDescent="0.25">
      <c r="A21" s="1" t="s">
        <v>13</v>
      </c>
      <c r="B21" s="9">
        <v>390.90800000000002</v>
      </c>
      <c r="C21" s="9">
        <v>282.68799999999999</v>
      </c>
      <c r="D21" s="9">
        <v>30.76</v>
      </c>
      <c r="E21" s="9">
        <v>4.4329999999999998</v>
      </c>
      <c r="F21" s="14">
        <v>2.6539999999999999</v>
      </c>
      <c r="G21" s="9">
        <v>4.7119999999999997</v>
      </c>
      <c r="H21" s="9"/>
      <c r="I21" s="9"/>
      <c r="J21" s="9"/>
      <c r="K21" s="9">
        <v>716.15499999999997</v>
      </c>
      <c r="L21" s="8">
        <f t="shared" si="3"/>
        <v>0</v>
      </c>
    </row>
    <row r="22" spans="1:12" x14ac:dyDescent="0.25">
      <c r="A22" s="1" t="s">
        <v>14</v>
      </c>
      <c r="B22" s="9">
        <v>91.325999999999993</v>
      </c>
      <c r="C22" s="9">
        <v>66.966999999999999</v>
      </c>
      <c r="D22" s="9">
        <v>21.555</v>
      </c>
      <c r="E22" s="9">
        <v>16.347999999999999</v>
      </c>
      <c r="F22" s="9">
        <v>14.512</v>
      </c>
      <c r="G22" s="9">
        <v>8.8989999999999991</v>
      </c>
      <c r="H22" s="9">
        <v>3.1829999999999998</v>
      </c>
      <c r="I22" s="9"/>
      <c r="J22" s="9"/>
      <c r="K22" s="9">
        <v>222.79</v>
      </c>
      <c r="L22" s="8">
        <f t="shared" si="3"/>
        <v>0</v>
      </c>
    </row>
    <row r="23" spans="1:12" x14ac:dyDescent="0.25">
      <c r="A23" s="1" t="s">
        <v>15</v>
      </c>
      <c r="B23" s="9"/>
      <c r="C23" s="9"/>
      <c r="D23" s="9"/>
      <c r="E23" s="9">
        <v>14.863</v>
      </c>
      <c r="F23" s="9">
        <v>7.0999999999999994E-2</v>
      </c>
      <c r="G23" s="9"/>
      <c r="H23" s="9"/>
      <c r="I23" s="9"/>
      <c r="J23" s="9">
        <v>3.4209999999999998</v>
      </c>
      <c r="K23" s="9">
        <v>18.355</v>
      </c>
      <c r="L23" s="8">
        <f t="shared" si="3"/>
        <v>0</v>
      </c>
    </row>
    <row r="24" spans="1:12" x14ac:dyDescent="0.25">
      <c r="A24" s="1" t="s">
        <v>8</v>
      </c>
      <c r="B24" s="9">
        <v>8598.1219999999994</v>
      </c>
      <c r="C24" s="9">
        <v>6063.5320000000002</v>
      </c>
      <c r="D24" s="9">
        <v>2274.9409999999998</v>
      </c>
      <c r="E24" s="9">
        <v>1763.5150000000001</v>
      </c>
      <c r="F24" s="9">
        <v>866.721</v>
      </c>
      <c r="G24" s="9">
        <v>2776.1219999999998</v>
      </c>
      <c r="H24" s="9">
        <v>179.60499999999999</v>
      </c>
      <c r="I24" s="9"/>
      <c r="J24" s="9">
        <v>75.975999999999999</v>
      </c>
      <c r="K24" s="9">
        <v>22598.534</v>
      </c>
      <c r="L24" s="8">
        <f t="shared" si="3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6">SUM(C20:C23)-C24</f>
        <v>0</v>
      </c>
      <c r="D25" s="8">
        <f t="shared" si="6"/>
        <v>0</v>
      </c>
      <c r="E25" s="8">
        <f t="shared" si="6"/>
        <v>0</v>
      </c>
      <c r="F25" s="8">
        <f t="shared" si="6"/>
        <v>0</v>
      </c>
      <c r="G25" s="8">
        <f t="shared" si="6"/>
        <v>0</v>
      </c>
      <c r="H25" s="8">
        <f t="shared" si="6"/>
        <v>0</v>
      </c>
      <c r="I25" s="8"/>
      <c r="J25" s="8">
        <f t="shared" si="6"/>
        <v>0</v>
      </c>
      <c r="K25" s="8">
        <f t="shared" si="6"/>
        <v>0</v>
      </c>
      <c r="L25" s="9"/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1" t="s">
        <v>23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8" t="s">
        <v>16</v>
      </c>
    </row>
    <row r="29" spans="1:12" x14ac:dyDescent="0.25">
      <c r="A29" s="1" t="s">
        <v>9</v>
      </c>
      <c r="B29" s="9">
        <v>36.448</v>
      </c>
      <c r="C29" s="9">
        <v>23.12</v>
      </c>
      <c r="D29" s="9">
        <v>11.143000000000001</v>
      </c>
      <c r="E29" s="9">
        <v>7.13</v>
      </c>
      <c r="F29" s="9">
        <v>4.1890000000000001</v>
      </c>
      <c r="G29" s="9">
        <v>4.1449999999999996</v>
      </c>
      <c r="H29" s="9">
        <v>0.72699999999999998</v>
      </c>
      <c r="I29" s="9"/>
      <c r="J29" s="9">
        <v>0.57799999999999996</v>
      </c>
      <c r="K29" s="9">
        <v>87.48</v>
      </c>
      <c r="L29" s="8">
        <f t="shared" ref="L29:L37" si="7">SUM(B29:J29)-K29</f>
        <v>0</v>
      </c>
    </row>
    <row r="30" spans="1:12" x14ac:dyDescent="0.25">
      <c r="A30" s="1" t="s">
        <v>10</v>
      </c>
      <c r="B30" s="9">
        <v>17.414000000000001</v>
      </c>
      <c r="C30" s="9">
        <v>14.294</v>
      </c>
      <c r="D30" s="9" t="e">
        <f>NA()</f>
        <v>#N/A</v>
      </c>
      <c r="E30" s="9">
        <v>3.0720000000000001</v>
      </c>
      <c r="F30" s="9">
        <v>3.1019999999999999</v>
      </c>
      <c r="G30" s="9">
        <v>0.98699999999999999</v>
      </c>
      <c r="H30" s="9">
        <v>0.98299999999999998</v>
      </c>
      <c r="I30" s="9"/>
      <c r="J30" s="9"/>
      <c r="K30" s="9" t="e">
        <f>NA()</f>
        <v>#N/A</v>
      </c>
      <c r="L30" s="8" t="e">
        <f t="shared" si="7"/>
        <v>#N/A</v>
      </c>
    </row>
    <row r="31" spans="1:12" x14ac:dyDescent="0.25">
      <c r="A31" s="1" t="s">
        <v>11</v>
      </c>
      <c r="B31" s="9">
        <v>33.203000000000003</v>
      </c>
      <c r="C31" s="9">
        <v>21.323</v>
      </c>
      <c r="D31" s="9" t="e">
        <f>NA()</f>
        <v>#N/A</v>
      </c>
      <c r="E31" s="9">
        <v>6.2409999999999997</v>
      </c>
      <c r="F31" s="9">
        <v>3.1869999999999998</v>
      </c>
      <c r="G31" s="9">
        <v>4.9000000000000004</v>
      </c>
      <c r="H31" s="9"/>
      <c r="I31" s="9"/>
      <c r="J31" s="9"/>
      <c r="K31" s="9" t="e">
        <f>NA()</f>
        <v>#N/A</v>
      </c>
      <c r="L31" s="8" t="e">
        <f t="shared" si="7"/>
        <v>#N/A</v>
      </c>
    </row>
    <row r="32" spans="1:12" x14ac:dyDescent="0.25">
      <c r="A32" s="1" t="s">
        <v>12</v>
      </c>
      <c r="B32" s="15">
        <f>B30+B31</f>
        <v>50.617000000000004</v>
      </c>
      <c r="C32" s="15">
        <f>C30+C31</f>
        <v>35.617000000000004</v>
      </c>
      <c r="D32" s="9">
        <v>14.260999999999999</v>
      </c>
      <c r="E32" s="15">
        <f>E30+E31</f>
        <v>9.3129999999999988</v>
      </c>
      <c r="F32" s="15">
        <f>F30+F31</f>
        <v>6.2889999999999997</v>
      </c>
      <c r="G32" s="15">
        <f>G30+G31</f>
        <v>5.8870000000000005</v>
      </c>
      <c r="H32" s="15">
        <f>H30+H31</f>
        <v>0.98299999999999998</v>
      </c>
      <c r="I32" s="15"/>
      <c r="J32" s="9">
        <v>0.74099999999999999</v>
      </c>
      <c r="K32" s="9">
        <v>123.708</v>
      </c>
      <c r="L32" s="8">
        <f t="shared" si="7"/>
        <v>0</v>
      </c>
    </row>
    <row r="33" spans="1:12" x14ac:dyDescent="0.25">
      <c r="A33" s="1" t="s">
        <v>19</v>
      </c>
      <c r="B33" s="15">
        <f t="shared" ref="B33:K33" si="8">SUM(B29,B32)</f>
        <v>87.064999999999998</v>
      </c>
      <c r="C33" s="15">
        <f t="shared" si="8"/>
        <v>58.737000000000009</v>
      </c>
      <c r="D33" s="15">
        <f t="shared" si="8"/>
        <v>25.404</v>
      </c>
      <c r="E33" s="15">
        <f t="shared" si="8"/>
        <v>16.442999999999998</v>
      </c>
      <c r="F33" s="15">
        <f t="shared" si="8"/>
        <v>10.478</v>
      </c>
      <c r="G33" s="15">
        <f t="shared" si="8"/>
        <v>10.032</v>
      </c>
      <c r="H33" s="15">
        <f t="shared" si="8"/>
        <v>1.71</v>
      </c>
      <c r="I33" s="15"/>
      <c r="J33" s="15">
        <f t="shared" si="8"/>
        <v>1.319</v>
      </c>
      <c r="K33" s="15">
        <f t="shared" si="8"/>
        <v>211.18799999999999</v>
      </c>
      <c r="L33" s="8">
        <f t="shared" si="7"/>
        <v>0</v>
      </c>
    </row>
    <row r="34" spans="1:12" x14ac:dyDescent="0.25">
      <c r="A34" s="1" t="s">
        <v>13</v>
      </c>
      <c r="B34" s="9">
        <v>2.5609999999999999</v>
      </c>
      <c r="C34" s="9">
        <v>2.0169999999999999</v>
      </c>
      <c r="D34" s="9">
        <v>0.20799999999999999</v>
      </c>
      <c r="E34" s="9">
        <v>4.2000000000000003E-2</v>
      </c>
      <c r="F34" s="14">
        <v>2.9000000000000001E-2</v>
      </c>
      <c r="G34" s="9">
        <v>3.2000000000000001E-2</v>
      </c>
      <c r="H34" s="9"/>
      <c r="I34" s="9"/>
      <c r="J34" s="9"/>
      <c r="K34" s="9">
        <v>4.8890000000000002</v>
      </c>
      <c r="L34" s="8">
        <f t="shared" si="7"/>
        <v>0</v>
      </c>
    </row>
    <row r="35" spans="1:12" x14ac:dyDescent="0.25">
      <c r="A35" s="1" t="s">
        <v>14</v>
      </c>
      <c r="B35" s="9">
        <v>1.6890000000000001</v>
      </c>
      <c r="C35" s="9">
        <v>0.995</v>
      </c>
      <c r="D35" s="9">
        <v>0.47</v>
      </c>
      <c r="E35" s="9">
        <v>0.35399999999999998</v>
      </c>
      <c r="F35" s="9">
        <v>0.21299999999999999</v>
      </c>
      <c r="G35" s="9">
        <v>0.123</v>
      </c>
      <c r="H35" s="9">
        <v>5.2999999999999999E-2</v>
      </c>
      <c r="I35" s="9"/>
      <c r="J35" s="9"/>
      <c r="K35" s="9">
        <v>3.8969999999999998</v>
      </c>
      <c r="L35" s="8">
        <f t="shared" si="7"/>
        <v>0</v>
      </c>
    </row>
    <row r="36" spans="1:12" x14ac:dyDescent="0.25">
      <c r="A36" s="1" t="s">
        <v>15</v>
      </c>
      <c r="B36" s="9">
        <v>0.13100000000000001</v>
      </c>
      <c r="C36" s="9"/>
      <c r="D36" s="9"/>
      <c r="E36" s="9">
        <v>0.82899999999999996</v>
      </c>
      <c r="F36" s="9">
        <v>3.0000000000000001E-3</v>
      </c>
      <c r="G36" s="9"/>
      <c r="H36" s="9"/>
      <c r="I36" s="9"/>
      <c r="J36" s="9">
        <v>9.8000000000000004E-2</v>
      </c>
      <c r="K36" s="9">
        <v>1.0609999999999999</v>
      </c>
      <c r="L36" s="8">
        <f t="shared" si="7"/>
        <v>0</v>
      </c>
    </row>
    <row r="37" spans="1:12" x14ac:dyDescent="0.25">
      <c r="A37" s="1" t="s">
        <v>8</v>
      </c>
      <c r="B37" s="9">
        <v>91.445999999999998</v>
      </c>
      <c r="C37" s="9">
        <v>61.749000000000002</v>
      </c>
      <c r="D37" s="9">
        <v>26.082000000000001</v>
      </c>
      <c r="E37" s="9">
        <v>17.667999999999999</v>
      </c>
      <c r="F37" s="9">
        <v>10.723000000000001</v>
      </c>
      <c r="G37" s="9">
        <v>10.186999999999999</v>
      </c>
      <c r="H37" s="9">
        <v>1.7629999999999999</v>
      </c>
      <c r="I37" s="9"/>
      <c r="J37" s="9">
        <v>1.417</v>
      </c>
      <c r="K37" s="9">
        <v>221.035</v>
      </c>
      <c r="L37" s="8">
        <f t="shared" si="7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9">SUM(C33:C36)-C37</f>
        <v>0</v>
      </c>
      <c r="D38" s="8">
        <f t="shared" si="9"/>
        <v>0</v>
      </c>
      <c r="E38" s="8">
        <f t="shared" si="9"/>
        <v>0</v>
      </c>
      <c r="F38" s="8">
        <f t="shared" si="9"/>
        <v>0</v>
      </c>
      <c r="G38" s="8">
        <f t="shared" si="9"/>
        <v>0</v>
      </c>
      <c r="H38" s="8">
        <f t="shared" si="9"/>
        <v>0</v>
      </c>
      <c r="I38" s="8"/>
      <c r="J38" s="8">
        <f t="shared" si="9"/>
        <v>0</v>
      </c>
      <c r="K38" s="8">
        <f t="shared" si="9"/>
        <v>0</v>
      </c>
      <c r="L38" s="1"/>
    </row>
    <row r="39" spans="1:12" x14ac:dyDescent="0.25">
      <c r="I39" s="129"/>
    </row>
    <row r="40" spans="1:12" x14ac:dyDescent="0.25">
      <c r="A40" s="1" t="s">
        <v>20</v>
      </c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84">
        <f>B29*200/B16</f>
        <v>2.0680713679808673</v>
      </c>
      <c r="C42" s="84">
        <f t="shared" ref="C42:K42" si="10">C29*200/C16</f>
        <v>1.9509947583892986</v>
      </c>
      <c r="D42" s="84">
        <f t="shared" si="10"/>
        <v>2.1006910242259091</v>
      </c>
      <c r="E42" s="84">
        <f t="shared" si="10"/>
        <v>1.7898810218639112</v>
      </c>
      <c r="F42" s="84">
        <f t="shared" si="10"/>
        <v>2.5408590639036062</v>
      </c>
      <c r="G42" s="84">
        <f t="shared" si="10"/>
        <v>1.4136215825399827</v>
      </c>
      <c r="H42" s="84">
        <f t="shared" si="10"/>
        <v>1.6158428165007115</v>
      </c>
      <c r="I42" s="84"/>
      <c r="J42" s="84">
        <f t="shared" ref="J42:J50" si="11">J29*200/J16</f>
        <v>3.8080179200843296</v>
      </c>
      <c r="K42" s="84">
        <f t="shared" si="10"/>
        <v>1.9906697028854925</v>
      </c>
      <c r="L42" s="4"/>
    </row>
    <row r="43" spans="1:12" x14ac:dyDescent="0.25">
      <c r="A43" s="1" t="s">
        <v>10</v>
      </c>
      <c r="B43" s="84">
        <f t="shared" ref="B43:K50" si="12">B30*200/B17</f>
        <v>3.2503814727882743</v>
      </c>
      <c r="C43" s="84">
        <f t="shared" si="12"/>
        <v>3.1406204340269772</v>
      </c>
      <c r="D43" s="84" t="e">
        <f t="shared" si="12"/>
        <v>#N/A</v>
      </c>
      <c r="E43" s="84">
        <f t="shared" si="12"/>
        <v>3.1468155394504338</v>
      </c>
      <c r="F43" s="84">
        <f t="shared" si="12"/>
        <v>3.0900569299656824</v>
      </c>
      <c r="G43" s="84">
        <f t="shared" si="12"/>
        <v>2.0433090427293807</v>
      </c>
      <c r="H43" s="84">
        <f t="shared" si="12"/>
        <v>2.2744626206066774</v>
      </c>
      <c r="I43" s="84"/>
      <c r="J43" s="84" t="e">
        <f t="shared" si="11"/>
        <v>#N/A</v>
      </c>
      <c r="K43" s="84" t="e">
        <f t="shared" si="12"/>
        <v>#N/A</v>
      </c>
      <c r="L43" s="4"/>
    </row>
    <row r="44" spans="1:12" x14ac:dyDescent="0.25">
      <c r="A44" s="1" t="s">
        <v>11</v>
      </c>
      <c r="B44" s="84">
        <f t="shared" si="12"/>
        <v>1.8867736897270764</v>
      </c>
      <c r="C44" s="84">
        <f t="shared" si="12"/>
        <v>1.7524279464713517</v>
      </c>
      <c r="D44" s="84" t="e">
        <f t="shared" si="12"/>
        <v>#N/A</v>
      </c>
      <c r="E44" s="84">
        <f t="shared" si="12"/>
        <v>1.696096748989367</v>
      </c>
      <c r="F44" s="84">
        <f t="shared" si="12"/>
        <v>1.9982444040378706</v>
      </c>
      <c r="G44" s="84">
        <f t="shared" si="12"/>
        <v>0.47127483690524402</v>
      </c>
      <c r="H44" s="84" t="e">
        <f t="shared" si="12"/>
        <v>#DIV/0!</v>
      </c>
      <c r="I44" s="84"/>
      <c r="J44" s="84" t="e">
        <f t="shared" si="11"/>
        <v>#N/A</v>
      </c>
      <c r="K44" s="84" t="e">
        <f t="shared" si="12"/>
        <v>#N/A</v>
      </c>
      <c r="L44" s="4"/>
    </row>
    <row r="45" spans="1:12" x14ac:dyDescent="0.25">
      <c r="A45" s="1" t="s">
        <v>12</v>
      </c>
      <c r="B45" s="84">
        <f t="shared" si="12"/>
        <v>2.2050255082815338</v>
      </c>
      <c r="C45" s="84">
        <f t="shared" si="12"/>
        <v>2.13032821301727</v>
      </c>
      <c r="D45" s="84">
        <f t="shared" si="12"/>
        <v>2.4551167777216354</v>
      </c>
      <c r="E45" s="84">
        <f t="shared" si="12"/>
        <v>2.0002792186174378</v>
      </c>
      <c r="F45" s="84">
        <f t="shared" si="12"/>
        <v>2.4199956517807495</v>
      </c>
      <c r="G45" s="84">
        <f t="shared" si="12"/>
        <v>0.5410661585957095</v>
      </c>
      <c r="H45" s="84">
        <f t="shared" si="12"/>
        <v>2.2744626206066774</v>
      </c>
      <c r="I45" s="84"/>
      <c r="J45" s="84">
        <f t="shared" si="11"/>
        <v>3.5120147874306835</v>
      </c>
      <c r="K45" s="84">
        <f t="shared" si="12"/>
        <v>1.9250819624171116</v>
      </c>
      <c r="L45" s="4"/>
    </row>
    <row r="46" spans="1:12" x14ac:dyDescent="0.25">
      <c r="A46" s="1" t="s">
        <v>19</v>
      </c>
      <c r="B46" s="84">
        <f t="shared" si="12"/>
        <v>2.1455446403400344</v>
      </c>
      <c r="C46" s="84">
        <f t="shared" si="12"/>
        <v>2.055942051255216</v>
      </c>
      <c r="D46" s="84">
        <f t="shared" si="12"/>
        <v>2.2859446438582109</v>
      </c>
      <c r="E46" s="84">
        <f t="shared" si="12"/>
        <v>1.9032670841746862</v>
      </c>
      <c r="F46" s="84">
        <f t="shared" si="12"/>
        <v>2.4669093237777284</v>
      </c>
      <c r="G46" s="84">
        <f t="shared" si="12"/>
        <v>0.72629575049655914</v>
      </c>
      <c r="H46" s="84">
        <f t="shared" si="12"/>
        <v>1.9385337429572276</v>
      </c>
      <c r="I46" s="84"/>
      <c r="J46" s="84">
        <f t="shared" si="11"/>
        <v>3.6358624491764866</v>
      </c>
      <c r="K46" s="84">
        <f t="shared" si="12"/>
        <v>1.9517186496851333</v>
      </c>
      <c r="L46" s="4"/>
    </row>
    <row r="47" spans="1:12" x14ac:dyDescent="0.25">
      <c r="A47" s="1" t="s">
        <v>13</v>
      </c>
      <c r="B47" s="84">
        <f t="shared" si="12"/>
        <v>1.3102827263703993</v>
      </c>
      <c r="C47" s="84">
        <f t="shared" si="12"/>
        <v>1.4270149422685081</v>
      </c>
      <c r="D47" s="84">
        <f t="shared" si="12"/>
        <v>1.3524057217165149</v>
      </c>
      <c r="E47" s="84">
        <f t="shared" si="12"/>
        <v>1.8948793142341531</v>
      </c>
      <c r="F47" s="84">
        <f t="shared" si="12"/>
        <v>2.1853805576488323</v>
      </c>
      <c r="G47" s="84">
        <f t="shared" si="12"/>
        <v>1.3582342954159594</v>
      </c>
      <c r="H47" s="84" t="e">
        <f t="shared" si="12"/>
        <v>#DIV/0!</v>
      </c>
      <c r="I47" s="84"/>
      <c r="J47" s="84" t="e">
        <f t="shared" si="11"/>
        <v>#DIV/0!</v>
      </c>
      <c r="K47" s="84">
        <f t="shared" si="12"/>
        <v>1.3653468871962078</v>
      </c>
      <c r="L47" s="4"/>
    </row>
    <row r="48" spans="1:12" x14ac:dyDescent="0.25">
      <c r="A48" s="1" t="s">
        <v>14</v>
      </c>
      <c r="B48" s="84">
        <f t="shared" si="12"/>
        <v>3.6988371329084822</v>
      </c>
      <c r="C48" s="84">
        <f t="shared" si="12"/>
        <v>2.9716128839577705</v>
      </c>
      <c r="D48" s="84">
        <f t="shared" si="12"/>
        <v>4.3609371375550916</v>
      </c>
      <c r="E48" s="84">
        <f t="shared" si="12"/>
        <v>4.3308049914362616</v>
      </c>
      <c r="F48" s="84">
        <f t="shared" si="12"/>
        <v>2.9355016538037488</v>
      </c>
      <c r="G48" s="84">
        <f t="shared" si="12"/>
        <v>2.764355545566918</v>
      </c>
      <c r="H48" s="84">
        <f t="shared" si="12"/>
        <v>3.3301916431039902</v>
      </c>
      <c r="I48" s="84"/>
      <c r="J48" s="84" t="e">
        <f t="shared" si="11"/>
        <v>#DIV/0!</v>
      </c>
      <c r="K48" s="84">
        <f t="shared" si="12"/>
        <v>3.4983616858925446</v>
      </c>
      <c r="L48" s="4"/>
    </row>
    <row r="49" spans="1:12" x14ac:dyDescent="0.25">
      <c r="A49" s="1" t="s">
        <v>15</v>
      </c>
      <c r="B49" s="84" t="e">
        <f t="shared" si="12"/>
        <v>#DIV/0!</v>
      </c>
      <c r="C49" s="84" t="e">
        <f t="shared" si="12"/>
        <v>#DIV/0!</v>
      </c>
      <c r="D49" s="84" t="e">
        <f t="shared" si="12"/>
        <v>#DIV/0!</v>
      </c>
      <c r="E49" s="84">
        <f t="shared" si="12"/>
        <v>11.155217654578482</v>
      </c>
      <c r="F49" s="84">
        <f t="shared" si="12"/>
        <v>8.4507042253521139</v>
      </c>
      <c r="G49" s="84" t="e">
        <f t="shared" si="12"/>
        <v>#DIV/0!</v>
      </c>
      <c r="H49" s="84" t="e">
        <f t="shared" si="12"/>
        <v>#DIV/0!</v>
      </c>
      <c r="I49" s="84"/>
      <c r="J49" s="84">
        <f t="shared" si="11"/>
        <v>5.7293189125986563</v>
      </c>
      <c r="K49" s="84">
        <f t="shared" si="12"/>
        <v>11.560882593298828</v>
      </c>
      <c r="L49" s="4"/>
    </row>
    <row r="50" spans="1:12" x14ac:dyDescent="0.25">
      <c r="A50" s="1" t="s">
        <v>8</v>
      </c>
      <c r="B50" s="84">
        <f t="shared" si="12"/>
        <v>2.1271156654906735</v>
      </c>
      <c r="C50" s="84">
        <f t="shared" si="12"/>
        <v>2.0367337057015615</v>
      </c>
      <c r="D50" s="84">
        <f t="shared" si="12"/>
        <v>2.2929825432835407</v>
      </c>
      <c r="E50" s="84">
        <f t="shared" si="12"/>
        <v>2.0037255141010992</v>
      </c>
      <c r="F50" s="84">
        <f t="shared" si="12"/>
        <v>2.4743833367369663</v>
      </c>
      <c r="G50" s="84">
        <f t="shared" si="12"/>
        <v>0.73390146398465195</v>
      </c>
      <c r="H50" s="84">
        <f t="shared" si="12"/>
        <v>1.963197015673283</v>
      </c>
      <c r="I50" s="84"/>
      <c r="J50" s="84">
        <f t="shared" si="11"/>
        <v>3.7301253027271777</v>
      </c>
      <c r="K50" s="84">
        <f t="shared" si="12"/>
        <v>1.956188839506138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tr">
        <f>B41</f>
        <v>NSW</v>
      </c>
      <c r="C52" s="1" t="str">
        <f t="shared" ref="C52:H52" si="13">C41</f>
        <v>Vic</v>
      </c>
      <c r="D52" s="1" t="str">
        <f t="shared" si="13"/>
        <v>Qld</v>
      </c>
      <c r="E52" s="1" t="str">
        <f t="shared" si="13"/>
        <v>SA</v>
      </c>
      <c r="F52" s="1" t="str">
        <f t="shared" si="13"/>
        <v>WA</v>
      </c>
      <c r="G52" s="1" t="str">
        <f t="shared" si="13"/>
        <v>Tas</v>
      </c>
      <c r="H52" s="1" t="str">
        <f t="shared" si="13"/>
        <v>ACT</v>
      </c>
      <c r="I52" s="1" t="str">
        <f>J41</f>
        <v>Cth Terr or PNG</v>
      </c>
      <c r="J52" s="1" t="str">
        <f>K41</f>
        <v>Total</v>
      </c>
      <c r="K52" s="108"/>
      <c r="L52" s="1" t="s">
        <v>8</v>
      </c>
    </row>
    <row r="53" spans="1:12" x14ac:dyDescent="0.25">
      <c r="A53" s="1" t="s">
        <v>9</v>
      </c>
      <c r="B53" s="114">
        <f>IF(B57&gt;0,B58*200/B57,NA())</f>
        <v>2.0680713679808673</v>
      </c>
      <c r="C53" s="114">
        <f t="shared" ref="C53:J53" si="14">IF(C57&gt;0,C58*200/C57,NA())</f>
        <v>1.9509947583892986</v>
      </c>
      <c r="D53" s="114">
        <f t="shared" si="14"/>
        <v>2.1006910242259091</v>
      </c>
      <c r="E53" s="114">
        <f t="shared" si="14"/>
        <v>1.7898810218639112</v>
      </c>
      <c r="F53" s="114">
        <f t="shared" si="14"/>
        <v>2.5408590639036062</v>
      </c>
      <c r="G53" s="114">
        <f t="shared" si="14"/>
        <v>1.4136215825399827</v>
      </c>
      <c r="H53" s="114">
        <f t="shared" si="14"/>
        <v>1.6158428165007115</v>
      </c>
      <c r="I53" s="114">
        <f t="shared" si="14"/>
        <v>3.8080179200843296</v>
      </c>
      <c r="J53" s="114">
        <f t="shared" si="14"/>
        <v>1.9906697028854925</v>
      </c>
      <c r="K53" s="21"/>
      <c r="L53" s="84">
        <f>L57</f>
        <v>1.9906697028854918</v>
      </c>
    </row>
    <row r="54" spans="1:12" x14ac:dyDescent="0.25">
      <c r="A54" s="1" t="s">
        <v>30</v>
      </c>
      <c r="B54" s="114">
        <f>IF(B63&gt;0,B64*200/B63,NA())</f>
        <v>2.16813855776486</v>
      </c>
      <c r="C54" s="114">
        <f t="shared" ref="C54:J54" si="15">IF(C63&gt;0,C64*200/C63,NA())</f>
        <v>2.0917519322672868</v>
      </c>
      <c r="D54" s="114">
        <f t="shared" si="15"/>
        <v>2.4610148494463173</v>
      </c>
      <c r="E54" s="114">
        <f t="shared" si="15"/>
        <v>2.1799436085948276</v>
      </c>
      <c r="F54" s="114">
        <f t="shared" si="15"/>
        <v>2.4335648708542061</v>
      </c>
      <c r="G54" s="114">
        <f t="shared" si="15"/>
        <v>0.55186019906972916</v>
      </c>
      <c r="H54" s="114">
        <f t="shared" si="15"/>
        <v>2.3119581348121536</v>
      </c>
      <c r="I54" s="114">
        <f t="shared" si="15"/>
        <v>3.6782919397619414</v>
      </c>
      <c r="J54" s="114">
        <f t="shared" si="15"/>
        <v>1.9342436803796104</v>
      </c>
      <c r="K54" s="7"/>
      <c r="L54" s="84">
        <f>L63</f>
        <v>1.9342436803796097</v>
      </c>
    </row>
    <row r="55" spans="1:12" x14ac:dyDescent="0.25">
      <c r="A55" s="1" t="s">
        <v>8</v>
      </c>
      <c r="B55" s="114">
        <f>IF(B60&gt;0,B61*200/B60,NA())</f>
        <v>2.1271156654906735</v>
      </c>
      <c r="C55" s="114">
        <f t="shared" ref="C55:J55" si="16">IF(C60&gt;0,C61*200/C60,NA())</f>
        <v>2.0367337057015615</v>
      </c>
      <c r="D55" s="114">
        <f t="shared" si="16"/>
        <v>2.2929825432835407</v>
      </c>
      <c r="E55" s="114">
        <f t="shared" si="16"/>
        <v>2.0037255141010992</v>
      </c>
      <c r="F55" s="114">
        <f t="shared" si="16"/>
        <v>2.4743833367369663</v>
      </c>
      <c r="G55" s="114">
        <f t="shared" si="16"/>
        <v>0.73390146398465195</v>
      </c>
      <c r="H55" s="114">
        <f t="shared" si="16"/>
        <v>1.963197015673283</v>
      </c>
      <c r="I55" s="114">
        <f t="shared" si="16"/>
        <v>3.7301253027271777</v>
      </c>
      <c r="J55" s="114">
        <f t="shared" si="16"/>
        <v>1.9561888395061386</v>
      </c>
      <c r="K55" s="7"/>
      <c r="L55" s="84">
        <f>K50</f>
        <v>1.956188839506138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</row>
    <row r="57" spans="1:12" x14ac:dyDescent="0.25">
      <c r="A57" s="1" t="s">
        <v>31</v>
      </c>
      <c r="B57" s="5">
        <f>IF(B58=0,0,B16)</f>
        <v>3524.83</v>
      </c>
      <c r="C57" s="5">
        <f t="shared" ref="C57:H57" si="17">IF(C58=0,0,C16)</f>
        <v>2370.0729999999999</v>
      </c>
      <c r="D57" s="5">
        <f t="shared" si="17"/>
        <v>1060.8889999999999</v>
      </c>
      <c r="E57" s="5">
        <f t="shared" si="17"/>
        <v>796.70100000000002</v>
      </c>
      <c r="F57" s="5">
        <f t="shared" si="17"/>
        <v>329.73099999999999</v>
      </c>
      <c r="G57" s="5">
        <f t="shared" si="17"/>
        <v>586.43700000000001</v>
      </c>
      <c r="H57" s="5">
        <f t="shared" si="17"/>
        <v>89.983999999999995</v>
      </c>
      <c r="I57" s="5">
        <f>IF(I58=0,0,J16)</f>
        <v>30.356999999999999</v>
      </c>
      <c r="J57" s="5">
        <f>SUM(B57:I57)</f>
        <v>8789.0020000000004</v>
      </c>
      <c r="K57" s="84">
        <f>J58*200/J57</f>
        <v>1.9906697028854925</v>
      </c>
      <c r="L57" s="84">
        <f>K57*K$50/K$60</f>
        <v>1.9906697028854918</v>
      </c>
    </row>
    <row r="58" spans="1:12" x14ac:dyDescent="0.25">
      <c r="A58" s="1" t="s">
        <v>32</v>
      </c>
      <c r="B58" s="5">
        <f>_xlfn.IFNA(B29,0)</f>
        <v>36.448</v>
      </c>
      <c r="C58" s="5">
        <f t="shared" ref="C58:H58" si="18">_xlfn.IFNA(C29,0)</f>
        <v>23.12</v>
      </c>
      <c r="D58" s="5">
        <f t="shared" si="18"/>
        <v>11.143000000000001</v>
      </c>
      <c r="E58" s="5">
        <f t="shared" si="18"/>
        <v>7.13</v>
      </c>
      <c r="F58" s="5">
        <f t="shared" si="18"/>
        <v>4.1890000000000001</v>
      </c>
      <c r="G58" s="5">
        <f t="shared" si="18"/>
        <v>4.1449999999999996</v>
      </c>
      <c r="H58" s="5">
        <f t="shared" si="18"/>
        <v>0.72699999999999998</v>
      </c>
      <c r="I58" s="5">
        <f>_xlfn.IFNA(J29,0)</f>
        <v>0.57799999999999996</v>
      </c>
      <c r="J58" s="5">
        <f t="shared" ref="J58:J64" si="19">SUM(B58:I58)</f>
        <v>87.48</v>
      </c>
      <c r="K58" s="84"/>
      <c r="L58" s="84"/>
    </row>
    <row r="59" spans="1:12" x14ac:dyDescent="0.25">
      <c r="A59" s="108"/>
      <c r="B59" s="111"/>
      <c r="C59" s="111"/>
      <c r="D59" s="111"/>
      <c r="E59" s="111"/>
      <c r="F59" s="111"/>
      <c r="G59" s="111"/>
      <c r="H59" s="111"/>
      <c r="I59" s="111"/>
      <c r="J59" s="5"/>
      <c r="K59" s="84"/>
      <c r="L59" s="84"/>
    </row>
    <row r="60" spans="1:12" x14ac:dyDescent="0.25">
      <c r="A60" s="1" t="s">
        <v>38</v>
      </c>
      <c r="B60" s="5">
        <f>IF(B57=0,0,B24)</f>
        <v>8598.1219999999994</v>
      </c>
      <c r="C60" s="5">
        <f t="shared" ref="C60:H60" si="20">IF(C57=0,0,C24)</f>
        <v>6063.5320000000002</v>
      </c>
      <c r="D60" s="5">
        <f t="shared" si="20"/>
        <v>2274.9409999999998</v>
      </c>
      <c r="E60" s="5">
        <f t="shared" si="20"/>
        <v>1763.5150000000001</v>
      </c>
      <c r="F60" s="5">
        <f t="shared" si="20"/>
        <v>866.721</v>
      </c>
      <c r="G60" s="5">
        <f t="shared" si="20"/>
        <v>2776.1219999999998</v>
      </c>
      <c r="H60" s="5">
        <f t="shared" si="20"/>
        <v>179.60499999999999</v>
      </c>
      <c r="I60" s="5">
        <f>IF(I57=0,0,J24)</f>
        <v>75.975999999999999</v>
      </c>
      <c r="J60" s="5">
        <f t="shared" si="19"/>
        <v>22598.533999999996</v>
      </c>
      <c r="K60" s="84">
        <f>J61*200/J60</f>
        <v>1.9561888395061386</v>
      </c>
      <c r="L60" s="84">
        <f>K60*K$50/K$60</f>
        <v>1.956188839506138</v>
      </c>
    </row>
    <row r="61" spans="1:12" x14ac:dyDescent="0.25">
      <c r="A61" s="1" t="s">
        <v>39</v>
      </c>
      <c r="B61" s="5">
        <f>IF(B58=0,0,B37)</f>
        <v>91.445999999999998</v>
      </c>
      <c r="C61" s="5">
        <f t="shared" ref="C61:H61" si="21">IF(C58=0,0,C37)</f>
        <v>61.749000000000002</v>
      </c>
      <c r="D61" s="5">
        <f t="shared" si="21"/>
        <v>26.082000000000001</v>
      </c>
      <c r="E61" s="5">
        <f t="shared" si="21"/>
        <v>17.667999999999999</v>
      </c>
      <c r="F61" s="5">
        <f t="shared" si="21"/>
        <v>10.723000000000001</v>
      </c>
      <c r="G61" s="5">
        <f t="shared" si="21"/>
        <v>10.186999999999999</v>
      </c>
      <c r="H61" s="5">
        <f t="shared" si="21"/>
        <v>1.7629999999999999</v>
      </c>
      <c r="I61" s="5">
        <f>IF(I58=0,0,J37)</f>
        <v>1.417</v>
      </c>
      <c r="J61" s="5">
        <f t="shared" si="19"/>
        <v>221.03500000000003</v>
      </c>
      <c r="K61" s="84"/>
      <c r="L61" s="84"/>
    </row>
    <row r="62" spans="1:12" x14ac:dyDescent="0.25">
      <c r="A62" s="108"/>
      <c r="B62" s="111"/>
      <c r="C62" s="111"/>
      <c r="D62" s="111"/>
      <c r="E62" s="111"/>
      <c r="F62" s="111"/>
      <c r="G62" s="111"/>
      <c r="H62" s="111"/>
      <c r="I62" s="111"/>
      <c r="J62" s="5"/>
      <c r="K62" s="84"/>
      <c r="L62" s="84"/>
    </row>
    <row r="63" spans="1:12" x14ac:dyDescent="0.25">
      <c r="A63" s="1" t="s">
        <v>192</v>
      </c>
      <c r="B63" s="5">
        <f>B60-B57</f>
        <v>5073.2919999999995</v>
      </c>
      <c r="C63" s="5">
        <f t="shared" ref="C63:I64" si="22">C60-C57</f>
        <v>3693.4590000000003</v>
      </c>
      <c r="D63" s="5">
        <f t="shared" si="22"/>
        <v>1214.0519999999999</v>
      </c>
      <c r="E63" s="5">
        <f t="shared" si="22"/>
        <v>966.81400000000008</v>
      </c>
      <c r="F63" s="5">
        <f t="shared" si="22"/>
        <v>536.99</v>
      </c>
      <c r="G63" s="5">
        <f t="shared" si="22"/>
        <v>2189.6849999999999</v>
      </c>
      <c r="H63" s="5">
        <f t="shared" si="22"/>
        <v>89.620999999999995</v>
      </c>
      <c r="I63" s="5">
        <f t="shared" si="22"/>
        <v>45.619</v>
      </c>
      <c r="J63" s="5">
        <f t="shared" si="19"/>
        <v>13809.531999999999</v>
      </c>
      <c r="K63" s="84">
        <f>J64*200/J63</f>
        <v>1.9342436803796104</v>
      </c>
      <c r="L63" s="84">
        <f>K63*K$50/K$60</f>
        <v>1.9342436803796097</v>
      </c>
    </row>
    <row r="64" spans="1:12" x14ac:dyDescent="0.25">
      <c r="A64" s="1" t="s">
        <v>193</v>
      </c>
      <c r="B64" s="5">
        <f>B61-B58</f>
        <v>54.997999999999998</v>
      </c>
      <c r="C64" s="5">
        <f t="shared" si="22"/>
        <v>38.629000000000005</v>
      </c>
      <c r="D64" s="5">
        <f t="shared" si="22"/>
        <v>14.939</v>
      </c>
      <c r="E64" s="5">
        <f t="shared" si="22"/>
        <v>10.538</v>
      </c>
      <c r="F64" s="5">
        <f t="shared" si="22"/>
        <v>6.5340000000000007</v>
      </c>
      <c r="G64" s="5">
        <f t="shared" si="22"/>
        <v>6.0419999999999998</v>
      </c>
      <c r="H64" s="5">
        <f t="shared" si="22"/>
        <v>1.036</v>
      </c>
      <c r="I64" s="5">
        <f t="shared" si="22"/>
        <v>0.83900000000000008</v>
      </c>
      <c r="J64" s="5">
        <f t="shared" si="19"/>
        <v>133.55500000000001</v>
      </c>
      <c r="K64" s="84"/>
      <c r="L64" s="111"/>
    </row>
    <row r="65" spans="11:11" x14ac:dyDescent="0.25">
      <c r="K65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B14-23E2-4C42-BA00-842D6492E074}">
  <sheetPr>
    <tabColor rgb="FF92D050"/>
  </sheetPr>
  <dimension ref="A1:M64"/>
  <sheetViews>
    <sheetView topLeftCell="A19" workbookViewId="0">
      <selection activeCell="B41" sqref="B41:K41"/>
    </sheetView>
  </sheetViews>
  <sheetFormatPr defaultRowHeight="15" x14ac:dyDescent="0.25"/>
  <cols>
    <col min="1" max="1" width="12.28515625" customWidth="1"/>
    <col min="2" max="11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20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120" t="s">
        <v>16</v>
      </c>
    </row>
    <row r="3" spans="1:13" x14ac:dyDescent="0.25">
      <c r="A3" s="1" t="s">
        <v>9</v>
      </c>
      <c r="B3" s="3">
        <v>1141952</v>
      </c>
      <c r="C3" s="3">
        <v>855195</v>
      </c>
      <c r="D3" s="3">
        <v>383308</v>
      </c>
      <c r="E3" s="3">
        <v>288845</v>
      </c>
      <c r="F3" s="3">
        <v>178106</v>
      </c>
      <c r="G3" s="3">
        <v>105701</v>
      </c>
      <c r="H3" s="3">
        <v>19998</v>
      </c>
      <c r="I3" s="3"/>
      <c r="J3" s="3">
        <v>10885</v>
      </c>
      <c r="K3" s="3">
        <v>2983990</v>
      </c>
      <c r="L3" s="119">
        <f t="shared" ref="L3:L11" si="0">SUM(B3:J3)-K3</f>
        <v>0</v>
      </c>
    </row>
    <row r="4" spans="1:13" x14ac:dyDescent="0.25">
      <c r="A4" s="1" t="s">
        <v>10</v>
      </c>
      <c r="B4" s="3">
        <v>130947</v>
      </c>
      <c r="C4" s="3">
        <v>104149</v>
      </c>
      <c r="D4" s="3">
        <v>53815</v>
      </c>
      <c r="E4" s="3">
        <v>36440</v>
      </c>
      <c r="F4" s="1" t="e">
        <f>NA()</f>
        <v>#N/A</v>
      </c>
      <c r="G4" s="3">
        <v>12275</v>
      </c>
      <c r="H4" s="3">
        <v>3251</v>
      </c>
      <c r="I4" s="3"/>
      <c r="J4" s="1" t="e">
        <f>NA()</f>
        <v>#N/A</v>
      </c>
      <c r="K4" s="1" t="e">
        <f>NA()</f>
        <v>#N/A</v>
      </c>
      <c r="L4" s="119" t="e">
        <f t="shared" si="0"/>
        <v>#N/A</v>
      </c>
    </row>
    <row r="5" spans="1:13" x14ac:dyDescent="0.25">
      <c r="A5" s="1" t="s">
        <v>11</v>
      </c>
      <c r="B5" s="3">
        <v>21961</v>
      </c>
      <c r="C5" s="3">
        <v>57648</v>
      </c>
      <c r="D5" s="1">
        <v>20343</v>
      </c>
      <c r="E5" s="3">
        <v>16223</v>
      </c>
      <c r="F5" s="1" t="e">
        <f>NA()</f>
        <v>#N/A</v>
      </c>
      <c r="G5" s="3">
        <v>10561</v>
      </c>
      <c r="H5" s="1">
        <v>0</v>
      </c>
      <c r="I5" s="1"/>
      <c r="J5" s="1" t="e">
        <f>NA()</f>
        <v>#N/A</v>
      </c>
      <c r="K5" s="1" t="e">
        <f>NA()</f>
        <v>#N/A</v>
      </c>
      <c r="L5" s="119" t="e">
        <f t="shared" si="0"/>
        <v>#N/A</v>
      </c>
    </row>
    <row r="6" spans="1:13" x14ac:dyDescent="0.25">
      <c r="A6" s="1" t="s">
        <v>12</v>
      </c>
      <c r="B6" s="117">
        <f>B4+B5</f>
        <v>152908</v>
      </c>
      <c r="C6" s="117">
        <f>C4+C5</f>
        <v>161797</v>
      </c>
      <c r="D6" s="117">
        <f>D4+D5</f>
        <v>74158</v>
      </c>
      <c r="E6" s="117">
        <f>E4+E5</f>
        <v>52663</v>
      </c>
      <c r="F6" s="3">
        <v>23513</v>
      </c>
      <c r="G6" s="117">
        <f>G4+G5</f>
        <v>22836</v>
      </c>
      <c r="H6" s="117">
        <f>H4+H5</f>
        <v>3251</v>
      </c>
      <c r="I6" s="117"/>
      <c r="J6" s="3">
        <v>3155</v>
      </c>
      <c r="K6" s="3">
        <v>494281</v>
      </c>
      <c r="L6" s="119">
        <f t="shared" si="0"/>
        <v>0</v>
      </c>
    </row>
    <row r="7" spans="1:13" x14ac:dyDescent="0.25">
      <c r="A7" s="1" t="s">
        <v>19</v>
      </c>
      <c r="B7" s="117">
        <f>SUM(B3,B6)</f>
        <v>1294860</v>
      </c>
      <c r="C7" s="117">
        <f t="shared" ref="C7:K7" si="1">SUM(C3,C6)</f>
        <v>1016992</v>
      </c>
      <c r="D7" s="117">
        <f t="shared" si="1"/>
        <v>457466</v>
      </c>
      <c r="E7" s="117">
        <f t="shared" si="1"/>
        <v>341508</v>
      </c>
      <c r="F7" s="117">
        <f t="shared" si="1"/>
        <v>201619</v>
      </c>
      <c r="G7" s="117">
        <f t="shared" si="1"/>
        <v>128537</v>
      </c>
      <c r="H7" s="117">
        <f t="shared" si="1"/>
        <v>23249</v>
      </c>
      <c r="I7" s="117"/>
      <c r="J7" s="117">
        <f t="shared" si="1"/>
        <v>14040</v>
      </c>
      <c r="K7" s="117">
        <f t="shared" si="1"/>
        <v>3478271</v>
      </c>
      <c r="L7" s="119">
        <f t="shared" si="0"/>
        <v>0</v>
      </c>
    </row>
    <row r="8" spans="1:13" x14ac:dyDescent="0.25">
      <c r="A8" s="1" t="s">
        <v>13</v>
      </c>
      <c r="B8" s="3">
        <v>1</v>
      </c>
      <c r="C8" s="3">
        <v>4</v>
      </c>
      <c r="D8" s="1">
        <v>1</v>
      </c>
      <c r="E8" s="3">
        <v>1</v>
      </c>
      <c r="F8" s="3">
        <v>1</v>
      </c>
      <c r="G8" s="3">
        <v>2</v>
      </c>
      <c r="H8" s="3">
        <v>0</v>
      </c>
      <c r="I8" s="3"/>
      <c r="J8" s="3"/>
      <c r="K8" s="3">
        <v>10</v>
      </c>
      <c r="L8" s="119">
        <f t="shared" si="0"/>
        <v>0</v>
      </c>
    </row>
    <row r="9" spans="1:13" x14ac:dyDescent="0.25">
      <c r="A9" s="1" t="s">
        <v>14</v>
      </c>
      <c r="B9" s="3">
        <v>492</v>
      </c>
      <c r="C9" s="3">
        <v>442</v>
      </c>
      <c r="D9" s="1">
        <v>133</v>
      </c>
      <c r="E9" s="3">
        <v>143</v>
      </c>
      <c r="F9" s="3">
        <v>147</v>
      </c>
      <c r="G9" s="3">
        <v>113</v>
      </c>
      <c r="H9" s="3">
        <v>224</v>
      </c>
      <c r="I9" s="3"/>
      <c r="J9" s="3"/>
      <c r="K9" s="3">
        <v>1694</v>
      </c>
      <c r="L9" s="119">
        <f t="shared" si="0"/>
        <v>0</v>
      </c>
    </row>
    <row r="10" spans="1:13" x14ac:dyDescent="0.25">
      <c r="A10" s="1" t="s">
        <v>15</v>
      </c>
      <c r="B10" s="3">
        <v>0</v>
      </c>
      <c r="C10" s="3">
        <v>0</v>
      </c>
      <c r="D10" s="3">
        <v>0</v>
      </c>
      <c r="E10" s="3">
        <v>4351</v>
      </c>
      <c r="F10" s="3">
        <v>104</v>
      </c>
      <c r="G10" s="3">
        <v>0</v>
      </c>
      <c r="H10" s="3">
        <v>0</v>
      </c>
      <c r="I10" s="3"/>
      <c r="J10" s="3">
        <v>116</v>
      </c>
      <c r="K10" s="3">
        <v>4571</v>
      </c>
      <c r="L10" s="119">
        <f t="shared" si="0"/>
        <v>0</v>
      </c>
    </row>
    <row r="11" spans="1:13" x14ac:dyDescent="0.25">
      <c r="A11" s="1" t="s">
        <v>8</v>
      </c>
      <c r="B11" s="3">
        <v>1295353</v>
      </c>
      <c r="C11" s="3">
        <v>1017438</v>
      </c>
      <c r="D11" s="3">
        <v>457600</v>
      </c>
      <c r="E11" s="3">
        <v>346003</v>
      </c>
      <c r="F11" s="3">
        <v>201871</v>
      </c>
      <c r="G11" s="3">
        <v>128652</v>
      </c>
      <c r="H11" s="3">
        <v>23473</v>
      </c>
      <c r="I11" s="3"/>
      <c r="J11" s="3">
        <v>14156</v>
      </c>
      <c r="K11" s="3">
        <v>3484546</v>
      </c>
      <c r="L11" s="119">
        <f t="shared" si="0"/>
        <v>0</v>
      </c>
      <c r="M11" s="3"/>
    </row>
    <row r="12" spans="1:13" x14ac:dyDescent="0.25">
      <c r="A12" s="120" t="s">
        <v>16</v>
      </c>
      <c r="B12" s="119">
        <f>SUM(B7:B10)-B11</f>
        <v>0</v>
      </c>
      <c r="C12" s="119">
        <f t="shared" ref="C12:K12" si="2">SUM(C7:C10)-C11</f>
        <v>0</v>
      </c>
      <c r="D12" s="119">
        <f t="shared" si="2"/>
        <v>0</v>
      </c>
      <c r="E12" s="119">
        <f t="shared" si="2"/>
        <v>0</v>
      </c>
      <c r="F12" s="119">
        <f t="shared" si="2"/>
        <v>0</v>
      </c>
      <c r="G12" s="119">
        <f t="shared" si="2"/>
        <v>0</v>
      </c>
      <c r="H12" s="119">
        <f t="shared" si="2"/>
        <v>0</v>
      </c>
      <c r="I12" s="119"/>
      <c r="J12" s="119">
        <f t="shared" si="2"/>
        <v>0</v>
      </c>
      <c r="K12" s="119">
        <f t="shared" si="2"/>
        <v>0</v>
      </c>
      <c r="L12" s="120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20"/>
    </row>
    <row r="14" spans="1:1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20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120" t="s">
        <v>16</v>
      </c>
    </row>
    <row r="16" spans="1:13" x14ac:dyDescent="0.25">
      <c r="A16" s="1" t="s">
        <v>9</v>
      </c>
      <c r="B16" s="9">
        <v>3882.5479999999998</v>
      </c>
      <c r="C16" s="9">
        <v>2582.0160000000001</v>
      </c>
      <c r="D16" s="9">
        <v>1136.2550000000001</v>
      </c>
      <c r="E16" s="9">
        <v>851.04300000000001</v>
      </c>
      <c r="F16" s="9">
        <v>374.31099999999998</v>
      </c>
      <c r="G16" s="9">
        <v>616.22</v>
      </c>
      <c r="H16" s="9">
        <v>106.84699999999999</v>
      </c>
      <c r="I16" s="9"/>
      <c r="J16" s="9">
        <v>37.094999999999999</v>
      </c>
      <c r="K16" s="9">
        <v>9586.3349999999991</v>
      </c>
      <c r="L16" s="121">
        <f t="shared" ref="L16:L24" si="3">SUM(B16:J16)-K16</f>
        <v>0</v>
      </c>
    </row>
    <row r="17" spans="1:12" x14ac:dyDescent="0.25">
      <c r="A17" s="1" t="s">
        <v>10</v>
      </c>
      <c r="B17" s="9">
        <v>1211.2560000000001</v>
      </c>
      <c r="C17" s="9">
        <v>990.98800000000006</v>
      </c>
      <c r="D17" s="9">
        <v>503.91500000000002</v>
      </c>
      <c r="E17" s="9">
        <v>249.982</v>
      </c>
      <c r="F17" s="9">
        <v>220.624</v>
      </c>
      <c r="G17" s="9">
        <v>103.63500000000001</v>
      </c>
      <c r="H17" s="9">
        <v>108.92400000000001</v>
      </c>
      <c r="I17" s="9"/>
      <c r="J17" s="9" t="e">
        <f>NA()</f>
        <v>#N/A</v>
      </c>
      <c r="K17" s="9" t="e">
        <f>NA()</f>
        <v>#N/A</v>
      </c>
      <c r="L17" s="121" t="e">
        <f t="shared" si="3"/>
        <v>#N/A</v>
      </c>
    </row>
    <row r="18" spans="1:12" x14ac:dyDescent="0.25">
      <c r="A18" s="1" t="s">
        <v>11</v>
      </c>
      <c r="B18" s="9">
        <v>4031.08</v>
      </c>
      <c r="C18" s="9">
        <v>2990.1179999999999</v>
      </c>
      <c r="D18" s="9">
        <v>823.70399999999995</v>
      </c>
      <c r="E18" s="9">
        <v>759.53499999999997</v>
      </c>
      <c r="F18" s="9">
        <v>316.12</v>
      </c>
      <c r="G18" s="9">
        <v>2250.5990000000002</v>
      </c>
      <c r="H18" s="9">
        <v>0</v>
      </c>
      <c r="I18" s="9"/>
      <c r="J18" s="9" t="e">
        <f>NA()</f>
        <v>#N/A</v>
      </c>
      <c r="K18" s="9" t="e">
        <f>NA()</f>
        <v>#N/A</v>
      </c>
      <c r="L18" s="121" t="e">
        <f t="shared" si="3"/>
        <v>#N/A</v>
      </c>
    </row>
    <row r="19" spans="1:12" x14ac:dyDescent="0.25">
      <c r="A19" s="1" t="s">
        <v>12</v>
      </c>
      <c r="B19" s="118">
        <f t="shared" ref="B19:H19" si="4">B17+B18</f>
        <v>5242.3360000000002</v>
      </c>
      <c r="C19" s="118">
        <f t="shared" si="4"/>
        <v>3981.1059999999998</v>
      </c>
      <c r="D19" s="118">
        <f t="shared" si="4"/>
        <v>1327.6189999999999</v>
      </c>
      <c r="E19" s="118">
        <f t="shared" si="4"/>
        <v>1009.5169999999999</v>
      </c>
      <c r="F19" s="118">
        <f t="shared" si="4"/>
        <v>536.74400000000003</v>
      </c>
      <c r="G19" s="118">
        <f t="shared" si="4"/>
        <v>2354.2340000000004</v>
      </c>
      <c r="H19" s="118">
        <f t="shared" si="4"/>
        <v>108.92400000000001</v>
      </c>
      <c r="I19" s="118"/>
      <c r="J19" s="9">
        <v>67.47</v>
      </c>
      <c r="K19" s="9">
        <v>14627.95</v>
      </c>
      <c r="L19" s="121">
        <f t="shared" si="3"/>
        <v>0</v>
      </c>
    </row>
    <row r="20" spans="1:12" x14ac:dyDescent="0.25">
      <c r="A20" s="1" t="s">
        <v>19</v>
      </c>
      <c r="B20" s="118">
        <f t="shared" ref="B20:K20" si="5">SUM(B16,B19)</f>
        <v>9124.884</v>
      </c>
      <c r="C20" s="118">
        <f t="shared" si="5"/>
        <v>6563.1219999999994</v>
      </c>
      <c r="D20" s="118">
        <f t="shared" si="5"/>
        <v>2463.8739999999998</v>
      </c>
      <c r="E20" s="118">
        <f t="shared" si="5"/>
        <v>1860.56</v>
      </c>
      <c r="F20" s="118">
        <f t="shared" si="5"/>
        <v>911.05500000000006</v>
      </c>
      <c r="G20" s="118">
        <f t="shared" si="5"/>
        <v>2970.4540000000006</v>
      </c>
      <c r="H20" s="118">
        <f t="shared" si="5"/>
        <v>215.77100000000002</v>
      </c>
      <c r="I20" s="118"/>
      <c r="J20" s="118">
        <f t="shared" si="5"/>
        <v>104.565</v>
      </c>
      <c r="K20" s="118">
        <f t="shared" si="5"/>
        <v>24214.285</v>
      </c>
      <c r="L20" s="121">
        <f t="shared" si="3"/>
        <v>0</v>
      </c>
    </row>
    <row r="21" spans="1:12" x14ac:dyDescent="0.25">
      <c r="A21" s="1" t="s">
        <v>13</v>
      </c>
      <c r="B21" s="9">
        <v>401.40300000000002</v>
      </c>
      <c r="C21" s="9">
        <v>290.274</v>
      </c>
      <c r="D21" s="9">
        <v>30.474</v>
      </c>
      <c r="E21" s="9">
        <v>2.355</v>
      </c>
      <c r="F21" s="9">
        <v>2.1840000000000002</v>
      </c>
      <c r="G21" s="9">
        <v>4.758</v>
      </c>
      <c r="H21" s="9">
        <v>0</v>
      </c>
      <c r="I21" s="9"/>
      <c r="J21" s="9">
        <v>0</v>
      </c>
      <c r="K21" s="9">
        <v>731.44799999999998</v>
      </c>
      <c r="L21" s="121">
        <f t="shared" si="3"/>
        <v>0</v>
      </c>
    </row>
    <row r="22" spans="1:12" x14ac:dyDescent="0.25">
      <c r="A22" s="1" t="s">
        <v>14</v>
      </c>
      <c r="B22" s="9">
        <v>96.027000000000001</v>
      </c>
      <c r="C22" s="9">
        <v>70.641999999999996</v>
      </c>
      <c r="D22" s="9">
        <v>23.332000000000001</v>
      </c>
      <c r="E22" s="9">
        <v>17.399999999999999</v>
      </c>
      <c r="F22" s="9">
        <v>17.065000000000001</v>
      </c>
      <c r="G22" s="9">
        <v>9.33</v>
      </c>
      <c r="H22" s="9">
        <v>3.55</v>
      </c>
      <c r="I22" s="9"/>
      <c r="J22" s="9">
        <v>0</v>
      </c>
      <c r="K22" s="9">
        <v>237.346</v>
      </c>
      <c r="L22" s="121">
        <f t="shared" si="3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18.84</v>
      </c>
      <c r="F23" s="9">
        <v>3.9E-2</v>
      </c>
      <c r="G23" s="9">
        <v>0</v>
      </c>
      <c r="H23" s="9">
        <v>0</v>
      </c>
      <c r="I23" s="9"/>
      <c r="J23" s="9">
        <v>0.60699999999999998</v>
      </c>
      <c r="K23" s="9">
        <v>19.456</v>
      </c>
      <c r="L23" s="121">
        <f t="shared" si="3"/>
        <v>3.0000000000001137E-2</v>
      </c>
    </row>
    <row r="24" spans="1:12" x14ac:dyDescent="0.25">
      <c r="A24" s="1" t="s">
        <v>8</v>
      </c>
      <c r="B24" s="9">
        <v>9622.3140000000003</v>
      </c>
      <c r="C24" s="9">
        <v>6924.0379999999996</v>
      </c>
      <c r="D24" s="9">
        <v>2517.6799999999998</v>
      </c>
      <c r="E24" s="9">
        <v>1899.125</v>
      </c>
      <c r="F24" s="9">
        <v>930.34299999999996</v>
      </c>
      <c r="G24" s="9">
        <v>2984.5419999999999</v>
      </c>
      <c r="H24" s="9">
        <v>219.321</v>
      </c>
      <c r="I24" s="9"/>
      <c r="J24" s="9">
        <v>105.172</v>
      </c>
      <c r="K24" s="9">
        <v>25202.535</v>
      </c>
      <c r="L24" s="121">
        <f t="shared" si="3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6">SUM(C20:C23)-C24</f>
        <v>0</v>
      </c>
      <c r="D25" s="121">
        <f t="shared" si="6"/>
        <v>0</v>
      </c>
      <c r="E25" s="121">
        <f t="shared" si="6"/>
        <v>2.9999999999972715E-2</v>
      </c>
      <c r="F25" s="121">
        <f t="shared" si="6"/>
        <v>0</v>
      </c>
      <c r="G25" s="121">
        <f t="shared" si="6"/>
        <v>0</v>
      </c>
      <c r="H25" s="121">
        <f t="shared" si="6"/>
        <v>0</v>
      </c>
      <c r="I25" s="121"/>
      <c r="J25" s="121">
        <f t="shared" si="6"/>
        <v>0</v>
      </c>
      <c r="K25" s="121">
        <f t="shared" si="6"/>
        <v>0</v>
      </c>
      <c r="L25" s="121"/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21"/>
    </row>
    <row r="27" spans="1:12" x14ac:dyDescent="0.25">
      <c r="A27" s="1" t="s">
        <v>23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21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121" t="s">
        <v>16</v>
      </c>
    </row>
    <row r="29" spans="1:12" x14ac:dyDescent="0.25">
      <c r="A29" s="1" t="s">
        <v>9</v>
      </c>
      <c r="B29" s="9">
        <v>39.47</v>
      </c>
      <c r="C29" s="9">
        <v>24.989000000000001</v>
      </c>
      <c r="D29" s="9">
        <v>11.882999999999999</v>
      </c>
      <c r="E29" s="9">
        <v>7.5739999999999998</v>
      </c>
      <c r="F29" s="9">
        <v>4.6020000000000003</v>
      </c>
      <c r="G29" s="9">
        <v>4.3470000000000004</v>
      </c>
      <c r="H29" s="9">
        <v>0.86199999999999999</v>
      </c>
      <c r="I29" s="9"/>
      <c r="J29" s="9">
        <v>0.69799999999999995</v>
      </c>
      <c r="K29" s="9">
        <v>94.424999999999997</v>
      </c>
      <c r="L29" s="121">
        <f t="shared" ref="L29:L37" si="7">SUM(B29:J29)-K29</f>
        <v>0</v>
      </c>
    </row>
    <row r="30" spans="1:12" x14ac:dyDescent="0.25">
      <c r="A30" s="1" t="s">
        <v>10</v>
      </c>
      <c r="B30" s="9">
        <v>19.241</v>
      </c>
      <c r="C30" s="9">
        <v>15.444000000000001</v>
      </c>
      <c r="D30" s="9" t="e">
        <f>NA()</f>
        <v>#N/A</v>
      </c>
      <c r="E30" s="9">
        <v>3.73</v>
      </c>
      <c r="F30" s="9">
        <v>3.3620000000000001</v>
      </c>
      <c r="G30" s="9">
        <v>1.0369999999999999</v>
      </c>
      <c r="H30" s="9">
        <v>1.2350000000000001</v>
      </c>
      <c r="I30" s="9"/>
      <c r="J30" s="9" t="e">
        <f>NA()</f>
        <v>#N/A</v>
      </c>
      <c r="K30" s="9" t="e">
        <f>NA()</f>
        <v>#N/A</v>
      </c>
      <c r="L30" s="121" t="e">
        <f t="shared" si="7"/>
        <v>#N/A</v>
      </c>
    </row>
    <row r="31" spans="1:12" x14ac:dyDescent="0.25">
      <c r="A31" s="1" t="s">
        <v>11</v>
      </c>
      <c r="B31" s="9">
        <v>35.469000000000001</v>
      </c>
      <c r="C31" s="9">
        <v>24.22</v>
      </c>
      <c r="D31" s="9" t="e">
        <f>NA()</f>
        <v>#N/A</v>
      </c>
      <c r="E31" s="9">
        <v>6.6379999999999999</v>
      </c>
      <c r="F31" s="9">
        <v>2.9369999999999998</v>
      </c>
      <c r="G31" s="9">
        <v>5.6070000000000002</v>
      </c>
      <c r="H31" s="9">
        <v>0</v>
      </c>
      <c r="I31" s="9"/>
      <c r="J31" s="9" t="e">
        <f>NA()</f>
        <v>#N/A</v>
      </c>
      <c r="K31" s="9" t="e">
        <f>NA()</f>
        <v>#N/A</v>
      </c>
      <c r="L31" s="121" t="e">
        <f t="shared" si="7"/>
        <v>#N/A</v>
      </c>
    </row>
    <row r="32" spans="1:12" x14ac:dyDescent="0.25">
      <c r="A32" s="1" t="s">
        <v>12</v>
      </c>
      <c r="B32" s="118">
        <f>B30+B31</f>
        <v>54.71</v>
      </c>
      <c r="C32" s="118">
        <f>C30+C31</f>
        <v>39.664000000000001</v>
      </c>
      <c r="D32" s="9">
        <v>15.855</v>
      </c>
      <c r="E32" s="118">
        <f>E30+E31</f>
        <v>10.368</v>
      </c>
      <c r="F32" s="118">
        <f>F30+F31</f>
        <v>6.2989999999999995</v>
      </c>
      <c r="G32" s="118">
        <f>G30+G31</f>
        <v>6.6440000000000001</v>
      </c>
      <c r="H32" s="118">
        <f>H30+H31</f>
        <v>1.2350000000000001</v>
      </c>
      <c r="I32" s="118"/>
      <c r="J32" s="9">
        <v>1.2470000000000001</v>
      </c>
      <c r="K32" s="9">
        <v>136.02199999999999</v>
      </c>
      <c r="L32" s="121">
        <f t="shared" si="7"/>
        <v>0</v>
      </c>
    </row>
    <row r="33" spans="1:12" x14ac:dyDescent="0.25">
      <c r="A33" s="1" t="s">
        <v>19</v>
      </c>
      <c r="B33" s="118">
        <f t="shared" ref="B33:K33" si="8">SUM(B29,B32)</f>
        <v>94.18</v>
      </c>
      <c r="C33" s="118">
        <f t="shared" si="8"/>
        <v>64.653000000000006</v>
      </c>
      <c r="D33" s="118">
        <f t="shared" si="8"/>
        <v>27.738</v>
      </c>
      <c r="E33" s="118">
        <f t="shared" si="8"/>
        <v>17.942</v>
      </c>
      <c r="F33" s="118">
        <f t="shared" si="8"/>
        <v>10.901</v>
      </c>
      <c r="G33" s="118">
        <f t="shared" si="8"/>
        <v>10.991</v>
      </c>
      <c r="H33" s="118">
        <f t="shared" si="8"/>
        <v>2.097</v>
      </c>
      <c r="I33" s="118"/>
      <c r="J33" s="118">
        <f t="shared" si="8"/>
        <v>1.9450000000000001</v>
      </c>
      <c r="K33" s="118">
        <f t="shared" si="8"/>
        <v>230.447</v>
      </c>
      <c r="L33" s="121">
        <f t="shared" si="7"/>
        <v>0</v>
      </c>
    </row>
    <row r="34" spans="1:12" x14ac:dyDescent="0.25">
      <c r="A34" s="1" t="s">
        <v>13</v>
      </c>
      <c r="B34" s="9">
        <v>2.4500000000000002</v>
      </c>
      <c r="C34" s="9">
        <v>2.073</v>
      </c>
      <c r="D34" s="9">
        <v>0.20599999999999999</v>
      </c>
      <c r="E34" s="9">
        <v>2.1999999999999999E-2</v>
      </c>
      <c r="F34" s="14">
        <v>2.4E-2</v>
      </c>
      <c r="G34" s="9">
        <v>3.1E-2</v>
      </c>
      <c r="H34" s="9">
        <v>0</v>
      </c>
      <c r="I34" s="9"/>
      <c r="J34" s="9">
        <v>0</v>
      </c>
      <c r="K34" s="9">
        <v>4.806</v>
      </c>
      <c r="L34" s="121">
        <f t="shared" si="7"/>
        <v>0</v>
      </c>
    </row>
    <row r="35" spans="1:12" x14ac:dyDescent="0.25">
      <c r="A35" s="1" t="s">
        <v>14</v>
      </c>
      <c r="B35" s="9">
        <v>1.837</v>
      </c>
      <c r="C35" s="9">
        <v>1.0840000000000001</v>
      </c>
      <c r="D35" s="9">
        <v>0.48299999999999998</v>
      </c>
      <c r="E35" s="9">
        <v>0.38800000000000001</v>
      </c>
      <c r="F35" s="9">
        <v>0.23200000000000001</v>
      </c>
      <c r="G35" s="9">
        <v>0.13400000000000001</v>
      </c>
      <c r="H35" s="9">
        <v>5.1999999999999998E-2</v>
      </c>
      <c r="I35" s="9"/>
      <c r="J35" s="9">
        <v>0</v>
      </c>
      <c r="K35" s="9">
        <v>4.21</v>
      </c>
      <c r="L35" s="121">
        <f t="shared" si="7"/>
        <v>0</v>
      </c>
    </row>
    <row r="36" spans="1:12" x14ac:dyDescent="0.25">
      <c r="A36" s="1" t="s">
        <v>15</v>
      </c>
      <c r="B36" s="9">
        <v>2.3E-2</v>
      </c>
      <c r="C36" s="9">
        <v>0</v>
      </c>
      <c r="D36" s="9">
        <v>0.14699999999999999</v>
      </c>
      <c r="E36" s="9">
        <v>0.90800000000000003</v>
      </c>
      <c r="F36" s="9">
        <v>2E-3</v>
      </c>
      <c r="G36" s="9">
        <v>0</v>
      </c>
      <c r="H36" s="9">
        <v>0</v>
      </c>
      <c r="I36" s="9"/>
      <c r="J36" s="9">
        <v>2.1000000000000001E-2</v>
      </c>
      <c r="K36" s="9">
        <v>1.101</v>
      </c>
      <c r="L36" s="121">
        <f t="shared" si="7"/>
        <v>0</v>
      </c>
    </row>
    <row r="37" spans="1:12" x14ac:dyDescent="0.25">
      <c r="A37" s="1" t="s">
        <v>8</v>
      </c>
      <c r="B37" s="9">
        <v>98.49</v>
      </c>
      <c r="C37" s="9">
        <v>67.81</v>
      </c>
      <c r="D37" s="9">
        <v>28.574000000000002</v>
      </c>
      <c r="E37" s="9">
        <v>19.260000000000002</v>
      </c>
      <c r="F37" s="9">
        <v>11.159000000000001</v>
      </c>
      <c r="G37" s="9">
        <v>11.156000000000001</v>
      </c>
      <c r="H37" s="9">
        <v>2.149</v>
      </c>
      <c r="I37" s="9"/>
      <c r="J37" s="9">
        <v>1.966</v>
      </c>
      <c r="K37" s="9">
        <v>240.56399999999999</v>
      </c>
      <c r="L37" s="121">
        <f t="shared" si="7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9">SUM(C33:C36)-C37</f>
        <v>0</v>
      </c>
      <c r="D38" s="121">
        <f t="shared" si="9"/>
        <v>0</v>
      </c>
      <c r="E38" s="121">
        <f t="shared" si="9"/>
        <v>0</v>
      </c>
      <c r="F38" s="121">
        <f t="shared" si="9"/>
        <v>0</v>
      </c>
      <c r="G38" s="121">
        <f t="shared" si="9"/>
        <v>0</v>
      </c>
      <c r="H38" s="121">
        <f t="shared" si="9"/>
        <v>0</v>
      </c>
      <c r="I38" s="121"/>
      <c r="J38" s="121">
        <f t="shared" si="9"/>
        <v>0</v>
      </c>
      <c r="K38" s="121">
        <f t="shared" si="9"/>
        <v>0</v>
      </c>
      <c r="L38" s="9"/>
    </row>
    <row r="39" spans="1:12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5">
      <c r="A40" s="1" t="s">
        <v>20</v>
      </c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124">
        <f>B29*200/B16</f>
        <v>2.0332008773619799</v>
      </c>
      <c r="C42" s="124">
        <f t="shared" ref="C42:K42" si="10">C29*200/C16</f>
        <v>1.9356192990283561</v>
      </c>
      <c r="D42" s="124">
        <f t="shared" si="10"/>
        <v>2.091607957720758</v>
      </c>
      <c r="E42" s="124">
        <f t="shared" si="10"/>
        <v>1.7799335638739757</v>
      </c>
      <c r="F42" s="124">
        <f t="shared" si="10"/>
        <v>2.4589178517329175</v>
      </c>
      <c r="G42" s="124">
        <f t="shared" si="10"/>
        <v>1.4108597578786797</v>
      </c>
      <c r="H42" s="124">
        <f t="shared" si="10"/>
        <v>1.6135221391335275</v>
      </c>
      <c r="I42" s="124"/>
      <c r="J42" s="124">
        <f t="shared" si="10"/>
        <v>3.7633104191939615</v>
      </c>
      <c r="K42" s="124">
        <f t="shared" si="10"/>
        <v>1.9699916600035365</v>
      </c>
      <c r="L42" s="4"/>
    </row>
    <row r="43" spans="1:12" x14ac:dyDescent="0.25">
      <c r="A43" s="1" t="s">
        <v>10</v>
      </c>
      <c r="B43" s="124">
        <f t="shared" ref="B43:K50" si="11">B30*200/B17</f>
        <v>3.1770327659883622</v>
      </c>
      <c r="C43" s="124">
        <f t="shared" si="11"/>
        <v>3.1168894073389386</v>
      </c>
      <c r="D43" s="124" t="e">
        <f t="shared" si="11"/>
        <v>#N/A</v>
      </c>
      <c r="E43" s="124">
        <f t="shared" si="11"/>
        <v>2.9842148634701697</v>
      </c>
      <c r="F43" s="124">
        <f t="shared" si="11"/>
        <v>3.0477191964609469</v>
      </c>
      <c r="G43" s="124">
        <f t="shared" si="11"/>
        <v>2.0012544024702077</v>
      </c>
      <c r="H43" s="124">
        <f t="shared" si="11"/>
        <v>2.2676361499761302</v>
      </c>
      <c r="I43" s="124"/>
      <c r="J43" s="124" t="e">
        <f t="shared" si="11"/>
        <v>#N/A</v>
      </c>
      <c r="K43" s="124" t="e">
        <f t="shared" si="11"/>
        <v>#N/A</v>
      </c>
      <c r="L43" s="4"/>
    </row>
    <row r="44" spans="1:12" x14ac:dyDescent="0.25">
      <c r="A44" s="1" t="s">
        <v>11</v>
      </c>
      <c r="B44" s="124">
        <f t="shared" si="11"/>
        <v>1.7597765363128492</v>
      </c>
      <c r="C44" s="124">
        <f t="shared" si="11"/>
        <v>1.6200029564050651</v>
      </c>
      <c r="D44" s="124" t="e">
        <f t="shared" si="11"/>
        <v>#N/A</v>
      </c>
      <c r="E44" s="124">
        <f t="shared" si="11"/>
        <v>1.7479115511464252</v>
      </c>
      <c r="F44" s="124">
        <f t="shared" si="11"/>
        <v>1.8581551309629254</v>
      </c>
      <c r="G44" s="124">
        <f t="shared" si="11"/>
        <v>0.49826735015877993</v>
      </c>
      <c r="H44" s="124" t="e">
        <f t="shared" si="11"/>
        <v>#DIV/0!</v>
      </c>
      <c r="I44" s="124"/>
      <c r="J44" s="124" t="e">
        <f t="shared" si="11"/>
        <v>#N/A</v>
      </c>
      <c r="K44" s="124" t="e">
        <f t="shared" si="11"/>
        <v>#N/A</v>
      </c>
      <c r="L44" s="4"/>
    </row>
    <row r="45" spans="1:12" x14ac:dyDescent="0.25">
      <c r="A45" s="1" t="s">
        <v>12</v>
      </c>
      <c r="B45" s="124">
        <f t="shared" si="11"/>
        <v>2.0872374452915645</v>
      </c>
      <c r="C45" s="124">
        <f t="shared" si="11"/>
        <v>1.992612103269795</v>
      </c>
      <c r="D45" s="124">
        <f t="shared" si="11"/>
        <v>2.3884864558280654</v>
      </c>
      <c r="E45" s="124">
        <f t="shared" si="11"/>
        <v>2.0540515910083732</v>
      </c>
      <c r="F45" s="124">
        <f t="shared" si="11"/>
        <v>2.3471151983068275</v>
      </c>
      <c r="G45" s="124">
        <f t="shared" si="11"/>
        <v>0.56442987400572742</v>
      </c>
      <c r="H45" s="124">
        <f t="shared" si="11"/>
        <v>2.2676361499761302</v>
      </c>
      <c r="I45" s="124"/>
      <c r="J45" s="124">
        <f t="shared" si="11"/>
        <v>3.6964576848969917</v>
      </c>
      <c r="K45" s="124">
        <f t="shared" si="11"/>
        <v>1.8597547845050055</v>
      </c>
      <c r="L45" s="4"/>
    </row>
    <row r="46" spans="1:12" x14ac:dyDescent="0.25">
      <c r="A46" s="1" t="s">
        <v>19</v>
      </c>
      <c r="B46" s="124">
        <f t="shared" si="11"/>
        <v>2.0642454194486199</v>
      </c>
      <c r="C46" s="124">
        <f t="shared" si="11"/>
        <v>1.970190406334059</v>
      </c>
      <c r="D46" s="124">
        <f t="shared" si="11"/>
        <v>2.2515761763791495</v>
      </c>
      <c r="E46" s="124">
        <f t="shared" si="11"/>
        <v>1.9286666380014621</v>
      </c>
      <c r="F46" s="124">
        <f t="shared" si="11"/>
        <v>2.3930498158728066</v>
      </c>
      <c r="G46" s="124">
        <f t="shared" si="11"/>
        <v>0.74002155899401212</v>
      </c>
      <c r="H46" s="124">
        <f t="shared" si="11"/>
        <v>1.9437273776364754</v>
      </c>
      <c r="I46" s="124"/>
      <c r="J46" s="124">
        <f t="shared" si="11"/>
        <v>3.7201740544159136</v>
      </c>
      <c r="K46" s="124">
        <f t="shared" si="11"/>
        <v>1.9033971062949</v>
      </c>
      <c r="L46" s="4"/>
    </row>
    <row r="47" spans="1:12" x14ac:dyDescent="0.25">
      <c r="A47" s="1" t="s">
        <v>13</v>
      </c>
      <c r="B47" s="124">
        <f t="shared" si="11"/>
        <v>1.2207183304559259</v>
      </c>
      <c r="C47" s="124">
        <f t="shared" si="11"/>
        <v>1.4283056698154157</v>
      </c>
      <c r="D47" s="124">
        <f t="shared" si="11"/>
        <v>1.3519721729999343</v>
      </c>
      <c r="E47" s="124">
        <f t="shared" si="11"/>
        <v>1.8683651804670911</v>
      </c>
      <c r="F47" s="124">
        <f t="shared" si="11"/>
        <v>2.1978021978021975</v>
      </c>
      <c r="G47" s="124">
        <f t="shared" si="11"/>
        <v>1.3030685161832702</v>
      </c>
      <c r="H47" s="124" t="e">
        <f t="shared" si="11"/>
        <v>#DIV/0!</v>
      </c>
      <c r="I47" s="124"/>
      <c r="J47" s="124" t="e">
        <f t="shared" si="11"/>
        <v>#DIV/0!</v>
      </c>
      <c r="K47" s="124">
        <f t="shared" si="11"/>
        <v>1.3141057190668375</v>
      </c>
      <c r="L47" s="4"/>
    </row>
    <row r="48" spans="1:12" x14ac:dyDescent="0.25">
      <c r="A48" s="1" t="s">
        <v>14</v>
      </c>
      <c r="B48" s="124">
        <f t="shared" si="11"/>
        <v>3.8260072687889863</v>
      </c>
      <c r="C48" s="124">
        <f t="shared" si="11"/>
        <v>3.0689957815463891</v>
      </c>
      <c r="D48" s="124">
        <f t="shared" si="11"/>
        <v>4.1402365849477105</v>
      </c>
      <c r="E48" s="124">
        <f t="shared" si="11"/>
        <v>4.45977011494253</v>
      </c>
      <c r="F48" s="124">
        <f t="shared" si="11"/>
        <v>2.7190155288602402</v>
      </c>
      <c r="G48" s="124">
        <f t="shared" si="11"/>
        <v>2.872454448017149</v>
      </c>
      <c r="H48" s="124">
        <f t="shared" si="11"/>
        <v>2.9295774647887325</v>
      </c>
      <c r="I48" s="124"/>
      <c r="J48" s="124" t="e">
        <f t="shared" si="11"/>
        <v>#DIV/0!</v>
      </c>
      <c r="K48" s="124">
        <f t="shared" si="11"/>
        <v>3.5475634727360057</v>
      </c>
      <c r="L48" s="4"/>
    </row>
    <row r="49" spans="1:12" x14ac:dyDescent="0.25">
      <c r="A49" s="1" t="s">
        <v>15</v>
      </c>
      <c r="B49" s="124" t="e">
        <f t="shared" si="11"/>
        <v>#DIV/0!</v>
      </c>
      <c r="C49" s="124" t="e">
        <f t="shared" si="11"/>
        <v>#DIV/0!</v>
      </c>
      <c r="D49" s="124" t="e">
        <f t="shared" si="11"/>
        <v>#DIV/0!</v>
      </c>
      <c r="E49" s="124">
        <f t="shared" si="11"/>
        <v>9.639065817409767</v>
      </c>
      <c r="F49" s="124">
        <f t="shared" si="11"/>
        <v>10.256410256410257</v>
      </c>
      <c r="G49" s="124" t="e">
        <f t="shared" si="11"/>
        <v>#DIV/0!</v>
      </c>
      <c r="H49" s="124" t="e">
        <f t="shared" si="11"/>
        <v>#DIV/0!</v>
      </c>
      <c r="I49" s="124"/>
      <c r="J49" s="124">
        <f t="shared" si="11"/>
        <v>6.9192751235584851</v>
      </c>
      <c r="K49" s="124">
        <f t="shared" si="11"/>
        <v>11.317845394736842</v>
      </c>
      <c r="L49" s="4"/>
    </row>
    <row r="50" spans="1:12" x14ac:dyDescent="0.25">
      <c r="A50" s="1" t="s">
        <v>8</v>
      </c>
      <c r="B50" s="124">
        <f t="shared" si="11"/>
        <v>2.0471167330436315</v>
      </c>
      <c r="C50" s="124">
        <f t="shared" si="11"/>
        <v>1.9586836467390851</v>
      </c>
      <c r="D50" s="124">
        <f t="shared" si="11"/>
        <v>2.2698674970607864</v>
      </c>
      <c r="E50" s="124">
        <f t="shared" si="11"/>
        <v>2.0283025077338248</v>
      </c>
      <c r="F50" s="124">
        <f t="shared" si="11"/>
        <v>2.3989001905748744</v>
      </c>
      <c r="G50" s="124">
        <f t="shared" si="11"/>
        <v>0.74758539166143423</v>
      </c>
      <c r="H50" s="124">
        <f t="shared" si="11"/>
        <v>1.9596846631193547</v>
      </c>
      <c r="I50" s="124"/>
      <c r="J50" s="124">
        <f t="shared" si="11"/>
        <v>3.7386376602137452</v>
      </c>
      <c r="K50" s="124">
        <f t="shared" si="11"/>
        <v>1.9090460542957284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tr">
        <f>B41</f>
        <v>NSW</v>
      </c>
      <c r="C52" s="1" t="str">
        <f t="shared" ref="C52:H52" si="12">C41</f>
        <v>Vic</v>
      </c>
      <c r="D52" s="1" t="str">
        <f t="shared" si="12"/>
        <v>Qld</v>
      </c>
      <c r="E52" s="1" t="str">
        <f t="shared" si="12"/>
        <v>SA</v>
      </c>
      <c r="F52" s="1" t="str">
        <f t="shared" si="12"/>
        <v>WA</v>
      </c>
      <c r="G52" s="1" t="str">
        <f t="shared" si="12"/>
        <v>Tas</v>
      </c>
      <c r="H52" s="1" t="str">
        <f t="shared" si="12"/>
        <v>ACT</v>
      </c>
      <c r="I52" s="1" t="str">
        <f>J41</f>
        <v>Cth Terr or PNG</v>
      </c>
      <c r="J52" s="1" t="str">
        <f>K41</f>
        <v>Total</v>
      </c>
      <c r="L52" s="1" t="s">
        <v>8</v>
      </c>
    </row>
    <row r="53" spans="1:12" x14ac:dyDescent="0.25">
      <c r="A53" s="1" t="s">
        <v>9</v>
      </c>
      <c r="B53" s="122">
        <f>IF(B57&gt;0,B58*200/B57,NA())</f>
        <v>2.0332008773619799</v>
      </c>
      <c r="C53" s="122">
        <f t="shared" ref="C53:J53" si="13">IF(C57&gt;0,C58*200/C57,NA())</f>
        <v>1.9356192990283561</v>
      </c>
      <c r="D53" s="122">
        <f t="shared" si="13"/>
        <v>2.091607957720758</v>
      </c>
      <c r="E53" s="122">
        <f t="shared" si="13"/>
        <v>1.7799335638739757</v>
      </c>
      <c r="F53" s="122">
        <f t="shared" si="13"/>
        <v>2.4589178517329175</v>
      </c>
      <c r="G53" s="122">
        <f t="shared" si="13"/>
        <v>1.4108597578786797</v>
      </c>
      <c r="H53" s="122">
        <f t="shared" si="13"/>
        <v>1.6135221391335275</v>
      </c>
      <c r="I53" s="122">
        <f t="shared" si="13"/>
        <v>3.7633104191939615</v>
      </c>
      <c r="J53" s="122">
        <f t="shared" si="13"/>
        <v>1.9699916600035361</v>
      </c>
      <c r="K53" s="124"/>
      <c r="L53" s="124">
        <f>L57</f>
        <v>1.9699916600035359</v>
      </c>
    </row>
    <row r="54" spans="1:12" x14ac:dyDescent="0.25">
      <c r="A54" s="1" t="s">
        <v>30</v>
      </c>
      <c r="B54" s="122">
        <f>IF(B63&gt;0,B64*200/B63,NA())</f>
        <v>2.0565298306586017</v>
      </c>
      <c r="C54" s="122">
        <f t="shared" ref="C54:J54" si="14">IF(C63&gt;0,C64*200/C63,NA())</f>
        <v>1.972399034366938</v>
      </c>
      <c r="D54" s="122">
        <f t="shared" si="14"/>
        <v>2.4164902184338648</v>
      </c>
      <c r="E54" s="122">
        <f t="shared" si="14"/>
        <v>2.2299781887295085</v>
      </c>
      <c r="F54" s="122">
        <f t="shared" si="14"/>
        <v>2.3584973526703505</v>
      </c>
      <c r="G54" s="122">
        <f t="shared" si="14"/>
        <v>0.57500627026223627</v>
      </c>
      <c r="H54" s="122">
        <f t="shared" si="14"/>
        <v>2.2885289044579187</v>
      </c>
      <c r="I54" s="122">
        <f t="shared" si="14"/>
        <v>3.7251935308547672</v>
      </c>
      <c r="J54" s="122">
        <f t="shared" si="14"/>
        <v>1.8716333038767432</v>
      </c>
      <c r="K54" s="124"/>
      <c r="L54" s="124">
        <f>L63</f>
        <v>1.871633303876743</v>
      </c>
    </row>
    <row r="55" spans="1:12" x14ac:dyDescent="0.25">
      <c r="A55" s="1" t="s">
        <v>8</v>
      </c>
      <c r="B55" s="122">
        <f>IF(B60&gt;0,B61*200/B60,NA())</f>
        <v>2.0471167330436315</v>
      </c>
      <c r="C55" s="122">
        <f t="shared" ref="C55:J55" si="15">IF(C60&gt;0,C61*200/C60,NA())</f>
        <v>1.9586836467390851</v>
      </c>
      <c r="D55" s="122">
        <f t="shared" si="15"/>
        <v>2.2698674970607864</v>
      </c>
      <c r="E55" s="122">
        <f t="shared" si="15"/>
        <v>2.0283025077338248</v>
      </c>
      <c r="F55" s="122">
        <f t="shared" si="15"/>
        <v>2.3989001905748744</v>
      </c>
      <c r="G55" s="122">
        <f t="shared" si="15"/>
        <v>0.74758539166143423</v>
      </c>
      <c r="H55" s="122">
        <f t="shared" si="15"/>
        <v>1.9596846631193547</v>
      </c>
      <c r="I55" s="122">
        <f t="shared" si="15"/>
        <v>3.7386376602137452</v>
      </c>
      <c r="J55" s="122">
        <f t="shared" si="15"/>
        <v>1.9090460542957286</v>
      </c>
      <c r="K55" s="124"/>
      <c r="L55" s="124">
        <f>K50</f>
        <v>1.9090460542957284</v>
      </c>
    </row>
    <row r="56" spans="1:12" x14ac:dyDescent="0.25"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</row>
    <row r="57" spans="1:12" x14ac:dyDescent="0.25">
      <c r="A57" s="1" t="s">
        <v>31</v>
      </c>
      <c r="B57" s="117">
        <f>IF(B58=0,0,B16)</f>
        <v>3882.5479999999998</v>
      </c>
      <c r="C57" s="117">
        <f t="shared" ref="C57:H57" si="16">IF(C58=0,0,C16)</f>
        <v>2582.0160000000001</v>
      </c>
      <c r="D57" s="117">
        <f t="shared" si="16"/>
        <v>1136.2550000000001</v>
      </c>
      <c r="E57" s="117">
        <f t="shared" si="16"/>
        <v>851.04300000000001</v>
      </c>
      <c r="F57" s="117">
        <f t="shared" si="16"/>
        <v>374.31099999999998</v>
      </c>
      <c r="G57" s="117">
        <f t="shared" si="16"/>
        <v>616.22</v>
      </c>
      <c r="H57" s="117">
        <f t="shared" si="16"/>
        <v>106.84699999999999</v>
      </c>
      <c r="I57" s="117">
        <f>IF(I58=0,0,J16)</f>
        <v>37.094999999999999</v>
      </c>
      <c r="J57" s="117">
        <f>SUM(B57:I57)</f>
        <v>9586.3349999999991</v>
      </c>
      <c r="K57" s="124">
        <f>J58*200/J57</f>
        <v>1.9699916600035361</v>
      </c>
      <c r="L57" s="124">
        <f>K57*K$50/K$60</f>
        <v>1.9699916600035359</v>
      </c>
    </row>
    <row r="58" spans="1:12" x14ac:dyDescent="0.25">
      <c r="A58" s="1" t="s">
        <v>32</v>
      </c>
      <c r="B58" s="117">
        <f>_xlfn.IFNA(B29,0)</f>
        <v>39.47</v>
      </c>
      <c r="C58" s="117">
        <f t="shared" ref="C58:H58" si="17">_xlfn.IFNA(C29,0)</f>
        <v>24.989000000000001</v>
      </c>
      <c r="D58" s="117">
        <f t="shared" si="17"/>
        <v>11.882999999999999</v>
      </c>
      <c r="E58" s="117">
        <f t="shared" si="17"/>
        <v>7.5739999999999998</v>
      </c>
      <c r="F58" s="117">
        <f t="shared" si="17"/>
        <v>4.6020000000000003</v>
      </c>
      <c r="G58" s="117">
        <f t="shared" si="17"/>
        <v>4.3470000000000004</v>
      </c>
      <c r="H58" s="117">
        <f t="shared" si="17"/>
        <v>0.86199999999999999</v>
      </c>
      <c r="I58" s="117">
        <f>_xlfn.IFNA(J29,0)</f>
        <v>0.69799999999999995</v>
      </c>
      <c r="J58" s="117">
        <f t="shared" ref="J58:J64" si="18">SUM(B58:I58)</f>
        <v>94.424999999999983</v>
      </c>
      <c r="K58" s="124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17"/>
      <c r="K59" s="124"/>
      <c r="L59" s="124"/>
    </row>
    <row r="60" spans="1:12" x14ac:dyDescent="0.25">
      <c r="A60" s="1" t="s">
        <v>38</v>
      </c>
      <c r="B60" s="117">
        <f>IF(B57=0,0,B24)</f>
        <v>9622.3140000000003</v>
      </c>
      <c r="C60" s="117">
        <f t="shared" ref="C60:H60" si="19">IF(C57=0,0,C24)</f>
        <v>6924.0379999999996</v>
      </c>
      <c r="D60" s="117">
        <f t="shared" si="19"/>
        <v>2517.6799999999998</v>
      </c>
      <c r="E60" s="117">
        <f t="shared" si="19"/>
        <v>1899.125</v>
      </c>
      <c r="F60" s="117">
        <f t="shared" si="19"/>
        <v>930.34299999999996</v>
      </c>
      <c r="G60" s="117">
        <f t="shared" si="19"/>
        <v>2984.5419999999999</v>
      </c>
      <c r="H60" s="117">
        <f t="shared" si="19"/>
        <v>219.321</v>
      </c>
      <c r="I60" s="117">
        <f>IF(I57=0,0,J24)</f>
        <v>105.172</v>
      </c>
      <c r="J60" s="117">
        <f t="shared" si="18"/>
        <v>25202.535</v>
      </c>
      <c r="K60" s="124">
        <f>J61*200/J60</f>
        <v>1.9090460542957286</v>
      </c>
      <c r="L60" s="124">
        <f>K60*K$50/K$60</f>
        <v>1.9090460542957284</v>
      </c>
    </row>
    <row r="61" spans="1:12" x14ac:dyDescent="0.25">
      <c r="A61" s="1" t="s">
        <v>39</v>
      </c>
      <c r="B61" s="117">
        <f>IF(B58=0,0,B37)</f>
        <v>98.49</v>
      </c>
      <c r="C61" s="117">
        <f t="shared" ref="C61:H61" si="20">IF(C58=0,0,C37)</f>
        <v>67.81</v>
      </c>
      <c r="D61" s="117">
        <f t="shared" si="20"/>
        <v>28.574000000000002</v>
      </c>
      <c r="E61" s="117">
        <f t="shared" si="20"/>
        <v>19.260000000000002</v>
      </c>
      <c r="F61" s="117">
        <f t="shared" si="20"/>
        <v>11.159000000000001</v>
      </c>
      <c r="G61" s="117">
        <f t="shared" si="20"/>
        <v>11.156000000000001</v>
      </c>
      <c r="H61" s="117">
        <f t="shared" si="20"/>
        <v>2.149</v>
      </c>
      <c r="I61" s="117">
        <f>IF(I58=0,0,J37)</f>
        <v>1.966</v>
      </c>
      <c r="J61" s="117">
        <f t="shared" si="18"/>
        <v>240.56400000000002</v>
      </c>
      <c r="K61" s="124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17"/>
      <c r="K62" s="124"/>
      <c r="L62" s="124"/>
    </row>
    <row r="63" spans="1:12" x14ac:dyDescent="0.25">
      <c r="A63" s="1" t="s">
        <v>192</v>
      </c>
      <c r="B63" s="117">
        <f>B60-B57</f>
        <v>5739.7660000000005</v>
      </c>
      <c r="C63" s="117">
        <f t="shared" ref="C63:H64" si="21">C60-C57</f>
        <v>4342.021999999999</v>
      </c>
      <c r="D63" s="117">
        <f t="shared" si="21"/>
        <v>1381.4249999999997</v>
      </c>
      <c r="E63" s="117">
        <f t="shared" si="21"/>
        <v>1048.0819999999999</v>
      </c>
      <c r="F63" s="117">
        <f t="shared" si="21"/>
        <v>556.03199999999993</v>
      </c>
      <c r="G63" s="117">
        <f t="shared" si="21"/>
        <v>2368.3220000000001</v>
      </c>
      <c r="H63" s="117">
        <f t="shared" si="21"/>
        <v>112.474</v>
      </c>
      <c r="I63" s="117">
        <f>I60-I57</f>
        <v>68.076999999999998</v>
      </c>
      <c r="J63" s="117">
        <f t="shared" si="18"/>
        <v>15616.199999999999</v>
      </c>
      <c r="K63" s="124">
        <f>J64*200/J63</f>
        <v>1.8716333038767432</v>
      </c>
      <c r="L63" s="124">
        <f>K63*K$50/K$60</f>
        <v>1.871633303876743</v>
      </c>
    </row>
    <row r="64" spans="1:12" x14ac:dyDescent="0.25">
      <c r="A64" s="1" t="s">
        <v>193</v>
      </c>
      <c r="B64" s="117">
        <f>B61-B58</f>
        <v>59.019999999999996</v>
      </c>
      <c r="C64" s="117">
        <f t="shared" si="21"/>
        <v>42.820999999999998</v>
      </c>
      <c r="D64" s="117">
        <f t="shared" si="21"/>
        <v>16.691000000000003</v>
      </c>
      <c r="E64" s="117">
        <f t="shared" si="21"/>
        <v>11.686000000000002</v>
      </c>
      <c r="F64" s="117">
        <f t="shared" si="21"/>
        <v>6.5570000000000004</v>
      </c>
      <c r="G64" s="117">
        <f t="shared" si="21"/>
        <v>6.8090000000000002</v>
      </c>
      <c r="H64" s="117">
        <f t="shared" si="21"/>
        <v>1.2869999999999999</v>
      </c>
      <c r="I64" s="117">
        <f>I61-I58</f>
        <v>1.268</v>
      </c>
      <c r="J64" s="117">
        <f t="shared" si="18"/>
        <v>146.13899999999998</v>
      </c>
      <c r="K64" s="124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0938-AA1D-48AA-9347-00E362418EB2}">
  <sheetPr>
    <tabColor rgb="FF92D050"/>
  </sheetPr>
  <dimension ref="A1:M65"/>
  <sheetViews>
    <sheetView topLeftCell="A31" workbookViewId="0">
      <selection activeCell="B41" sqref="B41:K41"/>
    </sheetView>
  </sheetViews>
  <sheetFormatPr defaultRowHeight="15" x14ac:dyDescent="0.25"/>
  <cols>
    <col min="1" max="1" width="12.28515625" customWidth="1"/>
    <col min="2" max="11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229</v>
      </c>
      <c r="K2" s="1" t="s">
        <v>8</v>
      </c>
      <c r="L2" s="120" t="s">
        <v>16</v>
      </c>
    </row>
    <row r="3" spans="1:13" x14ac:dyDescent="0.25">
      <c r="A3" s="1" t="s">
        <v>9</v>
      </c>
      <c r="B3" s="3">
        <v>1179962</v>
      </c>
      <c r="C3" s="3">
        <v>888521</v>
      </c>
      <c r="D3" s="3">
        <v>399422</v>
      </c>
      <c r="E3" s="3">
        <v>307050</v>
      </c>
      <c r="F3" s="3">
        <v>185884</v>
      </c>
      <c r="G3" s="3">
        <v>108030</v>
      </c>
      <c r="H3" s="3">
        <v>21577</v>
      </c>
      <c r="I3" s="3"/>
      <c r="J3" s="3">
        <v>11949</v>
      </c>
      <c r="K3" s="3">
        <v>3102395</v>
      </c>
      <c r="L3" s="119">
        <f t="shared" ref="L3:L11" si="0">SUM(B3:J3)-K3</f>
        <v>0</v>
      </c>
    </row>
    <row r="4" spans="1:13" x14ac:dyDescent="0.25">
      <c r="A4" s="1" t="s">
        <v>10</v>
      </c>
      <c r="B4" s="3">
        <v>136611</v>
      </c>
      <c r="C4" s="3">
        <v>106811</v>
      </c>
      <c r="D4" s="3">
        <v>49561</v>
      </c>
      <c r="E4" s="3">
        <v>38178</v>
      </c>
      <c r="F4" s="1" t="e">
        <f>NA()</f>
        <v>#N/A</v>
      </c>
      <c r="G4" s="3">
        <v>12384</v>
      </c>
      <c r="H4" s="3">
        <v>3263</v>
      </c>
      <c r="I4" s="3"/>
      <c r="J4" s="1" t="e">
        <f>NA()</f>
        <v>#N/A</v>
      </c>
      <c r="K4" s="1" t="e">
        <f>NA()</f>
        <v>#N/A</v>
      </c>
      <c r="L4" s="119" t="e">
        <f t="shared" si="0"/>
        <v>#N/A</v>
      </c>
    </row>
    <row r="5" spans="1:13" x14ac:dyDescent="0.25">
      <c r="A5" s="1" t="s">
        <v>11</v>
      </c>
      <c r="B5" s="3">
        <v>22395</v>
      </c>
      <c r="C5" s="3">
        <v>61581</v>
      </c>
      <c r="D5" s="3">
        <v>26754</v>
      </c>
      <c r="E5" s="3">
        <v>17810</v>
      </c>
      <c r="F5" s="1" t="e">
        <f>NA()</f>
        <v>#N/A</v>
      </c>
      <c r="G5" s="3">
        <v>11073</v>
      </c>
      <c r="H5" s="1">
        <v>0</v>
      </c>
      <c r="I5" s="1"/>
      <c r="J5" s="1" t="e">
        <f>NA()</f>
        <v>#N/A</v>
      </c>
      <c r="K5" s="1" t="e">
        <f>NA()</f>
        <v>#N/A</v>
      </c>
      <c r="L5" s="119" t="e">
        <f t="shared" si="0"/>
        <v>#N/A</v>
      </c>
    </row>
    <row r="6" spans="1:13" x14ac:dyDescent="0.25">
      <c r="A6" s="1" t="s">
        <v>12</v>
      </c>
      <c r="B6" s="117">
        <f>B4+B5</f>
        <v>159006</v>
      </c>
      <c r="C6" s="117">
        <f>C4+C5</f>
        <v>168392</v>
      </c>
      <c r="D6" s="117">
        <f>D4+D5</f>
        <v>76315</v>
      </c>
      <c r="E6" s="117">
        <f>E4+E5</f>
        <v>55988</v>
      </c>
      <c r="F6" s="3">
        <v>23951</v>
      </c>
      <c r="G6" s="117">
        <f>G4+G5</f>
        <v>23457</v>
      </c>
      <c r="H6" s="117">
        <f>H4+H5</f>
        <v>3263</v>
      </c>
      <c r="I6" s="117"/>
      <c r="J6" s="3">
        <v>3605</v>
      </c>
      <c r="K6" s="3">
        <v>513977</v>
      </c>
      <c r="L6" s="119">
        <f t="shared" si="0"/>
        <v>0</v>
      </c>
    </row>
    <row r="7" spans="1:13" x14ac:dyDescent="0.25">
      <c r="A7" s="1" t="s">
        <v>19</v>
      </c>
      <c r="B7" s="117">
        <f>SUM(B3,B6)</f>
        <v>1338968</v>
      </c>
      <c r="C7" s="117">
        <f t="shared" ref="C7:K7" si="1">SUM(C3,C6)</f>
        <v>1056913</v>
      </c>
      <c r="D7" s="117">
        <f t="shared" si="1"/>
        <v>475737</v>
      </c>
      <c r="E7" s="117">
        <f t="shared" si="1"/>
        <v>363038</v>
      </c>
      <c r="F7" s="117">
        <f t="shared" si="1"/>
        <v>209835</v>
      </c>
      <c r="G7" s="117">
        <f t="shared" si="1"/>
        <v>131487</v>
      </c>
      <c r="H7" s="117">
        <f t="shared" si="1"/>
        <v>24840</v>
      </c>
      <c r="I7" s="117"/>
      <c r="J7" s="117">
        <f t="shared" si="1"/>
        <v>15554</v>
      </c>
      <c r="K7" s="117">
        <f t="shared" si="1"/>
        <v>3616372</v>
      </c>
      <c r="L7" s="119">
        <f t="shared" si="0"/>
        <v>0</v>
      </c>
    </row>
    <row r="8" spans="1:13" x14ac:dyDescent="0.25">
      <c r="A8" s="1" t="s">
        <v>13</v>
      </c>
      <c r="B8" s="3">
        <v>1</v>
      </c>
      <c r="C8" s="3">
        <v>4</v>
      </c>
      <c r="D8" s="1">
        <v>1</v>
      </c>
      <c r="E8" s="3">
        <v>1</v>
      </c>
      <c r="F8" s="3">
        <v>1</v>
      </c>
      <c r="G8" s="3">
        <v>2</v>
      </c>
      <c r="H8" s="3">
        <v>0</v>
      </c>
      <c r="I8" s="3"/>
      <c r="J8" s="3">
        <v>0</v>
      </c>
      <c r="K8" s="3">
        <v>10</v>
      </c>
      <c r="L8" s="119">
        <f t="shared" si="0"/>
        <v>0</v>
      </c>
    </row>
    <row r="9" spans="1:13" x14ac:dyDescent="0.25">
      <c r="A9" s="1" t="s">
        <v>14</v>
      </c>
      <c r="B9" s="3">
        <v>530</v>
      </c>
      <c r="C9" s="3">
        <v>457</v>
      </c>
      <c r="D9" s="1">
        <v>133</v>
      </c>
      <c r="E9" s="3">
        <v>143</v>
      </c>
      <c r="F9" s="3">
        <v>147</v>
      </c>
      <c r="G9" s="3">
        <v>114</v>
      </c>
      <c r="H9" s="3">
        <v>250</v>
      </c>
      <c r="I9" s="3"/>
      <c r="J9" s="3">
        <v>0</v>
      </c>
      <c r="K9" s="3">
        <v>1774</v>
      </c>
      <c r="L9" s="119">
        <f t="shared" si="0"/>
        <v>0</v>
      </c>
    </row>
    <row r="10" spans="1:13" x14ac:dyDescent="0.25">
      <c r="A10" s="1" t="s">
        <v>15</v>
      </c>
      <c r="B10" s="3">
        <v>0</v>
      </c>
      <c r="C10" s="3">
        <v>0</v>
      </c>
      <c r="D10" s="1">
        <v>0</v>
      </c>
      <c r="E10" s="3">
        <v>4061</v>
      </c>
      <c r="F10" s="3">
        <v>114</v>
      </c>
      <c r="G10" s="3">
        <v>0</v>
      </c>
      <c r="H10" s="3">
        <v>0</v>
      </c>
      <c r="I10" s="3"/>
      <c r="J10" s="3">
        <v>47</v>
      </c>
      <c r="K10" s="3">
        <v>4222</v>
      </c>
      <c r="L10" s="119">
        <f t="shared" si="0"/>
        <v>0</v>
      </c>
    </row>
    <row r="11" spans="1:13" x14ac:dyDescent="0.25">
      <c r="A11" s="1" t="s">
        <v>8</v>
      </c>
      <c r="B11" s="3">
        <v>1339499</v>
      </c>
      <c r="C11" s="3">
        <v>1057374</v>
      </c>
      <c r="D11" s="3">
        <v>475871</v>
      </c>
      <c r="E11" s="3">
        <v>367243</v>
      </c>
      <c r="F11" s="3">
        <v>210097</v>
      </c>
      <c r="G11" s="3">
        <v>131603</v>
      </c>
      <c r="H11" s="3">
        <v>25090</v>
      </c>
      <c r="I11" s="3"/>
      <c r="J11" s="3">
        <v>15601</v>
      </c>
      <c r="K11" s="3">
        <v>3622378</v>
      </c>
      <c r="L11" s="119">
        <f t="shared" si="0"/>
        <v>0</v>
      </c>
      <c r="M11" s="3"/>
    </row>
    <row r="12" spans="1:13" x14ac:dyDescent="0.25">
      <c r="A12" s="120" t="s">
        <v>16</v>
      </c>
      <c r="B12" s="119">
        <f>SUM(B7:B10)-B11</f>
        <v>0</v>
      </c>
      <c r="C12" s="119">
        <f t="shared" ref="C12:K12" si="2">SUM(C7:C10)-C11</f>
        <v>0</v>
      </c>
      <c r="D12" s="119">
        <f t="shared" si="2"/>
        <v>0</v>
      </c>
      <c r="E12" s="119">
        <f t="shared" si="2"/>
        <v>0</v>
      </c>
      <c r="F12" s="119">
        <f t="shared" si="2"/>
        <v>0</v>
      </c>
      <c r="G12" s="119">
        <f t="shared" si="2"/>
        <v>0</v>
      </c>
      <c r="H12" s="119">
        <f t="shared" si="2"/>
        <v>0</v>
      </c>
      <c r="I12" s="119"/>
      <c r="J12" s="119">
        <f t="shared" si="2"/>
        <v>0</v>
      </c>
      <c r="K12" s="119">
        <f t="shared" si="2"/>
        <v>0</v>
      </c>
      <c r="L12" s="120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20"/>
    </row>
    <row r="14" spans="1:1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20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229</v>
      </c>
      <c r="K15" s="1" t="s">
        <v>8</v>
      </c>
      <c r="L15" s="120" t="s">
        <v>16</v>
      </c>
    </row>
    <row r="16" spans="1:13" x14ac:dyDescent="0.25">
      <c r="A16" s="1" t="s">
        <v>9</v>
      </c>
      <c r="B16" s="9">
        <v>4093.5949999999998</v>
      </c>
      <c r="C16" s="9">
        <v>2831.7289999999998</v>
      </c>
      <c r="D16" s="9">
        <v>1243.702</v>
      </c>
      <c r="E16" s="9">
        <v>934.72400000000005</v>
      </c>
      <c r="F16" s="9">
        <v>422.221</v>
      </c>
      <c r="G16" s="9">
        <v>652.88400000000001</v>
      </c>
      <c r="H16" s="9">
        <v>125.223</v>
      </c>
      <c r="I16" s="9"/>
      <c r="J16" s="9">
        <v>41.872</v>
      </c>
      <c r="K16" s="9">
        <v>10345.950000000001</v>
      </c>
      <c r="L16" s="121">
        <f t="shared" ref="L16:L24" si="3">SUM(B16:J16)-K16</f>
        <v>0</v>
      </c>
    </row>
    <row r="17" spans="1:12" x14ac:dyDescent="0.25">
      <c r="A17" s="1" t="s">
        <v>10</v>
      </c>
      <c r="B17" s="9">
        <v>1261.461</v>
      </c>
      <c r="C17" s="9">
        <v>1092.2370000000001</v>
      </c>
      <c r="D17" s="9">
        <v>503.47500000000002</v>
      </c>
      <c r="E17" s="9">
        <v>303.548</v>
      </c>
      <c r="F17" s="9">
        <v>242.791</v>
      </c>
      <c r="G17" s="9">
        <v>113.86499999999999</v>
      </c>
      <c r="H17" s="9">
        <v>130.93</v>
      </c>
      <c r="I17" s="9"/>
      <c r="J17" s="9" t="e">
        <f>NA()</f>
        <v>#N/A</v>
      </c>
      <c r="K17" s="9" t="e">
        <f>NA()</f>
        <v>#N/A</v>
      </c>
      <c r="L17" s="121" t="e">
        <f t="shared" si="3"/>
        <v>#N/A</v>
      </c>
    </row>
    <row r="18" spans="1:12" x14ac:dyDescent="0.25">
      <c r="A18" s="1" t="s">
        <v>11</v>
      </c>
      <c r="B18" s="9">
        <v>4641.9979999999996</v>
      </c>
      <c r="C18" s="9">
        <v>3477.9639999999999</v>
      </c>
      <c r="D18" s="9">
        <v>946.94200000000001</v>
      </c>
      <c r="E18" s="9">
        <v>903.63499999999999</v>
      </c>
      <c r="F18" s="9">
        <v>358.53500000000003</v>
      </c>
      <c r="G18" s="9">
        <v>2592.9810000000002</v>
      </c>
      <c r="H18" s="9">
        <v>0</v>
      </c>
      <c r="I18" s="9"/>
      <c r="J18" s="9" t="e">
        <f>NA()</f>
        <v>#N/A</v>
      </c>
      <c r="K18" s="9" t="e">
        <f>NA()</f>
        <v>#N/A</v>
      </c>
      <c r="L18" s="121" t="e">
        <f t="shared" si="3"/>
        <v>#N/A</v>
      </c>
    </row>
    <row r="19" spans="1:12" x14ac:dyDescent="0.25">
      <c r="A19" s="1" t="s">
        <v>12</v>
      </c>
      <c r="B19" s="118">
        <f t="shared" ref="B19:H19" si="4">B17+B18</f>
        <v>5903.4589999999998</v>
      </c>
      <c r="C19" s="118">
        <f t="shared" si="4"/>
        <v>4570.201</v>
      </c>
      <c r="D19" s="118">
        <f t="shared" si="4"/>
        <v>1450.4169999999999</v>
      </c>
      <c r="E19" s="118">
        <f t="shared" si="4"/>
        <v>1207.183</v>
      </c>
      <c r="F19" s="118">
        <f t="shared" si="4"/>
        <v>601.32600000000002</v>
      </c>
      <c r="G19" s="118">
        <f t="shared" si="4"/>
        <v>2706.846</v>
      </c>
      <c r="H19" s="118">
        <f t="shared" si="4"/>
        <v>130.93</v>
      </c>
      <c r="I19" s="118"/>
      <c r="J19" s="9">
        <v>79.275000000000006</v>
      </c>
      <c r="K19" s="9">
        <v>16649.636999999999</v>
      </c>
      <c r="L19" s="121">
        <f t="shared" si="3"/>
        <v>0</v>
      </c>
    </row>
    <row r="20" spans="1:12" x14ac:dyDescent="0.25">
      <c r="A20" s="1" t="s">
        <v>19</v>
      </c>
      <c r="B20" s="118">
        <f t="shared" ref="B20:K20" si="5">SUM(B16,B19)</f>
        <v>9997.0540000000001</v>
      </c>
      <c r="C20" s="118">
        <f t="shared" si="5"/>
        <v>7401.93</v>
      </c>
      <c r="D20" s="118">
        <f t="shared" si="5"/>
        <v>2694.1189999999997</v>
      </c>
      <c r="E20" s="118">
        <f t="shared" si="5"/>
        <v>2141.9070000000002</v>
      </c>
      <c r="F20" s="118">
        <f t="shared" si="5"/>
        <v>1023.547</v>
      </c>
      <c r="G20" s="118">
        <f t="shared" si="5"/>
        <v>3359.73</v>
      </c>
      <c r="H20" s="118">
        <f t="shared" si="5"/>
        <v>256.15300000000002</v>
      </c>
      <c r="I20" s="118"/>
      <c r="J20" s="118">
        <f t="shared" si="5"/>
        <v>121.14700000000001</v>
      </c>
      <c r="K20" s="118">
        <f t="shared" si="5"/>
        <v>26995.587</v>
      </c>
      <c r="L20" s="121">
        <f t="shared" si="3"/>
        <v>0</v>
      </c>
    </row>
    <row r="21" spans="1:12" x14ac:dyDescent="0.25">
      <c r="A21" s="1" t="s">
        <v>13</v>
      </c>
      <c r="B21" s="9">
        <v>403.483</v>
      </c>
      <c r="C21" s="9">
        <v>278.33800000000002</v>
      </c>
      <c r="D21" s="9">
        <v>28.37</v>
      </c>
      <c r="E21" s="9">
        <v>2.0920000000000001</v>
      </c>
      <c r="F21" s="9">
        <v>1.9079999999999999</v>
      </c>
      <c r="G21" s="9">
        <v>4.3869999999999996</v>
      </c>
      <c r="H21" s="9">
        <v>0</v>
      </c>
      <c r="I21" s="9"/>
      <c r="J21" s="9">
        <v>0</v>
      </c>
      <c r="K21" s="9">
        <v>718.57799999999997</v>
      </c>
      <c r="L21" s="121">
        <f t="shared" si="3"/>
        <v>0</v>
      </c>
    </row>
    <row r="22" spans="1:12" x14ac:dyDescent="0.25">
      <c r="A22" s="1" t="s">
        <v>14</v>
      </c>
      <c r="B22" s="9">
        <v>98.332999999999998</v>
      </c>
      <c r="C22" s="9">
        <v>73.510000000000005</v>
      </c>
      <c r="D22" s="9">
        <v>24.68</v>
      </c>
      <c r="E22" s="9">
        <v>18.175999999999998</v>
      </c>
      <c r="F22" s="9">
        <v>17.431999999999999</v>
      </c>
      <c r="G22" s="9">
        <v>10.943</v>
      </c>
      <c r="H22" s="9">
        <v>3.9089999999999998</v>
      </c>
      <c r="I22" s="9"/>
      <c r="J22" s="9">
        <v>0</v>
      </c>
      <c r="K22" s="9">
        <v>246.983</v>
      </c>
      <c r="L22" s="121">
        <f t="shared" si="3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14.592000000000001</v>
      </c>
      <c r="F23" s="9">
        <v>0.11799999999999999</v>
      </c>
      <c r="G23" s="9">
        <v>0</v>
      </c>
      <c r="H23" s="9">
        <v>0</v>
      </c>
      <c r="I23" s="9"/>
      <c r="J23" s="9">
        <v>0.623</v>
      </c>
      <c r="K23" s="9">
        <v>15.333</v>
      </c>
      <c r="L23" s="121">
        <f t="shared" si="3"/>
        <v>0</v>
      </c>
    </row>
    <row r="24" spans="1:12" x14ac:dyDescent="0.25">
      <c r="A24" s="1" t="s">
        <v>8</v>
      </c>
      <c r="B24" s="9">
        <v>10498.87</v>
      </c>
      <c r="C24" s="9">
        <v>7753.7780000000002</v>
      </c>
      <c r="D24" s="9">
        <v>2747.1689999999999</v>
      </c>
      <c r="E24" s="9">
        <v>2176.7669999999998</v>
      </c>
      <c r="F24" s="9">
        <v>1043.0050000000001</v>
      </c>
      <c r="G24" s="9">
        <v>3375.06</v>
      </c>
      <c r="H24" s="9">
        <v>260.06200000000001</v>
      </c>
      <c r="I24" s="9"/>
      <c r="J24" s="9">
        <v>121.77</v>
      </c>
      <c r="K24" s="9">
        <v>27976.481</v>
      </c>
      <c r="L24" s="121">
        <f t="shared" si="3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6">SUM(C20:C23)-C24</f>
        <v>0</v>
      </c>
      <c r="D25" s="121">
        <f t="shared" si="6"/>
        <v>0</v>
      </c>
      <c r="E25" s="121">
        <f t="shared" si="6"/>
        <v>0</v>
      </c>
      <c r="F25" s="121">
        <f t="shared" si="6"/>
        <v>0</v>
      </c>
      <c r="G25" s="121">
        <f t="shared" si="6"/>
        <v>0</v>
      </c>
      <c r="H25" s="121">
        <f t="shared" si="6"/>
        <v>0</v>
      </c>
      <c r="I25" s="121"/>
      <c r="J25" s="121">
        <f t="shared" si="6"/>
        <v>0</v>
      </c>
      <c r="K25" s="121">
        <f t="shared" si="6"/>
        <v>0</v>
      </c>
      <c r="L25" s="121"/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21"/>
    </row>
    <row r="27" spans="1:12" x14ac:dyDescent="0.25">
      <c r="A27" s="1" t="s">
        <v>23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21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229</v>
      </c>
      <c r="K28" s="1" t="s">
        <v>8</v>
      </c>
      <c r="L28" s="121" t="s">
        <v>16</v>
      </c>
    </row>
    <row r="29" spans="1:12" x14ac:dyDescent="0.25">
      <c r="A29" s="1" t="s">
        <v>9</v>
      </c>
      <c r="B29" s="9">
        <v>40.256</v>
      </c>
      <c r="C29" s="9">
        <v>27.707000000000001</v>
      </c>
      <c r="D29" s="9">
        <v>12.782999999999999</v>
      </c>
      <c r="E29" s="9">
        <v>8.1259999999999994</v>
      </c>
      <c r="F29" s="9">
        <v>5.0650000000000004</v>
      </c>
      <c r="G29" s="9">
        <v>4.5940000000000003</v>
      </c>
      <c r="H29" s="9">
        <v>1</v>
      </c>
      <c r="I29" s="9"/>
      <c r="J29" s="9">
        <v>0.83699999999999997</v>
      </c>
      <c r="K29" s="9">
        <v>100.36799999999999</v>
      </c>
      <c r="L29" s="121">
        <f t="shared" ref="L29:L37" si="7">SUM(B29:J29)-K29</f>
        <v>0</v>
      </c>
    </row>
    <row r="30" spans="1:12" x14ac:dyDescent="0.25">
      <c r="A30" s="1" t="s">
        <v>10</v>
      </c>
      <c r="B30" s="9">
        <v>19.591000000000001</v>
      </c>
      <c r="C30" s="9">
        <v>17.370999999999999</v>
      </c>
      <c r="D30" s="9">
        <v>8.1839999999999993</v>
      </c>
      <c r="E30" s="9">
        <v>4.4219999999999997</v>
      </c>
      <c r="F30" s="9">
        <v>3.69</v>
      </c>
      <c r="G30" s="9">
        <v>1.117</v>
      </c>
      <c r="H30" s="9">
        <v>1.484</v>
      </c>
      <c r="I30" s="9"/>
      <c r="J30" s="9" t="e">
        <f>NA()</f>
        <v>#N/A</v>
      </c>
      <c r="K30" s="9" t="e">
        <f>NA()</f>
        <v>#N/A</v>
      </c>
      <c r="L30" s="121" t="e">
        <f t="shared" si="7"/>
        <v>#N/A</v>
      </c>
    </row>
    <row r="31" spans="1:12" x14ac:dyDescent="0.25">
      <c r="A31" s="1" t="s">
        <v>11</v>
      </c>
      <c r="B31" s="9">
        <v>38.124000000000002</v>
      </c>
      <c r="C31" s="9">
        <v>27.6</v>
      </c>
      <c r="D31" s="9">
        <v>9.1150000000000002</v>
      </c>
      <c r="E31" s="9">
        <v>7.3470000000000004</v>
      </c>
      <c r="F31" s="9">
        <v>3.2829999999999999</v>
      </c>
      <c r="G31" s="9">
        <v>6.4349999999999996</v>
      </c>
      <c r="H31" s="9">
        <v>0</v>
      </c>
      <c r="I31" s="9"/>
      <c r="J31" s="9" t="e">
        <f>NA()</f>
        <v>#N/A</v>
      </c>
      <c r="K31" s="9" t="e">
        <f>NA()</f>
        <v>#N/A</v>
      </c>
      <c r="L31" s="121" t="e">
        <f t="shared" si="7"/>
        <v>#N/A</v>
      </c>
    </row>
    <row r="32" spans="1:12" x14ac:dyDescent="0.25">
      <c r="A32" s="1" t="s">
        <v>12</v>
      </c>
      <c r="B32" s="118">
        <f t="shared" ref="B32:H32" si="8">B30+B31</f>
        <v>57.715000000000003</v>
      </c>
      <c r="C32" s="118">
        <f t="shared" si="8"/>
        <v>44.971000000000004</v>
      </c>
      <c r="D32" s="118">
        <f t="shared" si="8"/>
        <v>17.298999999999999</v>
      </c>
      <c r="E32" s="118">
        <f t="shared" si="8"/>
        <v>11.769</v>
      </c>
      <c r="F32" s="118">
        <f t="shared" si="8"/>
        <v>6.9729999999999999</v>
      </c>
      <c r="G32" s="118">
        <f t="shared" si="8"/>
        <v>7.5519999999999996</v>
      </c>
      <c r="H32" s="118">
        <f t="shared" si="8"/>
        <v>1.484</v>
      </c>
      <c r="I32" s="118"/>
      <c r="J32" s="9">
        <v>1.4059999999999999</v>
      </c>
      <c r="K32" s="9">
        <v>149.16900000000001</v>
      </c>
      <c r="L32" s="121">
        <f t="shared" si="7"/>
        <v>0</v>
      </c>
    </row>
    <row r="33" spans="1:12" x14ac:dyDescent="0.25">
      <c r="A33" s="1" t="s">
        <v>19</v>
      </c>
      <c r="B33" s="118">
        <f t="shared" ref="B33:K33" si="9">SUM(B29,B32)</f>
        <v>97.971000000000004</v>
      </c>
      <c r="C33" s="118">
        <f t="shared" si="9"/>
        <v>72.677999999999997</v>
      </c>
      <c r="D33" s="118">
        <f t="shared" si="9"/>
        <v>30.082000000000001</v>
      </c>
      <c r="E33" s="118">
        <f t="shared" si="9"/>
        <v>19.895</v>
      </c>
      <c r="F33" s="118">
        <f t="shared" si="9"/>
        <v>12.038</v>
      </c>
      <c r="G33" s="118">
        <f t="shared" si="9"/>
        <v>12.146000000000001</v>
      </c>
      <c r="H33" s="118">
        <f t="shared" si="9"/>
        <v>2.484</v>
      </c>
      <c r="I33" s="118"/>
      <c r="J33" s="118">
        <f t="shared" si="9"/>
        <v>2.2429999999999999</v>
      </c>
      <c r="K33" s="118">
        <f t="shared" si="9"/>
        <v>249.53700000000001</v>
      </c>
      <c r="L33" s="121">
        <f t="shared" si="7"/>
        <v>0</v>
      </c>
    </row>
    <row r="34" spans="1:12" x14ac:dyDescent="0.25">
      <c r="A34" s="1" t="s">
        <v>13</v>
      </c>
      <c r="B34" s="9">
        <v>2.323</v>
      </c>
      <c r="C34" s="9">
        <v>2.0489999999999999</v>
      </c>
      <c r="D34" s="9">
        <v>0.193</v>
      </c>
      <c r="E34" s="9">
        <v>1.9E-2</v>
      </c>
      <c r="F34" s="14">
        <v>2.1000000000000001E-2</v>
      </c>
      <c r="G34" s="9">
        <v>0.03</v>
      </c>
      <c r="H34" s="9">
        <v>0</v>
      </c>
      <c r="I34" s="9"/>
      <c r="J34" s="9">
        <v>0</v>
      </c>
      <c r="K34" s="9">
        <v>4.6349999999999998</v>
      </c>
      <c r="L34" s="121">
        <f t="shared" si="7"/>
        <v>0</v>
      </c>
    </row>
    <row r="35" spans="1:12" x14ac:dyDescent="0.25">
      <c r="A35" s="1" t="s">
        <v>14</v>
      </c>
      <c r="B35" s="9">
        <v>1.976</v>
      </c>
      <c r="C35" s="9">
        <v>1.161</v>
      </c>
      <c r="D35" s="9">
        <v>0.52400000000000002</v>
      </c>
      <c r="E35" s="9">
        <v>0.42</v>
      </c>
      <c r="F35" s="9">
        <v>0.253</v>
      </c>
      <c r="G35" s="9">
        <v>0.15</v>
      </c>
      <c r="H35" s="9">
        <v>5.2999999999999999E-2</v>
      </c>
      <c r="I35" s="9"/>
      <c r="J35" s="9">
        <v>0</v>
      </c>
      <c r="K35" s="9">
        <v>4.5369999999999999</v>
      </c>
      <c r="L35" s="121">
        <f t="shared" si="7"/>
        <v>0</v>
      </c>
    </row>
    <row r="36" spans="1:12" x14ac:dyDescent="0.25">
      <c r="A36" s="1" t="s">
        <v>15</v>
      </c>
      <c r="B36" s="9">
        <v>2.5000000000000001E-2</v>
      </c>
      <c r="C36" s="9">
        <v>0</v>
      </c>
      <c r="D36" s="9">
        <v>0.10100000000000001</v>
      </c>
      <c r="E36" s="9">
        <v>0.91700000000000004</v>
      </c>
      <c r="F36" s="9">
        <v>3.0000000000000001E-3</v>
      </c>
      <c r="G36" s="9">
        <v>0</v>
      </c>
      <c r="H36" s="9">
        <v>0</v>
      </c>
      <c r="I36" s="9"/>
      <c r="J36" s="9">
        <v>1.6E-2</v>
      </c>
      <c r="K36" s="9">
        <v>1.0620000000000001</v>
      </c>
      <c r="L36" s="121">
        <f t="shared" si="7"/>
        <v>0</v>
      </c>
    </row>
    <row r="37" spans="1:12" x14ac:dyDescent="0.25">
      <c r="A37" s="1" t="s">
        <v>8</v>
      </c>
      <c r="B37" s="9">
        <v>102.295</v>
      </c>
      <c r="C37" s="9">
        <v>75.888000000000005</v>
      </c>
      <c r="D37" s="9">
        <v>30.9</v>
      </c>
      <c r="E37" s="9">
        <v>21.251000000000001</v>
      </c>
      <c r="F37" s="9">
        <v>12.315</v>
      </c>
      <c r="G37" s="9">
        <v>12.326000000000001</v>
      </c>
      <c r="H37" s="9">
        <v>2.5369999999999999</v>
      </c>
      <c r="I37" s="9"/>
      <c r="J37" s="9">
        <v>2.2589999999999999</v>
      </c>
      <c r="K37" s="9">
        <v>259.77100000000002</v>
      </c>
      <c r="L37" s="121">
        <f t="shared" si="7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10">SUM(C33:C36)-C37</f>
        <v>0</v>
      </c>
      <c r="D38" s="121">
        <f t="shared" si="10"/>
        <v>0</v>
      </c>
      <c r="E38" s="121">
        <f t="shared" si="10"/>
        <v>0</v>
      </c>
      <c r="F38" s="121">
        <f t="shared" si="10"/>
        <v>0</v>
      </c>
      <c r="G38" s="121">
        <f t="shared" si="10"/>
        <v>0</v>
      </c>
      <c r="H38" s="121">
        <f t="shared" si="10"/>
        <v>0</v>
      </c>
      <c r="I38" s="121"/>
      <c r="J38" s="121">
        <f t="shared" si="10"/>
        <v>0</v>
      </c>
      <c r="K38" s="121">
        <f t="shared" si="10"/>
        <v>0</v>
      </c>
      <c r="L38" s="9"/>
    </row>
    <row r="39" spans="1:12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1:12" x14ac:dyDescent="0.25">
      <c r="A40" s="1" t="s">
        <v>20</v>
      </c>
      <c r="I40" s="129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229</v>
      </c>
      <c r="K41" s="1" t="s">
        <v>8</v>
      </c>
      <c r="L41" s="2"/>
    </row>
    <row r="42" spans="1:12" x14ac:dyDescent="0.25">
      <c r="A42" s="1" t="s">
        <v>9</v>
      </c>
      <c r="B42" s="124">
        <f>B29*200/B16</f>
        <v>1.9667798108997105</v>
      </c>
      <c r="C42" s="124">
        <f t="shared" ref="C42:K42" si="11">C29*200/C16</f>
        <v>1.9568962990455658</v>
      </c>
      <c r="D42" s="124">
        <f t="shared" si="11"/>
        <v>2.0556371220758671</v>
      </c>
      <c r="E42" s="124">
        <f t="shared" si="11"/>
        <v>1.7386950586483281</v>
      </c>
      <c r="F42" s="124">
        <f t="shared" si="11"/>
        <v>2.3992174714189964</v>
      </c>
      <c r="G42" s="124">
        <f t="shared" si="11"/>
        <v>1.4072944045190263</v>
      </c>
      <c r="H42" s="124">
        <f t="shared" si="11"/>
        <v>1.5971506831812048</v>
      </c>
      <c r="I42" s="124"/>
      <c r="J42" s="124">
        <f t="shared" si="11"/>
        <v>3.9978983568972106</v>
      </c>
      <c r="K42" s="124">
        <f t="shared" si="11"/>
        <v>1.9402374842329604</v>
      </c>
      <c r="L42" s="4"/>
    </row>
    <row r="43" spans="1:12" x14ac:dyDescent="0.25">
      <c r="A43" s="1" t="s">
        <v>10</v>
      </c>
      <c r="B43" s="124">
        <f t="shared" ref="B43:K43" si="12">B30*200/B17</f>
        <v>3.1060809648494883</v>
      </c>
      <c r="C43" s="124">
        <f t="shared" si="12"/>
        <v>3.1808114905464651</v>
      </c>
      <c r="D43" s="124">
        <f t="shared" si="12"/>
        <v>3.2510055116937284</v>
      </c>
      <c r="E43" s="124">
        <f t="shared" si="12"/>
        <v>2.9135425039861897</v>
      </c>
      <c r="F43" s="124">
        <f t="shared" si="12"/>
        <v>3.0396513874072761</v>
      </c>
      <c r="G43" s="124">
        <f t="shared" si="12"/>
        <v>1.9619725113072499</v>
      </c>
      <c r="H43" s="124">
        <f t="shared" si="12"/>
        <v>2.2668601542809133</v>
      </c>
      <c r="I43" s="124"/>
      <c r="J43" s="124" t="e">
        <f t="shared" si="12"/>
        <v>#N/A</v>
      </c>
      <c r="K43" s="124" t="e">
        <f t="shared" si="12"/>
        <v>#N/A</v>
      </c>
      <c r="L43" s="4"/>
    </row>
    <row r="44" spans="1:12" x14ac:dyDescent="0.25">
      <c r="A44" s="1" t="s">
        <v>11</v>
      </c>
      <c r="B44" s="124">
        <f t="shared" ref="B44:K44" si="13">B31*200/B18</f>
        <v>1.6425685663802527</v>
      </c>
      <c r="C44" s="124">
        <f t="shared" si="13"/>
        <v>1.5871354620116827</v>
      </c>
      <c r="D44" s="124">
        <f t="shared" si="13"/>
        <v>1.9251443066206799</v>
      </c>
      <c r="E44" s="124">
        <f t="shared" si="13"/>
        <v>1.626099033348642</v>
      </c>
      <c r="F44" s="124">
        <f t="shared" si="13"/>
        <v>1.8313414311015661</v>
      </c>
      <c r="G44" s="124">
        <f t="shared" si="13"/>
        <v>0.49633992690266526</v>
      </c>
      <c r="H44" s="124" t="e">
        <f t="shared" si="13"/>
        <v>#DIV/0!</v>
      </c>
      <c r="I44" s="124"/>
      <c r="J44" s="124" t="e">
        <f t="shared" si="13"/>
        <v>#N/A</v>
      </c>
      <c r="K44" s="124" t="e">
        <f t="shared" si="13"/>
        <v>#N/A</v>
      </c>
      <c r="L44" s="4"/>
    </row>
    <row r="45" spans="1:12" x14ac:dyDescent="0.25">
      <c r="A45" s="1" t="s">
        <v>12</v>
      </c>
      <c r="B45" s="124">
        <f t="shared" ref="B45:K45" si="14">B32*200/B19</f>
        <v>1.9552943452304827</v>
      </c>
      <c r="C45" s="124">
        <f t="shared" si="14"/>
        <v>1.9680097221106907</v>
      </c>
      <c r="D45" s="124">
        <f t="shared" si="14"/>
        <v>2.3853829622791238</v>
      </c>
      <c r="E45" s="124">
        <f t="shared" si="14"/>
        <v>1.9498286506685401</v>
      </c>
      <c r="F45" s="124">
        <f t="shared" si="14"/>
        <v>2.3192078839098924</v>
      </c>
      <c r="G45" s="124">
        <f t="shared" si="14"/>
        <v>0.55799258620549519</v>
      </c>
      <c r="H45" s="124">
        <f t="shared" si="14"/>
        <v>2.2668601542809133</v>
      </c>
      <c r="I45" s="124"/>
      <c r="J45" s="124">
        <f t="shared" si="14"/>
        <v>3.5471460107221691</v>
      </c>
      <c r="K45" s="124">
        <f t="shared" si="14"/>
        <v>1.7918588855721003</v>
      </c>
      <c r="L45" s="4"/>
    </row>
    <row r="46" spans="1:12" x14ac:dyDescent="0.25">
      <c r="A46" s="1" t="s">
        <v>19</v>
      </c>
      <c r="B46" s="124">
        <f t="shared" ref="B46:K46" si="15">B33*200/B20</f>
        <v>1.9599974152385293</v>
      </c>
      <c r="C46" s="124">
        <f t="shared" si="15"/>
        <v>1.9637581009277307</v>
      </c>
      <c r="D46" s="124">
        <f t="shared" si="15"/>
        <v>2.2331604505962805</v>
      </c>
      <c r="E46" s="124">
        <f t="shared" si="15"/>
        <v>1.857690366575206</v>
      </c>
      <c r="F46" s="124">
        <f t="shared" si="15"/>
        <v>2.3522124533607149</v>
      </c>
      <c r="G46" s="124">
        <f t="shared" si="15"/>
        <v>0.72303429144603892</v>
      </c>
      <c r="H46" s="124">
        <f t="shared" si="15"/>
        <v>1.9394658661034614</v>
      </c>
      <c r="I46" s="124"/>
      <c r="J46" s="124">
        <f t="shared" si="15"/>
        <v>3.7029394041949031</v>
      </c>
      <c r="K46" s="124">
        <f t="shared" si="15"/>
        <v>1.8487243859524152</v>
      </c>
      <c r="L46" s="4"/>
    </row>
    <row r="47" spans="1:12" x14ac:dyDescent="0.25">
      <c r="A47" s="1" t="s">
        <v>13</v>
      </c>
      <c r="B47" s="124">
        <f t="shared" ref="B47:K47" si="16">B34*200/B21</f>
        <v>1.1514735441146218</v>
      </c>
      <c r="C47" s="124">
        <f t="shared" si="16"/>
        <v>1.4723106438933957</v>
      </c>
      <c r="D47" s="124">
        <f t="shared" si="16"/>
        <v>1.3605921748325696</v>
      </c>
      <c r="E47" s="124">
        <f t="shared" si="16"/>
        <v>1.8164435946462714</v>
      </c>
      <c r="F47" s="124">
        <f t="shared" si="16"/>
        <v>2.2012578616352205</v>
      </c>
      <c r="G47" s="124">
        <f t="shared" si="16"/>
        <v>1.3676772281741509</v>
      </c>
      <c r="H47" s="124" t="e">
        <f t="shared" si="16"/>
        <v>#DIV/0!</v>
      </c>
      <c r="I47" s="124"/>
      <c r="J47" s="124" t="e">
        <f t="shared" si="16"/>
        <v>#DIV/0!</v>
      </c>
      <c r="K47" s="124">
        <f t="shared" si="16"/>
        <v>1.2900478444928736</v>
      </c>
      <c r="L47" s="4"/>
    </row>
    <row r="48" spans="1:12" x14ac:dyDescent="0.25">
      <c r="A48" s="1" t="s">
        <v>14</v>
      </c>
      <c r="B48" s="124">
        <f t="shared" ref="B48:K48" si="17">B35*200/B22</f>
        <v>4.0189966745649981</v>
      </c>
      <c r="C48" s="124">
        <f t="shared" si="17"/>
        <v>3.1587539110325125</v>
      </c>
      <c r="D48" s="124">
        <f t="shared" si="17"/>
        <v>4.2463533225283632</v>
      </c>
      <c r="E48" s="124">
        <f t="shared" si="17"/>
        <v>4.621478873239437</v>
      </c>
      <c r="F48" s="124">
        <f t="shared" si="17"/>
        <v>2.9027076640660856</v>
      </c>
      <c r="G48" s="124">
        <f t="shared" si="17"/>
        <v>2.7414785707758385</v>
      </c>
      <c r="H48" s="124">
        <f t="shared" si="17"/>
        <v>2.7116909695574316</v>
      </c>
      <c r="I48" s="124"/>
      <c r="J48" s="124" t="e">
        <f t="shared" si="17"/>
        <v>#DIV/0!</v>
      </c>
      <c r="K48" s="124">
        <f t="shared" si="17"/>
        <v>3.6739370725920404</v>
      </c>
      <c r="L48" s="4"/>
    </row>
    <row r="49" spans="1:12" x14ac:dyDescent="0.25">
      <c r="A49" s="1" t="s">
        <v>15</v>
      </c>
      <c r="B49" s="124" t="e">
        <f t="shared" ref="B49:K49" si="18">B36*200/B23</f>
        <v>#DIV/0!</v>
      </c>
      <c r="C49" s="124" t="e">
        <f t="shared" si="18"/>
        <v>#DIV/0!</v>
      </c>
      <c r="D49" s="124" t="e">
        <f t="shared" si="18"/>
        <v>#DIV/0!</v>
      </c>
      <c r="E49" s="124">
        <f t="shared" si="18"/>
        <v>12.568530701754385</v>
      </c>
      <c r="F49" s="124">
        <f t="shared" si="18"/>
        <v>5.0847457627118642</v>
      </c>
      <c r="G49" s="124" t="e">
        <f t="shared" si="18"/>
        <v>#DIV/0!</v>
      </c>
      <c r="H49" s="124" t="e">
        <f t="shared" si="18"/>
        <v>#DIV/0!</v>
      </c>
      <c r="I49" s="124"/>
      <c r="J49" s="124">
        <f t="shared" si="18"/>
        <v>5.1364365971107544</v>
      </c>
      <c r="K49" s="124">
        <f t="shared" si="18"/>
        <v>13.852475053805518</v>
      </c>
      <c r="L49" s="4"/>
    </row>
    <row r="50" spans="1:12" x14ac:dyDescent="0.25">
      <c r="A50" s="1" t="s">
        <v>8</v>
      </c>
      <c r="B50" s="124">
        <f t="shared" ref="B50:K50" si="19">B37*200/B24</f>
        <v>1.9486859061975239</v>
      </c>
      <c r="C50" s="124">
        <f t="shared" si="19"/>
        <v>1.9574457767555378</v>
      </c>
      <c r="D50" s="124">
        <f t="shared" si="19"/>
        <v>2.2495885764581649</v>
      </c>
      <c r="E50" s="124">
        <f t="shared" si="19"/>
        <v>1.9525286812966203</v>
      </c>
      <c r="F50" s="124">
        <f t="shared" si="19"/>
        <v>2.3614460141610056</v>
      </c>
      <c r="G50" s="124">
        <f t="shared" si="19"/>
        <v>0.73041664444483956</v>
      </c>
      <c r="H50" s="124">
        <f t="shared" si="19"/>
        <v>1.951073205620198</v>
      </c>
      <c r="I50" s="124"/>
      <c r="J50" s="124">
        <f t="shared" si="19"/>
        <v>3.7102734663710271</v>
      </c>
      <c r="K50" s="124">
        <f t="shared" si="19"/>
        <v>1.8570670128240934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1"/>
    </row>
    <row r="52" spans="1:12" x14ac:dyDescent="0.25">
      <c r="A52" s="1" t="s">
        <v>20</v>
      </c>
      <c r="B52" s="1" t="str">
        <f>B41</f>
        <v>NSW</v>
      </c>
      <c r="C52" s="1" t="str">
        <f t="shared" ref="C52:H52" si="20">C41</f>
        <v>Vic</v>
      </c>
      <c r="D52" s="1" t="str">
        <f t="shared" si="20"/>
        <v>Qld</v>
      </c>
      <c r="E52" s="1" t="str">
        <f t="shared" si="20"/>
        <v>SA</v>
      </c>
      <c r="F52" s="1" t="str">
        <f t="shared" si="20"/>
        <v>WA</v>
      </c>
      <c r="G52" s="1" t="str">
        <f t="shared" si="20"/>
        <v>Tas</v>
      </c>
      <c r="H52" s="1" t="str">
        <f t="shared" si="20"/>
        <v>ACT</v>
      </c>
      <c r="I52" s="1" t="str">
        <f>J41</f>
        <v>Cth Terr or PNG</v>
      </c>
      <c r="J52" s="1" t="str">
        <f>K41</f>
        <v>Total</v>
      </c>
      <c r="K52" s="108"/>
      <c r="L52" s="1" t="s">
        <v>8</v>
      </c>
    </row>
    <row r="53" spans="1:12" x14ac:dyDescent="0.25">
      <c r="A53" s="1" t="s">
        <v>9</v>
      </c>
      <c r="B53" s="122">
        <f>IF(B57&gt;0,B58*200/B57,NA())</f>
        <v>1.9667798108997105</v>
      </c>
      <c r="C53" s="122">
        <f t="shared" ref="C53:J53" si="21">IF(C57&gt;0,C58*200/C57,NA())</f>
        <v>1.9568962990455658</v>
      </c>
      <c r="D53" s="122">
        <f t="shared" si="21"/>
        <v>2.0556371220758671</v>
      </c>
      <c r="E53" s="122">
        <f t="shared" si="21"/>
        <v>1.7386950586483281</v>
      </c>
      <c r="F53" s="122">
        <f t="shared" si="21"/>
        <v>2.3992174714189964</v>
      </c>
      <c r="G53" s="122">
        <f t="shared" si="21"/>
        <v>1.4072944045190263</v>
      </c>
      <c r="H53" s="122">
        <f t="shared" si="21"/>
        <v>1.5971506831812048</v>
      </c>
      <c r="I53" s="122">
        <f t="shared" si="21"/>
        <v>3.9978983568972106</v>
      </c>
      <c r="J53" s="122">
        <f t="shared" si="21"/>
        <v>1.9402374842329608</v>
      </c>
      <c r="K53" s="124"/>
      <c r="L53" s="124">
        <f>L57</f>
        <v>1.9402374842329613</v>
      </c>
    </row>
    <row r="54" spans="1:12" x14ac:dyDescent="0.25">
      <c r="A54" s="1" t="s">
        <v>30</v>
      </c>
      <c r="B54" s="122">
        <f>IF(B63&gt;0,B64*200/B63,NA())</f>
        <v>1.9371221376131389</v>
      </c>
      <c r="C54" s="122">
        <f t="shared" ref="C54:J54" si="22">IF(C63&gt;0,C64*200/C63,NA())</f>
        <v>1.9577618995666233</v>
      </c>
      <c r="D54" s="122">
        <f t="shared" si="22"/>
        <v>2.4100296182091125</v>
      </c>
      <c r="E54" s="122">
        <f t="shared" si="22"/>
        <v>2.1134533989563979</v>
      </c>
      <c r="F54" s="122">
        <f t="shared" si="22"/>
        <v>2.33575607618753</v>
      </c>
      <c r="G54" s="122">
        <f t="shared" si="22"/>
        <v>0.56807495180326328</v>
      </c>
      <c r="H54" s="122">
        <f t="shared" si="22"/>
        <v>2.2797558569849969</v>
      </c>
      <c r="I54" s="122">
        <f t="shared" si="22"/>
        <v>3.5595384114746302</v>
      </c>
      <c r="J54" s="122">
        <f t="shared" si="22"/>
        <v>1.8082609083072991</v>
      </c>
      <c r="K54" s="124"/>
      <c r="L54" s="124">
        <f>L63</f>
        <v>1.8082609083072996</v>
      </c>
    </row>
    <row r="55" spans="1:12" x14ac:dyDescent="0.25">
      <c r="A55" s="1" t="s">
        <v>8</v>
      </c>
      <c r="B55" s="122">
        <f>IF(B60&gt;0,B61*200/B60,NA())</f>
        <v>1.9486859061975239</v>
      </c>
      <c r="C55" s="122">
        <f t="shared" ref="C55:J55" si="23">IF(C60&gt;0,C61*200/C60,NA())</f>
        <v>1.9574457767555378</v>
      </c>
      <c r="D55" s="122">
        <f t="shared" si="23"/>
        <v>2.2495885764581649</v>
      </c>
      <c r="E55" s="122">
        <f t="shared" si="23"/>
        <v>1.9525286812966203</v>
      </c>
      <c r="F55" s="122">
        <f t="shared" si="23"/>
        <v>2.3614460141610056</v>
      </c>
      <c r="G55" s="122">
        <f t="shared" si="23"/>
        <v>0.73041664444483956</v>
      </c>
      <c r="H55" s="122">
        <f t="shared" si="23"/>
        <v>1.951073205620198</v>
      </c>
      <c r="I55" s="122">
        <f t="shared" si="23"/>
        <v>3.7102734663710271</v>
      </c>
      <c r="J55" s="122">
        <f t="shared" si="23"/>
        <v>1.8570670128240929</v>
      </c>
      <c r="K55" s="124"/>
      <c r="L55" s="124">
        <f>K50</f>
        <v>1.8570670128240934</v>
      </c>
    </row>
    <row r="56" spans="1:12" x14ac:dyDescent="0.25">
      <c r="A56" s="108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</row>
    <row r="57" spans="1:12" x14ac:dyDescent="0.25">
      <c r="A57" s="1" t="s">
        <v>31</v>
      </c>
      <c r="B57" s="117">
        <f>IF(B58=0,0,B16)</f>
        <v>4093.5949999999998</v>
      </c>
      <c r="C57" s="117">
        <f t="shared" ref="C57:H57" si="24">IF(C58=0,0,C16)</f>
        <v>2831.7289999999998</v>
      </c>
      <c r="D57" s="117">
        <f t="shared" si="24"/>
        <v>1243.702</v>
      </c>
      <c r="E57" s="117">
        <f t="shared" si="24"/>
        <v>934.72400000000005</v>
      </c>
      <c r="F57" s="117">
        <f t="shared" si="24"/>
        <v>422.221</v>
      </c>
      <c r="G57" s="117">
        <f t="shared" si="24"/>
        <v>652.88400000000001</v>
      </c>
      <c r="H57" s="117">
        <f t="shared" si="24"/>
        <v>125.223</v>
      </c>
      <c r="I57" s="117">
        <f>IF(I58=0,0,J16)</f>
        <v>41.872</v>
      </c>
      <c r="J57" s="117">
        <f>SUM(B57:I57)</f>
        <v>10345.949999999999</v>
      </c>
      <c r="K57" s="124">
        <f>J58*200/J57</f>
        <v>1.9402374842329608</v>
      </c>
      <c r="L57" s="124">
        <f>K57*K$50/K$60</f>
        <v>1.9402374842329613</v>
      </c>
    </row>
    <row r="58" spans="1:12" x14ac:dyDescent="0.25">
      <c r="A58" s="1" t="s">
        <v>32</v>
      </c>
      <c r="B58" s="117">
        <f>_xlfn.IFNA(B29,0)</f>
        <v>40.256</v>
      </c>
      <c r="C58" s="117">
        <f t="shared" ref="C58:H58" si="25">_xlfn.IFNA(C29,0)</f>
        <v>27.707000000000001</v>
      </c>
      <c r="D58" s="117">
        <f t="shared" si="25"/>
        <v>12.782999999999999</v>
      </c>
      <c r="E58" s="117">
        <f t="shared" si="25"/>
        <v>8.1259999999999994</v>
      </c>
      <c r="F58" s="117">
        <f t="shared" si="25"/>
        <v>5.0650000000000004</v>
      </c>
      <c r="G58" s="117">
        <f t="shared" si="25"/>
        <v>4.5940000000000003</v>
      </c>
      <c r="H58" s="117">
        <f t="shared" si="25"/>
        <v>1</v>
      </c>
      <c r="I58" s="117">
        <f>_xlfn.IFNA(J29,0)</f>
        <v>0.83699999999999997</v>
      </c>
      <c r="J58" s="117">
        <f t="shared" ref="J58:J64" si="26">SUM(B58:I58)</f>
        <v>100.36799999999999</v>
      </c>
      <c r="K58" s="124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17"/>
      <c r="K59" s="124"/>
      <c r="L59" s="124"/>
    </row>
    <row r="60" spans="1:12" x14ac:dyDescent="0.25">
      <c r="A60" s="1" t="s">
        <v>38</v>
      </c>
      <c r="B60" s="117">
        <f>IF(B57=0,0,B24)</f>
        <v>10498.87</v>
      </c>
      <c r="C60" s="117">
        <f t="shared" ref="C60:H60" si="27">IF(C57=0,0,C24)</f>
        <v>7753.7780000000002</v>
      </c>
      <c r="D60" s="117">
        <f t="shared" si="27"/>
        <v>2747.1689999999999</v>
      </c>
      <c r="E60" s="117">
        <f t="shared" si="27"/>
        <v>2176.7669999999998</v>
      </c>
      <c r="F60" s="117">
        <f t="shared" si="27"/>
        <v>1043.0050000000001</v>
      </c>
      <c r="G60" s="117">
        <f t="shared" si="27"/>
        <v>3375.06</v>
      </c>
      <c r="H60" s="117">
        <f t="shared" si="27"/>
        <v>260.06200000000001</v>
      </c>
      <c r="I60" s="117">
        <f>IF(I57=0,0,J24)</f>
        <v>121.77</v>
      </c>
      <c r="J60" s="117">
        <f t="shared" si="26"/>
        <v>27976.481000000007</v>
      </c>
      <c r="K60" s="124">
        <f>J61*200/J60</f>
        <v>1.8570670128240929</v>
      </c>
      <c r="L60" s="124">
        <f>K60*K$50/K$60</f>
        <v>1.8570670128240934</v>
      </c>
    </row>
    <row r="61" spans="1:12" x14ac:dyDescent="0.25">
      <c r="A61" s="1" t="s">
        <v>39</v>
      </c>
      <c r="B61" s="117">
        <f>IF(B58=0,0,B37)</f>
        <v>102.295</v>
      </c>
      <c r="C61" s="117">
        <f t="shared" ref="C61:H61" si="28">IF(C58=0,0,C37)</f>
        <v>75.888000000000005</v>
      </c>
      <c r="D61" s="117">
        <f t="shared" si="28"/>
        <v>30.9</v>
      </c>
      <c r="E61" s="117">
        <f t="shared" si="28"/>
        <v>21.251000000000001</v>
      </c>
      <c r="F61" s="117">
        <f t="shared" si="28"/>
        <v>12.315</v>
      </c>
      <c r="G61" s="117">
        <f t="shared" si="28"/>
        <v>12.326000000000001</v>
      </c>
      <c r="H61" s="117">
        <f t="shared" si="28"/>
        <v>2.5369999999999999</v>
      </c>
      <c r="I61" s="117">
        <f>IF(I58=0,0,J37)</f>
        <v>2.2589999999999999</v>
      </c>
      <c r="J61" s="117">
        <f t="shared" si="26"/>
        <v>259.77100000000002</v>
      </c>
      <c r="K61" s="124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17"/>
      <c r="K62" s="124"/>
      <c r="L62" s="124"/>
    </row>
    <row r="63" spans="1:12" x14ac:dyDescent="0.25">
      <c r="A63" s="1" t="s">
        <v>192</v>
      </c>
      <c r="B63" s="117">
        <f>B60-B57</f>
        <v>6405.2750000000015</v>
      </c>
      <c r="C63" s="117">
        <f t="shared" ref="C63:I64" si="29">C60-C57</f>
        <v>4922.0490000000009</v>
      </c>
      <c r="D63" s="117">
        <f t="shared" si="29"/>
        <v>1503.4669999999999</v>
      </c>
      <c r="E63" s="117">
        <f t="shared" si="29"/>
        <v>1242.0429999999997</v>
      </c>
      <c r="F63" s="117">
        <f t="shared" si="29"/>
        <v>620.78400000000011</v>
      </c>
      <c r="G63" s="117">
        <f t="shared" si="29"/>
        <v>2722.1759999999999</v>
      </c>
      <c r="H63" s="117">
        <f t="shared" si="29"/>
        <v>134.839</v>
      </c>
      <c r="I63" s="117">
        <f t="shared" si="29"/>
        <v>79.897999999999996</v>
      </c>
      <c r="J63" s="117">
        <f t="shared" si="26"/>
        <v>17630.531000000003</v>
      </c>
      <c r="K63" s="124">
        <f>J64*200/J63</f>
        <v>1.8082609083072991</v>
      </c>
      <c r="L63" s="124">
        <f>K63*K$50/K$60</f>
        <v>1.8082609083072996</v>
      </c>
    </row>
    <row r="64" spans="1:12" x14ac:dyDescent="0.25">
      <c r="A64" s="1" t="s">
        <v>193</v>
      </c>
      <c r="B64" s="117">
        <f>B61-B58</f>
        <v>62.039000000000001</v>
      </c>
      <c r="C64" s="117">
        <f t="shared" si="29"/>
        <v>48.181000000000004</v>
      </c>
      <c r="D64" s="117">
        <f t="shared" si="29"/>
        <v>18.116999999999997</v>
      </c>
      <c r="E64" s="117">
        <f t="shared" si="29"/>
        <v>13.125000000000002</v>
      </c>
      <c r="F64" s="117">
        <f t="shared" si="29"/>
        <v>7.2499999999999991</v>
      </c>
      <c r="G64" s="117">
        <f t="shared" si="29"/>
        <v>7.7320000000000002</v>
      </c>
      <c r="H64" s="117">
        <f t="shared" si="29"/>
        <v>1.5369999999999999</v>
      </c>
      <c r="I64" s="117">
        <f t="shared" si="29"/>
        <v>1.4219999999999999</v>
      </c>
      <c r="J64" s="117">
        <f t="shared" si="26"/>
        <v>159.40299999999999</v>
      </c>
      <c r="K64" s="124"/>
      <c r="L64" s="123"/>
    </row>
    <row r="65" spans="1:11" x14ac:dyDescent="0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0039-03EC-4182-AF35-F6AC17159534}">
  <sheetPr>
    <tabColor rgb="FF92D050"/>
  </sheetPr>
  <dimension ref="A1:L65"/>
  <sheetViews>
    <sheetView topLeftCell="A37" workbookViewId="0">
      <selection activeCell="E76" sqref="E76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 t="str" cm="1">
        <f t="array" aca="1" ref="C1" ca="1">RIGHT(CELL("filename"),4)</f>
        <v>bout</v>
      </c>
      <c r="D1" s="1"/>
      <c r="E1" s="1"/>
      <c r="F1" s="1"/>
      <c r="G1" s="1"/>
      <c r="H1" s="1"/>
      <c r="I1" s="1"/>
      <c r="J1" s="1"/>
      <c r="K1" s="1"/>
      <c r="L1" s="120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226</v>
      </c>
      <c r="J2" s="1" t="s">
        <v>26</v>
      </c>
      <c r="K2" s="1" t="s">
        <v>8</v>
      </c>
      <c r="L2" s="120" t="s">
        <v>16</v>
      </c>
    </row>
    <row r="3" spans="1:12" x14ac:dyDescent="0.25">
      <c r="A3" s="1" t="s">
        <v>9</v>
      </c>
      <c r="B3" s="3">
        <v>1224890</v>
      </c>
      <c r="C3" s="3">
        <v>919593</v>
      </c>
      <c r="D3" s="3">
        <v>414673</v>
      </c>
      <c r="E3" s="3">
        <v>321748</v>
      </c>
      <c r="F3" s="3">
        <v>192731</v>
      </c>
      <c r="G3" s="3">
        <v>110411</v>
      </c>
      <c r="H3" s="3">
        <v>24380</v>
      </c>
      <c r="I3" s="3">
        <v>13483</v>
      </c>
      <c r="J3" s="3"/>
      <c r="K3" s="3">
        <v>3221909</v>
      </c>
      <c r="L3" s="119">
        <f>SUM(B3:J3)-K3</f>
        <v>0</v>
      </c>
    </row>
    <row r="4" spans="1:12" x14ac:dyDescent="0.25">
      <c r="A4" s="1" t="s">
        <v>10</v>
      </c>
      <c r="B4" s="3">
        <v>139686</v>
      </c>
      <c r="C4" s="3">
        <v>108867</v>
      </c>
      <c r="D4" s="3">
        <v>51845</v>
      </c>
      <c r="E4" s="3">
        <v>39364</v>
      </c>
      <c r="F4" s="1" t="e">
        <f>NA()</f>
        <v>#N/A</v>
      </c>
      <c r="G4" s="3">
        <v>12629</v>
      </c>
      <c r="H4" s="3">
        <v>3626</v>
      </c>
      <c r="I4" s="1" t="e">
        <f>NA()</f>
        <v>#N/A</v>
      </c>
      <c r="J4" s="3"/>
      <c r="K4" s="1" t="e">
        <f>NA()</f>
        <v>#N/A</v>
      </c>
      <c r="L4" s="119" t="e">
        <f t="shared" ref="L4:L38" si="0">SUM(B4:J4)-K4</f>
        <v>#N/A</v>
      </c>
    </row>
    <row r="5" spans="1:12" x14ac:dyDescent="0.25">
      <c r="A5" s="1" t="s">
        <v>11</v>
      </c>
      <c r="B5" s="3">
        <v>22437</v>
      </c>
      <c r="C5" s="3">
        <v>65530</v>
      </c>
      <c r="D5" s="3">
        <v>29008</v>
      </c>
      <c r="E5" s="3">
        <v>19180</v>
      </c>
      <c r="F5" s="1" t="e">
        <f>NA()</f>
        <v>#N/A</v>
      </c>
      <c r="G5" s="3">
        <v>11530</v>
      </c>
      <c r="H5" s="1">
        <v>0</v>
      </c>
      <c r="I5" s="1" t="e">
        <f>NA()</f>
        <v>#N/A</v>
      </c>
      <c r="J5" s="1"/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117">
        <f>B4+B5</f>
        <v>162123</v>
      </c>
      <c r="C6" s="117">
        <f>C4+C5</f>
        <v>174397</v>
      </c>
      <c r="D6" s="117">
        <f t="shared" ref="D6:E6" si="1">D4+D5</f>
        <v>80853</v>
      </c>
      <c r="E6" s="117">
        <f t="shared" si="1"/>
        <v>58544</v>
      </c>
      <c r="F6" s="3">
        <v>24236</v>
      </c>
      <c r="G6" s="117">
        <f>G4+G5</f>
        <v>24159</v>
      </c>
      <c r="H6" s="117">
        <f>H4+H5</f>
        <v>3626</v>
      </c>
      <c r="I6" s="6">
        <v>3914</v>
      </c>
      <c r="J6" s="5"/>
      <c r="K6" s="3">
        <v>531852</v>
      </c>
      <c r="L6" s="119">
        <f t="shared" si="0"/>
        <v>0</v>
      </c>
    </row>
    <row r="7" spans="1:12" x14ac:dyDescent="0.25">
      <c r="A7" s="1" t="s">
        <v>19</v>
      </c>
      <c r="B7" s="117">
        <f>SUM(B3,B6)</f>
        <v>1387013</v>
      </c>
      <c r="C7" s="117">
        <f t="shared" ref="C7:K7" si="2">SUM(C3,C6)</f>
        <v>1093990</v>
      </c>
      <c r="D7" s="117">
        <f t="shared" si="2"/>
        <v>495526</v>
      </c>
      <c r="E7" s="117">
        <f t="shared" si="2"/>
        <v>380292</v>
      </c>
      <c r="F7" s="117">
        <f t="shared" si="2"/>
        <v>216967</v>
      </c>
      <c r="G7" s="117">
        <f t="shared" si="2"/>
        <v>134570</v>
      </c>
      <c r="H7" s="117">
        <f t="shared" si="2"/>
        <v>28006</v>
      </c>
      <c r="I7" s="117">
        <f t="shared" si="2"/>
        <v>17397</v>
      </c>
      <c r="J7" s="117"/>
      <c r="K7" s="117">
        <f t="shared" si="2"/>
        <v>3753761</v>
      </c>
      <c r="L7" s="119">
        <f t="shared" si="0"/>
        <v>0</v>
      </c>
    </row>
    <row r="8" spans="1:12" x14ac:dyDescent="0.25">
      <c r="A8" s="1" t="s">
        <v>13</v>
      </c>
      <c r="B8" s="3">
        <v>1</v>
      </c>
      <c r="C8" s="3">
        <v>4</v>
      </c>
      <c r="D8" s="1">
        <v>1</v>
      </c>
      <c r="E8" s="3">
        <v>1</v>
      </c>
      <c r="F8" s="3">
        <v>1</v>
      </c>
      <c r="G8" s="3">
        <v>2</v>
      </c>
      <c r="H8" s="3">
        <v>0</v>
      </c>
      <c r="I8" s="3">
        <v>0</v>
      </c>
      <c r="J8" s="3"/>
      <c r="K8" s="3">
        <v>10</v>
      </c>
      <c r="L8" s="119">
        <f t="shared" si="0"/>
        <v>0</v>
      </c>
    </row>
    <row r="9" spans="1:12" x14ac:dyDescent="0.25">
      <c r="A9" s="1" t="s">
        <v>14</v>
      </c>
      <c r="B9" s="3">
        <v>549</v>
      </c>
      <c r="C9" s="3">
        <v>468</v>
      </c>
      <c r="D9" s="1">
        <v>135</v>
      </c>
      <c r="E9" s="3">
        <v>148</v>
      </c>
      <c r="F9" s="3">
        <v>147</v>
      </c>
      <c r="G9" s="3">
        <v>117</v>
      </c>
      <c r="H9" s="3">
        <v>265</v>
      </c>
      <c r="I9" s="3">
        <v>0</v>
      </c>
      <c r="J9" s="3"/>
      <c r="K9" s="3">
        <v>1829</v>
      </c>
      <c r="L9" s="119">
        <f t="shared" si="0"/>
        <v>0</v>
      </c>
    </row>
    <row r="10" spans="1:12" x14ac:dyDescent="0.25">
      <c r="A10" s="1" t="s">
        <v>15</v>
      </c>
      <c r="B10" s="3">
        <v>0</v>
      </c>
      <c r="C10" s="3">
        <v>0</v>
      </c>
      <c r="D10" s="1">
        <v>0</v>
      </c>
      <c r="E10" s="3">
        <v>2531</v>
      </c>
      <c r="F10" s="3">
        <v>59</v>
      </c>
      <c r="G10" s="3">
        <v>0</v>
      </c>
      <c r="H10" s="3">
        <v>0</v>
      </c>
      <c r="I10" s="3">
        <v>58</v>
      </c>
      <c r="J10" s="3"/>
      <c r="K10" s="3">
        <f>4477-1829</f>
        <v>2648</v>
      </c>
      <c r="L10" s="119">
        <f t="shared" si="0"/>
        <v>0</v>
      </c>
    </row>
    <row r="11" spans="1:12" x14ac:dyDescent="0.25">
      <c r="A11" s="1" t="s">
        <v>8</v>
      </c>
      <c r="B11" s="3">
        <v>1387563</v>
      </c>
      <c r="C11" s="3">
        <v>1094462</v>
      </c>
      <c r="D11" s="3">
        <v>495662</v>
      </c>
      <c r="E11" s="3">
        <v>382972</v>
      </c>
      <c r="F11" s="3">
        <v>217174</v>
      </c>
      <c r="G11" s="3">
        <v>134689</v>
      </c>
      <c r="H11" s="3">
        <v>28271</v>
      </c>
      <c r="I11" s="3">
        <v>17455</v>
      </c>
      <c r="J11" s="3"/>
      <c r="K11" s="3">
        <v>3758248</v>
      </c>
      <c r="L11" s="119">
        <f t="shared" si="0"/>
        <v>0</v>
      </c>
    </row>
    <row r="12" spans="1:12" x14ac:dyDescent="0.25">
      <c r="A12" s="120" t="s">
        <v>16</v>
      </c>
      <c r="B12" s="119">
        <f>SUM(B7:B10)-B11</f>
        <v>0</v>
      </c>
      <c r="C12" s="119">
        <f t="shared" ref="C12:K12" si="3">SUM(C7:C10)-C11</f>
        <v>0</v>
      </c>
      <c r="D12" s="119">
        <f t="shared" si="3"/>
        <v>0</v>
      </c>
      <c r="E12" s="119">
        <f t="shared" si="3"/>
        <v>0</v>
      </c>
      <c r="F12" s="119">
        <f t="shared" si="3"/>
        <v>0</v>
      </c>
      <c r="G12" s="119">
        <f t="shared" si="3"/>
        <v>0</v>
      </c>
      <c r="H12" s="119">
        <f t="shared" si="3"/>
        <v>0</v>
      </c>
      <c r="I12" s="119">
        <f t="shared" si="3"/>
        <v>0</v>
      </c>
      <c r="J12" s="119">
        <f t="shared" si="3"/>
        <v>0</v>
      </c>
      <c r="K12" s="119">
        <f t="shared" si="3"/>
        <v>0</v>
      </c>
      <c r="L12" s="119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tr">
        <f>I2</f>
        <v>Other Territories</v>
      </c>
      <c r="J15" s="1" t="s">
        <v>26</v>
      </c>
      <c r="K15" s="1" t="s">
        <v>8</v>
      </c>
      <c r="L15" s="119"/>
    </row>
    <row r="16" spans="1:12" x14ac:dyDescent="0.25">
      <c r="A16" s="1" t="s">
        <v>9</v>
      </c>
      <c r="B16" s="9">
        <v>4439.0039999999999</v>
      </c>
      <c r="C16" s="9">
        <v>3005.3139999999999</v>
      </c>
      <c r="D16" s="9">
        <v>1376.6759999999999</v>
      </c>
      <c r="E16" s="9">
        <v>1051.4590000000001</v>
      </c>
      <c r="F16" s="9">
        <v>480.49799999999999</v>
      </c>
      <c r="G16" s="9">
        <v>677.36900000000003</v>
      </c>
      <c r="H16" s="9">
        <v>143.893</v>
      </c>
      <c r="I16" s="9">
        <v>47.811999999999998</v>
      </c>
      <c r="J16" s="9"/>
      <c r="K16" s="9">
        <v>11222.025</v>
      </c>
      <c r="L16" s="121">
        <f t="shared" si="0"/>
        <v>0</v>
      </c>
    </row>
    <row r="17" spans="1:12" x14ac:dyDescent="0.25">
      <c r="A17" s="1" t="s">
        <v>10</v>
      </c>
      <c r="B17" s="9">
        <v>1629.9770000000001</v>
      </c>
      <c r="C17" s="9">
        <v>1179.8430000000001</v>
      </c>
      <c r="D17" s="9">
        <v>549.19200000000001</v>
      </c>
      <c r="E17" s="9">
        <v>337.14800000000002</v>
      </c>
      <c r="F17" s="9">
        <v>281.21699999999998</v>
      </c>
      <c r="G17" s="9">
        <v>120.154</v>
      </c>
      <c r="H17" s="9">
        <v>149.559</v>
      </c>
      <c r="I17" s="9" t="e">
        <f>NA()</f>
        <v>#N/A</v>
      </c>
      <c r="J17" s="9"/>
      <c r="K17" s="9" t="e">
        <f>NA()</f>
        <v>#N/A</v>
      </c>
      <c r="L17" s="121" t="e">
        <f t="shared" si="0"/>
        <v>#N/A</v>
      </c>
    </row>
    <row r="18" spans="1:12" x14ac:dyDescent="0.25">
      <c r="A18" s="1" t="s">
        <v>11</v>
      </c>
      <c r="B18" s="9">
        <v>4746.7420000000002</v>
      </c>
      <c r="C18" s="9">
        <v>3602.5279999999998</v>
      </c>
      <c r="D18" s="9">
        <v>1064.885</v>
      </c>
      <c r="E18" s="9">
        <v>1092.0229999999999</v>
      </c>
      <c r="F18" s="9">
        <v>375.16899999999998</v>
      </c>
      <c r="G18" s="9">
        <v>2662.5050000000001</v>
      </c>
      <c r="H18" s="9">
        <v>0</v>
      </c>
      <c r="I18" s="9" t="e">
        <f>NA()</f>
        <v>#N/A</v>
      </c>
      <c r="J18" s="9"/>
      <c r="K18" s="9" t="e">
        <f>NA()</f>
        <v>#N/A</v>
      </c>
      <c r="L18" s="121" t="e">
        <f t="shared" si="0"/>
        <v>#N/A</v>
      </c>
    </row>
    <row r="19" spans="1:12" x14ac:dyDescent="0.25">
      <c r="A19" s="1" t="s">
        <v>12</v>
      </c>
      <c r="B19" s="118">
        <f t="shared" ref="B19:H19" si="4">B17+B18</f>
        <v>6376.7190000000001</v>
      </c>
      <c r="C19" s="118">
        <f t="shared" si="4"/>
        <v>4782.3710000000001</v>
      </c>
      <c r="D19" s="118">
        <f t="shared" si="4"/>
        <v>1614.077</v>
      </c>
      <c r="E19" s="118">
        <f t="shared" si="4"/>
        <v>1429.1709999999998</v>
      </c>
      <c r="F19" s="118">
        <f t="shared" si="4"/>
        <v>656.38599999999997</v>
      </c>
      <c r="G19" s="118">
        <f t="shared" si="4"/>
        <v>2782.6590000000001</v>
      </c>
      <c r="H19" s="118">
        <f t="shared" si="4"/>
        <v>149.559</v>
      </c>
      <c r="I19" s="9">
        <v>95.977999999999994</v>
      </c>
      <c r="J19" s="15"/>
      <c r="K19" s="9">
        <v>17886.919999999998</v>
      </c>
      <c r="L19" s="121">
        <f t="shared" si="0"/>
        <v>0</v>
      </c>
    </row>
    <row r="20" spans="1:12" x14ac:dyDescent="0.25">
      <c r="A20" s="1" t="s">
        <v>19</v>
      </c>
      <c r="B20" s="118">
        <f t="shared" ref="B20:I20" si="5">SUM(B16,B19)</f>
        <v>10815.723</v>
      </c>
      <c r="C20" s="118">
        <f t="shared" si="5"/>
        <v>7787.6849999999995</v>
      </c>
      <c r="D20" s="118">
        <f t="shared" si="5"/>
        <v>2990.7529999999997</v>
      </c>
      <c r="E20" s="118">
        <f t="shared" si="5"/>
        <v>2480.63</v>
      </c>
      <c r="F20" s="118">
        <f t="shared" si="5"/>
        <v>1136.884</v>
      </c>
      <c r="G20" s="118">
        <f t="shared" si="5"/>
        <v>3460.0280000000002</v>
      </c>
      <c r="H20" s="118">
        <f t="shared" si="5"/>
        <v>293.452</v>
      </c>
      <c r="I20" s="118">
        <f t="shared" si="5"/>
        <v>143.79</v>
      </c>
      <c r="J20" s="118"/>
      <c r="K20" s="118">
        <f>SUM(K16,K19)</f>
        <v>29108.945</v>
      </c>
      <c r="L20" s="121">
        <f t="shared" si="0"/>
        <v>0</v>
      </c>
    </row>
    <row r="21" spans="1:12" x14ac:dyDescent="0.25">
      <c r="A21" s="1" t="s">
        <v>13</v>
      </c>
      <c r="B21" s="9">
        <v>394.91800000000001</v>
      </c>
      <c r="C21" s="9">
        <v>269.99200000000002</v>
      </c>
      <c r="D21" s="9">
        <v>27.143000000000001</v>
      </c>
      <c r="E21" s="9">
        <v>2.1429999999999998</v>
      </c>
      <c r="F21" s="9">
        <v>1.698</v>
      </c>
      <c r="G21" s="9">
        <v>4.0720000000000001</v>
      </c>
      <c r="H21" s="9">
        <v>0</v>
      </c>
      <c r="I21" s="9">
        <v>0</v>
      </c>
      <c r="J21" s="9"/>
      <c r="K21" s="9">
        <v>699.96600000000001</v>
      </c>
      <c r="L21" s="121">
        <f t="shared" si="0"/>
        <v>0</v>
      </c>
    </row>
    <row r="22" spans="1:12" x14ac:dyDescent="0.25">
      <c r="A22" s="1" t="s">
        <v>14</v>
      </c>
      <c r="B22" s="9">
        <v>102.715</v>
      </c>
      <c r="C22" s="9">
        <v>73.322999999999993</v>
      </c>
      <c r="D22" s="9">
        <v>26.11</v>
      </c>
      <c r="E22" s="9">
        <v>19.206</v>
      </c>
      <c r="F22" s="9">
        <v>19.283000000000001</v>
      </c>
      <c r="G22" s="9">
        <v>10.897</v>
      </c>
      <c r="H22" s="9">
        <v>5.8739999999999997</v>
      </c>
      <c r="I22" s="9">
        <v>0</v>
      </c>
      <c r="J22" s="9"/>
      <c r="K22" s="9">
        <v>257.40800000000002</v>
      </c>
      <c r="L22" s="121">
        <f t="shared" si="0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8.8379999999999992</v>
      </c>
      <c r="F23" s="9">
        <v>7.8E-2</v>
      </c>
      <c r="G23" s="9">
        <v>0</v>
      </c>
      <c r="H23" s="9">
        <v>0</v>
      </c>
      <c r="I23" s="9">
        <v>3.0209999999999999</v>
      </c>
      <c r="J23" s="9"/>
      <c r="K23" s="9">
        <f>269.345-257.408</f>
        <v>11.937000000000012</v>
      </c>
      <c r="L23" s="121">
        <f t="shared" si="0"/>
        <v>-1.4210854715202004E-14</v>
      </c>
    </row>
    <row r="24" spans="1:12" x14ac:dyDescent="0.25">
      <c r="A24" s="1" t="s">
        <v>8</v>
      </c>
      <c r="B24" s="9">
        <v>11313.356</v>
      </c>
      <c r="C24" s="9">
        <v>8131</v>
      </c>
      <c r="D24" s="9">
        <v>3044.0059999999999</v>
      </c>
      <c r="E24" s="9">
        <v>2510.817</v>
      </c>
      <c r="F24" s="9">
        <v>1157.943</v>
      </c>
      <c r="G24" s="9">
        <v>3474.9969999999998</v>
      </c>
      <c r="H24" s="9">
        <v>299.32600000000002</v>
      </c>
      <c r="I24" s="9">
        <v>146.81100000000001</v>
      </c>
      <c r="J24" s="9"/>
      <c r="K24" s="9">
        <v>30078.256000000001</v>
      </c>
      <c r="L24" s="121">
        <f t="shared" si="0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6">SUM(C20:C23)-C24</f>
        <v>0</v>
      </c>
      <c r="D25" s="121">
        <f t="shared" si="6"/>
        <v>0</v>
      </c>
      <c r="E25" s="121">
        <f t="shared" si="6"/>
        <v>0</v>
      </c>
      <c r="F25" s="121">
        <f t="shared" si="6"/>
        <v>0</v>
      </c>
      <c r="G25" s="121">
        <f t="shared" si="6"/>
        <v>0</v>
      </c>
      <c r="H25" s="121">
        <f t="shared" si="6"/>
        <v>0</v>
      </c>
      <c r="I25" s="121">
        <f t="shared" si="6"/>
        <v>0</v>
      </c>
      <c r="J25" s="121"/>
      <c r="K25" s="121">
        <f t="shared" si="6"/>
        <v>0</v>
      </c>
      <c r="L25" s="121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21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21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tr">
        <f>I15</f>
        <v>Other Territories</v>
      </c>
      <c r="J28" s="9" t="s">
        <v>26</v>
      </c>
      <c r="K28" s="9" t="s">
        <v>8</v>
      </c>
      <c r="L28" s="121"/>
    </row>
    <row r="29" spans="1:12" x14ac:dyDescent="0.25">
      <c r="A29" s="1" t="s">
        <v>9</v>
      </c>
      <c r="B29" s="9">
        <v>86.27</v>
      </c>
      <c r="C29" s="9">
        <v>61.594999999999999</v>
      </c>
      <c r="D29" s="9">
        <v>28.286999999999999</v>
      </c>
      <c r="E29" s="9">
        <v>17.852</v>
      </c>
      <c r="F29" s="9">
        <v>11.292</v>
      </c>
      <c r="G29" s="9">
        <v>9.5449999999999999</v>
      </c>
      <c r="H29" s="9">
        <v>2.2690000000000001</v>
      </c>
      <c r="I29" s="9">
        <v>1.8959999999999999</v>
      </c>
      <c r="J29" s="9"/>
      <c r="K29" s="9">
        <v>219.006</v>
      </c>
      <c r="L29" s="121">
        <f t="shared" si="0"/>
        <v>0</v>
      </c>
    </row>
    <row r="30" spans="1:12" x14ac:dyDescent="0.25">
      <c r="A30" s="1" t="s">
        <v>10</v>
      </c>
      <c r="B30" s="9">
        <v>46.314999999999998</v>
      </c>
      <c r="C30" s="9">
        <v>38.283000000000001</v>
      </c>
      <c r="D30" s="9">
        <v>17.853000000000002</v>
      </c>
      <c r="E30" s="9">
        <v>9.8010000000000002</v>
      </c>
      <c r="F30" s="9">
        <v>8.2070000000000007</v>
      </c>
      <c r="G30" s="9">
        <v>2.3420000000000001</v>
      </c>
      <c r="H30" s="9">
        <v>3.0720000000000001</v>
      </c>
      <c r="I30" s="9" t="e">
        <f>NA()</f>
        <v>#N/A</v>
      </c>
      <c r="J30" s="9"/>
      <c r="K30" s="9" t="e">
        <f>NA()</f>
        <v>#N/A</v>
      </c>
      <c r="L30" s="121" t="e">
        <f t="shared" si="0"/>
        <v>#N/A</v>
      </c>
    </row>
    <row r="31" spans="1:12" x14ac:dyDescent="0.25">
      <c r="A31" s="1" t="s">
        <v>11</v>
      </c>
      <c r="B31" s="9">
        <v>76.688000000000002</v>
      </c>
      <c r="C31" s="9">
        <v>58.469000000000001</v>
      </c>
      <c r="D31" s="9">
        <v>19.350000000000001</v>
      </c>
      <c r="E31" s="9">
        <v>16.707000000000001</v>
      </c>
      <c r="F31" s="9">
        <v>6.7889999999999997</v>
      </c>
      <c r="G31" s="9">
        <v>13.673</v>
      </c>
      <c r="H31" s="9">
        <v>0</v>
      </c>
      <c r="I31" s="9" t="e">
        <f>NA()</f>
        <v>#N/A</v>
      </c>
      <c r="J31" s="9"/>
      <c r="K31" s="9" t="e">
        <f>NA()</f>
        <v>#N/A</v>
      </c>
      <c r="L31" s="121" t="e">
        <f t="shared" si="0"/>
        <v>#N/A</v>
      </c>
    </row>
    <row r="32" spans="1:12" x14ac:dyDescent="0.25">
      <c r="A32" s="1" t="s">
        <v>12</v>
      </c>
      <c r="B32" s="118">
        <f t="shared" ref="B32:H32" si="7">B30+B31</f>
        <v>123.003</v>
      </c>
      <c r="C32" s="118">
        <f t="shared" si="7"/>
        <v>96.75200000000001</v>
      </c>
      <c r="D32" s="118">
        <f t="shared" si="7"/>
        <v>37.203000000000003</v>
      </c>
      <c r="E32" s="118">
        <f t="shared" si="7"/>
        <v>26.508000000000003</v>
      </c>
      <c r="F32" s="118">
        <f t="shared" si="7"/>
        <v>14.996</v>
      </c>
      <c r="G32" s="118">
        <f t="shared" si="7"/>
        <v>16.015000000000001</v>
      </c>
      <c r="H32" s="118">
        <f t="shared" si="7"/>
        <v>3.0720000000000001</v>
      </c>
      <c r="I32" s="9">
        <v>3.395</v>
      </c>
      <c r="J32" s="15"/>
      <c r="K32" s="9">
        <v>320.94400000000002</v>
      </c>
      <c r="L32" s="121">
        <f t="shared" si="0"/>
        <v>0</v>
      </c>
    </row>
    <row r="33" spans="1:12" x14ac:dyDescent="0.25">
      <c r="A33" s="1" t="s">
        <v>19</v>
      </c>
      <c r="B33" s="118">
        <f>SUM(B29,B32)</f>
        <v>209.273</v>
      </c>
      <c r="C33" s="118">
        <f>SUM(C29,C32)</f>
        <v>158.34700000000001</v>
      </c>
      <c r="D33" s="118">
        <f>SUM(D29,D32)</f>
        <v>65.490000000000009</v>
      </c>
      <c r="E33" s="118">
        <f>SUM(E29,E32)</f>
        <v>44.36</v>
      </c>
      <c r="F33" s="118">
        <f>SUM(F29,F32)</f>
        <v>26.288</v>
      </c>
      <c r="G33" s="118">
        <f t="shared" ref="G33:K33" si="8">SUM(G29,G32)</f>
        <v>25.560000000000002</v>
      </c>
      <c r="H33" s="118">
        <f t="shared" si="8"/>
        <v>5.3410000000000002</v>
      </c>
      <c r="I33" s="118">
        <f t="shared" si="8"/>
        <v>5.2910000000000004</v>
      </c>
      <c r="J33" s="118"/>
      <c r="K33" s="118">
        <f t="shared" si="8"/>
        <v>539.95000000000005</v>
      </c>
      <c r="L33" s="121">
        <f t="shared" si="0"/>
        <v>0</v>
      </c>
    </row>
    <row r="34" spans="1:12" x14ac:dyDescent="0.25">
      <c r="A34" s="1" t="s">
        <v>13</v>
      </c>
      <c r="B34" s="9">
        <v>4.4770000000000003</v>
      </c>
      <c r="C34" s="9">
        <v>4.0970000000000004</v>
      </c>
      <c r="D34" s="9">
        <v>0.37</v>
      </c>
      <c r="E34" s="9">
        <v>3.9E-2</v>
      </c>
      <c r="F34" s="9">
        <v>3.7999999999999999E-2</v>
      </c>
      <c r="G34" s="9">
        <v>5.7000000000000002E-2</v>
      </c>
      <c r="H34" s="9">
        <v>0</v>
      </c>
      <c r="I34" s="9">
        <v>0</v>
      </c>
      <c r="J34" s="9"/>
      <c r="K34" s="9">
        <v>9.0779999999999994</v>
      </c>
      <c r="L34" s="121">
        <f t="shared" si="0"/>
        <v>0</v>
      </c>
    </row>
    <row r="35" spans="1:12" x14ac:dyDescent="0.25">
      <c r="A35" s="1" t="s">
        <v>14</v>
      </c>
      <c r="B35" s="9">
        <v>4.1890000000000001</v>
      </c>
      <c r="C35" s="9">
        <v>2.3199999999999998</v>
      </c>
      <c r="D35" s="9">
        <v>1.1259999999999999</v>
      </c>
      <c r="E35" s="9">
        <v>0.91</v>
      </c>
      <c r="F35" s="9">
        <v>0.55100000000000005</v>
      </c>
      <c r="G35" s="9">
        <v>0.318</v>
      </c>
      <c r="H35" s="9">
        <v>0.13500000000000001</v>
      </c>
      <c r="I35" s="9">
        <v>0</v>
      </c>
      <c r="J35" s="9"/>
      <c r="K35" s="9">
        <v>9.5489999999999995</v>
      </c>
      <c r="L35" s="121">
        <f t="shared" si="0"/>
        <v>0</v>
      </c>
    </row>
    <row r="36" spans="1:12" x14ac:dyDescent="0.25">
      <c r="A36" s="1" t="s">
        <v>15</v>
      </c>
      <c r="B36" s="9">
        <v>3.4000000000000002E-2</v>
      </c>
      <c r="C36" s="9">
        <v>0</v>
      </c>
      <c r="D36" s="9">
        <v>0.20599999999999999</v>
      </c>
      <c r="E36" s="9">
        <v>1.919</v>
      </c>
      <c r="F36" s="9">
        <v>2E-3</v>
      </c>
      <c r="G36" s="9">
        <v>0</v>
      </c>
      <c r="H36" s="9">
        <v>0</v>
      </c>
      <c r="I36" s="9">
        <v>8.1000000000000003E-2</v>
      </c>
      <c r="J36" s="9"/>
      <c r="K36" s="9">
        <f>11.791-9.549</f>
        <v>2.2420000000000009</v>
      </c>
      <c r="L36" s="121">
        <f t="shared" si="0"/>
        <v>0</v>
      </c>
    </row>
    <row r="37" spans="1:12" x14ac:dyDescent="0.25">
      <c r="A37" s="1" t="s">
        <v>8</v>
      </c>
      <c r="B37" s="9">
        <v>217.97300000000001</v>
      </c>
      <c r="C37" s="9">
        <v>164.76400000000001</v>
      </c>
      <c r="D37" s="9">
        <v>67.191999999999993</v>
      </c>
      <c r="E37" s="9">
        <v>47.228000000000002</v>
      </c>
      <c r="F37" s="9">
        <v>26.879000000000001</v>
      </c>
      <c r="G37" s="9">
        <v>25.934999999999999</v>
      </c>
      <c r="H37" s="9">
        <v>5.476</v>
      </c>
      <c r="I37" s="9">
        <v>5.3719999999999999</v>
      </c>
      <c r="J37" s="9"/>
      <c r="K37" s="9">
        <v>560.81899999999996</v>
      </c>
      <c r="L37" s="121">
        <f t="shared" si="0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9">SUM(C33:C36)-C37</f>
        <v>0</v>
      </c>
      <c r="D38" s="121">
        <f t="shared" si="9"/>
        <v>0</v>
      </c>
      <c r="E38" s="121">
        <f t="shared" si="9"/>
        <v>0</v>
      </c>
      <c r="F38" s="121">
        <f t="shared" si="9"/>
        <v>0</v>
      </c>
      <c r="G38" s="121">
        <f t="shared" si="9"/>
        <v>0</v>
      </c>
      <c r="H38" s="121">
        <f t="shared" si="9"/>
        <v>0</v>
      </c>
      <c r="I38" s="121">
        <f t="shared" si="9"/>
        <v>0</v>
      </c>
      <c r="J38" s="121"/>
      <c r="K38" s="121">
        <f t="shared" si="9"/>
        <v>0</v>
      </c>
      <c r="L38" s="121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9" t="str">
        <f>B28</f>
        <v>NSW</v>
      </c>
      <c r="C41" s="9" t="str">
        <f t="shared" ref="C41:J41" si="10">C28</f>
        <v>Vic</v>
      </c>
      <c r="D41" s="9" t="str">
        <f t="shared" si="10"/>
        <v>Qld</v>
      </c>
      <c r="E41" s="9" t="str">
        <f t="shared" si="10"/>
        <v>SA</v>
      </c>
      <c r="F41" s="9" t="str">
        <f t="shared" si="10"/>
        <v>WA</v>
      </c>
      <c r="G41" s="9" t="str">
        <f t="shared" si="10"/>
        <v>Tas</v>
      </c>
      <c r="H41" s="9" t="str">
        <f t="shared" si="10"/>
        <v>ACT</v>
      </c>
      <c r="I41" s="9" t="str">
        <f t="shared" si="10"/>
        <v>Other Territories</v>
      </c>
      <c r="J41" s="9" t="str">
        <f t="shared" si="10"/>
        <v>PNG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1.9434539820193899</v>
      </c>
      <c r="C42" s="124">
        <f t="shared" ref="C42:K42" si="11">C29*100/C16</f>
        <v>2.0495362547806986</v>
      </c>
      <c r="D42" s="124">
        <f t="shared" si="11"/>
        <v>2.0547318323265604</v>
      </c>
      <c r="E42" s="124">
        <f t="shared" si="11"/>
        <v>1.6978312991757167</v>
      </c>
      <c r="F42" s="124">
        <f t="shared" si="11"/>
        <v>2.3500618108712215</v>
      </c>
      <c r="G42" s="124">
        <f t="shared" si="11"/>
        <v>1.409128554746379</v>
      </c>
      <c r="H42" s="124">
        <f t="shared" si="11"/>
        <v>1.5768661435928086</v>
      </c>
      <c r="I42" s="124">
        <f t="shared" si="11"/>
        <v>3.9655316656906217</v>
      </c>
      <c r="J42" s="124"/>
      <c r="K42" s="124">
        <f t="shared" si="11"/>
        <v>1.9515729113061144</v>
      </c>
      <c r="L42" s="4"/>
    </row>
    <row r="43" spans="1:12" x14ac:dyDescent="0.25">
      <c r="A43" s="1" t="s">
        <v>10</v>
      </c>
      <c r="B43" s="124">
        <f t="shared" ref="B43:K50" si="12">B30*100/B17</f>
        <v>2.8414511370405839</v>
      </c>
      <c r="C43" s="124">
        <f t="shared" si="12"/>
        <v>3.2447537511346849</v>
      </c>
      <c r="D43" s="124">
        <f t="shared" si="12"/>
        <v>3.250775685006337</v>
      </c>
      <c r="E43" s="124">
        <f t="shared" si="12"/>
        <v>2.9070319266316273</v>
      </c>
      <c r="F43" s="124">
        <f t="shared" si="12"/>
        <v>2.9183868685036827</v>
      </c>
      <c r="G43" s="124">
        <f t="shared" si="12"/>
        <v>1.9491652379446378</v>
      </c>
      <c r="H43" s="124">
        <f t="shared" si="12"/>
        <v>2.0540388742904137</v>
      </c>
      <c r="I43" s="124" t="e">
        <f t="shared" si="12"/>
        <v>#N/A</v>
      </c>
      <c r="J43" s="124"/>
      <c r="K43" s="124" t="e">
        <f t="shared" si="12"/>
        <v>#N/A</v>
      </c>
      <c r="L43" s="4"/>
    </row>
    <row r="44" spans="1:12" x14ac:dyDescent="0.25">
      <c r="A44" s="1" t="s">
        <v>11</v>
      </c>
      <c r="B44" s="124">
        <f t="shared" si="12"/>
        <v>1.6155923368070142</v>
      </c>
      <c r="C44" s="124">
        <f t="shared" si="12"/>
        <v>1.6229991827960812</v>
      </c>
      <c r="D44" s="124">
        <f t="shared" si="12"/>
        <v>1.8170976208698595</v>
      </c>
      <c r="E44" s="124">
        <f t="shared" si="12"/>
        <v>1.5299128315062962</v>
      </c>
      <c r="F44" s="124">
        <f t="shared" si="12"/>
        <v>1.8095844805940791</v>
      </c>
      <c r="G44" s="124">
        <f t="shared" si="12"/>
        <v>0.51353894171090753</v>
      </c>
      <c r="H44" s="124" t="e">
        <f t="shared" si="12"/>
        <v>#DIV/0!</v>
      </c>
      <c r="I44" s="124" t="e">
        <f t="shared" si="12"/>
        <v>#N/A</v>
      </c>
      <c r="J44" s="124"/>
      <c r="K44" s="124" t="e">
        <f t="shared" si="12"/>
        <v>#N/A</v>
      </c>
      <c r="L44" s="4"/>
    </row>
    <row r="45" spans="1:12" x14ac:dyDescent="0.25">
      <c r="A45" s="1" t="s">
        <v>12</v>
      </c>
      <c r="B45" s="124">
        <f t="shared" si="12"/>
        <v>1.9289386908847637</v>
      </c>
      <c r="C45" s="124">
        <f t="shared" si="12"/>
        <v>2.0230969115528681</v>
      </c>
      <c r="D45" s="124">
        <f t="shared" si="12"/>
        <v>2.3049086257966627</v>
      </c>
      <c r="E45" s="124">
        <f t="shared" si="12"/>
        <v>1.8547815481842274</v>
      </c>
      <c r="F45" s="124">
        <f t="shared" si="12"/>
        <v>2.284631299265981</v>
      </c>
      <c r="G45" s="124">
        <f t="shared" si="12"/>
        <v>0.57552865802097919</v>
      </c>
      <c r="H45" s="124">
        <f t="shared" si="12"/>
        <v>2.0540388742904137</v>
      </c>
      <c r="I45" s="124">
        <f t="shared" si="12"/>
        <v>3.5372689574694203</v>
      </c>
      <c r="J45" s="124"/>
      <c r="K45" s="124">
        <f t="shared" si="12"/>
        <v>1.7942943782384002</v>
      </c>
      <c r="L45" s="4"/>
    </row>
    <row r="46" spans="1:12" x14ac:dyDescent="0.25">
      <c r="A46" s="1" t="s">
        <v>19</v>
      </c>
      <c r="B46" s="124">
        <f t="shared" si="12"/>
        <v>1.9348960767578829</v>
      </c>
      <c r="C46" s="124">
        <f t="shared" si="12"/>
        <v>2.0333000114925039</v>
      </c>
      <c r="D46" s="124">
        <f t="shared" si="12"/>
        <v>2.1897495379926064</v>
      </c>
      <c r="E46" s="124">
        <f t="shared" si="12"/>
        <v>1.7882554028613697</v>
      </c>
      <c r="F46" s="124">
        <f t="shared" si="12"/>
        <v>2.3122851583802748</v>
      </c>
      <c r="G46" s="124">
        <f t="shared" si="12"/>
        <v>0.73872234559951533</v>
      </c>
      <c r="H46" s="124">
        <f t="shared" si="12"/>
        <v>1.820059157886128</v>
      </c>
      <c r="I46" s="124">
        <f t="shared" si="12"/>
        <v>3.6796717435148483</v>
      </c>
      <c r="J46" s="124"/>
      <c r="K46" s="124">
        <f t="shared" si="12"/>
        <v>1.8549280985621432</v>
      </c>
      <c r="L46" s="4"/>
    </row>
    <row r="47" spans="1:12" x14ac:dyDescent="0.25">
      <c r="A47" s="1" t="s">
        <v>13</v>
      </c>
      <c r="B47" s="124">
        <f t="shared" si="12"/>
        <v>1.1336530621546752</v>
      </c>
      <c r="C47" s="124">
        <f t="shared" si="12"/>
        <v>1.5174523689590804</v>
      </c>
      <c r="D47" s="124">
        <f t="shared" si="12"/>
        <v>1.3631507202593671</v>
      </c>
      <c r="E47" s="124">
        <f t="shared" si="12"/>
        <v>1.8198786747550164</v>
      </c>
      <c r="F47" s="124">
        <f t="shared" si="12"/>
        <v>2.237926972909305</v>
      </c>
      <c r="G47" s="124">
        <f t="shared" si="12"/>
        <v>1.3998035363457761</v>
      </c>
      <c r="H47" s="124" t="e">
        <f t="shared" si="12"/>
        <v>#DIV/0!</v>
      </c>
      <c r="I47" s="124" t="e">
        <f t="shared" si="12"/>
        <v>#DIV/0!</v>
      </c>
      <c r="J47" s="124"/>
      <c r="K47" s="124">
        <f t="shared" si="12"/>
        <v>1.2969201361208973</v>
      </c>
      <c r="L47" s="4"/>
    </row>
    <row r="48" spans="1:12" x14ac:dyDescent="0.25">
      <c r="A48" s="1" t="s">
        <v>14</v>
      </c>
      <c r="B48" s="124">
        <f t="shared" si="12"/>
        <v>4.0782748381443801</v>
      </c>
      <c r="C48" s="124">
        <f t="shared" si="12"/>
        <v>3.1640822115843594</v>
      </c>
      <c r="D48" s="124">
        <f t="shared" si="12"/>
        <v>4.312523937188816</v>
      </c>
      <c r="E48" s="124">
        <f t="shared" si="12"/>
        <v>4.7381026762470064</v>
      </c>
      <c r="F48" s="124">
        <f t="shared" si="12"/>
        <v>2.8574391951459832</v>
      </c>
      <c r="G48" s="124">
        <f t="shared" si="12"/>
        <v>2.9182343764338809</v>
      </c>
      <c r="H48" s="124">
        <f t="shared" si="12"/>
        <v>2.2982635342185906</v>
      </c>
      <c r="I48" s="124" t="e">
        <f t="shared" si="12"/>
        <v>#DIV/0!</v>
      </c>
      <c r="J48" s="124"/>
      <c r="K48" s="124">
        <f t="shared" si="12"/>
        <v>3.7096749129786173</v>
      </c>
      <c r="L48" s="4"/>
    </row>
    <row r="49" spans="1:12" x14ac:dyDescent="0.25">
      <c r="A49" s="1" t="s">
        <v>15</v>
      </c>
      <c r="B49" s="124" t="e">
        <f t="shared" si="12"/>
        <v>#DIV/0!</v>
      </c>
      <c r="C49" s="124" t="e">
        <f t="shared" si="12"/>
        <v>#DIV/0!</v>
      </c>
      <c r="D49" s="124" t="e">
        <f t="shared" si="12"/>
        <v>#DIV/0!</v>
      </c>
      <c r="E49" s="124">
        <f t="shared" si="12"/>
        <v>21.713057252772124</v>
      </c>
      <c r="F49" s="124">
        <f t="shared" si="12"/>
        <v>2.5641025641025643</v>
      </c>
      <c r="G49" s="124" t="e">
        <f t="shared" si="12"/>
        <v>#DIV/0!</v>
      </c>
      <c r="H49" s="124" t="e">
        <f t="shared" si="12"/>
        <v>#DIV/0!</v>
      </c>
      <c r="I49" s="124">
        <f t="shared" si="12"/>
        <v>2.6812313803376364</v>
      </c>
      <c r="J49" s="124"/>
      <c r="K49" s="124">
        <f t="shared" si="12"/>
        <v>18.78193851051352</v>
      </c>
      <c r="L49" s="4"/>
    </row>
    <row r="50" spans="1:12" x14ac:dyDescent="0.25">
      <c r="A50" s="1" t="s">
        <v>8</v>
      </c>
      <c r="B50" s="124">
        <f t="shared" si="12"/>
        <v>1.9266873596128331</v>
      </c>
      <c r="C50" s="124">
        <f t="shared" si="12"/>
        <v>2.0263682203910958</v>
      </c>
      <c r="D50" s="124">
        <f t="shared" si="12"/>
        <v>2.2073543876063315</v>
      </c>
      <c r="E50" s="124">
        <f t="shared" si="12"/>
        <v>1.88098136980911</v>
      </c>
      <c r="F50" s="124">
        <f t="shared" si="12"/>
        <v>2.3212714270046111</v>
      </c>
      <c r="G50" s="124">
        <f t="shared" si="12"/>
        <v>0.74633157956683127</v>
      </c>
      <c r="H50" s="124">
        <f t="shared" si="12"/>
        <v>1.8294434830251967</v>
      </c>
      <c r="I50" s="124">
        <f t="shared" si="12"/>
        <v>3.6591263597414363</v>
      </c>
      <c r="J50" s="124"/>
      <c r="K50" s="124">
        <f t="shared" si="12"/>
        <v>1.8645329702626372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tr">
        <f>B41</f>
        <v>NSW</v>
      </c>
      <c r="C52" s="1" t="str">
        <f t="shared" ref="C52:I52" si="13">C41</f>
        <v>Vic</v>
      </c>
      <c r="D52" s="1" t="str">
        <f t="shared" si="13"/>
        <v>Qld</v>
      </c>
      <c r="E52" s="1" t="str">
        <f t="shared" si="13"/>
        <v>SA</v>
      </c>
      <c r="F52" s="1" t="str">
        <f t="shared" si="13"/>
        <v>WA</v>
      </c>
      <c r="G52" s="1" t="str">
        <f t="shared" si="13"/>
        <v>Tas</v>
      </c>
      <c r="H52" s="1" t="str">
        <f t="shared" si="13"/>
        <v>ACT</v>
      </c>
      <c r="I52" s="1" t="str">
        <f t="shared" si="13"/>
        <v>Other Territories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1.9434539820193899</v>
      </c>
      <c r="C53" s="122">
        <f t="shared" ref="C53:J53" si="14">IF(C57&gt;0,C58*100/C57,NA())</f>
        <v>2.0495362547806986</v>
      </c>
      <c r="D53" s="122">
        <f t="shared" si="14"/>
        <v>2.0547318323265604</v>
      </c>
      <c r="E53" s="122">
        <f t="shared" si="14"/>
        <v>1.6978312991757167</v>
      </c>
      <c r="F53" s="122">
        <f t="shared" si="14"/>
        <v>2.3500618108712215</v>
      </c>
      <c r="G53" s="122">
        <f t="shared" si="14"/>
        <v>1.409128554746379</v>
      </c>
      <c r="H53" s="122">
        <f t="shared" si="14"/>
        <v>1.5768661435928086</v>
      </c>
      <c r="I53" s="122">
        <f t="shared" si="14"/>
        <v>3.9655316656906217</v>
      </c>
      <c r="J53" s="122">
        <f t="shared" si="14"/>
        <v>1.9515729113061144</v>
      </c>
      <c r="K53" s="124"/>
      <c r="L53" s="124">
        <f>L57</f>
        <v>1.9515729113061144</v>
      </c>
    </row>
    <row r="54" spans="1:12" x14ac:dyDescent="0.25">
      <c r="A54" s="1" t="s">
        <v>30</v>
      </c>
      <c r="B54" s="122">
        <f>IF(B63&gt;0,B64*100/B63,NA())</f>
        <v>1.9158605785679876</v>
      </c>
      <c r="C54" s="122">
        <f t="shared" ref="C54:J54" si="15">IF(C63&gt;0,C64*100/C63,NA())</f>
        <v>2.0127842400022167</v>
      </c>
      <c r="D54" s="122">
        <f t="shared" si="15"/>
        <v>2.3333713182153502</v>
      </c>
      <c r="E54" s="122">
        <f t="shared" si="15"/>
        <v>2.0129399366022596</v>
      </c>
      <c r="F54" s="122">
        <f t="shared" si="15"/>
        <v>2.3008509915934137</v>
      </c>
      <c r="G54" s="122">
        <f t="shared" si="15"/>
        <v>0.58585344441791409</v>
      </c>
      <c r="H54" s="122">
        <f t="shared" si="15"/>
        <v>2.0632684179035334</v>
      </c>
      <c r="I54" s="122">
        <f t="shared" si="15"/>
        <v>3.5111465772381538</v>
      </c>
      <c r="J54" s="122">
        <f t="shared" si="15"/>
        <v>1.8127323535652484</v>
      </c>
      <c r="K54" s="124"/>
      <c r="L54" s="124">
        <f>L63</f>
        <v>1.8127323535652484</v>
      </c>
    </row>
    <row r="55" spans="1:12" x14ac:dyDescent="0.25">
      <c r="A55" s="1" t="s">
        <v>8</v>
      </c>
      <c r="B55" s="122">
        <f>IF(B60&gt;0,B61*100/B60,NA())</f>
        <v>1.9266873596128331</v>
      </c>
      <c r="C55" s="122">
        <f t="shared" ref="C55:J55" si="16">IF(C60&gt;0,C61*100/C60,NA())</f>
        <v>2.0263682203910958</v>
      </c>
      <c r="D55" s="122">
        <f t="shared" si="16"/>
        <v>2.2073543876063315</v>
      </c>
      <c r="E55" s="122">
        <f t="shared" si="16"/>
        <v>1.88098136980911</v>
      </c>
      <c r="F55" s="122">
        <f t="shared" si="16"/>
        <v>2.3212714270046111</v>
      </c>
      <c r="G55" s="122">
        <f t="shared" si="16"/>
        <v>0.74633157956683127</v>
      </c>
      <c r="H55" s="122">
        <f t="shared" si="16"/>
        <v>1.8294434830251967</v>
      </c>
      <c r="I55" s="122">
        <f t="shared" si="16"/>
        <v>3.6591263597414363</v>
      </c>
      <c r="J55" s="122">
        <f t="shared" si="16"/>
        <v>1.8645329702626372</v>
      </c>
      <c r="K55" s="124"/>
      <c r="L55" s="124">
        <f>K50</f>
        <v>1.8645329702626372</v>
      </c>
    </row>
    <row r="56" spans="1:12" x14ac:dyDescent="0.25">
      <c r="A56" s="108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</row>
    <row r="57" spans="1:12" x14ac:dyDescent="0.25">
      <c r="A57" s="1" t="s">
        <v>31</v>
      </c>
      <c r="B57" s="117">
        <f>IF(B58=0,0,B16)</f>
        <v>4439.0039999999999</v>
      </c>
      <c r="C57" s="117">
        <f t="shared" ref="C57:H57" si="17">IF(C58=0,0,C16)</f>
        <v>3005.3139999999999</v>
      </c>
      <c r="D57" s="117">
        <f t="shared" si="17"/>
        <v>1376.6759999999999</v>
      </c>
      <c r="E57" s="117">
        <f t="shared" si="17"/>
        <v>1051.4590000000001</v>
      </c>
      <c r="F57" s="117">
        <f t="shared" si="17"/>
        <v>480.49799999999999</v>
      </c>
      <c r="G57" s="117">
        <f t="shared" si="17"/>
        <v>677.36900000000003</v>
      </c>
      <c r="H57" s="117">
        <f t="shared" si="17"/>
        <v>143.893</v>
      </c>
      <c r="I57" s="117">
        <f>IF(I58=0,0,I16)</f>
        <v>47.811999999999998</v>
      </c>
      <c r="J57" s="124">
        <f>SUM(B57:I57)</f>
        <v>11222.025</v>
      </c>
      <c r="K57" s="124">
        <f>J58*100/J57</f>
        <v>1.9515729113061144</v>
      </c>
      <c r="L57" s="124">
        <f>K57*K$50/K$60</f>
        <v>1.9515729113061144</v>
      </c>
    </row>
    <row r="58" spans="1:12" x14ac:dyDescent="0.25">
      <c r="A58" s="1" t="s">
        <v>32</v>
      </c>
      <c r="B58" s="117">
        <f>_xlfn.IFNA(B29,0)</f>
        <v>86.27</v>
      </c>
      <c r="C58" s="117">
        <f t="shared" ref="C58:H58" si="18">_xlfn.IFNA(C29,0)</f>
        <v>61.594999999999999</v>
      </c>
      <c r="D58" s="117">
        <f t="shared" si="18"/>
        <v>28.286999999999999</v>
      </c>
      <c r="E58" s="117">
        <f t="shared" si="18"/>
        <v>17.852</v>
      </c>
      <c r="F58" s="117">
        <f t="shared" si="18"/>
        <v>11.292</v>
      </c>
      <c r="G58" s="117">
        <f t="shared" si="18"/>
        <v>9.5449999999999999</v>
      </c>
      <c r="H58" s="117">
        <f t="shared" si="18"/>
        <v>2.2690000000000001</v>
      </c>
      <c r="I58" s="117">
        <f>_xlfn.IFNA(I29,0)</f>
        <v>1.8959999999999999</v>
      </c>
      <c r="J58" s="124">
        <f t="shared" ref="J58:J64" si="19">SUM(B58:I58)</f>
        <v>219.006</v>
      </c>
      <c r="K58" s="124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4"/>
      <c r="K59" s="124"/>
      <c r="L59" s="124"/>
    </row>
    <row r="60" spans="1:12" x14ac:dyDescent="0.25">
      <c r="A60" s="1" t="s">
        <v>38</v>
      </c>
      <c r="B60" s="117">
        <f>IF(B57=0,0,B24)</f>
        <v>11313.356</v>
      </c>
      <c r="C60" s="117">
        <f t="shared" ref="C60:H60" si="20">IF(C57=0,0,C24)</f>
        <v>8131</v>
      </c>
      <c r="D60" s="117">
        <f t="shared" si="20"/>
        <v>3044.0059999999999</v>
      </c>
      <c r="E60" s="117">
        <f t="shared" si="20"/>
        <v>2510.817</v>
      </c>
      <c r="F60" s="117">
        <f t="shared" si="20"/>
        <v>1157.943</v>
      </c>
      <c r="G60" s="117">
        <f t="shared" si="20"/>
        <v>3474.9969999999998</v>
      </c>
      <c r="H60" s="117">
        <f t="shared" si="20"/>
        <v>299.32600000000002</v>
      </c>
      <c r="I60" s="117">
        <f>IF(I57=0,0,I24)</f>
        <v>146.81100000000001</v>
      </c>
      <c r="J60" s="124">
        <f t="shared" si="19"/>
        <v>30078.256000000001</v>
      </c>
      <c r="K60" s="124">
        <f>J61*100/J60</f>
        <v>1.8645329702626372</v>
      </c>
      <c r="L60" s="124">
        <f>K60*K$50/K$60</f>
        <v>1.8645329702626372</v>
      </c>
    </row>
    <row r="61" spans="1:12" x14ac:dyDescent="0.25">
      <c r="A61" s="1" t="s">
        <v>39</v>
      </c>
      <c r="B61" s="117">
        <f>IF(B58=0,0,B37)</f>
        <v>217.97300000000001</v>
      </c>
      <c r="C61" s="117">
        <f t="shared" ref="C61:H61" si="21">IF(C58=0,0,C37)</f>
        <v>164.76400000000001</v>
      </c>
      <c r="D61" s="117">
        <f t="shared" si="21"/>
        <v>67.191999999999993</v>
      </c>
      <c r="E61" s="117">
        <f t="shared" si="21"/>
        <v>47.228000000000002</v>
      </c>
      <c r="F61" s="117">
        <f t="shared" si="21"/>
        <v>26.879000000000001</v>
      </c>
      <c r="G61" s="117">
        <f t="shared" si="21"/>
        <v>25.934999999999999</v>
      </c>
      <c r="H61" s="117">
        <f t="shared" si="21"/>
        <v>5.476</v>
      </c>
      <c r="I61" s="117">
        <f>IF(I58=0,0,I37)</f>
        <v>5.3719999999999999</v>
      </c>
      <c r="J61" s="124">
        <f t="shared" si="19"/>
        <v>560.81899999999996</v>
      </c>
      <c r="K61" s="124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4"/>
      <c r="K62" s="124"/>
      <c r="L62" s="124"/>
    </row>
    <row r="63" spans="1:12" x14ac:dyDescent="0.25">
      <c r="A63" s="1" t="s">
        <v>192</v>
      </c>
      <c r="B63" s="117">
        <f>B60-B57</f>
        <v>6874.3519999999999</v>
      </c>
      <c r="C63" s="117">
        <f t="shared" ref="C63:H64" si="22">C60-C57</f>
        <v>5125.6859999999997</v>
      </c>
      <c r="D63" s="117">
        <f t="shared" si="22"/>
        <v>1667.33</v>
      </c>
      <c r="E63" s="117">
        <f t="shared" si="22"/>
        <v>1459.3579999999999</v>
      </c>
      <c r="F63" s="117">
        <f t="shared" si="22"/>
        <v>677.44499999999994</v>
      </c>
      <c r="G63" s="117">
        <f t="shared" si="22"/>
        <v>2797.6279999999997</v>
      </c>
      <c r="H63" s="117">
        <f t="shared" si="22"/>
        <v>155.43300000000002</v>
      </c>
      <c r="I63" s="117">
        <f>I60-I57</f>
        <v>98.999000000000009</v>
      </c>
      <c r="J63" s="124">
        <f t="shared" si="19"/>
        <v>18856.231</v>
      </c>
      <c r="K63" s="124">
        <f>J64*100/J63</f>
        <v>1.8127323535652484</v>
      </c>
      <c r="L63" s="124">
        <f>K63*K$50/K$60</f>
        <v>1.8127323535652484</v>
      </c>
    </row>
    <row r="64" spans="1:12" x14ac:dyDescent="0.25">
      <c r="A64" s="1" t="s">
        <v>193</v>
      </c>
      <c r="B64" s="117">
        <f>B61-B58</f>
        <v>131.70300000000003</v>
      </c>
      <c r="C64" s="117">
        <f t="shared" si="22"/>
        <v>103.16900000000001</v>
      </c>
      <c r="D64" s="117">
        <f t="shared" si="22"/>
        <v>38.904999999999994</v>
      </c>
      <c r="E64" s="117">
        <f t="shared" si="22"/>
        <v>29.376000000000001</v>
      </c>
      <c r="F64" s="117">
        <f t="shared" si="22"/>
        <v>15.587000000000002</v>
      </c>
      <c r="G64" s="117">
        <f t="shared" si="22"/>
        <v>16.39</v>
      </c>
      <c r="H64" s="117">
        <f t="shared" si="22"/>
        <v>3.2069999999999999</v>
      </c>
      <c r="I64" s="117">
        <f>I61-I58</f>
        <v>3.476</v>
      </c>
      <c r="J64" s="124">
        <f t="shared" si="19"/>
        <v>341.81299999999999</v>
      </c>
      <c r="K64" s="123"/>
      <c r="L64" s="123"/>
    </row>
    <row r="65" spans="1:12" x14ac:dyDescent="0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L65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2DD5-8617-49F5-8C25-A14BADF6BEA1}">
  <sheetPr>
    <tabColor rgb="FF7030A0"/>
  </sheetPr>
  <dimension ref="A1:L64"/>
  <sheetViews>
    <sheetView topLeftCell="A22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1263792</v>
      </c>
      <c r="C3" s="3">
        <v>954645</v>
      </c>
      <c r="D3" s="3">
        <v>430069</v>
      </c>
      <c r="E3" s="3">
        <v>334376</v>
      </c>
      <c r="F3" s="3">
        <v>201059</v>
      </c>
      <c r="G3" s="3">
        <v>111396</v>
      </c>
      <c r="H3" s="3">
        <v>26551</v>
      </c>
      <c r="I3" s="3">
        <v>15123</v>
      </c>
      <c r="J3" s="3"/>
      <c r="K3" s="3">
        <v>3337011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1263792</v>
      </c>
      <c r="C7" s="5">
        <f t="shared" ref="C7:K7" si="1">SUM(C3,C6)</f>
        <v>954645</v>
      </c>
      <c r="D7" s="5">
        <f t="shared" si="1"/>
        <v>430069</v>
      </c>
      <c r="E7" s="5">
        <f t="shared" si="1"/>
        <v>334376</v>
      </c>
      <c r="F7" s="5">
        <f t="shared" si="1"/>
        <v>201059</v>
      </c>
      <c r="G7" s="5">
        <f t="shared" si="1"/>
        <v>111396</v>
      </c>
      <c r="H7" s="5">
        <f t="shared" si="1"/>
        <v>26551</v>
      </c>
      <c r="I7" s="5"/>
      <c r="J7" s="5"/>
      <c r="K7" s="5">
        <f t="shared" si="1"/>
        <v>3337011</v>
      </c>
      <c r="L7" s="4">
        <f t="shared" si="0"/>
        <v>-15123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1427654</v>
      </c>
      <c r="C11" s="3">
        <v>1135370</v>
      </c>
      <c r="D11" s="3">
        <v>515387</v>
      </c>
      <c r="E11" s="3">
        <v>396992</v>
      </c>
      <c r="F11" s="3">
        <v>226360</v>
      </c>
      <c r="G11" s="3">
        <v>135951</v>
      </c>
      <c r="H11" s="3">
        <v>30615</v>
      </c>
      <c r="I11" s="3">
        <v>7736</v>
      </c>
      <c r="J11" s="3">
        <v>11569</v>
      </c>
      <c r="K11" s="3">
        <v>3887634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-163862</v>
      </c>
      <c r="C12" s="4">
        <f t="shared" ref="C12:K12" si="2">SUM(C7:C10)-C11</f>
        <v>-180725</v>
      </c>
      <c r="D12" s="4">
        <f t="shared" si="2"/>
        <v>-85318</v>
      </c>
      <c r="E12" s="4">
        <f t="shared" si="2"/>
        <v>-62616</v>
      </c>
      <c r="F12" s="4">
        <f t="shared" si="2"/>
        <v>-25301</v>
      </c>
      <c r="G12" s="4">
        <f t="shared" si="2"/>
        <v>-24555</v>
      </c>
      <c r="H12" s="4">
        <f t="shared" si="2"/>
        <v>-4064</v>
      </c>
      <c r="I12" s="4"/>
      <c r="J12" s="4"/>
      <c r="K12" s="4">
        <f t="shared" si="2"/>
        <v>-550623</v>
      </c>
      <c r="L12" s="4">
        <f t="shared" si="0"/>
        <v>4182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4841.3609999999999</v>
      </c>
      <c r="C16" s="9">
        <v>3229.9540000000002</v>
      </c>
      <c r="D16" s="9">
        <v>1517.768</v>
      </c>
      <c r="E16" s="9">
        <v>1160.325</v>
      </c>
      <c r="F16" s="9">
        <v>545.96199999999999</v>
      </c>
      <c r="G16" s="9">
        <v>712.49699999999996</v>
      </c>
      <c r="H16" s="9">
        <v>165.72200000000001</v>
      </c>
      <c r="I16" s="9">
        <v>55.295999999999999</v>
      </c>
      <c r="J16" s="9"/>
      <c r="K16" s="9">
        <v>12228.885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4841.3609999999999</v>
      </c>
      <c r="C20" s="15">
        <f>SUM(C16,C19)</f>
        <v>3229.9540000000002</v>
      </c>
      <c r="D20" s="15">
        <f>SUM(D16,D19)</f>
        <v>1517.768</v>
      </c>
      <c r="E20" s="15">
        <f>SUM(E16,E19)</f>
        <v>1160.325</v>
      </c>
      <c r="F20" s="14"/>
      <c r="G20" s="14"/>
      <c r="H20" s="15">
        <f>SUM(H16,H19)</f>
        <v>165.72200000000001</v>
      </c>
      <c r="I20" s="15"/>
      <c r="J20" s="15"/>
      <c r="K20" s="14"/>
      <c r="L20" s="8">
        <f t="shared" si="0"/>
        <v>10915.130000000001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12543.65</v>
      </c>
      <c r="C24" s="9">
        <v>8731.9349999999995</v>
      </c>
      <c r="D24" s="9">
        <v>3364.7950000000001</v>
      </c>
      <c r="E24" s="9">
        <v>2655.741</v>
      </c>
      <c r="F24" s="9">
        <v>1315.5350000000001</v>
      </c>
      <c r="G24" s="9">
        <v>3625.2260000000001</v>
      </c>
      <c r="H24" s="9">
        <v>346.73200000000003</v>
      </c>
      <c r="I24" s="9">
        <v>87.915999999999997</v>
      </c>
      <c r="J24" s="9">
        <v>82.507000000000005</v>
      </c>
      <c r="K24" s="9">
        <v>32754.037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-7702.2889999999998</v>
      </c>
      <c r="C25" s="8">
        <f t="shared" ref="C25:K25" si="3">SUM(C20:C23)-C24</f>
        <v>-5501.9809999999998</v>
      </c>
      <c r="D25" s="8">
        <f t="shared" si="3"/>
        <v>-1847.027</v>
      </c>
      <c r="E25" s="8">
        <f t="shared" si="3"/>
        <v>-1495.4159999999999</v>
      </c>
      <c r="F25" s="8">
        <f t="shared" si="3"/>
        <v>-1315.5350000000001</v>
      </c>
      <c r="G25" s="8">
        <f t="shared" si="3"/>
        <v>-3625.2260000000001</v>
      </c>
      <c r="H25" s="8">
        <f t="shared" si="3"/>
        <v>-181.01000000000002</v>
      </c>
      <c r="I25" s="8"/>
      <c r="J25" s="8"/>
      <c r="K25" s="8">
        <f t="shared" si="3"/>
        <v>-32754.037</v>
      </c>
      <c r="L25" s="8">
        <f t="shared" si="0"/>
        <v>11085.553000000004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93.518000000000001</v>
      </c>
      <c r="C29" s="9">
        <v>65.262</v>
      </c>
      <c r="D29" s="9">
        <v>31.12</v>
      </c>
      <c r="E29" s="9">
        <v>19.478000000000002</v>
      </c>
      <c r="F29" s="9">
        <v>12.71</v>
      </c>
      <c r="G29" s="9">
        <v>10.029999999999999</v>
      </c>
      <c r="H29" s="9">
        <v>2.609</v>
      </c>
      <c r="I29" s="9">
        <v>2.1589999999999998</v>
      </c>
      <c r="J29" s="9"/>
      <c r="K29" s="9">
        <v>236.886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93.518000000000001</v>
      </c>
      <c r="C33" s="15">
        <f>SUM(C29,C32)</f>
        <v>65.262</v>
      </c>
      <c r="D33" s="9" t="e">
        <f>NA()</f>
        <v>#N/A</v>
      </c>
      <c r="E33" s="15">
        <f>SUM(E29,E32)</f>
        <v>19.478000000000002</v>
      </c>
      <c r="F33" s="14"/>
      <c r="G33" s="14"/>
      <c r="H33" s="15">
        <f>SUM(H29,H32)</f>
        <v>2.609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238.42599999999999</v>
      </c>
      <c r="C37" s="9">
        <v>175.90799999999999</v>
      </c>
      <c r="D37" s="9">
        <v>72.947999999999993</v>
      </c>
      <c r="E37" s="9">
        <v>50.094999999999999</v>
      </c>
      <c r="F37" s="9">
        <v>30.053999999999998</v>
      </c>
      <c r="G37" s="9">
        <v>27.646000000000001</v>
      </c>
      <c r="H37" s="9">
        <v>6.2880000000000003</v>
      </c>
      <c r="I37" s="9">
        <v>2.7650000000000001</v>
      </c>
      <c r="J37" s="9">
        <v>3.472</v>
      </c>
      <c r="K37" s="9">
        <v>607.60199999999998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-144.90799999999999</v>
      </c>
      <c r="C38" s="8">
        <f t="shared" ref="C38:K38" si="4">SUM(C33:C36)-C37</f>
        <v>-110.64599999999999</v>
      </c>
      <c r="D38" s="8" t="e">
        <f t="shared" si="4"/>
        <v>#N/A</v>
      </c>
      <c r="E38" s="8">
        <f t="shared" si="4"/>
        <v>-30.616999999999997</v>
      </c>
      <c r="F38" s="8">
        <f t="shared" si="4"/>
        <v>-30.053999999999998</v>
      </c>
      <c r="G38" s="8">
        <f t="shared" si="4"/>
        <v>-27.646000000000001</v>
      </c>
      <c r="H38" s="8">
        <f t="shared" si="4"/>
        <v>-3.6790000000000003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1.931646906727261</v>
      </c>
      <c r="C42" s="7">
        <f t="shared" ref="C42:K42" si="5">C29*100/C16</f>
        <v>2.0205241313034179</v>
      </c>
      <c r="D42" s="7">
        <f t="shared" si="5"/>
        <v>2.0503792410961359</v>
      </c>
      <c r="E42" s="7">
        <f t="shared" si="5"/>
        <v>1.6786676146769226</v>
      </c>
      <c r="F42" s="7">
        <f t="shared" si="5"/>
        <v>2.3280008498759988</v>
      </c>
      <c r="G42" s="7">
        <f t="shared" si="5"/>
        <v>1.4077252255097215</v>
      </c>
      <c r="H42" s="7">
        <f t="shared" si="5"/>
        <v>1.5743232642618359</v>
      </c>
      <c r="I42" s="7">
        <f t="shared" si="5"/>
        <v>3.9044415509259256</v>
      </c>
      <c r="J42" s="7" t="e">
        <f t="shared" si="5"/>
        <v>#DIV/0!</v>
      </c>
      <c r="K42" s="7">
        <f t="shared" si="5"/>
        <v>1.9371021969705331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1.931646906727261</v>
      </c>
      <c r="C46" s="7">
        <f t="shared" si="6"/>
        <v>2.0205241313034179</v>
      </c>
      <c r="D46" s="7" t="e">
        <f t="shared" si="6"/>
        <v>#N/A</v>
      </c>
      <c r="E46" s="7">
        <f t="shared" si="6"/>
        <v>1.6786676146769226</v>
      </c>
      <c r="F46" s="7" t="e">
        <f t="shared" si="6"/>
        <v>#DIV/0!</v>
      </c>
      <c r="G46" s="7" t="e">
        <f t="shared" si="6"/>
        <v>#DIV/0!</v>
      </c>
      <c r="H46" s="7">
        <f t="shared" si="6"/>
        <v>1.5743232642618359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1.9007705093812406</v>
      </c>
      <c r="C50" s="7">
        <f t="shared" si="6"/>
        <v>2.0145362969376204</v>
      </c>
      <c r="D50" s="7">
        <f t="shared" si="6"/>
        <v>2.1679775439514142</v>
      </c>
      <c r="E50" s="7">
        <f t="shared" si="6"/>
        <v>1.8862908694786125</v>
      </c>
      <c r="F50" s="7">
        <f t="shared" si="6"/>
        <v>2.2845458311637468</v>
      </c>
      <c r="G50" s="7">
        <f t="shared" si="6"/>
        <v>0.762600731650937</v>
      </c>
      <c r="H50" s="7">
        <f t="shared" si="6"/>
        <v>1.8135043780210653</v>
      </c>
      <c r="I50" s="7">
        <f t="shared" si="6"/>
        <v>3.1450475453842306</v>
      </c>
      <c r="J50" s="7">
        <f t="shared" si="6"/>
        <v>4.2081277952173748</v>
      </c>
      <c r="K50" s="7">
        <f t="shared" si="6"/>
        <v>1.8550446163323318</v>
      </c>
      <c r="L50" s="4">
        <f t="shared" si="0"/>
        <v>18.328356884853907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/>
      <c r="L52" s="1" t="s">
        <v>8</v>
      </c>
    </row>
    <row r="53" spans="1:12" x14ac:dyDescent="0.25">
      <c r="A53" s="1" t="s">
        <v>9</v>
      </c>
      <c r="B53" s="114">
        <f>IF(B57&gt;0,B58*100/B57,NA())</f>
        <v>1.931646906727261</v>
      </c>
      <c r="C53" s="114">
        <f t="shared" ref="C53:J53" si="7">IF(C57&gt;0,C58*100/C57,NA())</f>
        <v>2.0205241313034179</v>
      </c>
      <c r="D53" s="114">
        <f t="shared" si="7"/>
        <v>2.0503792410961359</v>
      </c>
      <c r="E53" s="114">
        <f t="shared" si="7"/>
        <v>1.6786676146769226</v>
      </c>
      <c r="F53" s="114">
        <f t="shared" si="7"/>
        <v>2.3280008498759988</v>
      </c>
      <c r="G53" s="114">
        <f t="shared" si="7"/>
        <v>1.4077252255097215</v>
      </c>
      <c r="H53" s="114">
        <f t="shared" si="7"/>
        <v>1.5743232642618359</v>
      </c>
      <c r="I53" s="114">
        <f t="shared" si="7"/>
        <v>3.9044415509259256</v>
      </c>
      <c r="J53" s="114">
        <f t="shared" si="7"/>
        <v>1.9371021969705335</v>
      </c>
      <c r="K53" s="7">
        <f>K42</f>
        <v>1.9371021969705331</v>
      </c>
      <c r="L53" s="7">
        <f>L57</f>
        <v>1.9433273525043537</v>
      </c>
    </row>
    <row r="54" spans="1:12" x14ac:dyDescent="0.25">
      <c r="A54" s="1" t="s">
        <v>30</v>
      </c>
      <c r="B54" s="114">
        <f>IF(B63&gt;0,B64*100/B63,NA())</f>
        <v>1.8813628000715112</v>
      </c>
      <c r="C54" s="114">
        <f t="shared" ref="C54:J54" si="8">IF(C63&gt;0,C64*100/C63,NA())</f>
        <v>2.0110211213015821</v>
      </c>
      <c r="D54" s="114">
        <f t="shared" si="8"/>
        <v>2.2646122660903165</v>
      </c>
      <c r="E54" s="114">
        <f t="shared" si="8"/>
        <v>2.0473901576551272</v>
      </c>
      <c r="F54" s="114">
        <f t="shared" si="8"/>
        <v>2.2537173211638137</v>
      </c>
      <c r="G54" s="114">
        <f t="shared" si="8"/>
        <v>0.60479364884271747</v>
      </c>
      <c r="H54" s="114">
        <f t="shared" si="8"/>
        <v>2.0324843931274517</v>
      </c>
      <c r="I54" s="114">
        <f t="shared" si="8"/>
        <v>1.8577559779276529</v>
      </c>
      <c r="J54" s="114">
        <f t="shared" si="8"/>
        <v>1.796460291708827</v>
      </c>
      <c r="K54" s="7"/>
      <c r="L54" s="7">
        <f>L63</f>
        <v>1.8022334743234094</v>
      </c>
    </row>
    <row r="55" spans="1:12" x14ac:dyDescent="0.25">
      <c r="A55" s="1" t="s">
        <v>8</v>
      </c>
      <c r="B55" s="114">
        <f>IF(B60&gt;0,B61*100/B60,NA())</f>
        <v>1.9007705093812406</v>
      </c>
      <c r="C55" s="114">
        <f t="shared" ref="C55:J55" si="9">IF(C60&gt;0,C61*100/C60,NA())</f>
        <v>2.0145362969376204</v>
      </c>
      <c r="D55" s="114">
        <f t="shared" si="9"/>
        <v>2.1679775439514142</v>
      </c>
      <c r="E55" s="114">
        <f t="shared" si="9"/>
        <v>1.8862908694786125</v>
      </c>
      <c r="F55" s="114">
        <f t="shared" si="9"/>
        <v>2.2845458311637468</v>
      </c>
      <c r="G55" s="114">
        <f t="shared" si="9"/>
        <v>0.762600731650937</v>
      </c>
      <c r="H55" s="114">
        <f t="shared" si="9"/>
        <v>1.8135043780210653</v>
      </c>
      <c r="I55" s="114">
        <f t="shared" si="9"/>
        <v>3.1450475453842306</v>
      </c>
      <c r="J55" s="114">
        <f t="shared" si="9"/>
        <v>1.8491022612041734</v>
      </c>
      <c r="K55" s="7">
        <f>K50</f>
        <v>1.8550446163323318</v>
      </c>
      <c r="L55" s="7">
        <f>K50</f>
        <v>1.8550446163323318</v>
      </c>
    </row>
    <row r="56" spans="1:12" x14ac:dyDescent="0.25">
      <c r="L56" s="108"/>
    </row>
    <row r="57" spans="1:12" x14ac:dyDescent="0.25">
      <c r="A57" s="1" t="s">
        <v>31</v>
      </c>
      <c r="B57" s="3">
        <f>IF(B58=0,0,B16)</f>
        <v>4841.3609999999999</v>
      </c>
      <c r="C57" s="3">
        <f t="shared" ref="C57:H57" si="10">IF(C58=0,0,C16)</f>
        <v>3229.9540000000002</v>
      </c>
      <c r="D57" s="3">
        <f t="shared" si="10"/>
        <v>1517.768</v>
      </c>
      <c r="E57" s="3">
        <f t="shared" si="10"/>
        <v>1160.325</v>
      </c>
      <c r="F57" s="3">
        <f t="shared" si="10"/>
        <v>545.96199999999999</v>
      </c>
      <c r="G57" s="3">
        <f t="shared" si="10"/>
        <v>712.49699999999996</v>
      </c>
      <c r="H57" s="3">
        <f t="shared" si="10"/>
        <v>165.72200000000001</v>
      </c>
      <c r="I57" s="3">
        <f>IF(I58=0,0,I16)</f>
        <v>55.295999999999999</v>
      </c>
      <c r="J57" s="3">
        <f>SUM(B57:I57)</f>
        <v>12228.885</v>
      </c>
      <c r="K57" s="7">
        <f>J58*100/J57</f>
        <v>1.9371021969705335</v>
      </c>
      <c r="L57" s="7">
        <f>K57*K$50/K$60</f>
        <v>1.9433273525043537</v>
      </c>
    </row>
    <row r="58" spans="1:12" x14ac:dyDescent="0.25">
      <c r="A58" s="1" t="s">
        <v>32</v>
      </c>
      <c r="B58" s="3">
        <f>_xlfn.IFNA(B29,0)</f>
        <v>93.518000000000001</v>
      </c>
      <c r="C58" s="3">
        <f t="shared" ref="C58:H58" si="11">_xlfn.IFNA(C29,0)</f>
        <v>65.262</v>
      </c>
      <c r="D58" s="3">
        <f t="shared" si="11"/>
        <v>31.12</v>
      </c>
      <c r="E58" s="3">
        <f t="shared" si="11"/>
        <v>19.478000000000002</v>
      </c>
      <c r="F58" s="3">
        <f t="shared" si="11"/>
        <v>12.71</v>
      </c>
      <c r="G58" s="3">
        <f t="shared" si="11"/>
        <v>10.029999999999999</v>
      </c>
      <c r="H58" s="3">
        <f t="shared" si="11"/>
        <v>2.609</v>
      </c>
      <c r="I58" s="3">
        <f>_xlfn.IFNA(I29,0)</f>
        <v>2.1589999999999998</v>
      </c>
      <c r="J58" s="3">
        <f>SUM(B58:I58)</f>
        <v>236.88600000000002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12543.65</v>
      </c>
      <c r="C60" s="3">
        <f t="shared" ref="C60:H60" si="12">IF(C57=0,0,C24)</f>
        <v>8731.9349999999995</v>
      </c>
      <c r="D60" s="3">
        <f t="shared" si="12"/>
        <v>3364.7950000000001</v>
      </c>
      <c r="E60" s="3">
        <f t="shared" si="12"/>
        <v>2655.741</v>
      </c>
      <c r="F60" s="3">
        <f t="shared" si="12"/>
        <v>1315.5350000000001</v>
      </c>
      <c r="G60" s="3">
        <f t="shared" si="12"/>
        <v>3625.2260000000001</v>
      </c>
      <c r="H60" s="3">
        <f t="shared" si="12"/>
        <v>346.73200000000003</v>
      </c>
      <c r="I60" s="3">
        <f>IF(I57=0,0,I24)</f>
        <v>87.915999999999997</v>
      </c>
      <c r="J60" s="3">
        <f>SUM(B60:I60)</f>
        <v>32671.53</v>
      </c>
      <c r="K60" s="7">
        <f>J61*100/J60</f>
        <v>1.8491022612041734</v>
      </c>
      <c r="L60" s="7">
        <f>K60*K$50/K$60</f>
        <v>1.8550446163323318</v>
      </c>
    </row>
    <row r="61" spans="1:12" x14ac:dyDescent="0.25">
      <c r="A61" s="1" t="s">
        <v>39</v>
      </c>
      <c r="B61" s="3">
        <f>IF(B58=0,0,B37)</f>
        <v>238.42599999999999</v>
      </c>
      <c r="C61" s="3">
        <f t="shared" ref="C61:H61" si="13">IF(C58=0,0,C37)</f>
        <v>175.90799999999999</v>
      </c>
      <c r="D61" s="3">
        <f t="shared" si="13"/>
        <v>72.947999999999993</v>
      </c>
      <c r="E61" s="3">
        <f t="shared" si="13"/>
        <v>50.094999999999999</v>
      </c>
      <c r="F61" s="3">
        <f t="shared" si="13"/>
        <v>30.053999999999998</v>
      </c>
      <c r="G61" s="3">
        <f t="shared" si="13"/>
        <v>27.646000000000001</v>
      </c>
      <c r="H61" s="3">
        <f t="shared" si="13"/>
        <v>6.2880000000000003</v>
      </c>
      <c r="I61" s="3">
        <f>IF(I58=0,0,I37)</f>
        <v>2.7650000000000001</v>
      </c>
      <c r="J61" s="3">
        <f>SUM(B61:I61)</f>
        <v>604.12999999999988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7702.2889999999998</v>
      </c>
      <c r="C63" s="3">
        <f t="shared" ref="C63:J64" si="14">C60-C57</f>
        <v>5501.9809999999998</v>
      </c>
      <c r="D63" s="3">
        <f t="shared" si="14"/>
        <v>1847.027</v>
      </c>
      <c r="E63" s="3">
        <f t="shared" si="14"/>
        <v>1495.4159999999999</v>
      </c>
      <c r="F63" s="3">
        <f t="shared" si="14"/>
        <v>769.57300000000009</v>
      </c>
      <c r="G63" s="3">
        <f t="shared" si="14"/>
        <v>2912.7290000000003</v>
      </c>
      <c r="H63" s="3">
        <f t="shared" si="14"/>
        <v>181.01000000000002</v>
      </c>
      <c r="I63" s="3">
        <f>I60-I57</f>
        <v>32.619999999999997</v>
      </c>
      <c r="J63" s="3">
        <f t="shared" si="14"/>
        <v>20442.644999999997</v>
      </c>
      <c r="K63" s="7">
        <f>J64*100/J63</f>
        <v>1.796460291708827</v>
      </c>
      <c r="L63" s="7">
        <f>K63*K$50/K$60</f>
        <v>1.8022334743234094</v>
      </c>
    </row>
    <row r="64" spans="1:12" x14ac:dyDescent="0.25">
      <c r="A64" s="1" t="s">
        <v>193</v>
      </c>
      <c r="B64" s="3">
        <f>B61-B58</f>
        <v>144.90799999999999</v>
      </c>
      <c r="C64" s="3">
        <f t="shared" si="14"/>
        <v>110.64599999999999</v>
      </c>
      <c r="D64" s="3">
        <f t="shared" si="14"/>
        <v>41.827999999999989</v>
      </c>
      <c r="E64" s="3">
        <f t="shared" si="14"/>
        <v>30.616999999999997</v>
      </c>
      <c r="F64" s="3">
        <f t="shared" si="14"/>
        <v>17.343999999999998</v>
      </c>
      <c r="G64" s="3">
        <f t="shared" si="14"/>
        <v>17.616</v>
      </c>
      <c r="H64" s="3">
        <f t="shared" si="14"/>
        <v>3.6790000000000003</v>
      </c>
      <c r="I64" s="3">
        <f>I61-I58</f>
        <v>0.60600000000000032</v>
      </c>
      <c r="J64" s="3">
        <f t="shared" si="14"/>
        <v>367.24399999999986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9DD8-FF17-4A34-B24A-0B9F29776772}">
  <sheetPr>
    <tabColor rgb="FF92D050"/>
  </sheetPr>
  <dimension ref="A1:L64"/>
  <sheetViews>
    <sheetView topLeftCell="A40" workbookViewId="0">
      <selection activeCell="J46" sqref="J46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37</v>
      </c>
      <c r="J2" s="1" t="s">
        <v>26</v>
      </c>
      <c r="K2" s="1" t="s">
        <v>8</v>
      </c>
      <c r="L2" s="120" t="s">
        <v>16</v>
      </c>
    </row>
    <row r="3" spans="1:12" x14ac:dyDescent="0.25">
      <c r="A3" s="1" t="s">
        <v>9</v>
      </c>
      <c r="B3" s="3">
        <v>1303515</v>
      </c>
      <c r="C3" s="3">
        <v>984679</v>
      </c>
      <c r="D3" s="3">
        <v>440734</v>
      </c>
      <c r="E3" s="3">
        <v>343206</v>
      </c>
      <c r="F3" s="3">
        <v>211844</v>
      </c>
      <c r="G3" s="3">
        <v>114645</v>
      </c>
      <c r="H3" s="3">
        <v>29008</v>
      </c>
      <c r="I3" s="3">
        <v>16911</v>
      </c>
      <c r="J3" s="3"/>
      <c r="K3" s="3">
        <v>3444542</v>
      </c>
      <c r="L3" s="119">
        <f>SUM(B3:J3)-K3</f>
        <v>0</v>
      </c>
    </row>
    <row r="4" spans="1:12" x14ac:dyDescent="0.25">
      <c r="A4" s="1" t="s">
        <v>10</v>
      </c>
      <c r="B4" s="3">
        <v>143957</v>
      </c>
      <c r="C4" s="3">
        <v>114586</v>
      </c>
      <c r="D4" s="3">
        <v>54722</v>
      </c>
      <c r="E4" s="3">
        <v>41947</v>
      </c>
      <c r="F4" s="1" t="e">
        <f>NA()</f>
        <v>#N/A</v>
      </c>
      <c r="G4" s="3">
        <v>12802</v>
      </c>
      <c r="H4" s="3">
        <v>3956</v>
      </c>
      <c r="I4" s="1" t="e">
        <f>NA()</f>
        <v>#N/A</v>
      </c>
      <c r="J4" s="3"/>
      <c r="K4" s="1" t="e">
        <f>NA()</f>
        <v>#N/A</v>
      </c>
      <c r="L4" s="119" t="e">
        <f t="shared" ref="L4:L38" si="0">SUM(B4:J4)-K4</f>
        <v>#N/A</v>
      </c>
    </row>
    <row r="5" spans="1:12" x14ac:dyDescent="0.25">
      <c r="A5" s="1" t="s">
        <v>11</v>
      </c>
      <c r="B5" s="3">
        <v>22754</v>
      </c>
      <c r="C5" s="3">
        <v>73482</v>
      </c>
      <c r="D5" s="3">
        <v>32588</v>
      </c>
      <c r="E5" s="3">
        <v>21557</v>
      </c>
      <c r="F5" s="1" t="e">
        <f>NA()</f>
        <v>#N/A</v>
      </c>
      <c r="G5" s="3">
        <v>12331</v>
      </c>
      <c r="H5" s="1">
        <v>0</v>
      </c>
      <c r="I5" s="1" t="e">
        <f>NA()</f>
        <v>#N/A</v>
      </c>
      <c r="J5" s="1"/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117">
        <f>B4+B5</f>
        <v>166711</v>
      </c>
      <c r="C6" s="117">
        <f>C4+C5</f>
        <v>188068</v>
      </c>
      <c r="D6" s="117">
        <f t="shared" ref="D6:H6" si="1">D4+D5</f>
        <v>87310</v>
      </c>
      <c r="E6" s="117">
        <f t="shared" si="1"/>
        <v>63504</v>
      </c>
      <c r="F6" s="3">
        <v>26205</v>
      </c>
      <c r="G6" s="117">
        <f t="shared" si="1"/>
        <v>25133</v>
      </c>
      <c r="H6" s="117">
        <f t="shared" si="1"/>
        <v>3956</v>
      </c>
      <c r="I6" s="1">
        <v>4230</v>
      </c>
      <c r="J6" s="5"/>
      <c r="K6" s="1">
        <v>565117</v>
      </c>
      <c r="L6" s="119">
        <f t="shared" si="0"/>
        <v>0</v>
      </c>
    </row>
    <row r="7" spans="1:12" x14ac:dyDescent="0.25">
      <c r="A7" s="1" t="s">
        <v>19</v>
      </c>
      <c r="B7" s="117">
        <f>SUM(B3,B6)</f>
        <v>1470226</v>
      </c>
      <c r="C7" s="117">
        <f t="shared" ref="C7:K7" si="2">SUM(C3,C6)</f>
        <v>1172747</v>
      </c>
      <c r="D7" s="117">
        <f t="shared" si="2"/>
        <v>528044</v>
      </c>
      <c r="E7" s="117">
        <f t="shared" si="2"/>
        <v>406710</v>
      </c>
      <c r="F7" s="117">
        <f t="shared" si="2"/>
        <v>238049</v>
      </c>
      <c r="G7" s="117">
        <f t="shared" si="2"/>
        <v>139778</v>
      </c>
      <c r="H7" s="117">
        <f t="shared" si="2"/>
        <v>32964</v>
      </c>
      <c r="I7" s="117">
        <f t="shared" si="2"/>
        <v>21141</v>
      </c>
      <c r="J7" s="117"/>
      <c r="K7" s="117">
        <f t="shared" si="2"/>
        <v>4009659</v>
      </c>
      <c r="L7" s="119">
        <f t="shared" si="0"/>
        <v>0</v>
      </c>
    </row>
    <row r="8" spans="1:12" x14ac:dyDescent="0.25">
      <c r="A8" s="1" t="s">
        <v>13</v>
      </c>
      <c r="B8" s="3">
        <v>1</v>
      </c>
      <c r="C8" s="3">
        <v>5</v>
      </c>
      <c r="D8" s="1">
        <v>1</v>
      </c>
      <c r="E8" s="3">
        <v>1</v>
      </c>
      <c r="F8" s="3">
        <v>1</v>
      </c>
      <c r="G8" s="3">
        <v>2</v>
      </c>
      <c r="H8" s="3">
        <v>0</v>
      </c>
      <c r="I8" s="3">
        <v>0</v>
      </c>
      <c r="J8" s="3"/>
      <c r="K8" s="3">
        <v>11</v>
      </c>
      <c r="L8" s="119">
        <f t="shared" si="0"/>
        <v>0</v>
      </c>
    </row>
    <row r="9" spans="1:12" x14ac:dyDescent="0.25">
      <c r="A9" s="1" t="s">
        <v>14</v>
      </c>
      <c r="B9" s="3">
        <v>534</v>
      </c>
      <c r="C9" s="3">
        <v>358</v>
      </c>
      <c r="D9" s="1">
        <v>132</v>
      </c>
      <c r="E9" s="3">
        <v>148</v>
      </c>
      <c r="F9" s="3">
        <v>160</v>
      </c>
      <c r="G9" s="3">
        <v>117</v>
      </c>
      <c r="H9" s="3">
        <v>322</v>
      </c>
      <c r="I9" s="3">
        <v>3</v>
      </c>
      <c r="J9" s="3"/>
      <c r="K9" s="3">
        <v>1774</v>
      </c>
      <c r="L9" s="119">
        <f t="shared" si="0"/>
        <v>0</v>
      </c>
    </row>
    <row r="10" spans="1:12" x14ac:dyDescent="0.25">
      <c r="A10" s="1" t="s">
        <v>15</v>
      </c>
      <c r="B10" s="3">
        <v>0</v>
      </c>
      <c r="C10" s="3">
        <v>0</v>
      </c>
      <c r="D10" s="1">
        <v>0</v>
      </c>
      <c r="E10" s="3">
        <v>1015</v>
      </c>
      <c r="F10" s="3">
        <v>42</v>
      </c>
      <c r="G10" s="3">
        <v>0</v>
      </c>
      <c r="H10" s="3">
        <v>0</v>
      </c>
      <c r="I10" s="3">
        <v>0</v>
      </c>
      <c r="J10" s="3"/>
      <c r="K10" s="3">
        <v>1057</v>
      </c>
      <c r="L10" s="119">
        <f t="shared" si="0"/>
        <v>0</v>
      </c>
    </row>
    <row r="11" spans="1:12" x14ac:dyDescent="0.25">
      <c r="A11" s="1" t="s">
        <v>8</v>
      </c>
      <c r="B11" s="3">
        <v>1470761</v>
      </c>
      <c r="C11" s="3">
        <v>1173110</v>
      </c>
      <c r="D11" s="3">
        <v>528177</v>
      </c>
      <c r="E11" s="3">
        <v>407874</v>
      </c>
      <c r="F11" s="3">
        <v>238252</v>
      </c>
      <c r="G11" s="3">
        <v>139897</v>
      </c>
      <c r="H11" s="3">
        <v>33286</v>
      </c>
      <c r="I11" s="3">
        <v>21144</v>
      </c>
      <c r="J11" s="3">
        <v>12786</v>
      </c>
      <c r="K11" s="3">
        <v>4012501</v>
      </c>
      <c r="L11" s="119">
        <f t="shared" si="0"/>
        <v>12786</v>
      </c>
    </row>
    <row r="12" spans="1:12" x14ac:dyDescent="0.25">
      <c r="A12" s="120" t="s">
        <v>16</v>
      </c>
      <c r="B12" s="119">
        <f>SUM(B7:B10)-B11</f>
        <v>0</v>
      </c>
      <c r="C12" s="119">
        <f t="shared" ref="C12:K12" si="3">SUM(C7:C10)-C11</f>
        <v>0</v>
      </c>
      <c r="D12" s="119">
        <f t="shared" si="3"/>
        <v>0</v>
      </c>
      <c r="E12" s="119">
        <f t="shared" si="3"/>
        <v>0</v>
      </c>
      <c r="F12" s="119">
        <f t="shared" si="3"/>
        <v>0</v>
      </c>
      <c r="G12" s="119">
        <f t="shared" si="3"/>
        <v>0</v>
      </c>
      <c r="H12" s="119">
        <f t="shared" si="3"/>
        <v>0</v>
      </c>
      <c r="I12" s="119">
        <f t="shared" si="3"/>
        <v>0</v>
      </c>
      <c r="J12" s="119"/>
      <c r="K12" s="119">
        <f t="shared" si="3"/>
        <v>0</v>
      </c>
      <c r="L12" s="119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119" t="e">
        <f t="shared" si="0"/>
        <v>#VALUE!</v>
      </c>
    </row>
    <row r="16" spans="1:12" x14ac:dyDescent="0.25">
      <c r="A16" s="1" t="s">
        <v>9</v>
      </c>
      <c r="B16" s="9">
        <v>5223.1180000000004</v>
      </c>
      <c r="C16" s="9">
        <v>3382.712</v>
      </c>
      <c r="D16" s="9">
        <v>1644.33</v>
      </c>
      <c r="E16" s="9">
        <v>1219.9090000000001</v>
      </c>
      <c r="F16" s="9">
        <v>626.93100000000004</v>
      </c>
      <c r="G16" s="9">
        <v>710.57500000000005</v>
      </c>
      <c r="H16" s="9">
        <v>180.56299999999999</v>
      </c>
      <c r="I16" s="9">
        <v>61.21</v>
      </c>
      <c r="J16" s="9"/>
      <c r="K16" s="9">
        <v>13049.348</v>
      </c>
      <c r="L16" s="121">
        <f t="shared" si="0"/>
        <v>0</v>
      </c>
    </row>
    <row r="17" spans="1:12" x14ac:dyDescent="0.25">
      <c r="A17" s="1" t="s">
        <v>10</v>
      </c>
      <c r="B17" s="9">
        <v>1982.7339999999999</v>
      </c>
      <c r="C17" s="9">
        <v>1411.98</v>
      </c>
      <c r="D17" s="9">
        <v>650.28800000000001</v>
      </c>
      <c r="E17" s="9">
        <v>414.459</v>
      </c>
      <c r="F17" s="9">
        <v>347.851</v>
      </c>
      <c r="G17" s="9">
        <v>126.842</v>
      </c>
      <c r="H17" s="9">
        <v>186.322</v>
      </c>
      <c r="I17" s="9" t="e">
        <f>NA()</f>
        <v>#N/A</v>
      </c>
      <c r="J17" s="9"/>
      <c r="K17" s="9" t="e">
        <f>NA()</f>
        <v>#N/A</v>
      </c>
      <c r="L17" s="121" t="e">
        <f t="shared" si="0"/>
        <v>#N/A</v>
      </c>
    </row>
    <row r="18" spans="1:12" x14ac:dyDescent="0.25">
      <c r="A18" s="1" t="s">
        <v>11</v>
      </c>
      <c r="B18" s="9">
        <v>5802.7839999999997</v>
      </c>
      <c r="C18" s="9">
        <v>4101.0749999999998</v>
      </c>
      <c r="D18" s="9">
        <v>1414.624</v>
      </c>
      <c r="E18" s="9">
        <v>1357.8879999999999</v>
      </c>
      <c r="F18" s="9">
        <v>478.05599999999998</v>
      </c>
      <c r="G18" s="9">
        <v>2387.337</v>
      </c>
      <c r="H18" s="9">
        <v>0</v>
      </c>
      <c r="I18" s="9" t="e">
        <f>NA()</f>
        <v>#N/A</v>
      </c>
      <c r="J18" s="9"/>
      <c r="K18" s="9" t="e">
        <f>NA()</f>
        <v>#N/A</v>
      </c>
      <c r="L18" s="121" t="e">
        <f t="shared" si="0"/>
        <v>#N/A</v>
      </c>
    </row>
    <row r="19" spans="1:12" x14ac:dyDescent="0.25">
      <c r="A19" s="1" t="s">
        <v>12</v>
      </c>
      <c r="B19" s="118">
        <f>B17+B18</f>
        <v>7785.518</v>
      </c>
      <c r="C19" s="118">
        <f>C17+C18</f>
        <v>5513.0550000000003</v>
      </c>
      <c r="D19" s="118">
        <f>D17+D18</f>
        <v>2064.9120000000003</v>
      </c>
      <c r="E19" s="118">
        <f>E17+E18</f>
        <v>1772.347</v>
      </c>
      <c r="F19" s="118">
        <f t="shared" ref="F19:H19" si="4">F17+F18</f>
        <v>825.90699999999993</v>
      </c>
      <c r="G19" s="118">
        <f t="shared" si="4"/>
        <v>2514.1790000000001</v>
      </c>
      <c r="H19" s="118">
        <f t="shared" si="4"/>
        <v>186.322</v>
      </c>
      <c r="I19" s="9">
        <v>140.77699999999999</v>
      </c>
      <c r="J19" s="15"/>
      <c r="K19" s="9">
        <v>20803.017</v>
      </c>
      <c r="L19" s="121">
        <f t="shared" si="0"/>
        <v>0</v>
      </c>
    </row>
    <row r="20" spans="1:12" x14ac:dyDescent="0.25">
      <c r="A20" s="1" t="s">
        <v>19</v>
      </c>
      <c r="B20" s="118">
        <f>SUM(B16,B19)</f>
        <v>13008.636</v>
      </c>
      <c r="C20" s="118">
        <f>SUM(C16,C19)</f>
        <v>8895.7669999999998</v>
      </c>
      <c r="D20" s="118">
        <f>SUM(D16,D19)</f>
        <v>3709.2420000000002</v>
      </c>
      <c r="E20" s="118">
        <f>SUM(E16,E19)</f>
        <v>2992.2560000000003</v>
      </c>
      <c r="F20" s="118">
        <f t="shared" ref="F20:K20" si="5">SUM(F16,F19)</f>
        <v>1452.838</v>
      </c>
      <c r="G20" s="118">
        <f t="shared" si="5"/>
        <v>3224.7539999999999</v>
      </c>
      <c r="H20" s="118">
        <f t="shared" si="5"/>
        <v>366.88499999999999</v>
      </c>
      <c r="I20" s="118">
        <f t="shared" si="5"/>
        <v>201.98699999999999</v>
      </c>
      <c r="J20" s="118"/>
      <c r="K20" s="118">
        <f t="shared" si="5"/>
        <v>33852.364999999998</v>
      </c>
      <c r="L20" s="121">
        <f t="shared" si="0"/>
        <v>0</v>
      </c>
    </row>
    <row r="21" spans="1:12" x14ac:dyDescent="0.25">
      <c r="A21" s="1" t="s">
        <v>13</v>
      </c>
      <c r="B21" s="9">
        <v>396.49200000000002</v>
      </c>
      <c r="C21" s="9">
        <v>251.97</v>
      </c>
      <c r="D21" s="9">
        <v>23.254000000000001</v>
      </c>
      <c r="E21" s="9">
        <v>1.7210000000000001</v>
      </c>
      <c r="F21" s="9">
        <v>1.5760000000000001</v>
      </c>
      <c r="G21" s="9">
        <v>3.2240000000000002</v>
      </c>
      <c r="H21" s="9">
        <v>0</v>
      </c>
      <c r="I21" s="9">
        <v>0</v>
      </c>
      <c r="J21" s="9"/>
      <c r="K21" s="9">
        <v>678.23699999999997</v>
      </c>
      <c r="L21" s="121">
        <f t="shared" si="0"/>
        <v>0</v>
      </c>
    </row>
    <row r="22" spans="1:12" x14ac:dyDescent="0.25">
      <c r="A22" s="1" t="s">
        <v>14</v>
      </c>
      <c r="B22" s="9">
        <v>114.94499999999999</v>
      </c>
      <c r="C22" s="9">
        <v>85.150999999999996</v>
      </c>
      <c r="D22" s="9">
        <v>29.77</v>
      </c>
      <c r="E22" s="9">
        <v>20.873999999999999</v>
      </c>
      <c r="F22" s="9">
        <v>23.134</v>
      </c>
      <c r="G22" s="9">
        <v>11.515000000000001</v>
      </c>
      <c r="H22" s="9">
        <v>7.94</v>
      </c>
      <c r="I22" s="9">
        <v>1.0389999999999999</v>
      </c>
      <c r="J22" s="9"/>
      <c r="K22" s="9">
        <v>294.36799999999999</v>
      </c>
      <c r="L22" s="121">
        <f t="shared" si="0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1.0580000000000001</v>
      </c>
      <c r="F23" s="9">
        <v>1.4E-2</v>
      </c>
      <c r="G23" s="9">
        <v>0</v>
      </c>
      <c r="H23" s="9">
        <v>0</v>
      </c>
      <c r="I23" s="9">
        <v>3.3849999999999998</v>
      </c>
      <c r="J23" s="9"/>
      <c r="K23" s="9">
        <v>4.4569999999999999</v>
      </c>
      <c r="L23" s="121">
        <f t="shared" si="0"/>
        <v>0</v>
      </c>
    </row>
    <row r="24" spans="1:12" x14ac:dyDescent="0.25">
      <c r="A24" s="1" t="s">
        <v>8</v>
      </c>
      <c r="B24" s="9">
        <v>13520.073</v>
      </c>
      <c r="C24" s="9">
        <v>9232.8880000000008</v>
      </c>
      <c r="D24" s="9">
        <v>3762.2660000000001</v>
      </c>
      <c r="E24" s="9">
        <v>3015.9090000000001</v>
      </c>
      <c r="F24" s="9">
        <v>1477.585</v>
      </c>
      <c r="G24" s="9">
        <v>3239.4929999999999</v>
      </c>
      <c r="H24" s="9">
        <v>374.82499999999999</v>
      </c>
      <c r="I24" s="9">
        <v>206.411</v>
      </c>
      <c r="J24" s="9"/>
      <c r="K24" s="9">
        <v>34829.427000000003</v>
      </c>
      <c r="L24" s="119">
        <f t="shared" si="0"/>
        <v>2.299999999377178E-2</v>
      </c>
    </row>
    <row r="25" spans="1:12" x14ac:dyDescent="0.25">
      <c r="A25" s="120" t="s">
        <v>16</v>
      </c>
      <c r="B25" s="119">
        <f>SUM(B20:B23)-B24</f>
        <v>0</v>
      </c>
      <c r="C25" s="121">
        <f t="shared" ref="C25:K25" si="6">SUM(C20:C23)-C24</f>
        <v>0</v>
      </c>
      <c r="D25" s="121">
        <f t="shared" si="6"/>
        <v>0</v>
      </c>
      <c r="E25" s="121">
        <f t="shared" si="6"/>
        <v>0</v>
      </c>
      <c r="F25" s="121">
        <f t="shared" si="6"/>
        <v>-2.3000000000138243E-2</v>
      </c>
      <c r="G25" s="121">
        <f t="shared" si="6"/>
        <v>0</v>
      </c>
      <c r="H25" s="121">
        <f t="shared" si="6"/>
        <v>0</v>
      </c>
      <c r="I25" s="121">
        <f t="shared" si="6"/>
        <v>0</v>
      </c>
      <c r="J25" s="119"/>
      <c r="K25" s="125">
        <f t="shared" si="6"/>
        <v>0</v>
      </c>
      <c r="L25" s="119">
        <f t="shared" si="0"/>
        <v>-2.3000000000138243E-2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19"/>
    </row>
    <row r="27" spans="1:12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19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119" t="e">
        <f t="shared" si="0"/>
        <v>#VALUE!</v>
      </c>
    </row>
    <row r="29" spans="1:12" x14ac:dyDescent="0.25">
      <c r="A29" s="1" t="s">
        <v>9</v>
      </c>
      <c r="B29" s="9">
        <v>101.143</v>
      </c>
      <c r="C29" s="9">
        <v>68.921000000000006</v>
      </c>
      <c r="D29" s="9">
        <v>34.283000000000001</v>
      </c>
      <c r="E29" s="9">
        <v>20.428000000000001</v>
      </c>
      <c r="F29" s="9">
        <v>14.922000000000001</v>
      </c>
      <c r="G29" s="9">
        <v>10.579000000000001</v>
      </c>
      <c r="H29" s="9">
        <v>2.8460000000000001</v>
      </c>
      <c r="I29" s="9">
        <v>2.36</v>
      </c>
      <c r="J29" s="9"/>
      <c r="K29" s="9">
        <v>255.482</v>
      </c>
      <c r="L29" s="121">
        <f t="shared" si="0"/>
        <v>0</v>
      </c>
    </row>
    <row r="30" spans="1:12" x14ac:dyDescent="0.25">
      <c r="A30" s="1" t="s">
        <v>10</v>
      </c>
      <c r="B30" s="9">
        <v>56.283000000000001</v>
      </c>
      <c r="C30" s="9">
        <v>45.723999999999997</v>
      </c>
      <c r="D30" s="9">
        <v>21.259</v>
      </c>
      <c r="E30" s="9">
        <v>11.372999999999999</v>
      </c>
      <c r="F30" s="9">
        <v>10.276</v>
      </c>
      <c r="G30" s="9">
        <v>2.4249999999999998</v>
      </c>
      <c r="H30" s="9">
        <v>3.8250000000000002</v>
      </c>
      <c r="I30" s="9" t="e">
        <f>NA()</f>
        <v>#N/A</v>
      </c>
      <c r="J30" s="9"/>
      <c r="K30" s="9" t="e">
        <f>NA()</f>
        <v>#N/A</v>
      </c>
      <c r="L30" s="121" t="e">
        <f t="shared" si="0"/>
        <v>#N/A</v>
      </c>
    </row>
    <row r="31" spans="1:12" x14ac:dyDescent="0.25">
      <c r="A31" s="1" t="s">
        <v>11</v>
      </c>
      <c r="B31" s="9">
        <v>89.918999999999997</v>
      </c>
      <c r="C31" s="9">
        <v>69.591999999999999</v>
      </c>
      <c r="D31" s="9">
        <v>24.616</v>
      </c>
      <c r="E31" s="9">
        <v>19.896999999999998</v>
      </c>
      <c r="F31" s="9">
        <v>8.5109999999999992</v>
      </c>
      <c r="G31" s="9">
        <v>13.813000000000001</v>
      </c>
      <c r="H31" s="9">
        <v>0</v>
      </c>
      <c r="I31" s="9" t="e">
        <f>NA()</f>
        <v>#N/A</v>
      </c>
      <c r="J31" s="9"/>
      <c r="K31" s="9" t="e">
        <f>NA()</f>
        <v>#N/A</v>
      </c>
      <c r="L31" s="121" t="e">
        <f t="shared" si="0"/>
        <v>#N/A</v>
      </c>
    </row>
    <row r="32" spans="1:12" x14ac:dyDescent="0.25">
      <c r="A32" s="1" t="s">
        <v>12</v>
      </c>
      <c r="B32" s="118">
        <f>B30+B31</f>
        <v>146.202</v>
      </c>
      <c r="C32" s="118">
        <f>C30+C31</f>
        <v>115.316</v>
      </c>
      <c r="D32" s="118">
        <f t="shared" ref="D32:H32" si="7">D30+D31</f>
        <v>45.875</v>
      </c>
      <c r="E32" s="118">
        <f t="shared" si="7"/>
        <v>31.269999999999996</v>
      </c>
      <c r="F32" s="118">
        <f t="shared" si="7"/>
        <v>18.786999999999999</v>
      </c>
      <c r="G32" s="118">
        <f t="shared" si="7"/>
        <v>16.238</v>
      </c>
      <c r="H32" s="118">
        <f t="shared" si="7"/>
        <v>3.8250000000000002</v>
      </c>
      <c r="I32" s="9">
        <v>4.3280000000000003</v>
      </c>
      <c r="J32" s="15"/>
      <c r="K32" s="9">
        <v>381.84100000000001</v>
      </c>
      <c r="L32" s="121">
        <f t="shared" si="0"/>
        <v>0</v>
      </c>
    </row>
    <row r="33" spans="1:12" x14ac:dyDescent="0.25">
      <c r="A33" s="1" t="s">
        <v>19</v>
      </c>
      <c r="B33" s="118">
        <f>SUM(B29,B32)</f>
        <v>247.345</v>
      </c>
      <c r="C33" s="118">
        <f>SUM(C29,C32)</f>
        <v>184.23700000000002</v>
      </c>
      <c r="D33" s="118">
        <f t="shared" ref="D33:K33" si="8">SUM(D29,D32)</f>
        <v>80.158000000000001</v>
      </c>
      <c r="E33" s="118">
        <f t="shared" si="8"/>
        <v>51.697999999999993</v>
      </c>
      <c r="F33" s="118">
        <f t="shared" si="8"/>
        <v>33.709000000000003</v>
      </c>
      <c r="G33" s="118">
        <f t="shared" si="8"/>
        <v>26.817</v>
      </c>
      <c r="H33" s="118">
        <f t="shared" si="8"/>
        <v>6.6710000000000003</v>
      </c>
      <c r="I33" s="118">
        <f t="shared" si="8"/>
        <v>6.6880000000000006</v>
      </c>
      <c r="J33" s="118"/>
      <c r="K33" s="118">
        <f t="shared" si="8"/>
        <v>637.32299999999998</v>
      </c>
      <c r="L33" s="121">
        <f t="shared" si="0"/>
        <v>0</v>
      </c>
    </row>
    <row r="34" spans="1:12" x14ac:dyDescent="0.25">
      <c r="A34" s="1" t="s">
        <v>13</v>
      </c>
      <c r="B34" s="9">
        <v>4.4649999999999999</v>
      </c>
      <c r="C34" s="9">
        <v>3.948</v>
      </c>
      <c r="D34" s="9">
        <v>0.31900000000000001</v>
      </c>
      <c r="E34" s="9">
        <v>0.03</v>
      </c>
      <c r="F34" s="9">
        <v>3.5000000000000003E-2</v>
      </c>
      <c r="G34" s="9">
        <v>4.8000000000000001E-2</v>
      </c>
      <c r="H34" s="9">
        <v>0</v>
      </c>
      <c r="I34" s="9">
        <v>0</v>
      </c>
      <c r="J34" s="9"/>
      <c r="K34" s="9">
        <v>8.8450000000000006</v>
      </c>
      <c r="L34" s="121">
        <f t="shared" si="0"/>
        <v>0</v>
      </c>
    </row>
    <row r="35" spans="1:12" x14ac:dyDescent="0.25">
      <c r="A35" s="1" t="s">
        <v>14</v>
      </c>
      <c r="B35" s="9">
        <v>5.34</v>
      </c>
      <c r="C35" s="9">
        <v>2.931</v>
      </c>
      <c r="D35" s="9">
        <v>1.349</v>
      </c>
      <c r="E35" s="9">
        <v>1.0509999999999999</v>
      </c>
      <c r="F35" s="9">
        <v>0.68300000000000005</v>
      </c>
      <c r="G35" s="9">
        <v>0.32</v>
      </c>
      <c r="H35" s="9">
        <v>0.17799999999999999</v>
      </c>
      <c r="I35" s="9">
        <v>0.1</v>
      </c>
      <c r="J35" s="9"/>
      <c r="K35" s="9">
        <v>11.952</v>
      </c>
      <c r="L35" s="121">
        <f t="shared" si="0"/>
        <v>0</v>
      </c>
    </row>
    <row r="36" spans="1:12" x14ac:dyDescent="0.25">
      <c r="A36" s="1" t="s">
        <v>15</v>
      </c>
      <c r="B36" s="9">
        <v>0.251</v>
      </c>
      <c r="C36" s="9">
        <v>0</v>
      </c>
      <c r="D36" s="9">
        <v>0.14099999999999999</v>
      </c>
      <c r="E36" s="9">
        <v>2.2480000000000002</v>
      </c>
      <c r="F36" s="9">
        <v>4.0000000000000001E-3</v>
      </c>
      <c r="G36" s="9">
        <v>0</v>
      </c>
      <c r="H36" s="9">
        <v>0</v>
      </c>
      <c r="I36" s="9">
        <v>0.255</v>
      </c>
      <c r="J36" s="9"/>
      <c r="K36" s="9">
        <v>2.899</v>
      </c>
      <c r="L36" s="121">
        <f t="shared" si="0"/>
        <v>0</v>
      </c>
    </row>
    <row r="37" spans="1:12" x14ac:dyDescent="0.25">
      <c r="A37" s="1" t="s">
        <v>8</v>
      </c>
      <c r="B37" s="9">
        <v>257.40100000000001</v>
      </c>
      <c r="C37" s="9">
        <v>191.11600000000001</v>
      </c>
      <c r="D37" s="9">
        <v>81.966999999999999</v>
      </c>
      <c r="E37" s="9">
        <v>55.027000000000001</v>
      </c>
      <c r="F37" s="9">
        <v>34.430999999999997</v>
      </c>
      <c r="G37" s="9">
        <v>27.184999999999999</v>
      </c>
      <c r="H37" s="9">
        <v>6.8490000000000002</v>
      </c>
      <c r="I37" s="9">
        <v>7.0430000000000001</v>
      </c>
      <c r="J37" s="9"/>
      <c r="K37" s="9">
        <v>661.01900000000001</v>
      </c>
      <c r="L37" s="119">
        <f t="shared" si="0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9">SUM(C33:C36)-C37</f>
        <v>0</v>
      </c>
      <c r="D38" s="121">
        <f t="shared" si="9"/>
        <v>0</v>
      </c>
      <c r="E38" s="121">
        <f t="shared" si="9"/>
        <v>0</v>
      </c>
      <c r="F38" s="121">
        <f t="shared" si="9"/>
        <v>0</v>
      </c>
      <c r="G38" s="121">
        <f t="shared" si="9"/>
        <v>0</v>
      </c>
      <c r="H38" s="121">
        <f t="shared" si="9"/>
        <v>0</v>
      </c>
      <c r="I38" s="121">
        <f t="shared" si="9"/>
        <v>0</v>
      </c>
      <c r="J38" s="121"/>
      <c r="K38" s="121">
        <f t="shared" si="9"/>
        <v>0</v>
      </c>
      <c r="L38" s="121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1.93644868831223</v>
      </c>
      <c r="C42" s="124">
        <f t="shared" ref="C42:K42" si="10">C29*100/C16</f>
        <v>2.037448059426874</v>
      </c>
      <c r="D42" s="124">
        <f t="shared" si="10"/>
        <v>2.0849221263371711</v>
      </c>
      <c r="E42" s="124">
        <f t="shared" si="10"/>
        <v>1.6745511345518396</v>
      </c>
      <c r="F42" s="124">
        <f t="shared" si="10"/>
        <v>2.3801662383898705</v>
      </c>
      <c r="G42" s="124">
        <f t="shared" si="10"/>
        <v>1.4887942863174191</v>
      </c>
      <c r="H42" s="124">
        <f t="shared" si="10"/>
        <v>1.5761811666842047</v>
      </c>
      <c r="I42" s="124">
        <f t="shared" si="10"/>
        <v>3.8555791537330499</v>
      </c>
      <c r="J42" s="124"/>
      <c r="K42" s="124">
        <f t="shared" si="10"/>
        <v>1.9578142907982836</v>
      </c>
      <c r="L42" s="4"/>
    </row>
    <row r="43" spans="1:12" x14ac:dyDescent="0.25">
      <c r="A43" s="1" t="s">
        <v>10</v>
      </c>
      <c r="B43" s="124">
        <f t="shared" ref="B43:K50" si="11">B30*100/B17</f>
        <v>2.8386561182690166</v>
      </c>
      <c r="C43" s="124">
        <f t="shared" si="11"/>
        <v>3.2382894941854699</v>
      </c>
      <c r="D43" s="124">
        <f t="shared" si="11"/>
        <v>3.2691668922077604</v>
      </c>
      <c r="E43" s="124">
        <f t="shared" si="11"/>
        <v>2.7440591228565432</v>
      </c>
      <c r="F43" s="124">
        <f t="shared" si="11"/>
        <v>2.9541384098363954</v>
      </c>
      <c r="G43" s="124">
        <f t="shared" si="11"/>
        <v>1.9118273127197614</v>
      </c>
      <c r="H43" s="124">
        <f t="shared" si="11"/>
        <v>2.0528976717725227</v>
      </c>
      <c r="I43" s="124" t="e">
        <f t="shared" si="11"/>
        <v>#N/A</v>
      </c>
      <c r="J43" s="124"/>
      <c r="K43" s="124" t="e">
        <f t="shared" si="11"/>
        <v>#N/A</v>
      </c>
      <c r="L43" s="4"/>
    </row>
    <row r="44" spans="1:12" x14ac:dyDescent="0.25">
      <c r="A44" s="1" t="s">
        <v>11</v>
      </c>
      <c r="B44" s="124">
        <f t="shared" si="11"/>
        <v>1.5495837859896215</v>
      </c>
      <c r="C44" s="124">
        <f t="shared" si="11"/>
        <v>1.6969209292685454</v>
      </c>
      <c r="D44" s="124">
        <f t="shared" si="11"/>
        <v>1.7401090325061641</v>
      </c>
      <c r="E44" s="124">
        <f t="shared" si="11"/>
        <v>1.4652902153933167</v>
      </c>
      <c r="F44" s="124">
        <f t="shared" si="11"/>
        <v>1.7803353582007129</v>
      </c>
      <c r="G44" s="124">
        <f t="shared" si="11"/>
        <v>0.57859447576944523</v>
      </c>
      <c r="H44" s="124" t="e">
        <f t="shared" si="11"/>
        <v>#DIV/0!</v>
      </c>
      <c r="I44" s="124" t="e">
        <f t="shared" si="11"/>
        <v>#N/A</v>
      </c>
      <c r="J44" s="124"/>
      <c r="K44" s="124" t="e">
        <f t="shared" si="11"/>
        <v>#N/A</v>
      </c>
      <c r="L44" s="4"/>
    </row>
    <row r="45" spans="1:12" x14ac:dyDescent="0.25">
      <c r="A45" s="1" t="s">
        <v>12</v>
      </c>
      <c r="B45" s="124">
        <f t="shared" si="11"/>
        <v>1.8778711962389658</v>
      </c>
      <c r="C45" s="124">
        <f t="shared" si="11"/>
        <v>2.0916896348757632</v>
      </c>
      <c r="D45" s="124">
        <f t="shared" si="11"/>
        <v>2.2216443122031349</v>
      </c>
      <c r="E45" s="124">
        <f t="shared" si="11"/>
        <v>1.764327188750284</v>
      </c>
      <c r="F45" s="124">
        <f t="shared" si="11"/>
        <v>2.2747113173759272</v>
      </c>
      <c r="G45" s="124">
        <f t="shared" si="11"/>
        <v>0.64585695767882867</v>
      </c>
      <c r="H45" s="124">
        <f t="shared" si="11"/>
        <v>2.0528976717725227</v>
      </c>
      <c r="I45" s="124">
        <f t="shared" si="11"/>
        <v>3.0743658410109611</v>
      </c>
      <c r="J45" s="124"/>
      <c r="K45" s="124">
        <f t="shared" si="11"/>
        <v>1.8355078015847412</v>
      </c>
      <c r="L45" s="4"/>
    </row>
    <row r="46" spans="1:12" x14ac:dyDescent="0.25">
      <c r="A46" s="1" t="s">
        <v>19</v>
      </c>
      <c r="B46" s="124">
        <f t="shared" si="11"/>
        <v>1.9013907376607355</v>
      </c>
      <c r="C46" s="124">
        <f t="shared" si="11"/>
        <v>2.0710636868074448</v>
      </c>
      <c r="D46" s="124">
        <f t="shared" si="11"/>
        <v>2.1610345186428925</v>
      </c>
      <c r="E46" s="124">
        <f t="shared" si="11"/>
        <v>1.7277265046840908</v>
      </c>
      <c r="F46" s="124">
        <f t="shared" si="11"/>
        <v>2.3202173951947849</v>
      </c>
      <c r="G46" s="124">
        <f t="shared" si="11"/>
        <v>0.83159831726699152</v>
      </c>
      <c r="H46" s="124">
        <f t="shared" si="11"/>
        <v>1.8182809327173366</v>
      </c>
      <c r="I46" s="124">
        <f t="shared" si="11"/>
        <v>3.3111041799719789</v>
      </c>
      <c r="J46" s="124"/>
      <c r="K46" s="124">
        <f t="shared" si="11"/>
        <v>1.88265428427231</v>
      </c>
      <c r="L46" s="4"/>
    </row>
    <row r="47" spans="1:12" x14ac:dyDescent="0.25">
      <c r="A47" s="1" t="s">
        <v>13</v>
      </c>
      <c r="B47" s="124">
        <f t="shared" si="11"/>
        <v>1.1261261261261262</v>
      </c>
      <c r="C47" s="124">
        <f t="shared" si="11"/>
        <v>1.5668531968091439</v>
      </c>
      <c r="D47" s="124">
        <f t="shared" si="11"/>
        <v>1.3718070009460739</v>
      </c>
      <c r="E47" s="124">
        <f t="shared" si="11"/>
        <v>1.7431725740848343</v>
      </c>
      <c r="F47" s="124">
        <f t="shared" si="11"/>
        <v>2.2208121827411169</v>
      </c>
      <c r="G47" s="124">
        <f t="shared" si="11"/>
        <v>1.4888337468982629</v>
      </c>
      <c r="H47" s="124" t="e">
        <f t="shared" si="11"/>
        <v>#DIV/0!</v>
      </c>
      <c r="I47" s="124" t="e">
        <f t="shared" si="11"/>
        <v>#DIV/0!</v>
      </c>
      <c r="J47" s="124"/>
      <c r="K47" s="124">
        <f t="shared" si="11"/>
        <v>1.3041164076863989</v>
      </c>
      <c r="L47" s="4"/>
    </row>
    <row r="48" spans="1:12" x14ac:dyDescent="0.25">
      <c r="A48" s="1" t="s">
        <v>14</v>
      </c>
      <c r="B48" s="124">
        <f t="shared" si="11"/>
        <v>4.6457001174474755</v>
      </c>
      <c r="C48" s="124">
        <f t="shared" si="11"/>
        <v>3.4421204683444708</v>
      </c>
      <c r="D48" s="124">
        <f t="shared" si="11"/>
        <v>4.5314074571716496</v>
      </c>
      <c r="E48" s="124">
        <f t="shared" si="11"/>
        <v>5.0349717351729426</v>
      </c>
      <c r="F48" s="124">
        <f t="shared" si="11"/>
        <v>2.9523644851733386</v>
      </c>
      <c r="G48" s="124">
        <f t="shared" si="11"/>
        <v>2.7789839339991316</v>
      </c>
      <c r="H48" s="124">
        <f t="shared" si="11"/>
        <v>2.2418136020151134</v>
      </c>
      <c r="I48" s="124">
        <f t="shared" si="11"/>
        <v>9.624639076034649</v>
      </c>
      <c r="J48" s="124"/>
      <c r="K48" s="124">
        <f t="shared" si="11"/>
        <v>4.0602239373844986</v>
      </c>
      <c r="L48" s="4"/>
    </row>
    <row r="49" spans="1:12" x14ac:dyDescent="0.25">
      <c r="A49" s="1" t="s">
        <v>15</v>
      </c>
      <c r="B49" s="124" t="e">
        <f t="shared" si="11"/>
        <v>#DIV/0!</v>
      </c>
      <c r="C49" s="124" t="e">
        <f t="shared" si="11"/>
        <v>#DIV/0!</v>
      </c>
      <c r="D49" s="124" t="e">
        <f t="shared" si="11"/>
        <v>#DIV/0!</v>
      </c>
      <c r="E49" s="124">
        <f t="shared" si="11"/>
        <v>212.47637051039698</v>
      </c>
      <c r="F49" s="124">
        <f t="shared" si="11"/>
        <v>28.571428571428573</v>
      </c>
      <c r="G49" s="124" t="e">
        <f t="shared" si="11"/>
        <v>#DIV/0!</v>
      </c>
      <c r="H49" s="124" t="e">
        <f t="shared" si="11"/>
        <v>#DIV/0!</v>
      </c>
      <c r="I49" s="124">
        <f t="shared" si="11"/>
        <v>7.5332348596750371</v>
      </c>
      <c r="J49" s="124"/>
      <c r="K49" s="124">
        <f t="shared" si="11"/>
        <v>65.043751402288535</v>
      </c>
      <c r="L49" s="4"/>
    </row>
    <row r="50" spans="1:12" x14ac:dyDescent="0.25">
      <c r="A50" s="1" t="s">
        <v>8</v>
      </c>
      <c r="B50" s="124">
        <f t="shared" si="11"/>
        <v>1.9038432706687309</v>
      </c>
      <c r="C50" s="124">
        <f t="shared" si="11"/>
        <v>2.0699482112205847</v>
      </c>
      <c r="D50" s="124">
        <f t="shared" si="11"/>
        <v>2.1786604136974899</v>
      </c>
      <c r="E50" s="124">
        <f t="shared" si="11"/>
        <v>1.8245577038299232</v>
      </c>
      <c r="F50" s="124">
        <f t="shared" si="11"/>
        <v>2.3302212732262442</v>
      </c>
      <c r="G50" s="124">
        <f t="shared" si="11"/>
        <v>0.83917452514946012</v>
      </c>
      <c r="H50" s="124">
        <f t="shared" si="11"/>
        <v>1.8272527179350364</v>
      </c>
      <c r="I50" s="124">
        <f t="shared" si="11"/>
        <v>3.4121243538377319</v>
      </c>
      <c r="J50" s="124"/>
      <c r="K50" s="124">
        <f t="shared" si="11"/>
        <v>1.8978750353831542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1.93644868831223</v>
      </c>
      <c r="C53" s="122">
        <f t="shared" ref="C53:J53" si="12">IF(C57&gt;0,C58*100/C57,NA())</f>
        <v>2.037448059426874</v>
      </c>
      <c r="D53" s="122">
        <f t="shared" si="12"/>
        <v>2.0849221263371711</v>
      </c>
      <c r="E53" s="122">
        <f t="shared" si="12"/>
        <v>1.6745511345518396</v>
      </c>
      <c r="F53" s="122">
        <f t="shared" si="12"/>
        <v>2.3801662383898705</v>
      </c>
      <c r="G53" s="122">
        <f t="shared" si="12"/>
        <v>1.4887942863174191</v>
      </c>
      <c r="H53" s="122">
        <f t="shared" si="12"/>
        <v>1.5761811666842047</v>
      </c>
      <c r="I53" s="122">
        <f t="shared" si="12"/>
        <v>3.8555791537330499</v>
      </c>
      <c r="J53" s="122">
        <f t="shared" si="12"/>
        <v>1.9578142907982838</v>
      </c>
      <c r="K53" s="124">
        <f>K57</f>
        <v>1.9578142907982838</v>
      </c>
      <c r="L53" s="124">
        <f>L57</f>
        <v>1.9578155836627531</v>
      </c>
    </row>
    <row r="54" spans="1:12" x14ac:dyDescent="0.25">
      <c r="A54" s="1" t="s">
        <v>30</v>
      </c>
      <c r="B54" s="122">
        <f>IF(B63&gt;0,B64*100/B63,NA())</f>
        <v>1.883317433926061</v>
      </c>
      <c r="C54" s="122">
        <f t="shared" ref="C54:J54" si="13">IF(C63&gt;0,C64*100/C63,NA())</f>
        <v>2.0887405780612407</v>
      </c>
      <c r="D54" s="122">
        <f t="shared" si="13"/>
        <v>2.2514372483398928</v>
      </c>
      <c r="E54" s="122">
        <f t="shared" si="13"/>
        <v>1.9264476614699335</v>
      </c>
      <c r="F54" s="122">
        <f t="shared" si="13"/>
        <v>2.2934118924968314</v>
      </c>
      <c r="G54" s="122">
        <f t="shared" si="13"/>
        <v>0.65664446217710504</v>
      </c>
      <c r="H54" s="122">
        <f t="shared" si="13"/>
        <v>2.0606191638097004</v>
      </c>
      <c r="I54" s="122">
        <f t="shared" si="13"/>
        <v>3.2251843995564768</v>
      </c>
      <c r="J54" s="122">
        <f t="shared" si="13"/>
        <v>1.8619609770422565</v>
      </c>
      <c r="K54" s="124"/>
      <c r="L54" s="124">
        <f>L63</f>
        <v>1.8619622066089228</v>
      </c>
    </row>
    <row r="55" spans="1:12" x14ac:dyDescent="0.25">
      <c r="A55" s="1" t="s">
        <v>8</v>
      </c>
      <c r="B55" s="122">
        <f>IF(B60&gt;0,B61*100/B60,NA())</f>
        <v>1.9038432706687309</v>
      </c>
      <c r="C55" s="122">
        <f t="shared" ref="C55:J55" si="14">IF(C60&gt;0,C61*100/C60,NA())</f>
        <v>2.0699482112205847</v>
      </c>
      <c r="D55" s="122">
        <f t="shared" si="14"/>
        <v>2.1786604136974899</v>
      </c>
      <c r="E55" s="122">
        <f t="shared" si="14"/>
        <v>1.8245577038299232</v>
      </c>
      <c r="F55" s="122">
        <f t="shared" si="14"/>
        <v>2.3302212732262442</v>
      </c>
      <c r="G55" s="122">
        <f t="shared" si="14"/>
        <v>0.83917452514946012</v>
      </c>
      <c r="H55" s="122">
        <f t="shared" si="14"/>
        <v>1.8272527179350364</v>
      </c>
      <c r="I55" s="122">
        <f t="shared" si="14"/>
        <v>3.4121243538377319</v>
      </c>
      <c r="J55" s="122">
        <f t="shared" si="14"/>
        <v>1.8978737821010672</v>
      </c>
      <c r="K55" s="124">
        <f>K50</f>
        <v>1.8978750353831542</v>
      </c>
      <c r="L55" s="124">
        <f>K50</f>
        <v>1.8978750353831542</v>
      </c>
    </row>
    <row r="56" spans="1:12" x14ac:dyDescent="0.25">
      <c r="J56" t="s">
        <v>40</v>
      </c>
      <c r="L56" s="108"/>
    </row>
    <row r="57" spans="1:12" x14ac:dyDescent="0.25">
      <c r="A57" s="1" t="s">
        <v>31</v>
      </c>
      <c r="B57" s="117">
        <f>IF(B58=0,0,B16)</f>
        <v>5223.1180000000004</v>
      </c>
      <c r="C57" s="117">
        <f t="shared" ref="C57:H57" si="15">IF(C58=0,0,C16)</f>
        <v>3382.712</v>
      </c>
      <c r="D57" s="117">
        <f t="shared" si="15"/>
        <v>1644.33</v>
      </c>
      <c r="E57" s="117">
        <f t="shared" si="15"/>
        <v>1219.9090000000001</v>
      </c>
      <c r="F57" s="117">
        <f t="shared" si="15"/>
        <v>626.93100000000004</v>
      </c>
      <c r="G57" s="117">
        <f t="shared" si="15"/>
        <v>710.57500000000005</v>
      </c>
      <c r="H57" s="117">
        <f t="shared" si="15"/>
        <v>180.56299999999999</v>
      </c>
      <c r="I57" s="117">
        <f>IF(I58=0,0,I16)</f>
        <v>61.21</v>
      </c>
      <c r="J57" s="117">
        <f>SUM(B57:I57)</f>
        <v>13049.348</v>
      </c>
      <c r="K57" s="124">
        <f>J58*100/J57</f>
        <v>1.9578142907982838</v>
      </c>
      <c r="L57" s="124">
        <f>K57*K$50/K$60</f>
        <v>1.9578155836627531</v>
      </c>
    </row>
    <row r="58" spans="1:12" x14ac:dyDescent="0.25">
      <c r="A58" s="1" t="s">
        <v>32</v>
      </c>
      <c r="B58" s="117">
        <f>_xlfn.IFNA(B29,0)</f>
        <v>101.143</v>
      </c>
      <c r="C58" s="117">
        <f t="shared" ref="C58:H58" si="16">_xlfn.IFNA(C29,0)</f>
        <v>68.921000000000006</v>
      </c>
      <c r="D58" s="117">
        <f t="shared" si="16"/>
        <v>34.283000000000001</v>
      </c>
      <c r="E58" s="117">
        <f t="shared" si="16"/>
        <v>20.428000000000001</v>
      </c>
      <c r="F58" s="117">
        <f t="shared" si="16"/>
        <v>14.922000000000001</v>
      </c>
      <c r="G58" s="117">
        <f t="shared" si="16"/>
        <v>10.579000000000001</v>
      </c>
      <c r="H58" s="117">
        <f t="shared" si="16"/>
        <v>2.8460000000000001</v>
      </c>
      <c r="I58" s="117">
        <f>_xlfn.IFNA(I29,0)</f>
        <v>2.36</v>
      </c>
      <c r="J58" s="117">
        <f>SUM(B58:I58)</f>
        <v>255.48200000000006</v>
      </c>
      <c r="K58" s="123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4"/>
    </row>
    <row r="60" spans="1:12" x14ac:dyDescent="0.25">
      <c r="A60" s="1" t="s">
        <v>38</v>
      </c>
      <c r="B60" s="117">
        <f>IF(B57=0,0,B24)</f>
        <v>13520.073</v>
      </c>
      <c r="C60" s="117">
        <f t="shared" ref="C60:H60" si="17">IF(C57=0,0,C24)</f>
        <v>9232.8880000000008</v>
      </c>
      <c r="D60" s="117">
        <f t="shared" si="17"/>
        <v>3762.2660000000001</v>
      </c>
      <c r="E60" s="117">
        <f t="shared" si="17"/>
        <v>3015.9090000000001</v>
      </c>
      <c r="F60" s="117">
        <f t="shared" si="17"/>
        <v>1477.585</v>
      </c>
      <c r="G60" s="117">
        <f t="shared" si="17"/>
        <v>3239.4929999999999</v>
      </c>
      <c r="H60" s="117">
        <f t="shared" si="17"/>
        <v>374.82499999999999</v>
      </c>
      <c r="I60" s="117">
        <f>IF(I57=0,0,I24)</f>
        <v>206.411</v>
      </c>
      <c r="J60" s="117">
        <f>SUM(B60:I60)</f>
        <v>34829.449999999997</v>
      </c>
      <c r="K60" s="124">
        <f>J61*100/J60</f>
        <v>1.8978737821010672</v>
      </c>
      <c r="L60" s="124">
        <f>K60*K$50/K$60</f>
        <v>1.8978750353831542</v>
      </c>
    </row>
    <row r="61" spans="1:12" x14ac:dyDescent="0.25">
      <c r="A61" s="1" t="s">
        <v>39</v>
      </c>
      <c r="B61" s="117">
        <f>IF(B58=0,0,B37)</f>
        <v>257.40100000000001</v>
      </c>
      <c r="C61" s="117">
        <f t="shared" ref="C61:H61" si="18">IF(C58=0,0,C37)</f>
        <v>191.11600000000001</v>
      </c>
      <c r="D61" s="117">
        <f t="shared" si="18"/>
        <v>81.966999999999999</v>
      </c>
      <c r="E61" s="117">
        <f t="shared" si="18"/>
        <v>55.027000000000001</v>
      </c>
      <c r="F61" s="117">
        <f t="shared" si="18"/>
        <v>34.430999999999997</v>
      </c>
      <c r="G61" s="117">
        <f t="shared" si="18"/>
        <v>27.184999999999999</v>
      </c>
      <c r="H61" s="117">
        <f t="shared" si="18"/>
        <v>6.8490000000000002</v>
      </c>
      <c r="I61" s="117">
        <f>IF(I58=0,0,I37)</f>
        <v>7.0430000000000001</v>
      </c>
      <c r="J61" s="117">
        <f>SUM(B61:I61)</f>
        <v>661.01900000000012</v>
      </c>
      <c r="K61" s="123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8296.9549999999999</v>
      </c>
      <c r="C63" s="117">
        <f t="shared" ref="C63:J64" si="19">C60-C57</f>
        <v>5850.1760000000013</v>
      </c>
      <c r="D63" s="117">
        <f t="shared" si="19"/>
        <v>2117.9360000000001</v>
      </c>
      <c r="E63" s="117">
        <f t="shared" si="19"/>
        <v>1796</v>
      </c>
      <c r="F63" s="117">
        <f t="shared" si="19"/>
        <v>850.654</v>
      </c>
      <c r="G63" s="117">
        <f t="shared" si="19"/>
        <v>2528.9179999999997</v>
      </c>
      <c r="H63" s="117">
        <f t="shared" si="19"/>
        <v>194.262</v>
      </c>
      <c r="I63" s="117">
        <f>I60-I57</f>
        <v>145.20099999999999</v>
      </c>
      <c r="J63" s="117">
        <f t="shared" si="19"/>
        <v>21780.101999999999</v>
      </c>
      <c r="K63" s="124">
        <f>J64*100/J63</f>
        <v>1.8619609770422565</v>
      </c>
      <c r="L63" s="124">
        <f>K63*K$50/K$60</f>
        <v>1.8619622066089228</v>
      </c>
    </row>
    <row r="64" spans="1:12" x14ac:dyDescent="0.25">
      <c r="A64" s="1" t="s">
        <v>193</v>
      </c>
      <c r="B64" s="117">
        <f>B61-B58</f>
        <v>156.25800000000001</v>
      </c>
      <c r="C64" s="117">
        <f t="shared" si="19"/>
        <v>122.19500000000001</v>
      </c>
      <c r="D64" s="117">
        <f t="shared" si="19"/>
        <v>47.683999999999997</v>
      </c>
      <c r="E64" s="117">
        <f t="shared" si="19"/>
        <v>34.599000000000004</v>
      </c>
      <c r="F64" s="117">
        <f t="shared" si="19"/>
        <v>19.508999999999997</v>
      </c>
      <c r="G64" s="117">
        <f t="shared" si="19"/>
        <v>16.605999999999998</v>
      </c>
      <c r="H64" s="117">
        <f t="shared" si="19"/>
        <v>4.0030000000000001</v>
      </c>
      <c r="I64" s="117">
        <f>I61-I58</f>
        <v>4.6829999999999998</v>
      </c>
      <c r="J64" s="117">
        <f t="shared" si="19"/>
        <v>405.53700000000003</v>
      </c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5F70-3B17-4FF1-9858-F7A3EB662728}">
  <sheetPr>
    <tabColor rgb="FF7030A0"/>
  </sheetPr>
  <dimension ref="A1:L64"/>
  <sheetViews>
    <sheetView topLeftCell="A31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1352348</v>
      </c>
      <c r="C3" s="3">
        <v>1017758</v>
      </c>
      <c r="D3" s="3">
        <v>457662</v>
      </c>
      <c r="E3" s="3">
        <v>352478</v>
      </c>
      <c r="F3" s="3">
        <v>221922</v>
      </c>
      <c r="G3" s="3">
        <v>117615</v>
      </c>
      <c r="H3" s="3">
        <v>31969</v>
      </c>
      <c r="I3" s="3">
        <v>7853</v>
      </c>
      <c r="J3" s="3">
        <v>11189</v>
      </c>
      <c r="K3" s="3">
        <v>3570794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1352348</v>
      </c>
      <c r="C7" s="5">
        <f t="shared" ref="C7:K7" si="1">SUM(C3,C6)</f>
        <v>1017758</v>
      </c>
      <c r="D7" s="5">
        <f t="shared" si="1"/>
        <v>457662</v>
      </c>
      <c r="E7" s="5">
        <f t="shared" si="1"/>
        <v>352478</v>
      </c>
      <c r="F7" s="5">
        <f t="shared" si="1"/>
        <v>221922</v>
      </c>
      <c r="G7" s="5">
        <f t="shared" si="1"/>
        <v>117615</v>
      </c>
      <c r="H7" s="5">
        <f t="shared" si="1"/>
        <v>31969</v>
      </c>
      <c r="I7" s="5"/>
      <c r="J7" s="5"/>
      <c r="K7" s="5">
        <f t="shared" si="1"/>
        <v>3570794</v>
      </c>
      <c r="L7" s="4">
        <f t="shared" si="0"/>
        <v>-19042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1518177</v>
      </c>
      <c r="C11" s="3">
        <v>1211045</v>
      </c>
      <c r="D11" s="3">
        <v>547611</v>
      </c>
      <c r="E11" s="3">
        <v>418078</v>
      </c>
      <c r="F11" s="3">
        <v>249336</v>
      </c>
      <c r="G11" s="3">
        <v>143562</v>
      </c>
      <c r="H11" s="3">
        <v>36818</v>
      </c>
      <c r="I11" s="3">
        <v>9785</v>
      </c>
      <c r="J11" s="3">
        <v>14258</v>
      </c>
      <c r="K11" s="3">
        <v>4148670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-165829</v>
      </c>
      <c r="C12" s="4">
        <f t="shared" ref="C12:K12" si="2">SUM(C7:C10)-C11</f>
        <v>-193287</v>
      </c>
      <c r="D12" s="4">
        <f t="shared" si="2"/>
        <v>-89949</v>
      </c>
      <c r="E12" s="4">
        <f t="shared" si="2"/>
        <v>-65600</v>
      </c>
      <c r="F12" s="4">
        <f t="shared" si="2"/>
        <v>-27414</v>
      </c>
      <c r="G12" s="4">
        <f t="shared" si="2"/>
        <v>-25947</v>
      </c>
      <c r="H12" s="4">
        <f t="shared" si="2"/>
        <v>-4849</v>
      </c>
      <c r="I12" s="4"/>
      <c r="J12" s="4"/>
      <c r="K12" s="4">
        <f t="shared" si="2"/>
        <v>-577876</v>
      </c>
      <c r="L12" s="4">
        <f t="shared" si="0"/>
        <v>5001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5701.8760000000002</v>
      </c>
      <c r="C16" s="9">
        <v>3773.1750000000002</v>
      </c>
      <c r="D16" s="9">
        <v>1758.086</v>
      </c>
      <c r="E16" s="9">
        <v>1370.85</v>
      </c>
      <c r="F16" s="9">
        <v>715.07299999999998</v>
      </c>
      <c r="G16" s="9">
        <v>751.57</v>
      </c>
      <c r="H16" s="9">
        <v>213.66800000000001</v>
      </c>
      <c r="I16" s="9">
        <v>29.548999999999999</v>
      </c>
      <c r="J16" s="9">
        <v>32.052999999999997</v>
      </c>
      <c r="K16" s="9">
        <v>14345.9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5701.8760000000002</v>
      </c>
      <c r="C20" s="15">
        <f>SUM(C16,C19)</f>
        <v>3773.1750000000002</v>
      </c>
      <c r="D20" s="15">
        <f>SUM(D16,D19)</f>
        <v>1758.086</v>
      </c>
      <c r="E20" s="15">
        <f>SUM(E16,E19)</f>
        <v>1370.85</v>
      </c>
      <c r="F20" s="14"/>
      <c r="G20" s="14"/>
      <c r="H20" s="15">
        <f>SUM(H16,H19)</f>
        <v>213.66800000000001</v>
      </c>
      <c r="I20" s="15"/>
      <c r="J20" s="15"/>
      <c r="K20" s="14"/>
      <c r="L20" s="8">
        <f t="shared" si="0"/>
        <v>12817.654999999999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14616.482</v>
      </c>
      <c r="C24" s="9">
        <v>9767.6910000000007</v>
      </c>
      <c r="D24" s="9">
        <v>4130.8500000000004</v>
      </c>
      <c r="E24" s="9">
        <v>3224.2939999999999</v>
      </c>
      <c r="F24" s="9">
        <v>1687.38</v>
      </c>
      <c r="G24" s="9">
        <v>4128.4009999999998</v>
      </c>
      <c r="H24" s="9">
        <v>427.77699999999999</v>
      </c>
      <c r="I24" s="9">
        <v>124.557</v>
      </c>
      <c r="J24" s="9">
        <v>118.209</v>
      </c>
      <c r="K24" s="9">
        <v>38225.641000000003</v>
      </c>
      <c r="L24" s="4">
        <f t="shared" si="0"/>
        <v>0</v>
      </c>
    </row>
    <row r="25" spans="1:12" x14ac:dyDescent="0.25">
      <c r="A25" s="2" t="s">
        <v>16</v>
      </c>
      <c r="B25" s="4">
        <f>SUM(B20:B23)-B24</f>
        <v>-8914.6059999999998</v>
      </c>
      <c r="C25" s="4">
        <f t="shared" ref="C25:K25" si="3">SUM(C20:C23)-C24</f>
        <v>-5994.5160000000005</v>
      </c>
      <c r="D25" s="4">
        <f t="shared" si="3"/>
        <v>-2372.7640000000001</v>
      </c>
      <c r="E25" s="4">
        <f t="shared" si="3"/>
        <v>-1853.444</v>
      </c>
      <c r="F25" s="4">
        <f t="shared" si="3"/>
        <v>-1687.38</v>
      </c>
      <c r="G25" s="4">
        <f t="shared" si="3"/>
        <v>-4128.4009999999998</v>
      </c>
      <c r="H25" s="4">
        <f t="shared" si="3"/>
        <v>-214.10899999999998</v>
      </c>
      <c r="I25" s="4"/>
      <c r="J25" s="4"/>
      <c r="K25" s="4">
        <f t="shared" si="3"/>
        <v>-38225.641000000003</v>
      </c>
      <c r="L25" s="4">
        <f t="shared" si="0"/>
        <v>13060.421000000006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</row>
    <row r="27" spans="1:12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4" t="e">
        <f t="shared" si="0"/>
        <v>#VALUE!</v>
      </c>
    </row>
    <row r="29" spans="1:12" x14ac:dyDescent="0.25">
      <c r="A29" s="1" t="s">
        <v>9</v>
      </c>
      <c r="B29" s="9">
        <v>111.245</v>
      </c>
      <c r="C29" s="9">
        <v>78.863</v>
      </c>
      <c r="D29" s="9">
        <v>38.610999999999997</v>
      </c>
      <c r="E29" s="9">
        <v>22.622</v>
      </c>
      <c r="F29" s="9">
        <v>16.613</v>
      </c>
      <c r="G29" s="9">
        <v>11.456</v>
      </c>
      <c r="H29" s="9">
        <v>3.35</v>
      </c>
      <c r="I29" s="9">
        <v>0.88700000000000001</v>
      </c>
      <c r="J29" s="9">
        <v>1.3129999999999999</v>
      </c>
      <c r="K29" s="9">
        <v>284.95999999999998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111.245</v>
      </c>
      <c r="C33" s="15">
        <f>SUM(C29,C32)</f>
        <v>78.863</v>
      </c>
      <c r="D33" s="9" t="e">
        <f>NA()</f>
        <v>#N/A</v>
      </c>
      <c r="E33" s="15">
        <f>SUM(E29,E32)</f>
        <v>22.622</v>
      </c>
      <c r="F33" s="14"/>
      <c r="G33" s="14"/>
      <c r="H33" s="15">
        <f>SUM(H29,H32)</f>
        <v>3.35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4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4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4">
        <f t="shared" si="0"/>
        <v>0</v>
      </c>
    </row>
    <row r="37" spans="1:12" x14ac:dyDescent="0.25">
      <c r="A37" s="1" t="s">
        <v>8</v>
      </c>
      <c r="B37" s="9">
        <v>281.27499999999998</v>
      </c>
      <c r="C37" s="9">
        <v>210.39400000000001</v>
      </c>
      <c r="D37" s="9">
        <v>93.748999999999995</v>
      </c>
      <c r="E37" s="9">
        <v>59.008000000000003</v>
      </c>
      <c r="F37" s="9">
        <v>38.438000000000002</v>
      </c>
      <c r="G37" s="9">
        <v>33.207000000000001</v>
      </c>
      <c r="H37" s="9">
        <v>7.7359999999999998</v>
      </c>
      <c r="I37" s="9">
        <v>3.5779999999999998</v>
      </c>
      <c r="J37" s="9">
        <v>4.577</v>
      </c>
      <c r="K37" s="9">
        <v>731.96199999999999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-170.02999999999997</v>
      </c>
      <c r="C38" s="8">
        <f t="shared" ref="C38:K38" si="4">SUM(C33:C36)-C37</f>
        <v>-131.53100000000001</v>
      </c>
      <c r="D38" s="8" t="e">
        <f t="shared" si="4"/>
        <v>#N/A</v>
      </c>
      <c r="E38" s="8">
        <f t="shared" si="4"/>
        <v>-36.386000000000003</v>
      </c>
      <c r="F38" s="8">
        <f t="shared" si="4"/>
        <v>-38.438000000000002</v>
      </c>
      <c r="G38" s="8">
        <f t="shared" si="4"/>
        <v>-33.207000000000001</v>
      </c>
      <c r="H38" s="8">
        <f t="shared" si="4"/>
        <v>-4.3859999999999992</v>
      </c>
      <c r="I38" s="8"/>
      <c r="J38" s="8"/>
      <c r="K38" s="8" t="e">
        <f t="shared" si="4"/>
        <v>#N/A</v>
      </c>
      <c r="L38" s="4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1.9510245399935038</v>
      </c>
      <c r="C42" s="7">
        <f t="shared" ref="C42:K42" si="5">C29*100/C16</f>
        <v>2.0900965367363029</v>
      </c>
      <c r="D42" s="7">
        <f t="shared" si="5"/>
        <v>2.1961951804405473</v>
      </c>
      <c r="E42" s="7">
        <f t="shared" si="5"/>
        <v>1.6502170186380714</v>
      </c>
      <c r="F42" s="7">
        <f t="shared" si="5"/>
        <v>2.3232593035955769</v>
      </c>
      <c r="G42" s="7">
        <f t="shared" si="5"/>
        <v>1.5242758492222945</v>
      </c>
      <c r="H42" s="7">
        <f t="shared" si="5"/>
        <v>1.5678529307149409</v>
      </c>
      <c r="I42" s="7">
        <f t="shared" si="5"/>
        <v>3.0017936309181361</v>
      </c>
      <c r="J42" s="7">
        <f t="shared" si="5"/>
        <v>4.0963404361526221</v>
      </c>
      <c r="K42" s="7">
        <f t="shared" si="5"/>
        <v>1.9863515011257571</v>
      </c>
      <c r="L42" s="4">
        <f t="shared" si="0"/>
        <v>18.41470392528624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1.9510245399935038</v>
      </c>
      <c r="C46" s="7">
        <f t="shared" si="6"/>
        <v>2.0900965367363029</v>
      </c>
      <c r="D46" s="7" t="e">
        <f t="shared" si="6"/>
        <v>#N/A</v>
      </c>
      <c r="E46" s="7">
        <f t="shared" si="6"/>
        <v>1.6502170186380714</v>
      </c>
      <c r="F46" s="7" t="e">
        <f t="shared" si="6"/>
        <v>#DIV/0!</v>
      </c>
      <c r="G46" s="7" t="e">
        <f t="shared" si="6"/>
        <v>#DIV/0!</v>
      </c>
      <c r="H46" s="7">
        <f t="shared" si="6"/>
        <v>1.5678529307149409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1.9243686681925238</v>
      </c>
      <c r="C50" s="7">
        <f t="shared" si="6"/>
        <v>2.1539788676771203</v>
      </c>
      <c r="D50" s="7">
        <f t="shared" si="6"/>
        <v>2.2694844886645602</v>
      </c>
      <c r="E50" s="7">
        <f t="shared" si="6"/>
        <v>1.8301060635289463</v>
      </c>
      <c r="F50" s="7">
        <f t="shared" si="6"/>
        <v>2.2779693963422583</v>
      </c>
      <c r="G50" s="7">
        <f t="shared" si="6"/>
        <v>0.80435500330515386</v>
      </c>
      <c r="H50" s="7">
        <f t="shared" si="6"/>
        <v>1.808418872449898</v>
      </c>
      <c r="I50" s="7">
        <f t="shared" si="6"/>
        <v>2.8725804250262934</v>
      </c>
      <c r="J50" s="7">
        <f t="shared" si="6"/>
        <v>3.8719556040572205</v>
      </c>
      <c r="K50" s="7">
        <f t="shared" si="6"/>
        <v>1.9148455875468509</v>
      </c>
      <c r="L50" s="4">
        <f t="shared" si="0"/>
        <v>17.898371801697124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1.9510245399935038</v>
      </c>
      <c r="C53" s="114">
        <f t="shared" ref="C53:J53" si="7">IF(C57&gt;0,C58*100/C57,NA())</f>
        <v>2.0900965367363029</v>
      </c>
      <c r="D53" s="114">
        <f t="shared" si="7"/>
        <v>2.1961951804405473</v>
      </c>
      <c r="E53" s="114">
        <f t="shared" si="7"/>
        <v>1.6502170186380714</v>
      </c>
      <c r="F53" s="114">
        <f t="shared" si="7"/>
        <v>2.3232593035955769</v>
      </c>
      <c r="G53" s="114">
        <f t="shared" si="7"/>
        <v>1.5242758492222945</v>
      </c>
      <c r="H53" s="114">
        <f t="shared" si="7"/>
        <v>1.5678529307149409</v>
      </c>
      <c r="I53" s="114">
        <f t="shared" si="7"/>
        <v>3.0017936309181361</v>
      </c>
      <c r="J53" s="114">
        <f t="shared" si="7"/>
        <v>1.9816266025478688</v>
      </c>
      <c r="K53" s="7">
        <f>K57</f>
        <v>1.9816266025478688</v>
      </c>
      <c r="L53" s="7">
        <f>L57</f>
        <v>1.9879292536446047</v>
      </c>
    </row>
    <row r="54" spans="1:12" x14ac:dyDescent="0.25">
      <c r="A54" s="1" t="s">
        <v>30</v>
      </c>
      <c r="B54" s="114">
        <f>IF(B63&gt;0,B64*100/B63,NA())</f>
        <v>1.9073192915087887</v>
      </c>
      <c r="C54" s="114">
        <f t="shared" ref="C54:J54" si="8">IF(C63&gt;0,C64*100/C63,NA())</f>
        <v>2.1941888219165651</v>
      </c>
      <c r="D54" s="114">
        <f t="shared" si="8"/>
        <v>2.3237877850473119</v>
      </c>
      <c r="E54" s="114">
        <f t="shared" si="8"/>
        <v>1.9631561568625762</v>
      </c>
      <c r="F54" s="114">
        <f t="shared" si="8"/>
        <v>2.2446614083823322</v>
      </c>
      <c r="G54" s="114">
        <f t="shared" si="8"/>
        <v>0.64412462453702901</v>
      </c>
      <c r="H54" s="114">
        <f t="shared" si="8"/>
        <v>2.0484893208599355</v>
      </c>
      <c r="I54" s="114">
        <f t="shared" si="8"/>
        <v>2.832393061636914</v>
      </c>
      <c r="J54" s="114">
        <f t="shared" si="8"/>
        <v>1.8649480521745672</v>
      </c>
      <c r="K54" s="7"/>
      <c r="L54" s="7">
        <f>L63</f>
        <v>1.8708796019787939</v>
      </c>
    </row>
    <row r="55" spans="1:12" x14ac:dyDescent="0.25">
      <c r="A55" s="1" t="s">
        <v>8</v>
      </c>
      <c r="B55" s="114">
        <f>IF(B60&gt;0,B61*100/B60,NA())</f>
        <v>1.9243686681925238</v>
      </c>
      <c r="C55" s="114">
        <f t="shared" ref="C55:J55" si="9">IF(C60&gt;0,C61*100/C60,NA())</f>
        <v>2.1539788676771203</v>
      </c>
      <c r="D55" s="114">
        <f t="shared" si="9"/>
        <v>2.2694844886645602</v>
      </c>
      <c r="E55" s="114">
        <f t="shared" si="9"/>
        <v>1.8301060635289463</v>
      </c>
      <c r="F55" s="114">
        <f t="shared" si="9"/>
        <v>2.2779693963422583</v>
      </c>
      <c r="G55" s="114">
        <f t="shared" si="9"/>
        <v>0.80435500330515386</v>
      </c>
      <c r="H55" s="114">
        <f t="shared" si="9"/>
        <v>1.808418872449898</v>
      </c>
      <c r="I55" s="114">
        <f t="shared" si="9"/>
        <v>2.8725804250262934</v>
      </c>
      <c r="J55" s="114">
        <f t="shared" si="9"/>
        <v>1.9087746453237784</v>
      </c>
      <c r="K55" s="7">
        <f>K50</f>
        <v>1.9148455875468509</v>
      </c>
      <c r="L55" s="7">
        <f>K50</f>
        <v>1.9148455875468509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5701.8760000000002</v>
      </c>
      <c r="C57" s="3">
        <f t="shared" ref="C57:I57" si="10">IF(C58=0,0,C16)</f>
        <v>3773.1750000000002</v>
      </c>
      <c r="D57" s="3">
        <f t="shared" si="10"/>
        <v>1758.086</v>
      </c>
      <c r="E57" s="3">
        <f t="shared" si="10"/>
        <v>1370.85</v>
      </c>
      <c r="F57" s="3">
        <f t="shared" si="10"/>
        <v>715.07299999999998</v>
      </c>
      <c r="G57" s="3">
        <f t="shared" si="10"/>
        <v>751.57</v>
      </c>
      <c r="H57" s="3">
        <f t="shared" si="10"/>
        <v>213.66800000000001</v>
      </c>
      <c r="I57" s="3">
        <f t="shared" si="10"/>
        <v>29.548999999999999</v>
      </c>
      <c r="J57" s="3">
        <f>SUM(B57:I57)</f>
        <v>14313.847</v>
      </c>
      <c r="K57" s="7">
        <f>J58*100/J57</f>
        <v>1.9816266025478688</v>
      </c>
      <c r="L57" s="7">
        <f>K57*K$50/K$60</f>
        <v>1.9879292536446047</v>
      </c>
    </row>
    <row r="58" spans="1:12" x14ac:dyDescent="0.25">
      <c r="A58" s="1" t="s">
        <v>32</v>
      </c>
      <c r="B58" s="3">
        <f>_xlfn.IFNA(B29,0)</f>
        <v>111.245</v>
      </c>
      <c r="C58" s="3">
        <f t="shared" ref="C58:I58" si="11">_xlfn.IFNA(C29,0)</f>
        <v>78.863</v>
      </c>
      <c r="D58" s="3">
        <f t="shared" si="11"/>
        <v>38.610999999999997</v>
      </c>
      <c r="E58" s="3">
        <f t="shared" si="11"/>
        <v>22.622</v>
      </c>
      <c r="F58" s="3">
        <f t="shared" si="11"/>
        <v>16.613</v>
      </c>
      <c r="G58" s="3">
        <f t="shared" si="11"/>
        <v>11.456</v>
      </c>
      <c r="H58" s="3">
        <f t="shared" si="11"/>
        <v>3.35</v>
      </c>
      <c r="I58" s="3">
        <f t="shared" si="11"/>
        <v>0.88700000000000001</v>
      </c>
      <c r="J58" s="3">
        <f>SUM(B58:I58)</f>
        <v>283.64700000000005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14616.482</v>
      </c>
      <c r="C60" s="3">
        <f t="shared" ref="C60:I60" si="12">IF(C57=0,0,C24)</f>
        <v>9767.6910000000007</v>
      </c>
      <c r="D60" s="3">
        <f t="shared" si="12"/>
        <v>4130.8500000000004</v>
      </c>
      <c r="E60" s="3">
        <f t="shared" si="12"/>
        <v>3224.2939999999999</v>
      </c>
      <c r="F60" s="3">
        <f t="shared" si="12"/>
        <v>1687.38</v>
      </c>
      <c r="G60" s="3">
        <f t="shared" si="12"/>
        <v>4128.4009999999998</v>
      </c>
      <c r="H60" s="3">
        <f t="shared" si="12"/>
        <v>427.77699999999999</v>
      </c>
      <c r="I60" s="3">
        <f t="shared" si="12"/>
        <v>124.557</v>
      </c>
      <c r="J60" s="3">
        <f>SUM(B60:I60)</f>
        <v>38107.432000000001</v>
      </c>
      <c r="K60" s="7">
        <f>J61*100/J60</f>
        <v>1.9087746453237784</v>
      </c>
      <c r="L60" s="7">
        <f>K60*K$50/K$60</f>
        <v>1.9148455875468509</v>
      </c>
    </row>
    <row r="61" spans="1:12" x14ac:dyDescent="0.25">
      <c r="A61" s="1" t="s">
        <v>39</v>
      </c>
      <c r="B61" s="3">
        <f>IF(B58=0,0,B37)</f>
        <v>281.27499999999998</v>
      </c>
      <c r="C61" s="3">
        <f t="shared" ref="C61:I61" si="13">IF(C58=0,0,C37)</f>
        <v>210.39400000000001</v>
      </c>
      <c r="D61" s="3">
        <f t="shared" si="13"/>
        <v>93.748999999999995</v>
      </c>
      <c r="E61" s="3">
        <f t="shared" si="13"/>
        <v>59.008000000000003</v>
      </c>
      <c r="F61" s="3">
        <f t="shared" si="13"/>
        <v>38.438000000000002</v>
      </c>
      <c r="G61" s="3">
        <f t="shared" si="13"/>
        <v>33.207000000000001</v>
      </c>
      <c r="H61" s="3">
        <f t="shared" si="13"/>
        <v>7.7359999999999998</v>
      </c>
      <c r="I61" s="3">
        <f t="shared" si="13"/>
        <v>3.5779999999999998</v>
      </c>
      <c r="J61" s="3">
        <f>SUM(B61:I61)</f>
        <v>727.38499999999999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8914.6059999999998</v>
      </c>
      <c r="C63" s="3">
        <f t="shared" ref="C63:J64" si="14">C60-C57</f>
        <v>5994.5160000000005</v>
      </c>
      <c r="D63" s="3">
        <f t="shared" si="14"/>
        <v>2372.7640000000001</v>
      </c>
      <c r="E63" s="3">
        <f t="shared" si="14"/>
        <v>1853.444</v>
      </c>
      <c r="F63" s="3">
        <f t="shared" si="14"/>
        <v>972.30700000000013</v>
      </c>
      <c r="G63" s="3">
        <f t="shared" si="14"/>
        <v>3376.8309999999997</v>
      </c>
      <c r="H63" s="3">
        <f t="shared" si="14"/>
        <v>214.10899999999998</v>
      </c>
      <c r="I63" s="3">
        <f t="shared" si="14"/>
        <v>95.00800000000001</v>
      </c>
      <c r="J63" s="3">
        <f t="shared" si="14"/>
        <v>23793.584999999999</v>
      </c>
      <c r="K63" s="7">
        <f>J64*100/J63</f>
        <v>1.8649480521745672</v>
      </c>
      <c r="L63" s="7">
        <f>K63*K$50/K$60</f>
        <v>1.8708796019787939</v>
      </c>
    </row>
    <row r="64" spans="1:12" x14ac:dyDescent="0.25">
      <c r="A64" s="1" t="s">
        <v>193</v>
      </c>
      <c r="B64" s="3">
        <f>B61-B58</f>
        <v>170.02999999999997</v>
      </c>
      <c r="C64" s="3">
        <f t="shared" si="14"/>
        <v>131.53100000000001</v>
      </c>
      <c r="D64" s="3">
        <f t="shared" si="14"/>
        <v>55.137999999999998</v>
      </c>
      <c r="E64" s="3">
        <f t="shared" si="14"/>
        <v>36.386000000000003</v>
      </c>
      <c r="F64" s="3">
        <f t="shared" si="14"/>
        <v>21.825000000000003</v>
      </c>
      <c r="G64" s="3">
        <f t="shared" si="14"/>
        <v>21.751000000000001</v>
      </c>
      <c r="H64" s="3">
        <f t="shared" si="14"/>
        <v>4.3859999999999992</v>
      </c>
      <c r="I64" s="3">
        <f t="shared" si="14"/>
        <v>2.6909999999999998</v>
      </c>
      <c r="J64" s="3">
        <f t="shared" si="14"/>
        <v>443.73799999999994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18AC-3226-4D6C-9831-852A3B2A5F8A}">
  <sheetPr>
    <tabColor rgb="FF7030A0"/>
  </sheetPr>
  <dimension ref="A1:L64"/>
  <sheetViews>
    <sheetView topLeftCell="A37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1396150</v>
      </c>
      <c r="C3" s="3">
        <v>1052572</v>
      </c>
      <c r="D3" s="3">
        <v>471334</v>
      </c>
      <c r="E3" s="3">
        <v>362447</v>
      </c>
      <c r="F3" s="3">
        <v>234842</v>
      </c>
      <c r="G3" s="3">
        <v>120555</v>
      </c>
      <c r="H3" s="3">
        <v>35437</v>
      </c>
      <c r="I3" s="3">
        <v>8976</v>
      </c>
      <c r="J3" s="3">
        <v>12824</v>
      </c>
      <c r="K3" s="3">
        <v>3695137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1396150</v>
      </c>
      <c r="C7" s="5">
        <f t="shared" ref="C7:K7" si="1">SUM(C3,C6)</f>
        <v>1052572</v>
      </c>
      <c r="D7" s="5">
        <f t="shared" si="1"/>
        <v>471334</v>
      </c>
      <c r="E7" s="5">
        <f t="shared" si="1"/>
        <v>362447</v>
      </c>
      <c r="F7" s="5">
        <f t="shared" si="1"/>
        <v>234842</v>
      </c>
      <c r="G7" s="5">
        <f t="shared" si="1"/>
        <v>120555</v>
      </c>
      <c r="H7" s="5">
        <f t="shared" si="1"/>
        <v>35437</v>
      </c>
      <c r="I7" s="5"/>
      <c r="J7" s="5"/>
      <c r="K7" s="5">
        <f t="shared" si="1"/>
        <v>3695137</v>
      </c>
      <c r="L7" s="4">
        <f t="shared" si="0"/>
        <v>-21800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1564796</v>
      </c>
      <c r="C11" s="3">
        <v>1250540</v>
      </c>
      <c r="D11" s="3">
        <v>564848</v>
      </c>
      <c r="E11" s="3">
        <v>429664</v>
      </c>
      <c r="F11" s="3">
        <v>262825</v>
      </c>
      <c r="G11" s="3">
        <v>146971</v>
      </c>
      <c r="H11" s="3">
        <v>40901</v>
      </c>
      <c r="I11" s="3">
        <v>11075</v>
      </c>
      <c r="J11" s="3">
        <v>16240</v>
      </c>
      <c r="K11" s="3">
        <v>4287860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-168646</v>
      </c>
      <c r="C12" s="4">
        <f t="shared" ref="C12:K12" si="2">SUM(C7:C10)-C11</f>
        <v>-197968</v>
      </c>
      <c r="D12" s="4">
        <f t="shared" si="2"/>
        <v>-93514</v>
      </c>
      <c r="E12" s="4">
        <f t="shared" si="2"/>
        <v>-67217</v>
      </c>
      <c r="F12" s="4">
        <f t="shared" si="2"/>
        <v>-27983</v>
      </c>
      <c r="G12" s="4">
        <f t="shared" si="2"/>
        <v>-26416</v>
      </c>
      <c r="H12" s="4">
        <f t="shared" si="2"/>
        <v>-5464</v>
      </c>
      <c r="I12" s="4"/>
      <c r="J12" s="4"/>
      <c r="K12" s="4">
        <f t="shared" si="2"/>
        <v>-592723</v>
      </c>
      <c r="L12" s="4">
        <f t="shared" si="0"/>
        <v>5515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6170.424</v>
      </c>
      <c r="C16" s="9">
        <v>3993.777</v>
      </c>
      <c r="D16" s="9">
        <v>1858.94</v>
      </c>
      <c r="E16" s="9">
        <v>1421.6969999999999</v>
      </c>
      <c r="F16" s="9">
        <v>791.65</v>
      </c>
      <c r="G16" s="9">
        <v>785.404</v>
      </c>
      <c r="H16" s="9">
        <v>235.84100000000001</v>
      </c>
      <c r="I16" s="9">
        <v>35.26</v>
      </c>
      <c r="J16" s="9">
        <v>37.314999999999998</v>
      </c>
      <c r="K16" s="9">
        <v>15330.308000000001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4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4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4" t="e">
        <f t="shared" si="0"/>
        <v>#N/A</v>
      </c>
    </row>
    <row r="20" spans="1:12" x14ac:dyDescent="0.25">
      <c r="A20" s="1" t="s">
        <v>19</v>
      </c>
      <c r="B20" s="15">
        <f>SUM(B16,B19)</f>
        <v>6170.424</v>
      </c>
      <c r="C20" s="15">
        <f>SUM(C16,C19)</f>
        <v>3993.777</v>
      </c>
      <c r="D20" s="15">
        <f>SUM(D16,D19)</f>
        <v>1858.94</v>
      </c>
      <c r="E20" s="15">
        <f>SUM(E16,E19)</f>
        <v>1421.6969999999999</v>
      </c>
      <c r="F20" s="14"/>
      <c r="G20" s="14"/>
      <c r="H20" s="15">
        <f>SUM(H16,H19)</f>
        <v>235.84100000000001</v>
      </c>
      <c r="I20" s="15"/>
      <c r="J20" s="15"/>
      <c r="K20" s="14"/>
      <c r="L20" s="4">
        <f t="shared" si="0"/>
        <v>13680.679000000002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4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4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4">
        <f t="shared" si="0"/>
        <v>0</v>
      </c>
    </row>
    <row r="24" spans="1:12" x14ac:dyDescent="0.25">
      <c r="A24" s="1" t="s">
        <v>8</v>
      </c>
      <c r="B24" s="9">
        <v>16241.33</v>
      </c>
      <c r="C24" s="9">
        <v>10406.335999999999</v>
      </c>
      <c r="D24" s="9">
        <v>4426.5870000000004</v>
      </c>
      <c r="E24" s="9">
        <v>3505.0160000000001</v>
      </c>
      <c r="F24" s="9">
        <v>1915.788</v>
      </c>
      <c r="G24" s="9">
        <v>4551.7749999999996</v>
      </c>
      <c r="H24" s="9">
        <v>465.08300000000003</v>
      </c>
      <c r="I24" s="9">
        <v>150.10300000000001</v>
      </c>
      <c r="J24" s="9">
        <v>144.17699999999999</v>
      </c>
      <c r="K24" s="9">
        <v>41806.195</v>
      </c>
      <c r="L24" s="4">
        <f t="shared" si="0"/>
        <v>0</v>
      </c>
    </row>
    <row r="25" spans="1:12" x14ac:dyDescent="0.25">
      <c r="A25" s="2" t="s">
        <v>16</v>
      </c>
      <c r="B25" s="4">
        <f>SUM(B20:B23)-B24</f>
        <v>-10070.905999999999</v>
      </c>
      <c r="C25" s="4">
        <f t="shared" ref="C25:K25" si="3">SUM(C20:C23)-C24</f>
        <v>-6412.5589999999993</v>
      </c>
      <c r="D25" s="4">
        <f t="shared" si="3"/>
        <v>-2567.6470000000004</v>
      </c>
      <c r="E25" s="4">
        <f t="shared" si="3"/>
        <v>-2083.3190000000004</v>
      </c>
      <c r="F25" s="4">
        <f t="shared" si="3"/>
        <v>-1915.788</v>
      </c>
      <c r="G25" s="4">
        <f t="shared" si="3"/>
        <v>-4551.7749999999996</v>
      </c>
      <c r="H25" s="4">
        <f t="shared" si="3"/>
        <v>-229.24200000000002</v>
      </c>
      <c r="I25" s="4"/>
      <c r="J25" s="4"/>
      <c r="K25" s="4">
        <f t="shared" si="3"/>
        <v>-41806.195</v>
      </c>
      <c r="L25" s="4">
        <f t="shared" si="0"/>
        <v>13974.959000000003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</row>
    <row r="27" spans="1:12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4" t="e">
        <f t="shared" si="0"/>
        <v>#VALUE!</v>
      </c>
    </row>
    <row r="29" spans="1:12" x14ac:dyDescent="0.25">
      <c r="A29" s="1" t="s">
        <v>9</v>
      </c>
      <c r="B29" s="9">
        <v>121.988</v>
      </c>
      <c r="C29" s="9">
        <v>82.980999999999995</v>
      </c>
      <c r="D29" s="9">
        <v>40.609000000000002</v>
      </c>
      <c r="E29" s="9">
        <v>25.532</v>
      </c>
      <c r="F29" s="9">
        <v>18.486999999999998</v>
      </c>
      <c r="G29" s="9">
        <v>11.989000000000001</v>
      </c>
      <c r="H29" s="9">
        <v>3.6989999999999998</v>
      </c>
      <c r="I29" s="9">
        <v>0.98799999999999999</v>
      </c>
      <c r="J29" s="9">
        <v>1.5169999999999999</v>
      </c>
      <c r="K29" s="9">
        <v>305.79000000000002</v>
      </c>
      <c r="L29" s="8">
        <f t="shared" si="0"/>
        <v>2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121.988</v>
      </c>
      <c r="C33" s="15">
        <f>SUM(C29,C32)</f>
        <v>82.980999999999995</v>
      </c>
      <c r="D33" s="9" t="e">
        <f>NA()</f>
        <v>#N/A</v>
      </c>
      <c r="E33" s="15">
        <f>SUM(E29,E32)</f>
        <v>25.532</v>
      </c>
      <c r="F33" s="14"/>
      <c r="G33" s="14"/>
      <c r="H33" s="15">
        <f>SUM(H29,H32)</f>
        <v>3.6989999999999998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310.41500000000002</v>
      </c>
      <c r="C37" s="9">
        <v>221.572</v>
      </c>
      <c r="D37" s="9">
        <v>99.167000000000002</v>
      </c>
      <c r="E37" s="9">
        <v>63.198</v>
      </c>
      <c r="F37" s="9">
        <v>42.936</v>
      </c>
      <c r="G37" s="9">
        <v>36.704999999999998</v>
      </c>
      <c r="H37" s="9">
        <v>8.3800000000000008</v>
      </c>
      <c r="I37" s="9">
        <v>4.4379999999999997</v>
      </c>
      <c r="J37" s="10">
        <v>5.4880000000000004</v>
      </c>
      <c r="K37" s="11">
        <v>792.29899999999998</v>
      </c>
      <c r="L37" s="4">
        <f t="shared" si="0"/>
        <v>0</v>
      </c>
    </row>
    <row r="38" spans="1:12" x14ac:dyDescent="0.25">
      <c r="A38" s="2" t="s">
        <v>16</v>
      </c>
      <c r="B38" s="4">
        <f>SUM(B33:B36)-B37</f>
        <v>-188.42700000000002</v>
      </c>
      <c r="C38" s="4">
        <f t="shared" ref="C38:K38" si="4">SUM(C33:C36)-C37</f>
        <v>-138.59100000000001</v>
      </c>
      <c r="D38" s="4" t="e">
        <f t="shared" si="4"/>
        <v>#N/A</v>
      </c>
      <c r="E38" s="4">
        <f t="shared" si="4"/>
        <v>-37.665999999999997</v>
      </c>
      <c r="F38" s="4">
        <f t="shared" si="4"/>
        <v>-42.936</v>
      </c>
      <c r="G38" s="4">
        <f t="shared" si="4"/>
        <v>-36.704999999999998</v>
      </c>
      <c r="H38" s="4">
        <f t="shared" si="4"/>
        <v>-4.6810000000000009</v>
      </c>
      <c r="I38" s="4"/>
      <c r="J38" s="4"/>
      <c r="K38" s="4" t="e">
        <f t="shared" si="4"/>
        <v>#N/A</v>
      </c>
      <c r="L38" s="4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1.9769792156908503</v>
      </c>
      <c r="C42" s="7">
        <f t="shared" ref="C42:K42" si="5">C29*100/C16</f>
        <v>2.0777574711857971</v>
      </c>
      <c r="D42" s="7">
        <f t="shared" si="5"/>
        <v>2.1845245139703273</v>
      </c>
      <c r="E42" s="7">
        <f t="shared" si="5"/>
        <v>1.7958819635970253</v>
      </c>
      <c r="F42" s="7">
        <f t="shared" si="5"/>
        <v>2.3352491631402765</v>
      </c>
      <c r="G42" s="7">
        <f t="shared" si="5"/>
        <v>1.5264755463430286</v>
      </c>
      <c r="H42" s="7">
        <f t="shared" si="5"/>
        <v>1.5684295775543691</v>
      </c>
      <c r="I42" s="7">
        <f t="shared" si="5"/>
        <v>2.802041973908111</v>
      </c>
      <c r="J42" s="7">
        <f t="shared" si="5"/>
        <v>4.0653892536513467</v>
      </c>
      <c r="K42" s="7">
        <f t="shared" si="5"/>
        <v>1.9946761669759017</v>
      </c>
      <c r="L42" s="4">
        <f t="shared" si="0"/>
        <v>18.338052512065232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1.9769792156908503</v>
      </c>
      <c r="C46" s="7">
        <f t="shared" si="6"/>
        <v>2.0777574711857971</v>
      </c>
      <c r="D46" s="7" t="e">
        <f t="shared" si="6"/>
        <v>#N/A</v>
      </c>
      <c r="E46" s="7">
        <f t="shared" si="6"/>
        <v>1.7958819635970253</v>
      </c>
      <c r="F46" s="7" t="e">
        <f t="shared" si="6"/>
        <v>#DIV/0!</v>
      </c>
      <c r="G46" s="7" t="e">
        <f t="shared" si="6"/>
        <v>#DIV/0!</v>
      </c>
      <c r="H46" s="7">
        <f t="shared" si="6"/>
        <v>1.5684295775543691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1.9112658877074724</v>
      </c>
      <c r="C50" s="7">
        <f t="shared" si="6"/>
        <v>2.1292028241256098</v>
      </c>
      <c r="D50" s="7">
        <f t="shared" si="6"/>
        <v>2.2402586914026541</v>
      </c>
      <c r="E50" s="7">
        <f t="shared" si="6"/>
        <v>1.8030730815494138</v>
      </c>
      <c r="F50" s="7">
        <f t="shared" si="6"/>
        <v>2.2411665591391117</v>
      </c>
      <c r="G50" s="7">
        <f t="shared" si="6"/>
        <v>0.8063887164897211</v>
      </c>
      <c r="H50" s="7">
        <f t="shared" si="6"/>
        <v>1.8018289208592877</v>
      </c>
      <c r="I50" s="7">
        <f t="shared" si="6"/>
        <v>2.9566364429758227</v>
      </c>
      <c r="J50" s="7">
        <f t="shared" si="6"/>
        <v>3.8064323713213626</v>
      </c>
      <c r="K50" s="7">
        <f t="shared" si="6"/>
        <v>1.8951712778453049</v>
      </c>
      <c r="L50" s="4">
        <f t="shared" si="0"/>
        <v>17.801082217725153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1.9769792156908503</v>
      </c>
      <c r="C53" s="114">
        <f t="shared" ref="C53:J53" si="7">IF(C57&gt;0,C58*100/C57,NA())</f>
        <v>2.0777574711857971</v>
      </c>
      <c r="D53" s="114">
        <f t="shared" si="7"/>
        <v>2.1845245139703273</v>
      </c>
      <c r="E53" s="114">
        <f t="shared" si="7"/>
        <v>1.7958819635970253</v>
      </c>
      <c r="F53" s="114">
        <f t="shared" si="7"/>
        <v>2.3352491631402765</v>
      </c>
      <c r="G53" s="114">
        <f t="shared" si="7"/>
        <v>1.5264755463430286</v>
      </c>
      <c r="H53" s="114">
        <f t="shared" si="7"/>
        <v>1.5684295775543691</v>
      </c>
      <c r="I53" s="114">
        <f t="shared" si="7"/>
        <v>2.802041973908111</v>
      </c>
      <c r="J53" s="114">
        <f t="shared" si="7"/>
        <v>2.0027014986536642</v>
      </c>
      <c r="K53" s="7">
        <f>K57</f>
        <v>2.0027014986536642</v>
      </c>
      <c r="L53" s="7">
        <f>L57</f>
        <v>2.0097154347326187</v>
      </c>
    </row>
    <row r="54" spans="1:12" x14ac:dyDescent="0.25">
      <c r="A54" s="1" t="s">
        <v>30</v>
      </c>
      <c r="B54" s="114">
        <f>IF(B63&gt;0,B64*100/B63,NA())</f>
        <v>1.8710034628463419</v>
      </c>
      <c r="C54" s="114">
        <f t="shared" ref="C54:J54" si="8">IF(C63&gt;0,C64*100/C63,NA())</f>
        <v>2.1612432727714479</v>
      </c>
      <c r="D54" s="114">
        <f t="shared" si="8"/>
        <v>2.2806094451456915</v>
      </c>
      <c r="E54" s="114">
        <f t="shared" si="8"/>
        <v>1.807980438905419</v>
      </c>
      <c r="F54" s="114">
        <f t="shared" si="8"/>
        <v>2.1749109095146681</v>
      </c>
      <c r="G54" s="114">
        <f t="shared" si="8"/>
        <v>0.65622850218419804</v>
      </c>
      <c r="H54" s="114">
        <f t="shared" si="8"/>
        <v>2.0419469381701436</v>
      </c>
      <c r="I54" s="114">
        <f t="shared" si="8"/>
        <v>3.004101251273477</v>
      </c>
      <c r="J54" s="114">
        <f t="shared" si="8"/>
        <v>1.8223578611647571</v>
      </c>
      <c r="K54" s="7"/>
      <c r="L54" s="7">
        <f>L63</f>
        <v>1.8287401910126062</v>
      </c>
    </row>
    <row r="55" spans="1:12" x14ac:dyDescent="0.25">
      <c r="A55" s="1" t="s">
        <v>8</v>
      </c>
      <c r="B55" s="114">
        <f>IF(B60&gt;0,B61*100/B60,NA())</f>
        <v>1.9112658877074724</v>
      </c>
      <c r="C55" s="114">
        <f t="shared" ref="C55:J55" si="9">IF(C60&gt;0,C61*100/C60,NA())</f>
        <v>2.1292028241256098</v>
      </c>
      <c r="D55" s="114">
        <f t="shared" si="9"/>
        <v>2.2402586914026541</v>
      </c>
      <c r="E55" s="114">
        <f t="shared" si="9"/>
        <v>1.8030730815494138</v>
      </c>
      <c r="F55" s="114">
        <f t="shared" si="9"/>
        <v>2.2411665591391117</v>
      </c>
      <c r="G55" s="114">
        <f t="shared" si="9"/>
        <v>0.8063887164897211</v>
      </c>
      <c r="H55" s="114">
        <f t="shared" si="9"/>
        <v>1.8018289208592877</v>
      </c>
      <c r="I55" s="114">
        <f t="shared" si="9"/>
        <v>2.9566364429758227</v>
      </c>
      <c r="J55" s="114">
        <f t="shared" si="9"/>
        <v>1.8885571025388164</v>
      </c>
      <c r="K55" s="7">
        <f>K50</f>
        <v>1.8951712778453049</v>
      </c>
      <c r="L55" s="7">
        <f>K50</f>
        <v>1.8951712778453049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6170.424</v>
      </c>
      <c r="C57" s="3">
        <f t="shared" ref="C57:I57" si="10">IF(C58=0,0,C16)</f>
        <v>3993.777</v>
      </c>
      <c r="D57" s="3">
        <f t="shared" si="10"/>
        <v>1858.94</v>
      </c>
      <c r="E57" s="3">
        <f t="shared" si="10"/>
        <v>1421.6969999999999</v>
      </c>
      <c r="F57" s="3">
        <f t="shared" si="10"/>
        <v>791.65</v>
      </c>
      <c r="G57" s="3">
        <f t="shared" si="10"/>
        <v>785.404</v>
      </c>
      <c r="H57" s="3">
        <f t="shared" si="10"/>
        <v>235.84100000000001</v>
      </c>
      <c r="I57" s="3">
        <f t="shared" si="10"/>
        <v>35.26</v>
      </c>
      <c r="J57" s="3">
        <f>SUM(B57:I57)</f>
        <v>15292.993000000002</v>
      </c>
      <c r="K57" s="7">
        <f>J58*100/J57</f>
        <v>2.0027014986536642</v>
      </c>
      <c r="L57" s="7">
        <f>K57*K$50/K$60</f>
        <v>2.0097154347326187</v>
      </c>
    </row>
    <row r="58" spans="1:12" x14ac:dyDescent="0.25">
      <c r="A58" s="1" t="s">
        <v>32</v>
      </c>
      <c r="B58" s="3">
        <f>_xlfn.IFNA(B29,0)</f>
        <v>121.988</v>
      </c>
      <c r="C58" s="3">
        <f t="shared" ref="C58:I58" si="11">_xlfn.IFNA(C29,0)</f>
        <v>82.980999999999995</v>
      </c>
      <c r="D58" s="3">
        <f t="shared" si="11"/>
        <v>40.609000000000002</v>
      </c>
      <c r="E58" s="3">
        <f t="shared" si="11"/>
        <v>25.532</v>
      </c>
      <c r="F58" s="3">
        <f t="shared" si="11"/>
        <v>18.486999999999998</v>
      </c>
      <c r="G58" s="3">
        <f t="shared" si="11"/>
        <v>11.989000000000001</v>
      </c>
      <c r="H58" s="3">
        <f t="shared" si="11"/>
        <v>3.6989999999999998</v>
      </c>
      <c r="I58" s="3">
        <f t="shared" si="11"/>
        <v>0.98799999999999999</v>
      </c>
      <c r="J58" s="3">
        <f>SUM(B58:I58)</f>
        <v>306.27300000000002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16241.33</v>
      </c>
      <c r="C60" s="3">
        <f t="shared" ref="C60:I60" si="12">IF(C57=0,0,C24)</f>
        <v>10406.335999999999</v>
      </c>
      <c r="D60" s="3">
        <f t="shared" si="12"/>
        <v>4426.5870000000004</v>
      </c>
      <c r="E60" s="3">
        <f t="shared" si="12"/>
        <v>3505.0160000000001</v>
      </c>
      <c r="F60" s="3">
        <f t="shared" si="12"/>
        <v>1915.788</v>
      </c>
      <c r="G60" s="3">
        <f t="shared" si="12"/>
        <v>4551.7749999999996</v>
      </c>
      <c r="H60" s="3">
        <f t="shared" si="12"/>
        <v>465.08300000000003</v>
      </c>
      <c r="I60" s="3">
        <f t="shared" si="12"/>
        <v>150.10300000000001</v>
      </c>
      <c r="J60" s="3">
        <f>SUM(B60:I60)</f>
        <v>41662.018000000004</v>
      </c>
      <c r="K60" s="7">
        <f>J61*100/J60</f>
        <v>1.8885571025388164</v>
      </c>
      <c r="L60" s="7">
        <f>K60*K$50/K$60</f>
        <v>1.8951712778453049</v>
      </c>
    </row>
    <row r="61" spans="1:12" x14ac:dyDescent="0.25">
      <c r="A61" s="1" t="s">
        <v>39</v>
      </c>
      <c r="B61" s="3">
        <f>IF(B58=0,0,B37)</f>
        <v>310.41500000000002</v>
      </c>
      <c r="C61" s="3">
        <f t="shared" ref="C61:I61" si="13">IF(C58=0,0,C37)</f>
        <v>221.572</v>
      </c>
      <c r="D61" s="3">
        <f t="shared" si="13"/>
        <v>99.167000000000002</v>
      </c>
      <c r="E61" s="3">
        <f t="shared" si="13"/>
        <v>63.198</v>
      </c>
      <c r="F61" s="3">
        <f t="shared" si="13"/>
        <v>42.936</v>
      </c>
      <c r="G61" s="3">
        <f t="shared" si="13"/>
        <v>36.704999999999998</v>
      </c>
      <c r="H61" s="3">
        <f t="shared" si="13"/>
        <v>8.3800000000000008</v>
      </c>
      <c r="I61" s="3">
        <f t="shared" si="13"/>
        <v>4.4379999999999997</v>
      </c>
      <c r="J61" s="3">
        <f>SUM(B61:I61)</f>
        <v>786.81100000000015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10070.905999999999</v>
      </c>
      <c r="C63" s="3">
        <f t="shared" ref="C63:J64" si="14">C60-C57</f>
        <v>6412.5589999999993</v>
      </c>
      <c r="D63" s="3">
        <f t="shared" si="14"/>
        <v>2567.6470000000004</v>
      </c>
      <c r="E63" s="3">
        <f t="shared" si="14"/>
        <v>2083.3190000000004</v>
      </c>
      <c r="F63" s="3">
        <f t="shared" si="14"/>
        <v>1124.1379999999999</v>
      </c>
      <c r="G63" s="3">
        <f t="shared" si="14"/>
        <v>3766.3709999999996</v>
      </c>
      <c r="H63" s="3">
        <f t="shared" si="14"/>
        <v>229.24200000000002</v>
      </c>
      <c r="I63" s="3">
        <f t="shared" si="14"/>
        <v>114.84300000000002</v>
      </c>
      <c r="J63" s="3">
        <f t="shared" si="14"/>
        <v>26369.025000000001</v>
      </c>
      <c r="K63" s="7">
        <f>J64*100/J63</f>
        <v>1.8223578611647571</v>
      </c>
      <c r="L63" s="7">
        <f>K63*K$50/K$60</f>
        <v>1.8287401910126062</v>
      </c>
    </row>
    <row r="64" spans="1:12" x14ac:dyDescent="0.25">
      <c r="A64" s="1" t="s">
        <v>193</v>
      </c>
      <c r="B64" s="3">
        <f>B61-B58</f>
        <v>188.42700000000002</v>
      </c>
      <c r="C64" s="3">
        <f t="shared" si="14"/>
        <v>138.59100000000001</v>
      </c>
      <c r="D64" s="3">
        <f t="shared" si="14"/>
        <v>58.558</v>
      </c>
      <c r="E64" s="3">
        <f t="shared" si="14"/>
        <v>37.665999999999997</v>
      </c>
      <c r="F64" s="3">
        <f t="shared" si="14"/>
        <v>24.449000000000002</v>
      </c>
      <c r="G64" s="3">
        <f t="shared" si="14"/>
        <v>24.715999999999998</v>
      </c>
      <c r="H64" s="3">
        <f t="shared" si="14"/>
        <v>4.6810000000000009</v>
      </c>
      <c r="I64" s="3">
        <f t="shared" si="14"/>
        <v>3.4499999999999997</v>
      </c>
      <c r="J64" s="3">
        <f t="shared" si="14"/>
        <v>480.53800000000012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21B5-485B-4528-84D1-890BB4DC2193}">
  <sheetPr>
    <tabColor rgb="FF92D050"/>
  </sheetPr>
  <dimension ref="A1:L64"/>
  <sheetViews>
    <sheetView topLeftCell="A19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1441867</v>
      </c>
      <c r="C3" s="3">
        <v>1085385</v>
      </c>
      <c r="D3" s="3">
        <v>484968</v>
      </c>
      <c r="E3" s="3">
        <v>374792</v>
      </c>
      <c r="F3" s="3">
        <v>245021</v>
      </c>
      <c r="G3" s="3">
        <v>124953</v>
      </c>
      <c r="H3" s="3">
        <v>39386</v>
      </c>
      <c r="I3" s="3">
        <v>10035</v>
      </c>
      <c r="J3" s="3">
        <v>14429</v>
      </c>
      <c r="K3" s="3">
        <v>3820836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3">
        <v>120742</v>
      </c>
      <c r="D4" s="1">
        <v>60981</v>
      </c>
      <c r="E4" s="3">
        <v>43852</v>
      </c>
      <c r="F4" s="1" t="e">
        <f>NA()</f>
        <v>#N/A</v>
      </c>
      <c r="G4" s="3">
        <v>11688</v>
      </c>
      <c r="H4" s="3">
        <v>5406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3">
        <v>80384</v>
      </c>
      <c r="D5" s="1">
        <v>35116</v>
      </c>
      <c r="E5" s="3">
        <v>24878</v>
      </c>
      <c r="F5" s="1" t="e">
        <f>NA()</f>
        <v>#N/A</v>
      </c>
      <c r="G5" s="3">
        <v>13167</v>
      </c>
      <c r="H5" s="1">
        <v>0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3">
        <v>171473</v>
      </c>
      <c r="C6" s="5">
        <f>C4+C5</f>
        <v>201126</v>
      </c>
      <c r="D6" s="5">
        <f>D4+D5</f>
        <v>96097</v>
      </c>
      <c r="E6" s="5">
        <f>E4+E5</f>
        <v>68730</v>
      </c>
      <c r="F6" s="3">
        <v>29236</v>
      </c>
      <c r="G6" s="5">
        <f>G4+G5</f>
        <v>24855</v>
      </c>
      <c r="H6" s="5">
        <f>H4+H5</f>
        <v>5406</v>
      </c>
      <c r="I6" s="3">
        <v>2344</v>
      </c>
      <c r="J6" s="3">
        <v>3667</v>
      </c>
      <c r="K6" s="3">
        <v>602934</v>
      </c>
      <c r="L6" s="4">
        <f t="shared" si="0"/>
        <v>0</v>
      </c>
    </row>
    <row r="7" spans="1:12" x14ac:dyDescent="0.25">
      <c r="A7" s="1" t="s">
        <v>19</v>
      </c>
      <c r="B7" s="5">
        <f>SUM(B3,B6)</f>
        <v>1613340</v>
      </c>
      <c r="C7" s="5">
        <f t="shared" ref="C7:K7" si="1">SUM(C3,C6)</f>
        <v>1286511</v>
      </c>
      <c r="D7" s="5">
        <f t="shared" si="1"/>
        <v>581065</v>
      </c>
      <c r="E7" s="5">
        <f t="shared" si="1"/>
        <v>443522</v>
      </c>
      <c r="F7" s="5">
        <f t="shared" si="1"/>
        <v>274257</v>
      </c>
      <c r="G7" s="5">
        <f t="shared" si="1"/>
        <v>149808</v>
      </c>
      <c r="H7" s="5">
        <f t="shared" si="1"/>
        <v>44792</v>
      </c>
      <c r="I7" s="5">
        <f t="shared" si="1"/>
        <v>12379</v>
      </c>
      <c r="J7" s="5">
        <f>SUM(J3,J6)</f>
        <v>18096</v>
      </c>
      <c r="K7" s="5">
        <f t="shared" si="1"/>
        <v>4423770</v>
      </c>
      <c r="L7" s="4">
        <f t="shared" si="0"/>
        <v>0</v>
      </c>
    </row>
    <row r="8" spans="1:12" x14ac:dyDescent="0.25">
      <c r="A8" s="1" t="s">
        <v>13</v>
      </c>
      <c r="B8" s="3">
        <v>1</v>
      </c>
      <c r="C8" s="3">
        <v>5</v>
      </c>
      <c r="D8" s="1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</v>
      </c>
      <c r="L8" s="4">
        <f t="shared" si="0"/>
        <v>0</v>
      </c>
    </row>
    <row r="9" spans="1:12" x14ac:dyDescent="0.25">
      <c r="A9" s="1" t="s">
        <v>14</v>
      </c>
      <c r="B9" s="3">
        <v>626</v>
      </c>
      <c r="C9" s="3">
        <v>386</v>
      </c>
      <c r="D9" s="1">
        <v>130</v>
      </c>
      <c r="E9" s="3">
        <v>150</v>
      </c>
      <c r="F9" s="3">
        <v>155</v>
      </c>
      <c r="G9" s="3">
        <v>117</v>
      </c>
      <c r="H9" s="3">
        <v>459</v>
      </c>
      <c r="I9" s="3">
        <v>2</v>
      </c>
      <c r="J9" s="3">
        <v>1</v>
      </c>
      <c r="K9" s="3">
        <v>2026</v>
      </c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>
        <v>10</v>
      </c>
      <c r="G10" s="3"/>
      <c r="H10" s="3"/>
      <c r="I10" s="3">
        <v>1</v>
      </c>
      <c r="J10" s="3">
        <v>0</v>
      </c>
      <c r="K10" s="3">
        <v>11</v>
      </c>
      <c r="L10" s="4">
        <f t="shared" si="0"/>
        <v>0</v>
      </c>
    </row>
    <row r="11" spans="1:12" x14ac:dyDescent="0.25">
      <c r="A11" s="1" t="s">
        <v>8</v>
      </c>
      <c r="B11" s="3">
        <v>1613967</v>
      </c>
      <c r="C11" s="3">
        <v>1286902</v>
      </c>
      <c r="D11" s="3">
        <v>581195</v>
      </c>
      <c r="E11" s="3" t="e">
        <f>NA()</f>
        <v>#N/A</v>
      </c>
      <c r="F11" s="3">
        <v>274422</v>
      </c>
      <c r="G11" s="3">
        <v>149925</v>
      </c>
      <c r="H11" s="3">
        <v>45251</v>
      </c>
      <c r="I11" s="3">
        <v>12382</v>
      </c>
      <c r="J11" s="3">
        <v>18097</v>
      </c>
      <c r="K11" s="3">
        <v>4425814</v>
      </c>
      <c r="L11" s="4" t="e">
        <f t="shared" si="0"/>
        <v>#N/A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 t="e">
        <f t="shared" si="2"/>
        <v>#N/A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 t="e">
        <f t="shared" si="0"/>
        <v>#N/A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6706.1239999999998</v>
      </c>
      <c r="C16" s="9">
        <v>4226.4709999999995</v>
      </c>
      <c r="D16" s="9">
        <v>2040.538</v>
      </c>
      <c r="E16" s="9">
        <v>1526.501</v>
      </c>
      <c r="F16" s="9">
        <v>871.59699999999998</v>
      </c>
      <c r="G16" s="9">
        <v>900.673</v>
      </c>
      <c r="H16" s="9">
        <v>268.64299999999997</v>
      </c>
      <c r="I16" s="9">
        <v>43.811</v>
      </c>
      <c r="J16" s="9">
        <v>43.332000000000001</v>
      </c>
      <c r="K16" s="9">
        <v>16627.689999999999</v>
      </c>
      <c r="L16" s="8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1853.2429999999999</v>
      </c>
      <c r="D17" s="9">
        <v>873.51199999999994</v>
      </c>
      <c r="E17" s="9">
        <v>570.65800000000002</v>
      </c>
      <c r="F17" s="9" t="e">
        <f>NA()</f>
        <v>#N/A</v>
      </c>
      <c r="G17" s="9">
        <v>109.738</v>
      </c>
      <c r="H17" s="9">
        <v>244.86500000000001</v>
      </c>
      <c r="I17" s="9" t="e">
        <f>NA()</f>
        <v>#N/A</v>
      </c>
      <c r="J17" s="9" t="e">
        <f>NA()</f>
        <v>#N/A</v>
      </c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4624.7370000000001</v>
      </c>
      <c r="D18" s="9">
        <v>1872.761</v>
      </c>
      <c r="E18" s="9">
        <v>1556.079</v>
      </c>
      <c r="F18" s="9" t="e">
        <f>NA()</f>
        <v>#N/A</v>
      </c>
      <c r="G18" s="9">
        <v>3806.6970000000001</v>
      </c>
      <c r="H18" s="9">
        <v>0</v>
      </c>
      <c r="I18" s="9" t="e">
        <f>NA()</f>
        <v>#N/A</v>
      </c>
      <c r="J18" s="9" t="e">
        <f>NA()</f>
        <v>#N/A</v>
      </c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9">
        <v>10356.421</v>
      </c>
      <c r="C19" s="15">
        <f>C17+C18</f>
        <v>6477.98</v>
      </c>
      <c r="D19" s="15">
        <f>D17+D18</f>
        <v>2746.2730000000001</v>
      </c>
      <c r="E19" s="15">
        <f>E17+E18</f>
        <v>2126.7370000000001</v>
      </c>
      <c r="F19" s="9">
        <v>1246.4960000000001</v>
      </c>
      <c r="G19" s="15">
        <f>G17+G18</f>
        <v>3916.4349999999999</v>
      </c>
      <c r="H19" s="15">
        <f>H17+H18</f>
        <v>244.86500000000001</v>
      </c>
      <c r="I19" s="9">
        <v>123.563</v>
      </c>
      <c r="J19" s="9">
        <v>123.413</v>
      </c>
      <c r="K19" s="9">
        <v>27362.183000000001</v>
      </c>
      <c r="L19" s="8">
        <f t="shared" si="0"/>
        <v>0</v>
      </c>
    </row>
    <row r="20" spans="1:12" x14ac:dyDescent="0.25">
      <c r="A20" s="1" t="s">
        <v>19</v>
      </c>
      <c r="B20" s="15">
        <f t="shared" ref="B20:K20" si="3">SUM(B16,B19)</f>
        <v>17062.544999999998</v>
      </c>
      <c r="C20" s="15">
        <f t="shared" si="3"/>
        <v>10704.450999999999</v>
      </c>
      <c r="D20" s="15">
        <f t="shared" si="3"/>
        <v>4786.8109999999997</v>
      </c>
      <c r="E20" s="15">
        <f t="shared" si="3"/>
        <v>3653.2380000000003</v>
      </c>
      <c r="F20" s="15">
        <f t="shared" si="3"/>
        <v>2118.0929999999998</v>
      </c>
      <c r="G20" s="15">
        <f t="shared" si="3"/>
        <v>4817.1080000000002</v>
      </c>
      <c r="H20" s="15">
        <f t="shared" si="3"/>
        <v>513.50800000000004</v>
      </c>
      <c r="I20" s="15">
        <f t="shared" si="3"/>
        <v>167.374</v>
      </c>
      <c r="J20" s="15">
        <f t="shared" si="3"/>
        <v>166.745</v>
      </c>
      <c r="K20" s="15">
        <f t="shared" si="3"/>
        <v>43989.873</v>
      </c>
      <c r="L20" s="8">
        <f t="shared" si="0"/>
        <v>0</v>
      </c>
    </row>
    <row r="21" spans="1:12" x14ac:dyDescent="0.25">
      <c r="A21" s="1" t="s">
        <v>13</v>
      </c>
      <c r="B21" s="9">
        <v>415.91500000000002</v>
      </c>
      <c r="C21" s="9">
        <v>235.83500000000001</v>
      </c>
      <c r="D21" s="9">
        <v>0</v>
      </c>
      <c r="E21" s="9">
        <v>1.746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653.49599999999998</v>
      </c>
      <c r="L21" s="8">
        <f t="shared" si="0"/>
        <v>0</v>
      </c>
    </row>
    <row r="22" spans="1:12" x14ac:dyDescent="0.25">
      <c r="A22" s="1" t="s">
        <v>14</v>
      </c>
      <c r="B22" s="9">
        <v>139.00800000000001</v>
      </c>
      <c r="C22" s="9">
        <v>102.93600000000001</v>
      </c>
      <c r="D22" s="9">
        <v>37.360999999999997</v>
      </c>
      <c r="E22" s="9">
        <v>23.617000000000001</v>
      </c>
      <c r="F22" s="9">
        <v>29.113</v>
      </c>
      <c r="G22" s="9">
        <v>13.852</v>
      </c>
      <c r="H22" s="9">
        <v>15.11</v>
      </c>
      <c r="I22" s="9">
        <v>1.097</v>
      </c>
      <c r="J22" s="9">
        <v>0.57899999999999996</v>
      </c>
      <c r="K22" s="9">
        <v>362.673</v>
      </c>
      <c r="L22" s="8">
        <f t="shared" si="0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0</v>
      </c>
      <c r="F23" s="9">
        <v>0.41599999999999998</v>
      </c>
      <c r="G23" s="9">
        <v>0</v>
      </c>
      <c r="H23" s="9">
        <v>0</v>
      </c>
      <c r="I23" s="9">
        <v>3.645</v>
      </c>
      <c r="J23" s="9">
        <v>0</v>
      </c>
      <c r="K23" s="9">
        <v>4.0609999999999999</v>
      </c>
      <c r="L23" s="8">
        <f t="shared" si="0"/>
        <v>0</v>
      </c>
    </row>
    <row r="24" spans="1:12" x14ac:dyDescent="0.25">
      <c r="A24" s="1" t="s">
        <v>8</v>
      </c>
      <c r="B24" s="9">
        <v>17617.468000000001</v>
      </c>
      <c r="C24" s="9">
        <v>11043.222</v>
      </c>
      <c r="D24" s="9">
        <v>4824.1719999999996</v>
      </c>
      <c r="E24" s="9">
        <v>3678.6010000000001</v>
      </c>
      <c r="F24" s="9">
        <v>2147.6219999999998</v>
      </c>
      <c r="G24" s="9">
        <v>4830.96</v>
      </c>
      <c r="H24" s="8">
        <v>528.61800000000005</v>
      </c>
      <c r="I24" s="9">
        <v>172.11600000000001</v>
      </c>
      <c r="J24" s="9">
        <v>167.32400000000001</v>
      </c>
      <c r="K24" s="9">
        <v>45010.103000000003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0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>
        <f t="shared" si="4"/>
        <v>0</v>
      </c>
      <c r="I25" s="8">
        <f t="shared" si="4"/>
        <v>0</v>
      </c>
      <c r="J25" s="8">
        <f t="shared" si="4"/>
        <v>0</v>
      </c>
      <c r="K25" s="8">
        <f t="shared" si="4"/>
        <v>0</v>
      </c>
      <c r="L25" s="8">
        <f t="shared" si="0"/>
        <v>0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</row>
    <row r="27" spans="1:12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4" t="e">
        <f t="shared" si="0"/>
        <v>#VALUE!</v>
      </c>
    </row>
    <row r="29" spans="1:12" x14ac:dyDescent="0.25">
      <c r="A29" s="1" t="s">
        <v>9</v>
      </c>
      <c r="B29" s="9">
        <v>134.13999999999999</v>
      </c>
      <c r="C29" s="9">
        <v>86.911000000000001</v>
      </c>
      <c r="D29" s="9">
        <v>44.08</v>
      </c>
      <c r="E29" s="9">
        <v>25.183</v>
      </c>
      <c r="F29" s="9">
        <v>19.795999999999999</v>
      </c>
      <c r="G29" s="9">
        <v>13.053000000000001</v>
      </c>
      <c r="H29" s="9">
        <v>4.141</v>
      </c>
      <c r="I29" s="9">
        <v>1.2889999999999999</v>
      </c>
      <c r="J29" s="9">
        <v>1.8029999999999999</v>
      </c>
      <c r="K29" s="9">
        <v>330.39600000000002</v>
      </c>
      <c r="L29" s="8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58.962000000000003</v>
      </c>
      <c r="D30" s="9">
        <v>29.533999999999999</v>
      </c>
      <c r="E30" s="9">
        <v>15.395</v>
      </c>
      <c r="F30" s="9" t="e">
        <f>NA()</f>
        <v>#N/A</v>
      </c>
      <c r="G30" s="9">
        <v>2.7789999999999999</v>
      </c>
      <c r="H30" s="9">
        <v>4.8710000000000004</v>
      </c>
      <c r="I30" s="9" t="e">
        <f>NA()</f>
        <v>#N/A</v>
      </c>
      <c r="J30" s="9" t="e">
        <f>NA()</f>
        <v>#N/A</v>
      </c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77.763000000000005</v>
      </c>
      <c r="D31" s="9">
        <v>31.876000000000001</v>
      </c>
      <c r="E31" s="9">
        <v>23.081</v>
      </c>
      <c r="F31" s="9" t="e">
        <f>NA()</f>
        <v>#N/A</v>
      </c>
      <c r="G31" s="9">
        <v>23.492000000000001</v>
      </c>
      <c r="H31" s="9">
        <v>0</v>
      </c>
      <c r="I31" s="9" t="e">
        <f>NA()</f>
        <v>#N/A</v>
      </c>
      <c r="J31" s="9" t="e">
        <f>NA()</f>
        <v>#N/A</v>
      </c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9">
        <v>194.904</v>
      </c>
      <c r="C32" s="15">
        <f>C30+C31</f>
        <v>136.72500000000002</v>
      </c>
      <c r="D32" s="15">
        <f>D30+D31</f>
        <v>61.41</v>
      </c>
      <c r="E32" s="15">
        <f>E30+E31</f>
        <v>38.475999999999999</v>
      </c>
      <c r="F32" s="9">
        <v>26.707000000000001</v>
      </c>
      <c r="G32" s="15">
        <f>G30+G31</f>
        <v>26.271000000000001</v>
      </c>
      <c r="H32" s="15">
        <f>H30+H31</f>
        <v>4.8710000000000004</v>
      </c>
      <c r="I32" s="9">
        <v>3.077</v>
      </c>
      <c r="J32" s="15">
        <v>4.6219999999999999</v>
      </c>
      <c r="K32" s="9">
        <v>497.06299999999999</v>
      </c>
      <c r="L32" s="8">
        <f t="shared" si="0"/>
        <v>0</v>
      </c>
    </row>
    <row r="33" spans="1:12" x14ac:dyDescent="0.25">
      <c r="A33" s="1" t="s">
        <v>19</v>
      </c>
      <c r="B33" s="15">
        <f t="shared" ref="B33:K33" si="5">SUM(B29,B32)</f>
        <v>329.04399999999998</v>
      </c>
      <c r="C33" s="15">
        <f t="shared" si="5"/>
        <v>223.63600000000002</v>
      </c>
      <c r="D33" s="15">
        <f t="shared" si="5"/>
        <v>105.49</v>
      </c>
      <c r="E33" s="15">
        <f t="shared" si="5"/>
        <v>63.658999999999999</v>
      </c>
      <c r="F33" s="15">
        <f t="shared" si="5"/>
        <v>46.503</v>
      </c>
      <c r="G33" s="15">
        <f t="shared" si="5"/>
        <v>39.323999999999998</v>
      </c>
      <c r="H33" s="15">
        <f t="shared" si="5"/>
        <v>9.0120000000000005</v>
      </c>
      <c r="I33" s="15">
        <f t="shared" si="5"/>
        <v>4.3659999999999997</v>
      </c>
      <c r="J33" s="15">
        <f t="shared" si="5"/>
        <v>6.4249999999999998</v>
      </c>
      <c r="K33" s="15">
        <f t="shared" si="5"/>
        <v>827.45900000000006</v>
      </c>
      <c r="L33" s="8">
        <f t="shared" si="0"/>
        <v>0</v>
      </c>
    </row>
    <row r="34" spans="1:12" x14ac:dyDescent="0.25">
      <c r="A34" s="1" t="s">
        <v>13</v>
      </c>
      <c r="B34" s="9">
        <v>4.7779999999999996</v>
      </c>
      <c r="C34" s="9">
        <v>3.7090000000000001</v>
      </c>
      <c r="D34" s="9">
        <v>0</v>
      </c>
      <c r="E34" s="9">
        <v>3.3000000000000002E-2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8.52</v>
      </c>
      <c r="L34" s="8">
        <f t="shared" si="0"/>
        <v>0</v>
      </c>
    </row>
    <row r="35" spans="1:12" x14ac:dyDescent="0.25">
      <c r="A35" s="1" t="s">
        <v>14</v>
      </c>
      <c r="B35" s="9">
        <v>7.2110000000000003</v>
      </c>
      <c r="C35" s="9">
        <v>3.6549999999999998</v>
      </c>
      <c r="D35" s="9">
        <v>1.754</v>
      </c>
      <c r="E35" s="9">
        <v>1.2190000000000001</v>
      </c>
      <c r="F35" s="9">
        <v>0.86599999999999999</v>
      </c>
      <c r="G35" s="9">
        <v>0.38400000000000001</v>
      </c>
      <c r="H35" s="9">
        <v>0.30499999999999999</v>
      </c>
      <c r="I35" s="9">
        <v>8.2000000000000003E-2</v>
      </c>
      <c r="J35" s="9">
        <v>8.4000000000000005E-2</v>
      </c>
      <c r="K35" s="9">
        <v>15.56</v>
      </c>
      <c r="L35" s="8">
        <f t="shared" si="0"/>
        <v>0</v>
      </c>
    </row>
    <row r="36" spans="1:12" x14ac:dyDescent="0.25">
      <c r="A36" s="1" t="s">
        <v>15</v>
      </c>
      <c r="B36" s="9">
        <v>6.8000000000000005E-2</v>
      </c>
      <c r="C36" s="9">
        <v>0</v>
      </c>
      <c r="D36" s="9">
        <v>0.11799999999999999</v>
      </c>
      <c r="E36" s="9">
        <v>2.032</v>
      </c>
      <c r="F36" s="9">
        <v>1.7000000000000001E-2</v>
      </c>
      <c r="G36" s="9">
        <v>0</v>
      </c>
      <c r="H36" s="9">
        <v>0</v>
      </c>
      <c r="I36" s="9">
        <v>0.47699999999999998</v>
      </c>
      <c r="J36" s="9">
        <v>0</v>
      </c>
      <c r="K36" s="9">
        <v>2.7120000000000002</v>
      </c>
      <c r="L36" s="8">
        <f t="shared" si="0"/>
        <v>0</v>
      </c>
    </row>
    <row r="37" spans="1:12" x14ac:dyDescent="0.25">
      <c r="A37" s="1" t="s">
        <v>8</v>
      </c>
      <c r="B37" s="9">
        <v>341.101</v>
      </c>
      <c r="C37" s="9">
        <v>231</v>
      </c>
      <c r="D37" s="9">
        <v>107.36199999999999</v>
      </c>
      <c r="E37" s="9">
        <v>66.942999999999998</v>
      </c>
      <c r="F37" s="9">
        <v>47.386000000000003</v>
      </c>
      <c r="G37" s="9">
        <v>39.707999999999998</v>
      </c>
      <c r="H37" s="9">
        <v>9.3170000000000002</v>
      </c>
      <c r="I37" s="9">
        <v>4.9249999999999998</v>
      </c>
      <c r="J37" s="9">
        <v>6.5090000000000003</v>
      </c>
      <c r="K37" s="9">
        <v>854.25099999999998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6">SUM(C33:C36)-C37</f>
        <v>0</v>
      </c>
      <c r="D38" s="8">
        <f t="shared" si="6"/>
        <v>0</v>
      </c>
      <c r="E38" s="8">
        <f t="shared" si="6"/>
        <v>0</v>
      </c>
      <c r="F38" s="8">
        <f t="shared" si="6"/>
        <v>0</v>
      </c>
      <c r="G38" s="8">
        <f t="shared" si="6"/>
        <v>0</v>
      </c>
      <c r="H38" s="8">
        <f t="shared" si="6"/>
        <v>0</v>
      </c>
      <c r="I38" s="8"/>
      <c r="J38" s="8"/>
      <c r="K38" s="8">
        <f t="shared" si="6"/>
        <v>0</v>
      </c>
      <c r="L38" s="8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2.0002612537435929</v>
      </c>
      <c r="C42" s="7">
        <f t="shared" ref="C42:K42" si="7">C29*100/C16</f>
        <v>2.0563491385602792</v>
      </c>
      <c r="D42" s="7">
        <f t="shared" si="7"/>
        <v>2.1602146100685213</v>
      </c>
      <c r="E42" s="7">
        <f t="shared" si="7"/>
        <v>1.6497205046049759</v>
      </c>
      <c r="F42" s="7">
        <f t="shared" si="7"/>
        <v>2.2712331501829399</v>
      </c>
      <c r="G42" s="7">
        <f t="shared" si="7"/>
        <v>1.4492496166755306</v>
      </c>
      <c r="H42" s="7">
        <f t="shared" si="7"/>
        <v>1.5414509218553993</v>
      </c>
      <c r="I42" s="7">
        <f t="shared" si="7"/>
        <v>2.9421834699048186</v>
      </c>
      <c r="J42" s="7">
        <f t="shared" si="7"/>
        <v>4.1608972583771804</v>
      </c>
      <c r="K42" s="7">
        <f t="shared" si="7"/>
        <v>1.9870228516408475</v>
      </c>
      <c r="L42" s="4">
        <f t="shared" si="0"/>
        <v>18.244537072332388</v>
      </c>
    </row>
    <row r="43" spans="1:12" x14ac:dyDescent="0.25">
      <c r="A43" s="1" t="s">
        <v>10</v>
      </c>
      <c r="B43" s="7" t="e">
        <f t="shared" ref="B43:K50" si="8">B30*100/B17</f>
        <v>#N/A</v>
      </c>
      <c r="C43" s="7">
        <f t="shared" si="8"/>
        <v>3.1815579500367739</v>
      </c>
      <c r="D43" s="7">
        <f t="shared" si="8"/>
        <v>3.3810640265960861</v>
      </c>
      <c r="E43" s="7">
        <f t="shared" si="8"/>
        <v>2.6977629333155759</v>
      </c>
      <c r="F43" s="7" t="e">
        <f t="shared" si="8"/>
        <v>#N/A</v>
      </c>
      <c r="G43" s="7">
        <f t="shared" si="8"/>
        <v>2.5323953416318865</v>
      </c>
      <c r="H43" s="7">
        <f t="shared" si="8"/>
        <v>1.989259387825945</v>
      </c>
      <c r="I43" s="7" t="e">
        <f t="shared" si="8"/>
        <v>#N/A</v>
      </c>
      <c r="J43" s="7" t="e">
        <f t="shared" si="8"/>
        <v>#N/A</v>
      </c>
      <c r="K43" s="7" t="e">
        <f t="shared" si="8"/>
        <v>#N/A</v>
      </c>
      <c r="L43" s="4" t="e">
        <f t="shared" si="0"/>
        <v>#N/A</v>
      </c>
    </row>
    <row r="44" spans="1:12" x14ac:dyDescent="0.25">
      <c r="A44" s="1" t="s">
        <v>11</v>
      </c>
      <c r="B44" s="7" t="e">
        <f t="shared" si="8"/>
        <v>#N/A</v>
      </c>
      <c r="C44" s="7">
        <f t="shared" si="8"/>
        <v>1.6814577780314859</v>
      </c>
      <c r="D44" s="7">
        <f t="shared" si="8"/>
        <v>1.7020858507839494</v>
      </c>
      <c r="E44" s="7">
        <f t="shared" si="8"/>
        <v>1.483279447894355</v>
      </c>
      <c r="F44" s="7" t="e">
        <f t="shared" si="8"/>
        <v>#N/A</v>
      </c>
      <c r="G44" s="7">
        <f t="shared" si="8"/>
        <v>0.6171229283549492</v>
      </c>
      <c r="H44" s="7" t="e">
        <f t="shared" si="8"/>
        <v>#DIV/0!</v>
      </c>
      <c r="I44" s="7" t="e">
        <f t="shared" si="8"/>
        <v>#N/A</v>
      </c>
      <c r="J44" s="7" t="e">
        <f t="shared" si="8"/>
        <v>#N/A</v>
      </c>
      <c r="K44" s="7" t="e">
        <f t="shared" si="8"/>
        <v>#N/A</v>
      </c>
      <c r="L44" s="4" t="e">
        <f t="shared" si="0"/>
        <v>#N/A</v>
      </c>
    </row>
    <row r="45" spans="1:12" x14ac:dyDescent="0.25">
      <c r="A45" s="1" t="s">
        <v>12</v>
      </c>
      <c r="B45" s="7">
        <f t="shared" si="8"/>
        <v>1.881962890461869</v>
      </c>
      <c r="C45" s="7">
        <f t="shared" si="8"/>
        <v>2.1106116412832399</v>
      </c>
      <c r="D45" s="7">
        <f t="shared" si="8"/>
        <v>2.236121463525294</v>
      </c>
      <c r="E45" s="7">
        <f t="shared" si="8"/>
        <v>1.8091564683362351</v>
      </c>
      <c r="F45" s="7">
        <f t="shared" si="8"/>
        <v>2.1425660411264857</v>
      </c>
      <c r="G45" s="7">
        <f t="shared" si="8"/>
        <v>0.67078861260304334</v>
      </c>
      <c r="H45" s="7">
        <f t="shared" si="8"/>
        <v>1.989259387825945</v>
      </c>
      <c r="I45" s="7">
        <f t="shared" si="8"/>
        <v>2.4902276571465567</v>
      </c>
      <c r="J45" s="7">
        <f t="shared" si="8"/>
        <v>3.745148404138948</v>
      </c>
      <c r="K45" s="7">
        <f t="shared" si="8"/>
        <v>1.8166057876303214</v>
      </c>
      <c r="L45" s="4">
        <f t="shared" si="0"/>
        <v>17.259236778817293</v>
      </c>
    </row>
    <row r="46" spans="1:12" x14ac:dyDescent="0.25">
      <c r="A46" s="1" t="s">
        <v>19</v>
      </c>
      <c r="B46" s="7">
        <f t="shared" si="8"/>
        <v>1.9284579176201442</v>
      </c>
      <c r="C46" s="7">
        <f t="shared" si="8"/>
        <v>2.0891870120195799</v>
      </c>
      <c r="D46" s="7">
        <f t="shared" si="8"/>
        <v>2.2037636330325139</v>
      </c>
      <c r="E46" s="7">
        <f t="shared" si="8"/>
        <v>1.7425363472076003</v>
      </c>
      <c r="F46" s="7">
        <f t="shared" si="8"/>
        <v>2.1955126616253398</v>
      </c>
      <c r="G46" s="7">
        <f t="shared" si="8"/>
        <v>0.81634042666263651</v>
      </c>
      <c r="H46" s="7">
        <f t="shared" si="8"/>
        <v>1.7549872640737827</v>
      </c>
      <c r="I46" s="7">
        <f t="shared" si="8"/>
        <v>2.608529401221217</v>
      </c>
      <c r="J46" s="7">
        <f t="shared" si="8"/>
        <v>3.8531890011694503</v>
      </c>
      <c r="K46" s="7">
        <f t="shared" si="8"/>
        <v>1.8810215705783013</v>
      </c>
      <c r="L46" s="4">
        <f t="shared" si="0"/>
        <v>17.311482094053964</v>
      </c>
    </row>
    <row r="47" spans="1:12" x14ac:dyDescent="0.25">
      <c r="A47" s="1" t="s">
        <v>13</v>
      </c>
      <c r="B47" s="7">
        <f t="shared" si="8"/>
        <v>1.1487924215284371</v>
      </c>
      <c r="C47" s="7">
        <f t="shared" si="8"/>
        <v>1.5727097335001168</v>
      </c>
      <c r="D47" s="7" t="e">
        <f t="shared" si="8"/>
        <v>#DIV/0!</v>
      </c>
      <c r="E47" s="7">
        <f t="shared" si="8"/>
        <v>1.8900343642611686</v>
      </c>
      <c r="F47" s="7" t="e">
        <f t="shared" si="8"/>
        <v>#DIV/0!</v>
      </c>
      <c r="G47" s="7" t="e">
        <f t="shared" si="8"/>
        <v>#DIV/0!</v>
      </c>
      <c r="H47" s="7" t="e">
        <f t="shared" si="8"/>
        <v>#DIV/0!</v>
      </c>
      <c r="I47" s="7" t="e">
        <f t="shared" si="8"/>
        <v>#DIV/0!</v>
      </c>
      <c r="J47" s="7" t="e">
        <f t="shared" si="8"/>
        <v>#DIV/0!</v>
      </c>
      <c r="K47" s="7">
        <f t="shared" si="8"/>
        <v>1.3037570237614309</v>
      </c>
      <c r="L47" s="4" t="e">
        <f t="shared" si="0"/>
        <v>#DIV/0!</v>
      </c>
    </row>
    <row r="48" spans="1:12" x14ac:dyDescent="0.25">
      <c r="A48" s="1" t="s">
        <v>14</v>
      </c>
      <c r="B48" s="7">
        <f t="shared" si="8"/>
        <v>5.1874712246777159</v>
      </c>
      <c r="C48" s="7">
        <f t="shared" si="8"/>
        <v>3.5507499805704512</v>
      </c>
      <c r="D48" s="7">
        <f t="shared" si="8"/>
        <v>4.6947351516287039</v>
      </c>
      <c r="E48" s="7">
        <f t="shared" si="8"/>
        <v>5.1615361815641272</v>
      </c>
      <c r="F48" s="7">
        <f t="shared" si="8"/>
        <v>2.9746161508604403</v>
      </c>
      <c r="G48" s="7">
        <f t="shared" si="8"/>
        <v>2.7721628645682932</v>
      </c>
      <c r="H48" s="7">
        <f t="shared" si="8"/>
        <v>2.0185307743216412</v>
      </c>
      <c r="I48" s="7">
        <f t="shared" si="8"/>
        <v>7.4749316317228818</v>
      </c>
      <c r="J48" s="7">
        <f t="shared" si="8"/>
        <v>14.50777202072539</v>
      </c>
      <c r="K48" s="7">
        <f t="shared" si="8"/>
        <v>4.2903662527952173</v>
      </c>
      <c r="L48" s="4">
        <f t="shared" si="0"/>
        <v>44.052139727844427</v>
      </c>
    </row>
    <row r="49" spans="1:12" x14ac:dyDescent="0.25">
      <c r="A49" s="1" t="s">
        <v>15</v>
      </c>
      <c r="B49" s="7" t="e">
        <f t="shared" si="8"/>
        <v>#DIV/0!</v>
      </c>
      <c r="C49" s="7" t="e">
        <f t="shared" si="8"/>
        <v>#DIV/0!</v>
      </c>
      <c r="D49" s="7" t="e">
        <f t="shared" si="8"/>
        <v>#DIV/0!</v>
      </c>
      <c r="E49" s="7" t="e">
        <f t="shared" si="8"/>
        <v>#DIV/0!</v>
      </c>
      <c r="F49" s="7">
        <f t="shared" si="8"/>
        <v>4.0865384615384626</v>
      </c>
      <c r="G49" s="7" t="e">
        <f t="shared" si="8"/>
        <v>#DIV/0!</v>
      </c>
      <c r="H49" s="7" t="e">
        <f t="shared" si="8"/>
        <v>#DIV/0!</v>
      </c>
      <c r="I49" s="7">
        <f t="shared" si="8"/>
        <v>13.086419753086419</v>
      </c>
      <c r="J49" s="7" t="e">
        <f t="shared" si="8"/>
        <v>#DIV/0!</v>
      </c>
      <c r="K49" s="7">
        <f t="shared" si="8"/>
        <v>66.781580891406065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8"/>
        <v>1.936152232545562</v>
      </c>
      <c r="C50" s="7">
        <f t="shared" si="8"/>
        <v>2.091780822662082</v>
      </c>
      <c r="D50" s="7">
        <f t="shared" si="8"/>
        <v>2.2255010808072351</v>
      </c>
      <c r="E50" s="7">
        <f t="shared" si="8"/>
        <v>1.8197950797055729</v>
      </c>
      <c r="F50" s="7">
        <f t="shared" si="8"/>
        <v>2.2064404257360004</v>
      </c>
      <c r="G50" s="7">
        <f t="shared" si="8"/>
        <v>0.82194843260966755</v>
      </c>
      <c r="H50" s="7">
        <f t="shared" si="8"/>
        <v>1.7625203833391976</v>
      </c>
      <c r="I50" s="7">
        <f t="shared" si="8"/>
        <v>2.8614422831113897</v>
      </c>
      <c r="J50" s="7">
        <f t="shared" si="8"/>
        <v>3.8900576127752147</v>
      </c>
      <c r="K50" s="7">
        <f t="shared" si="8"/>
        <v>1.8979094537952954</v>
      </c>
      <c r="L50" s="4">
        <f t="shared" si="0"/>
        <v>17.717728899496628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2.0002612537435929</v>
      </c>
      <c r="C53" s="114">
        <f t="shared" ref="C53:J53" si="9">IF(C57&gt;0,C58*100/C57,NA())</f>
        <v>2.0563491385602792</v>
      </c>
      <c r="D53" s="114">
        <f t="shared" si="9"/>
        <v>2.1602146100685213</v>
      </c>
      <c r="E53" s="114">
        <f t="shared" si="9"/>
        <v>1.6497205046049759</v>
      </c>
      <c r="F53" s="114">
        <f t="shared" si="9"/>
        <v>2.2712331501829399</v>
      </c>
      <c r="G53" s="114">
        <f t="shared" si="9"/>
        <v>1.4492496166755306</v>
      </c>
      <c r="H53" s="114">
        <f t="shared" si="9"/>
        <v>1.5414509218553993</v>
      </c>
      <c r="I53" s="114">
        <f t="shared" si="9"/>
        <v>2.9421834699048186</v>
      </c>
      <c r="J53" s="114">
        <f t="shared" si="9"/>
        <v>1.9813429015461435</v>
      </c>
      <c r="K53" s="7">
        <f>K57</f>
        <v>1.9813429015461435</v>
      </c>
      <c r="L53" s="7">
        <f>L57</f>
        <v>1.9891335896109783</v>
      </c>
    </row>
    <row r="54" spans="1:12" x14ac:dyDescent="0.25">
      <c r="A54" s="1" t="s">
        <v>30</v>
      </c>
      <c r="B54" s="114">
        <f>IF(B63&gt;0,B64*100/B63,NA())</f>
        <v>1.8967507577435008</v>
      </c>
      <c r="C54" s="114">
        <f t="shared" ref="C54:J54" si="10">IF(C63&gt;0,C64*100/C63,NA())</f>
        <v>2.11374891058805</v>
      </c>
      <c r="D54" s="114">
        <f t="shared" si="10"/>
        <v>2.2733592131724216</v>
      </c>
      <c r="E54" s="114">
        <f t="shared" si="10"/>
        <v>1.9404302774034661</v>
      </c>
      <c r="F54" s="114">
        <f t="shared" si="10"/>
        <v>2.1621833428028454</v>
      </c>
      <c r="G54" s="114">
        <f t="shared" si="10"/>
        <v>0.6781947476100344</v>
      </c>
      <c r="H54" s="114">
        <f t="shared" si="10"/>
        <v>1.9909606692951241</v>
      </c>
      <c r="I54" s="114">
        <f t="shared" si="10"/>
        <v>2.8338724133899693</v>
      </c>
      <c r="J54" s="114">
        <f t="shared" si="10"/>
        <v>1.8371479425548927</v>
      </c>
      <c r="K54" s="7"/>
      <c r="L54" s="7">
        <f>L63</f>
        <v>1.8443716525640128</v>
      </c>
    </row>
    <row r="55" spans="1:12" x14ac:dyDescent="0.25">
      <c r="A55" s="1" t="s">
        <v>8</v>
      </c>
      <c r="B55" s="114">
        <f>IF(B60&gt;0,B61*100/B60,NA())</f>
        <v>1.936152232545562</v>
      </c>
      <c r="C55" s="114">
        <f t="shared" ref="C55:J55" si="11">IF(C60&gt;0,C61*100/C60,NA())</f>
        <v>2.091780822662082</v>
      </c>
      <c r="D55" s="114">
        <f t="shared" si="11"/>
        <v>2.2255010808072351</v>
      </c>
      <c r="E55" s="114">
        <f t="shared" si="11"/>
        <v>1.8197950797055729</v>
      </c>
      <c r="F55" s="114">
        <f t="shared" si="11"/>
        <v>2.2064404257360004</v>
      </c>
      <c r="G55" s="114">
        <f t="shared" si="11"/>
        <v>0.82194843260966755</v>
      </c>
      <c r="H55" s="114">
        <f t="shared" si="11"/>
        <v>1.7625203833391976</v>
      </c>
      <c r="I55" s="114">
        <f t="shared" si="11"/>
        <v>2.8614422831113897</v>
      </c>
      <c r="J55" s="114">
        <f t="shared" si="11"/>
        <v>1.8904760563568097</v>
      </c>
      <c r="K55" s="7">
        <f>K50</f>
        <v>1.8979094537952954</v>
      </c>
      <c r="L55" s="7">
        <f>K50</f>
        <v>1.8979094537952954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6706.1239999999998</v>
      </c>
      <c r="C57" s="3">
        <f t="shared" ref="C57:I57" si="12">IF(C58=0,0,C16)</f>
        <v>4226.4709999999995</v>
      </c>
      <c r="D57" s="3">
        <f t="shared" si="12"/>
        <v>2040.538</v>
      </c>
      <c r="E57" s="3">
        <f t="shared" si="12"/>
        <v>1526.501</v>
      </c>
      <c r="F57" s="3">
        <f t="shared" si="12"/>
        <v>871.59699999999998</v>
      </c>
      <c r="G57" s="3">
        <f t="shared" si="12"/>
        <v>900.673</v>
      </c>
      <c r="H57" s="3">
        <f t="shared" si="12"/>
        <v>268.64299999999997</v>
      </c>
      <c r="I57" s="3">
        <f t="shared" si="12"/>
        <v>43.811</v>
      </c>
      <c r="J57" s="3">
        <f>SUM(B57:I57)</f>
        <v>16584.358</v>
      </c>
      <c r="K57" s="7">
        <f>J58*100/J57</f>
        <v>1.9813429015461435</v>
      </c>
      <c r="L57" s="7">
        <f>K57*K$50/K$60</f>
        <v>1.9891335896109783</v>
      </c>
    </row>
    <row r="58" spans="1:12" x14ac:dyDescent="0.25">
      <c r="A58" s="1" t="s">
        <v>32</v>
      </c>
      <c r="B58" s="3">
        <f>_xlfn.IFNA(B29,0)</f>
        <v>134.13999999999999</v>
      </c>
      <c r="C58" s="3">
        <f t="shared" ref="C58:I58" si="13">_xlfn.IFNA(C29,0)</f>
        <v>86.911000000000001</v>
      </c>
      <c r="D58" s="3">
        <f t="shared" si="13"/>
        <v>44.08</v>
      </c>
      <c r="E58" s="3">
        <f t="shared" si="13"/>
        <v>25.183</v>
      </c>
      <c r="F58" s="3">
        <f t="shared" si="13"/>
        <v>19.795999999999999</v>
      </c>
      <c r="G58" s="3">
        <f t="shared" si="13"/>
        <v>13.053000000000001</v>
      </c>
      <c r="H58" s="3">
        <f t="shared" si="13"/>
        <v>4.141</v>
      </c>
      <c r="I58" s="3">
        <f t="shared" si="13"/>
        <v>1.2889999999999999</v>
      </c>
      <c r="J58" s="3">
        <f>SUM(B58:I58)</f>
        <v>328.59299999999996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17617.468000000001</v>
      </c>
      <c r="C60" s="3">
        <f t="shared" ref="C60:I60" si="14">IF(C57=0,0,C24)</f>
        <v>11043.222</v>
      </c>
      <c r="D60" s="3">
        <f t="shared" si="14"/>
        <v>4824.1719999999996</v>
      </c>
      <c r="E60" s="3">
        <f t="shared" si="14"/>
        <v>3678.6010000000001</v>
      </c>
      <c r="F60" s="3">
        <f t="shared" si="14"/>
        <v>2147.6219999999998</v>
      </c>
      <c r="G60" s="3">
        <f t="shared" si="14"/>
        <v>4830.96</v>
      </c>
      <c r="H60" s="3">
        <f t="shared" si="14"/>
        <v>528.61800000000005</v>
      </c>
      <c r="I60" s="3">
        <f t="shared" si="14"/>
        <v>172.11600000000001</v>
      </c>
      <c r="J60" s="3">
        <f>SUM(B60:I60)</f>
        <v>44842.77900000001</v>
      </c>
      <c r="K60" s="7">
        <f>J61*100/J60</f>
        <v>1.8904760563568097</v>
      </c>
      <c r="L60" s="7">
        <f>K60*K$50/K$60</f>
        <v>1.8979094537952954</v>
      </c>
    </row>
    <row r="61" spans="1:12" x14ac:dyDescent="0.25">
      <c r="A61" s="1" t="s">
        <v>39</v>
      </c>
      <c r="B61" s="3">
        <f>IF(B58=0,0,B37)</f>
        <v>341.101</v>
      </c>
      <c r="C61" s="3">
        <f t="shared" ref="C61:I61" si="15">IF(C58=0,0,C37)</f>
        <v>231</v>
      </c>
      <c r="D61" s="3">
        <f t="shared" si="15"/>
        <v>107.36199999999999</v>
      </c>
      <c r="E61" s="3">
        <f t="shared" si="15"/>
        <v>66.942999999999998</v>
      </c>
      <c r="F61" s="3">
        <f t="shared" si="15"/>
        <v>47.386000000000003</v>
      </c>
      <c r="G61" s="3">
        <f t="shared" si="15"/>
        <v>39.707999999999998</v>
      </c>
      <c r="H61" s="3">
        <f t="shared" si="15"/>
        <v>9.3170000000000002</v>
      </c>
      <c r="I61" s="3">
        <f t="shared" si="15"/>
        <v>4.9249999999999998</v>
      </c>
      <c r="J61" s="3">
        <f>SUM(B61:I61)</f>
        <v>847.74199999999985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10911.344000000001</v>
      </c>
      <c r="C63" s="3">
        <f t="shared" ref="C63:J64" si="16">C60-C57</f>
        <v>6816.7510000000002</v>
      </c>
      <c r="D63" s="3">
        <f t="shared" si="16"/>
        <v>2783.6339999999996</v>
      </c>
      <c r="E63" s="3">
        <f t="shared" si="16"/>
        <v>2152.1000000000004</v>
      </c>
      <c r="F63" s="3">
        <f t="shared" si="16"/>
        <v>1276.0249999999999</v>
      </c>
      <c r="G63" s="3">
        <f t="shared" si="16"/>
        <v>3930.2870000000003</v>
      </c>
      <c r="H63" s="3">
        <f t="shared" si="16"/>
        <v>259.97500000000008</v>
      </c>
      <c r="I63" s="3">
        <f t="shared" si="16"/>
        <v>128.30500000000001</v>
      </c>
      <c r="J63" s="3">
        <f t="shared" si="16"/>
        <v>28258.421000000009</v>
      </c>
      <c r="K63" s="7">
        <f>J64*100/J63</f>
        <v>1.8371479425548927</v>
      </c>
      <c r="L63" s="7">
        <f>K63*K$50/K$60</f>
        <v>1.8443716525640128</v>
      </c>
    </row>
    <row r="64" spans="1:12" x14ac:dyDescent="0.25">
      <c r="A64" s="1" t="s">
        <v>193</v>
      </c>
      <c r="B64" s="3">
        <f>B61-B58</f>
        <v>206.96100000000001</v>
      </c>
      <c r="C64" s="3">
        <f t="shared" si="16"/>
        <v>144.089</v>
      </c>
      <c r="D64" s="3">
        <f t="shared" si="16"/>
        <v>63.281999999999996</v>
      </c>
      <c r="E64" s="3">
        <f t="shared" si="16"/>
        <v>41.76</v>
      </c>
      <c r="F64" s="3">
        <f t="shared" si="16"/>
        <v>27.590000000000003</v>
      </c>
      <c r="G64" s="3">
        <f t="shared" si="16"/>
        <v>26.654999999999998</v>
      </c>
      <c r="H64" s="3">
        <f t="shared" si="16"/>
        <v>5.1760000000000002</v>
      </c>
      <c r="I64" s="3">
        <f t="shared" si="16"/>
        <v>3.6360000000000001</v>
      </c>
      <c r="J64" s="3">
        <f t="shared" si="16"/>
        <v>519.14899999999989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A241-86D5-45DC-B75C-8EB6123B0AC2}">
  <sheetPr>
    <tabColor rgb="FF7030A0"/>
  </sheetPr>
  <dimension ref="A1:L64"/>
  <sheetViews>
    <sheetView topLeftCell="A16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1482658</v>
      </c>
      <c r="C3" s="3">
        <v>1118185</v>
      </c>
      <c r="D3" s="3">
        <v>503214</v>
      </c>
      <c r="E3" s="3">
        <v>388183</v>
      </c>
      <c r="F3" s="3">
        <v>256449</v>
      </c>
      <c r="G3" s="3">
        <v>123394</v>
      </c>
      <c r="H3" s="3">
        <v>43010</v>
      </c>
      <c r="I3" s="3">
        <v>11327</v>
      </c>
      <c r="J3" s="3">
        <v>15361</v>
      </c>
      <c r="K3" s="3">
        <v>3941781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1482658</v>
      </c>
      <c r="C7" s="5">
        <f t="shared" ref="C7:K7" si="1">SUM(C3,C6)</f>
        <v>1118185</v>
      </c>
      <c r="D7" s="5">
        <f t="shared" si="1"/>
        <v>503214</v>
      </c>
      <c r="E7" s="5">
        <f t="shared" si="1"/>
        <v>388183</v>
      </c>
      <c r="F7" s="5">
        <f t="shared" si="1"/>
        <v>256449</v>
      </c>
      <c r="G7" s="5">
        <f t="shared" si="1"/>
        <v>123394</v>
      </c>
      <c r="H7" s="5">
        <f t="shared" si="1"/>
        <v>43010</v>
      </c>
      <c r="I7" s="5"/>
      <c r="J7" s="5"/>
      <c r="K7" s="5">
        <f t="shared" si="1"/>
        <v>3941781</v>
      </c>
      <c r="L7" s="4">
        <f t="shared" si="0"/>
        <v>-26688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1657022</v>
      </c>
      <c r="C11" s="3">
        <v>1323728</v>
      </c>
      <c r="D11" s="3">
        <v>603448</v>
      </c>
      <c r="E11" s="3">
        <v>458622</v>
      </c>
      <c r="F11" s="3">
        <v>286848</v>
      </c>
      <c r="G11" s="3">
        <v>152934</v>
      </c>
      <c r="H11" s="3">
        <v>49210</v>
      </c>
      <c r="I11" s="3">
        <v>14073</v>
      </c>
      <c r="J11" s="3">
        <v>20772</v>
      </c>
      <c r="K11" s="3">
        <v>4566657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-174364</v>
      </c>
      <c r="C12" s="4">
        <f t="shared" ref="C12:K12" si="2">SUM(C7:C10)-C11</f>
        <v>-205543</v>
      </c>
      <c r="D12" s="4">
        <f t="shared" si="2"/>
        <v>-100234</v>
      </c>
      <c r="E12" s="4">
        <f t="shared" si="2"/>
        <v>-70439</v>
      </c>
      <c r="F12" s="4">
        <f t="shared" si="2"/>
        <v>-30399</v>
      </c>
      <c r="G12" s="4">
        <f t="shared" si="2"/>
        <v>-29540</v>
      </c>
      <c r="H12" s="4">
        <f t="shared" si="2"/>
        <v>-6200</v>
      </c>
      <c r="I12" s="4"/>
      <c r="J12" s="4"/>
      <c r="K12" s="4">
        <f t="shared" si="2"/>
        <v>-624876</v>
      </c>
      <c r="L12" s="4">
        <f t="shared" si="0"/>
        <v>8157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7193.4719999999998</v>
      </c>
      <c r="C16" s="9">
        <v>4580.6419999999998</v>
      </c>
      <c r="D16" s="9">
        <v>2215.15</v>
      </c>
      <c r="E16" s="9">
        <v>1611.2329999999999</v>
      </c>
      <c r="F16" s="9">
        <v>991.55399999999997</v>
      </c>
      <c r="G16" s="9">
        <v>951.52700000000004</v>
      </c>
      <c r="H16" s="9">
        <v>307.255</v>
      </c>
      <c r="I16" s="9">
        <v>52.381999999999998</v>
      </c>
      <c r="J16" s="9">
        <v>47.59</v>
      </c>
      <c r="K16" s="9">
        <v>17950.805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7193.4719999999998</v>
      </c>
      <c r="C20" s="15">
        <f>SUM(C16,C19)</f>
        <v>4580.6419999999998</v>
      </c>
      <c r="D20" s="15">
        <f>SUM(D16,D19)</f>
        <v>2215.15</v>
      </c>
      <c r="E20" s="15">
        <f>SUM(E16,E19)</f>
        <v>1611.2329999999999</v>
      </c>
      <c r="F20" s="14"/>
      <c r="G20" s="14"/>
      <c r="H20" s="15">
        <f>SUM(H16,H19)</f>
        <v>307.255</v>
      </c>
      <c r="I20" s="15"/>
      <c r="J20" s="15"/>
      <c r="K20" s="14"/>
      <c r="L20" s="8">
        <f t="shared" si="0"/>
        <v>15907.751999999999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18560.815999999999</v>
      </c>
      <c r="C24" s="9">
        <v>11511.353999999999</v>
      </c>
      <c r="D24" s="9">
        <v>5332.91</v>
      </c>
      <c r="E24" s="9">
        <v>3717.9789999999998</v>
      </c>
      <c r="F24" s="9">
        <v>2373.165</v>
      </c>
      <c r="G24" s="9">
        <v>5143.598</v>
      </c>
      <c r="H24" s="9">
        <v>592.43799999999999</v>
      </c>
      <c r="I24" s="9">
        <v>196.84700000000001</v>
      </c>
      <c r="J24" s="9">
        <v>179.31700000000001</v>
      </c>
      <c r="K24" s="9">
        <v>47608.423999999999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-11367.343999999999</v>
      </c>
      <c r="C25" s="8">
        <f t="shared" ref="C25:K25" si="3">SUM(C20:C23)-C24</f>
        <v>-6930.7119999999995</v>
      </c>
      <c r="D25" s="8">
        <f t="shared" si="3"/>
        <v>-3117.7599999999998</v>
      </c>
      <c r="E25" s="8">
        <f t="shared" si="3"/>
        <v>-2106.7460000000001</v>
      </c>
      <c r="F25" s="8">
        <f t="shared" si="3"/>
        <v>-2373.165</v>
      </c>
      <c r="G25" s="8">
        <f t="shared" si="3"/>
        <v>-5143.598</v>
      </c>
      <c r="H25" s="8">
        <f t="shared" si="3"/>
        <v>-285.18299999999999</v>
      </c>
      <c r="I25" s="8"/>
      <c r="J25" s="8"/>
      <c r="K25" s="8">
        <f t="shared" si="3"/>
        <v>-47608.423999999999</v>
      </c>
      <c r="L25" s="8">
        <f t="shared" si="0"/>
        <v>16283.916000000001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149.62700000000001</v>
      </c>
      <c r="C29" s="9">
        <v>92.489000000000004</v>
      </c>
      <c r="D29" s="9">
        <v>47.951000000000001</v>
      </c>
      <c r="E29" s="9">
        <v>27.616</v>
      </c>
      <c r="F29" s="9">
        <v>23.873999999999999</v>
      </c>
      <c r="G29" s="9">
        <v>15.225</v>
      </c>
      <c r="H29" s="9">
        <v>4.7030000000000003</v>
      </c>
      <c r="I29" s="9">
        <v>1.41</v>
      </c>
      <c r="J29" s="9">
        <v>2.0409999999999999</v>
      </c>
      <c r="K29" s="9">
        <v>364.93599999999998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149.62700000000001</v>
      </c>
      <c r="C33" s="15">
        <f>SUM(C29,C32)</f>
        <v>92.489000000000004</v>
      </c>
      <c r="D33" s="9" t="e">
        <f>NA()</f>
        <v>#N/A</v>
      </c>
      <c r="E33" s="15">
        <f>SUM(E29,E32)</f>
        <v>27.616</v>
      </c>
      <c r="F33" s="14"/>
      <c r="G33" s="14"/>
      <c r="H33" s="15">
        <f>SUM(H29,H32)</f>
        <v>4.7030000000000003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376.84300000000002</v>
      </c>
      <c r="C37" s="9">
        <v>240.34899999999999</v>
      </c>
      <c r="D37" s="9">
        <v>118.101</v>
      </c>
      <c r="E37" s="9">
        <v>71.623000000000005</v>
      </c>
      <c r="F37" s="9">
        <v>56.606000000000002</v>
      </c>
      <c r="G37" s="9">
        <v>44.924999999999997</v>
      </c>
      <c r="H37" s="9">
        <v>10.37</v>
      </c>
      <c r="I37" s="9">
        <v>5.9249999999999998</v>
      </c>
      <c r="J37" s="9">
        <v>7.1970000000000001</v>
      </c>
      <c r="K37" s="9">
        <v>931.93899999999996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-227.21600000000001</v>
      </c>
      <c r="C38" s="8">
        <f t="shared" ref="C38:K38" si="4">SUM(C33:C36)-C37</f>
        <v>-147.85999999999999</v>
      </c>
      <c r="D38" s="8" t="e">
        <f t="shared" si="4"/>
        <v>#N/A</v>
      </c>
      <c r="E38" s="8">
        <f t="shared" si="4"/>
        <v>-44.007000000000005</v>
      </c>
      <c r="F38" s="8">
        <f t="shared" si="4"/>
        <v>-56.606000000000002</v>
      </c>
      <c r="G38" s="8">
        <f t="shared" si="4"/>
        <v>-44.924999999999997</v>
      </c>
      <c r="H38" s="8">
        <f t="shared" si="4"/>
        <v>-5.6669999999999989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2.0800386795138706</v>
      </c>
      <c r="C42" s="7">
        <f t="shared" ref="C42:K42" si="5">C29*100/C16</f>
        <v>2.0191274498203526</v>
      </c>
      <c r="D42" s="7">
        <f t="shared" si="5"/>
        <v>2.1646841071710718</v>
      </c>
      <c r="E42" s="7">
        <f t="shared" si="5"/>
        <v>1.7139668812642244</v>
      </c>
      <c r="F42" s="7">
        <f t="shared" si="5"/>
        <v>2.4077357360264799</v>
      </c>
      <c r="G42" s="7">
        <f t="shared" si="5"/>
        <v>1.6000596935241984</v>
      </c>
      <c r="H42" s="7">
        <f t="shared" si="5"/>
        <v>1.5306504369334917</v>
      </c>
      <c r="I42" s="7">
        <f t="shared" si="5"/>
        <v>2.6917643465312513</v>
      </c>
      <c r="J42" s="7">
        <f t="shared" si="5"/>
        <v>4.2887161168312664</v>
      </c>
      <c r="K42" s="7">
        <f t="shared" si="5"/>
        <v>2.0329784653111656</v>
      </c>
      <c r="L42" s="4">
        <f t="shared" si="0"/>
        <v>18.463764982305044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2.0800386795138706</v>
      </c>
      <c r="C46" s="7">
        <f t="shared" si="6"/>
        <v>2.0191274498203526</v>
      </c>
      <c r="D46" s="7" t="e">
        <f t="shared" si="6"/>
        <v>#N/A</v>
      </c>
      <c r="E46" s="7">
        <f t="shared" si="6"/>
        <v>1.7139668812642244</v>
      </c>
      <c r="F46" s="7" t="e">
        <f t="shared" si="6"/>
        <v>#DIV/0!</v>
      </c>
      <c r="G46" s="7" t="e">
        <f t="shared" si="6"/>
        <v>#DIV/0!</v>
      </c>
      <c r="H46" s="7">
        <f t="shared" si="6"/>
        <v>1.5306504369334917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2.0303148309858794</v>
      </c>
      <c r="C50" s="7">
        <f t="shared" si="6"/>
        <v>2.0879298820972751</v>
      </c>
      <c r="D50" s="7">
        <f t="shared" si="6"/>
        <v>2.2145695314565597</v>
      </c>
      <c r="E50" s="7">
        <f t="shared" si="6"/>
        <v>1.9263960339743718</v>
      </c>
      <c r="F50" s="7">
        <f t="shared" si="6"/>
        <v>2.3852534484538581</v>
      </c>
      <c r="G50" s="7">
        <f t="shared" si="6"/>
        <v>0.87341584626170243</v>
      </c>
      <c r="H50" s="7">
        <f t="shared" si="6"/>
        <v>1.7503941340697255</v>
      </c>
      <c r="I50" s="7">
        <f t="shared" si="6"/>
        <v>3.0099518915706107</v>
      </c>
      <c r="J50" s="7">
        <f t="shared" si="6"/>
        <v>4.0135625735429432</v>
      </c>
      <c r="K50" s="7">
        <f t="shared" si="6"/>
        <v>1.9575086123413787</v>
      </c>
      <c r="L50" s="4">
        <f t="shared" si="0"/>
        <v>18.33427956007155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2.0800386795138706</v>
      </c>
      <c r="C53" s="114">
        <f t="shared" ref="C53:J53" si="7">IF(C57&gt;0,C58*100/C57,NA())</f>
        <v>2.0191274498203526</v>
      </c>
      <c r="D53" s="114">
        <f t="shared" si="7"/>
        <v>2.1646841071710718</v>
      </c>
      <c r="E53" s="114">
        <f t="shared" si="7"/>
        <v>1.7139668812642244</v>
      </c>
      <c r="F53" s="114">
        <f t="shared" si="7"/>
        <v>2.4077357360264799</v>
      </c>
      <c r="G53" s="114">
        <f t="shared" si="7"/>
        <v>1.6000596935241984</v>
      </c>
      <c r="H53" s="114">
        <f t="shared" si="7"/>
        <v>1.5306504369334917</v>
      </c>
      <c r="I53" s="114">
        <f t="shared" si="7"/>
        <v>2.6917643465312513</v>
      </c>
      <c r="J53" s="114">
        <f t="shared" si="7"/>
        <v>2.0269823045749047</v>
      </c>
      <c r="K53" s="7">
        <f>K57</f>
        <v>2.0269823045749047</v>
      </c>
      <c r="L53" s="7">
        <f>L57</f>
        <v>2.0350636812057545</v>
      </c>
    </row>
    <row r="54" spans="1:12" x14ac:dyDescent="0.25">
      <c r="A54" s="1" t="s">
        <v>30</v>
      </c>
      <c r="B54" s="114">
        <f>IF(B63&gt;0,B64*100/B63,NA())</f>
        <v>1.9988486316592515</v>
      </c>
      <c r="C54" s="114">
        <f t="shared" ref="C54:J54" si="8">IF(C63&gt;0,C64*100/C63,NA())</f>
        <v>2.1334027441913617</v>
      </c>
      <c r="D54" s="114">
        <f t="shared" si="8"/>
        <v>2.2500128297239046</v>
      </c>
      <c r="E54" s="114">
        <f t="shared" si="8"/>
        <v>2.0888612106063098</v>
      </c>
      <c r="F54" s="114">
        <f t="shared" si="8"/>
        <v>2.3691183697871545</v>
      </c>
      <c r="G54" s="114">
        <f t="shared" si="8"/>
        <v>0.70848036686401528</v>
      </c>
      <c r="H54" s="114">
        <f t="shared" si="8"/>
        <v>1.987145096306582</v>
      </c>
      <c r="I54" s="114">
        <f t="shared" si="8"/>
        <v>3.1253244730557568</v>
      </c>
      <c r="J54" s="114">
        <f t="shared" si="8"/>
        <v>1.9028959396044665</v>
      </c>
      <c r="K54" s="7"/>
      <c r="L54" s="7">
        <f>L63</f>
        <v>1.9104825962528991</v>
      </c>
    </row>
    <row r="55" spans="1:12" x14ac:dyDescent="0.25">
      <c r="A55" s="1" t="s">
        <v>8</v>
      </c>
      <c r="B55" s="114">
        <f>IF(B60&gt;0,B61*100/B60,NA())</f>
        <v>2.0303148309858794</v>
      </c>
      <c r="C55" s="114">
        <f t="shared" ref="C55:J55" si="9">IF(C60&gt;0,C61*100/C60,NA())</f>
        <v>2.0879298820972751</v>
      </c>
      <c r="D55" s="114">
        <f t="shared" si="9"/>
        <v>2.2145695314565597</v>
      </c>
      <c r="E55" s="114">
        <f t="shared" si="9"/>
        <v>1.9263960339743718</v>
      </c>
      <c r="F55" s="114">
        <f t="shared" si="9"/>
        <v>2.3852534484538581</v>
      </c>
      <c r="G55" s="114">
        <f t="shared" si="9"/>
        <v>0.87341584626170243</v>
      </c>
      <c r="H55" s="114">
        <f t="shared" si="9"/>
        <v>1.7503941340697255</v>
      </c>
      <c r="I55" s="114">
        <f t="shared" si="9"/>
        <v>3.0099518915706107</v>
      </c>
      <c r="J55" s="114">
        <f t="shared" si="9"/>
        <v>1.9497352121767755</v>
      </c>
      <c r="K55" s="7">
        <f>K50</f>
        <v>1.9575086123413787</v>
      </c>
      <c r="L55" s="7">
        <f>K50</f>
        <v>1.9575086123413787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7193.4719999999998</v>
      </c>
      <c r="C57" s="3">
        <f t="shared" ref="C57:I57" si="10">IF(C58=0,0,C16)</f>
        <v>4580.6419999999998</v>
      </c>
      <c r="D57" s="3">
        <f t="shared" si="10"/>
        <v>2215.15</v>
      </c>
      <c r="E57" s="3">
        <f t="shared" si="10"/>
        <v>1611.2329999999999</v>
      </c>
      <c r="F57" s="3">
        <f t="shared" si="10"/>
        <v>991.55399999999997</v>
      </c>
      <c r="G57" s="3">
        <f t="shared" si="10"/>
        <v>951.52700000000004</v>
      </c>
      <c r="H57" s="3">
        <f t="shared" si="10"/>
        <v>307.255</v>
      </c>
      <c r="I57" s="3">
        <f t="shared" si="10"/>
        <v>52.381999999999998</v>
      </c>
      <c r="J57" s="3">
        <f>SUM(B57:I57)</f>
        <v>17903.215000000004</v>
      </c>
      <c r="K57" s="7">
        <f>J58*100/J57</f>
        <v>2.0269823045749047</v>
      </c>
      <c r="L57" s="7">
        <f>K57*K$50/K$60</f>
        <v>2.0350636812057545</v>
      </c>
    </row>
    <row r="58" spans="1:12" x14ac:dyDescent="0.25">
      <c r="A58" s="1" t="s">
        <v>32</v>
      </c>
      <c r="B58" s="3">
        <f>_xlfn.IFNA(B29,0)</f>
        <v>149.62700000000001</v>
      </c>
      <c r="C58" s="3">
        <f t="shared" ref="C58:I58" si="11">_xlfn.IFNA(C29,0)</f>
        <v>92.489000000000004</v>
      </c>
      <c r="D58" s="3">
        <f t="shared" si="11"/>
        <v>47.951000000000001</v>
      </c>
      <c r="E58" s="3">
        <f t="shared" si="11"/>
        <v>27.616</v>
      </c>
      <c r="F58" s="3">
        <f t="shared" si="11"/>
        <v>23.873999999999999</v>
      </c>
      <c r="G58" s="3">
        <f t="shared" si="11"/>
        <v>15.225</v>
      </c>
      <c r="H58" s="3">
        <f t="shared" si="11"/>
        <v>4.7030000000000003</v>
      </c>
      <c r="I58" s="3">
        <f t="shared" si="11"/>
        <v>1.41</v>
      </c>
      <c r="J58" s="3">
        <f>SUM(B58:I58)</f>
        <v>362.89500000000004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18560.815999999999</v>
      </c>
      <c r="C60" s="3">
        <f t="shared" ref="C60:I60" si="12">IF(C57=0,0,C24)</f>
        <v>11511.353999999999</v>
      </c>
      <c r="D60" s="3">
        <f t="shared" si="12"/>
        <v>5332.91</v>
      </c>
      <c r="E60" s="3">
        <f t="shared" si="12"/>
        <v>3717.9789999999998</v>
      </c>
      <c r="F60" s="3">
        <f t="shared" si="12"/>
        <v>2373.165</v>
      </c>
      <c r="G60" s="3">
        <f t="shared" si="12"/>
        <v>5143.598</v>
      </c>
      <c r="H60" s="3">
        <f t="shared" si="12"/>
        <v>592.43799999999999</v>
      </c>
      <c r="I60" s="3">
        <f t="shared" si="12"/>
        <v>196.84700000000001</v>
      </c>
      <c r="J60" s="3">
        <f>SUM(B60:I60)</f>
        <v>47429.107000000004</v>
      </c>
      <c r="K60" s="7">
        <f>J61*100/J60</f>
        <v>1.9497352121767755</v>
      </c>
      <c r="L60" s="7">
        <f>K60*K$50/K$60</f>
        <v>1.9575086123413787</v>
      </c>
    </row>
    <row r="61" spans="1:12" x14ac:dyDescent="0.25">
      <c r="A61" s="1" t="s">
        <v>39</v>
      </c>
      <c r="B61" s="3">
        <f>IF(B58=0,0,B37)</f>
        <v>376.84300000000002</v>
      </c>
      <c r="C61" s="3">
        <f t="shared" ref="C61:I61" si="13">IF(C58=0,0,C37)</f>
        <v>240.34899999999999</v>
      </c>
      <c r="D61" s="3">
        <f t="shared" si="13"/>
        <v>118.101</v>
      </c>
      <c r="E61" s="3">
        <f t="shared" si="13"/>
        <v>71.623000000000005</v>
      </c>
      <c r="F61" s="3">
        <f t="shared" si="13"/>
        <v>56.606000000000002</v>
      </c>
      <c r="G61" s="3">
        <f t="shared" si="13"/>
        <v>44.924999999999997</v>
      </c>
      <c r="H61" s="3">
        <f t="shared" si="13"/>
        <v>10.37</v>
      </c>
      <c r="I61" s="3">
        <f t="shared" si="13"/>
        <v>5.9249999999999998</v>
      </c>
      <c r="J61" s="3">
        <f>SUM(B61:I61)</f>
        <v>924.74199999999996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11367.343999999999</v>
      </c>
      <c r="C63" s="3">
        <f t="shared" ref="C63:J64" si="14">C60-C57</f>
        <v>6930.7119999999995</v>
      </c>
      <c r="D63" s="3">
        <f t="shared" si="14"/>
        <v>3117.7599999999998</v>
      </c>
      <c r="E63" s="3">
        <f t="shared" si="14"/>
        <v>2106.7460000000001</v>
      </c>
      <c r="F63" s="3">
        <f t="shared" si="14"/>
        <v>1381.6109999999999</v>
      </c>
      <c r="G63" s="3">
        <f t="shared" si="14"/>
        <v>4192.0709999999999</v>
      </c>
      <c r="H63" s="3">
        <f t="shared" si="14"/>
        <v>285.18299999999999</v>
      </c>
      <c r="I63" s="3">
        <f t="shared" si="14"/>
        <v>144.465</v>
      </c>
      <c r="J63" s="3">
        <f t="shared" si="14"/>
        <v>29525.892</v>
      </c>
      <c r="K63" s="7">
        <f>J64*100/J63</f>
        <v>1.9028959396044665</v>
      </c>
      <c r="L63" s="7">
        <f>K63*K$50/K$60</f>
        <v>1.9104825962528991</v>
      </c>
    </row>
    <row r="64" spans="1:12" x14ac:dyDescent="0.25">
      <c r="A64" s="1" t="s">
        <v>193</v>
      </c>
      <c r="B64" s="3">
        <f>B61-B58</f>
        <v>227.21600000000001</v>
      </c>
      <c r="C64" s="3">
        <f t="shared" si="14"/>
        <v>147.85999999999999</v>
      </c>
      <c r="D64" s="3">
        <f t="shared" si="14"/>
        <v>70.150000000000006</v>
      </c>
      <c r="E64" s="3">
        <f t="shared" si="14"/>
        <v>44.007000000000005</v>
      </c>
      <c r="F64" s="3">
        <f t="shared" si="14"/>
        <v>32.731999999999999</v>
      </c>
      <c r="G64" s="3">
        <f t="shared" si="14"/>
        <v>29.699999999999996</v>
      </c>
      <c r="H64" s="3">
        <f t="shared" si="14"/>
        <v>5.6669999999999989</v>
      </c>
      <c r="I64" s="3">
        <f t="shared" si="14"/>
        <v>4.5149999999999997</v>
      </c>
      <c r="J64" s="3">
        <f t="shared" si="14"/>
        <v>561.84699999999998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D17D-9525-400E-86A2-F7CE174C8276}">
  <sheetPr>
    <tabColor rgb="FF7030A0"/>
  </sheetPr>
  <dimension ref="A1:L64"/>
  <sheetViews>
    <sheetView topLeftCell="A25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1523387</v>
      </c>
      <c r="C3" s="3">
        <v>1152845</v>
      </c>
      <c r="D3" s="3">
        <v>522750</v>
      </c>
      <c r="E3" s="3">
        <v>401173</v>
      </c>
      <c r="F3" s="3">
        <v>268540</v>
      </c>
      <c r="G3" s="3">
        <v>126212</v>
      </c>
      <c r="H3" s="3">
        <v>47088</v>
      </c>
      <c r="I3" s="3">
        <v>13000</v>
      </c>
      <c r="J3" s="3">
        <v>18986</v>
      </c>
      <c r="K3" s="3">
        <v>4073981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1523387</v>
      </c>
      <c r="C7" s="5">
        <f t="shared" ref="C7:K7" si="1">SUM(C3,C6)</f>
        <v>1152845</v>
      </c>
      <c r="D7" s="5">
        <f t="shared" si="1"/>
        <v>522750</v>
      </c>
      <c r="E7" s="5">
        <f t="shared" si="1"/>
        <v>401173</v>
      </c>
      <c r="F7" s="5">
        <f t="shared" si="1"/>
        <v>268540</v>
      </c>
      <c r="G7" s="5">
        <f t="shared" si="1"/>
        <v>126212</v>
      </c>
      <c r="H7" s="5">
        <f t="shared" si="1"/>
        <v>47088</v>
      </c>
      <c r="I7" s="5"/>
      <c r="J7" s="5"/>
      <c r="K7" s="5">
        <f t="shared" si="1"/>
        <v>4073981</v>
      </c>
      <c r="L7" s="4">
        <f t="shared" si="0"/>
        <v>-31986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1703467</v>
      </c>
      <c r="C11" s="3">
        <v>1364745</v>
      </c>
      <c r="D11" s="3">
        <v>626887</v>
      </c>
      <c r="E11" s="3">
        <v>473228</v>
      </c>
      <c r="F11" s="3">
        <v>299672</v>
      </c>
      <c r="G11" s="3">
        <v>156565</v>
      </c>
      <c r="H11" s="3">
        <v>54053</v>
      </c>
      <c r="I11" s="3">
        <v>16000</v>
      </c>
      <c r="J11" s="3">
        <v>23674</v>
      </c>
      <c r="K11" s="3">
        <v>4718291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-180080</v>
      </c>
      <c r="C12" s="4">
        <f t="shared" ref="C12:K12" si="2">SUM(C7:C10)-C11</f>
        <v>-211900</v>
      </c>
      <c r="D12" s="4">
        <f t="shared" si="2"/>
        <v>-104137</v>
      </c>
      <c r="E12" s="4">
        <f t="shared" si="2"/>
        <v>-72055</v>
      </c>
      <c r="F12" s="4">
        <f t="shared" si="2"/>
        <v>-31132</v>
      </c>
      <c r="G12" s="4">
        <f t="shared" si="2"/>
        <v>-30353</v>
      </c>
      <c r="H12" s="4">
        <f t="shared" si="2"/>
        <v>-6965</v>
      </c>
      <c r="I12" s="4"/>
      <c r="J12" s="4"/>
      <c r="K12" s="4">
        <f t="shared" si="2"/>
        <v>-644310</v>
      </c>
      <c r="L12" s="4">
        <f t="shared" si="0"/>
        <v>7688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7378.2150000000001</v>
      </c>
      <c r="C16" s="9">
        <v>4799.3530000000001</v>
      </c>
      <c r="D16" s="9">
        <v>2403.989</v>
      </c>
      <c r="E16" s="9">
        <v>1690.1030000000001</v>
      </c>
      <c r="F16" s="9">
        <v>1044.8800000000001</v>
      </c>
      <c r="G16" s="9">
        <v>965.74400000000003</v>
      </c>
      <c r="H16" s="9">
        <v>333.226</v>
      </c>
      <c r="I16" s="9">
        <v>59</v>
      </c>
      <c r="J16" s="9">
        <v>60.667999999999999</v>
      </c>
      <c r="K16" s="9">
        <v>18735.178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7378.2150000000001</v>
      </c>
      <c r="C20" s="15">
        <f>SUM(C16,C19)</f>
        <v>4799.3530000000001</v>
      </c>
      <c r="D20" s="15">
        <f>SUM(D16,D19)</f>
        <v>2403.989</v>
      </c>
      <c r="E20" s="15">
        <f>SUM(E16,E19)</f>
        <v>1690.1030000000001</v>
      </c>
      <c r="F20" s="14"/>
      <c r="G20" s="14"/>
      <c r="H20" s="15">
        <f>SUM(H16,H19)</f>
        <v>333.226</v>
      </c>
      <c r="I20" s="15"/>
      <c r="J20" s="15"/>
      <c r="K20" s="14"/>
      <c r="L20" s="8">
        <f t="shared" si="0"/>
        <v>16604.885999999999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19291.581999999999</v>
      </c>
      <c r="C24" s="9">
        <v>12337.998</v>
      </c>
      <c r="D24" s="9">
        <v>5837.1130000000003</v>
      </c>
      <c r="E24" s="9">
        <v>4066.9920000000002</v>
      </c>
      <c r="F24" s="9">
        <v>2606.6590000000001</v>
      </c>
      <c r="G24" s="9">
        <v>5264.59</v>
      </c>
      <c r="H24" s="9">
        <v>663.40800000000002</v>
      </c>
      <c r="I24" s="9">
        <v>225</v>
      </c>
      <c r="J24" s="9">
        <v>213.07</v>
      </c>
      <c r="K24" s="9">
        <v>50506.411999999997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-11913.366999999998</v>
      </c>
      <c r="C25" s="8">
        <f t="shared" ref="C25:K25" si="3">SUM(C20:C23)-C24</f>
        <v>-7538.6449999999995</v>
      </c>
      <c r="D25" s="8">
        <f t="shared" si="3"/>
        <v>-3433.1240000000003</v>
      </c>
      <c r="E25" s="8">
        <f t="shared" si="3"/>
        <v>-2376.8890000000001</v>
      </c>
      <c r="F25" s="8">
        <f t="shared" si="3"/>
        <v>-2606.6590000000001</v>
      </c>
      <c r="G25" s="8">
        <f t="shared" si="3"/>
        <v>-5264.59</v>
      </c>
      <c r="H25" s="8">
        <f t="shared" si="3"/>
        <v>-330.18200000000002</v>
      </c>
      <c r="I25" s="8"/>
      <c r="J25" s="8"/>
      <c r="K25" s="8">
        <f t="shared" si="3"/>
        <v>-50506.411999999997</v>
      </c>
      <c r="L25" s="8">
        <f t="shared" si="0"/>
        <v>17042.955999999998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160.077</v>
      </c>
      <c r="C29" s="9">
        <v>96.165000000000006</v>
      </c>
      <c r="D29" s="9">
        <v>53.633000000000003</v>
      </c>
      <c r="E29" s="9">
        <v>28.946999999999999</v>
      </c>
      <c r="F29" s="9">
        <v>27.277999999999999</v>
      </c>
      <c r="G29" s="9">
        <v>16.199000000000002</v>
      </c>
      <c r="H29" s="9">
        <v>5.2220000000000004</v>
      </c>
      <c r="I29" s="9">
        <v>1.58</v>
      </c>
      <c r="J29" s="9">
        <v>2.472</v>
      </c>
      <c r="K29" s="9">
        <v>391.57299999999998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160.077</v>
      </c>
      <c r="C33" s="15">
        <f>SUM(C29,C32)</f>
        <v>96.165000000000006</v>
      </c>
      <c r="D33" s="9" t="e">
        <f>NA()</f>
        <v>#N/A</v>
      </c>
      <c r="E33" s="15">
        <f>SUM(E29,E32)</f>
        <v>28.946999999999999</v>
      </c>
      <c r="F33" s="14"/>
      <c r="G33" s="14"/>
      <c r="H33" s="15">
        <f>SUM(H29,H32)</f>
        <v>5.2220000000000004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408.69600000000003</v>
      </c>
      <c r="C37" s="9">
        <v>254.08600000000001</v>
      </c>
      <c r="D37" s="9">
        <v>134.42400000000001</v>
      </c>
      <c r="E37" s="9">
        <v>77.003</v>
      </c>
      <c r="F37" s="9">
        <v>65.063000000000002</v>
      </c>
      <c r="G37" s="9">
        <v>48.735999999999997</v>
      </c>
      <c r="H37" s="9">
        <v>11.866</v>
      </c>
      <c r="I37" s="9">
        <v>6.6369999999999996</v>
      </c>
      <c r="J37" s="9">
        <v>8.3960000000000008</v>
      </c>
      <c r="K37" s="9">
        <v>1014.907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-248.61900000000003</v>
      </c>
      <c r="C38" s="8">
        <f t="shared" ref="C38:K38" si="4">SUM(C33:C36)-C37</f>
        <v>-157.92099999999999</v>
      </c>
      <c r="D38" s="8" t="e">
        <f t="shared" si="4"/>
        <v>#N/A</v>
      </c>
      <c r="E38" s="8">
        <f t="shared" si="4"/>
        <v>-48.055999999999997</v>
      </c>
      <c r="F38" s="8">
        <f t="shared" si="4"/>
        <v>-65.063000000000002</v>
      </c>
      <c r="G38" s="8">
        <f t="shared" si="4"/>
        <v>-48.735999999999997</v>
      </c>
      <c r="H38" s="8">
        <f t="shared" si="4"/>
        <v>-6.6439999999999992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2.1695897991587398</v>
      </c>
      <c r="C42" s="7">
        <f t="shared" ref="C42:K42" si="5">C29*100/C16</f>
        <v>2.0037075830846365</v>
      </c>
      <c r="D42" s="7">
        <f t="shared" si="5"/>
        <v>2.2310002250426271</v>
      </c>
      <c r="E42" s="7">
        <f t="shared" si="5"/>
        <v>1.7127358510102637</v>
      </c>
      <c r="F42" s="7">
        <f t="shared" si="5"/>
        <v>2.610634714034147</v>
      </c>
      <c r="G42" s="7">
        <f t="shared" si="5"/>
        <v>1.6773596315379646</v>
      </c>
      <c r="H42" s="7">
        <f t="shared" si="5"/>
        <v>1.5671046076836743</v>
      </c>
      <c r="I42" s="7">
        <f t="shared" si="5"/>
        <v>2.6779661016949152</v>
      </c>
      <c r="J42" s="7">
        <f t="shared" si="5"/>
        <v>4.0746357222918173</v>
      </c>
      <c r="K42" s="7">
        <f t="shared" si="5"/>
        <v>2.0900415250925288</v>
      </c>
      <c r="L42" s="4">
        <f t="shared" si="0"/>
        <v>18.634692710446252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2.1695897991587398</v>
      </c>
      <c r="C46" s="7">
        <f t="shared" si="6"/>
        <v>2.0037075830846365</v>
      </c>
      <c r="D46" s="7" t="e">
        <f t="shared" si="6"/>
        <v>#N/A</v>
      </c>
      <c r="E46" s="7">
        <f t="shared" si="6"/>
        <v>1.7127358510102637</v>
      </c>
      <c r="F46" s="7" t="e">
        <f t="shared" si="6"/>
        <v>#DIV/0!</v>
      </c>
      <c r="G46" s="7" t="e">
        <f t="shared" si="6"/>
        <v>#DIV/0!</v>
      </c>
      <c r="H46" s="7">
        <f t="shared" si="6"/>
        <v>1.5671046076836743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2.1185198808475123</v>
      </c>
      <c r="C50" s="7">
        <f t="shared" si="6"/>
        <v>2.0593778666522722</v>
      </c>
      <c r="D50" s="7">
        <f t="shared" si="6"/>
        <v>2.3029192684808399</v>
      </c>
      <c r="E50" s="7">
        <f t="shared" si="6"/>
        <v>1.893364924248683</v>
      </c>
      <c r="F50" s="7">
        <f t="shared" si="6"/>
        <v>2.4960303591685755</v>
      </c>
      <c r="G50" s="7">
        <f t="shared" si="6"/>
        <v>0.9257321082933333</v>
      </c>
      <c r="H50" s="7">
        <f t="shared" si="6"/>
        <v>1.7886428864288642</v>
      </c>
      <c r="I50" s="7">
        <f t="shared" si="6"/>
        <v>2.9497777777777774</v>
      </c>
      <c r="J50" s="7">
        <f t="shared" si="6"/>
        <v>3.9404890411601827</v>
      </c>
      <c r="K50" s="7">
        <f t="shared" si="6"/>
        <v>2.0094616897355531</v>
      </c>
      <c r="L50" s="4">
        <f t="shared" si="0"/>
        <v>18.465392423322491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2.1695897991587398</v>
      </c>
      <c r="C53" s="114">
        <f t="shared" ref="C53:J53" si="7">IF(C57&gt;0,C58*100/C57,NA())</f>
        <v>2.0037075830846365</v>
      </c>
      <c r="D53" s="114">
        <f t="shared" si="7"/>
        <v>2.2310002250426271</v>
      </c>
      <c r="E53" s="114">
        <f t="shared" si="7"/>
        <v>1.7127358510102637</v>
      </c>
      <c r="F53" s="114">
        <f t="shared" si="7"/>
        <v>2.610634714034147</v>
      </c>
      <c r="G53" s="114">
        <f t="shared" si="7"/>
        <v>1.6773596315379646</v>
      </c>
      <c r="H53" s="114">
        <f t="shared" si="7"/>
        <v>1.5671046076836743</v>
      </c>
      <c r="I53" s="114">
        <f t="shared" si="7"/>
        <v>2.6779661016949152</v>
      </c>
      <c r="J53" s="114">
        <f t="shared" si="7"/>
        <v>2.0835941612390365</v>
      </c>
      <c r="K53" s="7">
        <f>K57</f>
        <v>2.0835941612390365</v>
      </c>
      <c r="L53" s="7">
        <f>L57</f>
        <v>2.0921115277797537</v>
      </c>
    </row>
    <row r="54" spans="1:12" x14ac:dyDescent="0.25">
      <c r="A54" s="1" t="s">
        <v>30</v>
      </c>
      <c r="B54" s="114">
        <f>IF(B63&gt;0,B64*100/B63,NA())</f>
        <v>2.0868911366534753</v>
      </c>
      <c r="C54" s="114">
        <f t="shared" ref="C54:J54" si="8">IF(C63&gt;0,C64*100/C63,NA())</f>
        <v>2.0948194270986362</v>
      </c>
      <c r="D54" s="114">
        <f t="shared" si="8"/>
        <v>2.3532794038316118</v>
      </c>
      <c r="E54" s="114">
        <f t="shared" si="8"/>
        <v>2.0218024484946495</v>
      </c>
      <c r="F54" s="114">
        <f t="shared" si="8"/>
        <v>2.4193563878115922</v>
      </c>
      <c r="G54" s="114">
        <f t="shared" si="8"/>
        <v>0.75687754341513958</v>
      </c>
      <c r="H54" s="114">
        <f t="shared" si="8"/>
        <v>2.0122235615509019</v>
      </c>
      <c r="I54" s="114">
        <f t="shared" si="8"/>
        <v>3.0463855421686743</v>
      </c>
      <c r="J54" s="114">
        <f t="shared" si="8"/>
        <v>1.9526654242003627</v>
      </c>
      <c r="K54" s="7"/>
      <c r="L54" s="7">
        <f>L63</f>
        <v>1.9606475770872804</v>
      </c>
    </row>
    <row r="55" spans="1:12" x14ac:dyDescent="0.25">
      <c r="A55" s="1" t="s">
        <v>8</v>
      </c>
      <c r="B55" s="114">
        <f>IF(B60&gt;0,B61*100/B60,NA())</f>
        <v>2.1185198808475123</v>
      </c>
      <c r="C55" s="114">
        <f t="shared" ref="C55:J55" si="9">IF(C60&gt;0,C61*100/C60,NA())</f>
        <v>2.0593778666522722</v>
      </c>
      <c r="D55" s="114">
        <f t="shared" si="9"/>
        <v>2.3029192684808399</v>
      </c>
      <c r="E55" s="114">
        <f t="shared" si="9"/>
        <v>1.893364924248683</v>
      </c>
      <c r="F55" s="114">
        <f t="shared" si="9"/>
        <v>2.4960303591685755</v>
      </c>
      <c r="G55" s="114">
        <f t="shared" si="9"/>
        <v>0.9257321082933333</v>
      </c>
      <c r="H55" s="114">
        <f t="shared" si="9"/>
        <v>1.7886428864288642</v>
      </c>
      <c r="I55" s="114">
        <f t="shared" si="9"/>
        <v>2.9497777777777774</v>
      </c>
      <c r="J55" s="114">
        <f t="shared" si="9"/>
        <v>2.0012808057177827</v>
      </c>
      <c r="K55" s="7">
        <f>K50</f>
        <v>2.0094616897355531</v>
      </c>
      <c r="L55" s="7">
        <f>K50</f>
        <v>2.0094616897355531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7378.2150000000001</v>
      </c>
      <c r="C57" s="3">
        <f t="shared" ref="C57:I57" si="10">IF(C58=0,0,C16)</f>
        <v>4799.3530000000001</v>
      </c>
      <c r="D57" s="3">
        <f t="shared" si="10"/>
        <v>2403.989</v>
      </c>
      <c r="E57" s="3">
        <f t="shared" si="10"/>
        <v>1690.1030000000001</v>
      </c>
      <c r="F57" s="3">
        <f t="shared" si="10"/>
        <v>1044.8800000000001</v>
      </c>
      <c r="G57" s="3">
        <f t="shared" si="10"/>
        <v>965.74400000000003</v>
      </c>
      <c r="H57" s="3">
        <f t="shared" si="10"/>
        <v>333.226</v>
      </c>
      <c r="I57" s="3">
        <f t="shared" si="10"/>
        <v>59</v>
      </c>
      <c r="J57" s="3">
        <f>SUM(B57:I57)</f>
        <v>18674.509999999998</v>
      </c>
      <c r="K57" s="7">
        <f>J58*100/J57</f>
        <v>2.0835941612390365</v>
      </c>
      <c r="L57" s="7">
        <f>K57*K$50/K$60</f>
        <v>2.0921115277797537</v>
      </c>
    </row>
    <row r="58" spans="1:12" x14ac:dyDescent="0.25">
      <c r="A58" s="1" t="s">
        <v>32</v>
      </c>
      <c r="B58" s="3">
        <f>_xlfn.IFNA(B29,0)</f>
        <v>160.077</v>
      </c>
      <c r="C58" s="3">
        <f t="shared" ref="C58:I58" si="11">_xlfn.IFNA(C29,0)</f>
        <v>96.165000000000006</v>
      </c>
      <c r="D58" s="3">
        <f t="shared" si="11"/>
        <v>53.633000000000003</v>
      </c>
      <c r="E58" s="3">
        <f t="shared" si="11"/>
        <v>28.946999999999999</v>
      </c>
      <c r="F58" s="3">
        <f t="shared" si="11"/>
        <v>27.277999999999999</v>
      </c>
      <c r="G58" s="3">
        <f t="shared" si="11"/>
        <v>16.199000000000002</v>
      </c>
      <c r="H58" s="3">
        <f t="shared" si="11"/>
        <v>5.2220000000000004</v>
      </c>
      <c r="I58" s="3">
        <f t="shared" si="11"/>
        <v>1.58</v>
      </c>
      <c r="J58" s="3">
        <f>SUM(B58:I58)</f>
        <v>389.101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19291.581999999999</v>
      </c>
      <c r="C60" s="3">
        <f t="shared" ref="C60:I60" si="12">IF(C57=0,0,C24)</f>
        <v>12337.998</v>
      </c>
      <c r="D60" s="3">
        <f t="shared" si="12"/>
        <v>5837.1130000000003</v>
      </c>
      <c r="E60" s="3">
        <f t="shared" si="12"/>
        <v>4066.9920000000002</v>
      </c>
      <c r="F60" s="3">
        <f t="shared" si="12"/>
        <v>2606.6590000000001</v>
      </c>
      <c r="G60" s="3">
        <f t="shared" si="12"/>
        <v>5264.59</v>
      </c>
      <c r="H60" s="3">
        <f t="shared" si="12"/>
        <v>663.40800000000002</v>
      </c>
      <c r="I60" s="3">
        <f t="shared" si="12"/>
        <v>225</v>
      </c>
      <c r="J60" s="3">
        <f>SUM(B60:I60)</f>
        <v>50293.341999999997</v>
      </c>
      <c r="K60" s="7">
        <f>J61*100/J60</f>
        <v>2.0012808057177827</v>
      </c>
      <c r="L60" s="7">
        <f>K60*K$50/K$60</f>
        <v>2.0094616897355531</v>
      </c>
    </row>
    <row r="61" spans="1:12" x14ac:dyDescent="0.25">
      <c r="A61" s="1" t="s">
        <v>39</v>
      </c>
      <c r="B61" s="3">
        <f>IF(B58=0,0,B37)</f>
        <v>408.69600000000003</v>
      </c>
      <c r="C61" s="3">
        <f t="shared" ref="C61:I61" si="13">IF(C58=0,0,C37)</f>
        <v>254.08600000000001</v>
      </c>
      <c r="D61" s="3">
        <f t="shared" si="13"/>
        <v>134.42400000000001</v>
      </c>
      <c r="E61" s="3">
        <f t="shared" si="13"/>
        <v>77.003</v>
      </c>
      <c r="F61" s="3">
        <f t="shared" si="13"/>
        <v>65.063000000000002</v>
      </c>
      <c r="G61" s="3">
        <f t="shared" si="13"/>
        <v>48.735999999999997</v>
      </c>
      <c r="H61" s="3">
        <f t="shared" si="13"/>
        <v>11.866</v>
      </c>
      <c r="I61" s="3">
        <f t="shared" si="13"/>
        <v>6.6369999999999996</v>
      </c>
      <c r="J61" s="3">
        <f>SUM(B61:I61)</f>
        <v>1006.511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11913.366999999998</v>
      </c>
      <c r="C63" s="3">
        <f t="shared" ref="C63:J64" si="14">C60-C57</f>
        <v>7538.6449999999995</v>
      </c>
      <c r="D63" s="3">
        <f t="shared" si="14"/>
        <v>3433.1240000000003</v>
      </c>
      <c r="E63" s="3">
        <f t="shared" si="14"/>
        <v>2376.8890000000001</v>
      </c>
      <c r="F63" s="3">
        <f t="shared" si="14"/>
        <v>1561.779</v>
      </c>
      <c r="G63" s="3">
        <f t="shared" si="14"/>
        <v>4298.8460000000005</v>
      </c>
      <c r="H63" s="3">
        <f t="shared" si="14"/>
        <v>330.18200000000002</v>
      </c>
      <c r="I63" s="3">
        <f t="shared" si="14"/>
        <v>166</v>
      </c>
      <c r="J63" s="3">
        <f t="shared" si="14"/>
        <v>31618.831999999999</v>
      </c>
      <c r="K63" s="7">
        <f>J64*100/J63</f>
        <v>1.9526654242003627</v>
      </c>
      <c r="L63" s="7">
        <f>K63*K$50/K$60</f>
        <v>1.9606475770872804</v>
      </c>
    </row>
    <row r="64" spans="1:12" x14ac:dyDescent="0.25">
      <c r="A64" s="1" t="s">
        <v>193</v>
      </c>
      <c r="B64" s="3">
        <f>B61-B58</f>
        <v>248.61900000000003</v>
      </c>
      <c r="C64" s="3">
        <f t="shared" si="14"/>
        <v>157.92099999999999</v>
      </c>
      <c r="D64" s="3">
        <f t="shared" si="14"/>
        <v>80.790999999999997</v>
      </c>
      <c r="E64" s="3">
        <f t="shared" si="14"/>
        <v>48.055999999999997</v>
      </c>
      <c r="F64" s="3">
        <f t="shared" si="14"/>
        <v>37.785000000000004</v>
      </c>
      <c r="G64" s="3">
        <f t="shared" si="14"/>
        <v>32.536999999999992</v>
      </c>
      <c r="H64" s="3">
        <f t="shared" si="14"/>
        <v>6.6439999999999992</v>
      </c>
      <c r="I64" s="3">
        <f t="shared" si="14"/>
        <v>5.0569999999999995</v>
      </c>
      <c r="J64" s="3">
        <f t="shared" si="14"/>
        <v>617.41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B672-55D4-495E-B952-BAD1FC2BDFB6}">
  <sheetPr>
    <tabColor rgb="FF7030A0"/>
  </sheetPr>
  <dimension ref="A1:L64"/>
  <sheetViews>
    <sheetView topLeftCell="A25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1563077</v>
      </c>
      <c r="C3" s="3">
        <v>1186711</v>
      </c>
      <c r="D3" s="3">
        <v>547802</v>
      </c>
      <c r="E3" s="3">
        <v>412755</v>
      </c>
      <c r="F3" s="3">
        <v>286406</v>
      </c>
      <c r="G3" s="3">
        <v>129185</v>
      </c>
      <c r="H3" s="3">
        <v>50604</v>
      </c>
      <c r="I3" s="3">
        <v>13650</v>
      </c>
      <c r="J3" s="3">
        <v>19986</v>
      </c>
      <c r="K3" s="3">
        <v>4210176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1563077</v>
      </c>
      <c r="C7" s="5">
        <f t="shared" ref="C7:K7" si="1">SUM(C3,C6)</f>
        <v>1186711</v>
      </c>
      <c r="D7" s="5">
        <f t="shared" si="1"/>
        <v>547802</v>
      </c>
      <c r="E7" s="5">
        <f t="shared" si="1"/>
        <v>412755</v>
      </c>
      <c r="F7" s="5">
        <f t="shared" si="1"/>
        <v>286406</v>
      </c>
      <c r="G7" s="5">
        <f t="shared" si="1"/>
        <v>129185</v>
      </c>
      <c r="H7" s="5">
        <f t="shared" si="1"/>
        <v>50604</v>
      </c>
      <c r="I7" s="5"/>
      <c r="J7" s="5"/>
      <c r="K7" s="5">
        <f t="shared" si="1"/>
        <v>4210176</v>
      </c>
      <c r="L7" s="4">
        <f t="shared" si="0"/>
        <v>-33636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1749310</v>
      </c>
      <c r="C11" s="3">
        <v>1402674</v>
      </c>
      <c r="D11" s="3">
        <v>655283</v>
      </c>
      <c r="E11" s="3">
        <v>486064</v>
      </c>
      <c r="F11" s="3">
        <v>318111</v>
      </c>
      <c r="G11" s="3">
        <v>160302</v>
      </c>
      <c r="H11" s="3">
        <v>57742</v>
      </c>
      <c r="I11" s="3">
        <v>17144</v>
      </c>
      <c r="J11" s="3">
        <v>24769</v>
      </c>
      <c r="K11" s="3">
        <v>4871399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-186233</v>
      </c>
      <c r="C12" s="4">
        <f t="shared" ref="C12:K12" si="2">SUM(C7:C10)-C11</f>
        <v>-215963</v>
      </c>
      <c r="D12" s="4">
        <f t="shared" si="2"/>
        <v>-107481</v>
      </c>
      <c r="E12" s="4">
        <f t="shared" si="2"/>
        <v>-73309</v>
      </c>
      <c r="F12" s="4">
        <f t="shared" si="2"/>
        <v>-31705</v>
      </c>
      <c r="G12" s="4">
        <f t="shared" si="2"/>
        <v>-31117</v>
      </c>
      <c r="H12" s="4">
        <f t="shared" si="2"/>
        <v>-7138</v>
      </c>
      <c r="I12" s="4"/>
      <c r="J12" s="4"/>
      <c r="K12" s="4">
        <f t="shared" si="2"/>
        <v>-661223</v>
      </c>
      <c r="L12" s="4">
        <f t="shared" si="0"/>
        <v>8277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7662.38</v>
      </c>
      <c r="C16" s="9">
        <v>5182.6120000000001</v>
      </c>
      <c r="D16" s="9">
        <v>2652.0639999999999</v>
      </c>
      <c r="E16" s="9">
        <v>1782.9670000000001</v>
      </c>
      <c r="F16" s="9">
        <v>1177.0350000000001</v>
      </c>
      <c r="G16" s="9">
        <v>1016.253</v>
      </c>
      <c r="H16" s="9">
        <v>367.58699999999999</v>
      </c>
      <c r="I16" s="9">
        <v>76.8</v>
      </c>
      <c r="J16" s="9">
        <v>69.936000000000007</v>
      </c>
      <c r="K16" s="9">
        <v>19987.633999999998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7662.38</v>
      </c>
      <c r="C20" s="15">
        <f>SUM(C16,C19)</f>
        <v>5182.6120000000001</v>
      </c>
      <c r="D20" s="15">
        <f>SUM(D16,D19)</f>
        <v>2652.0639999999999</v>
      </c>
      <c r="E20" s="15">
        <f>SUM(E16,E19)</f>
        <v>1782.9670000000001</v>
      </c>
      <c r="F20" s="14"/>
      <c r="G20" s="14"/>
      <c r="H20" s="15">
        <f>SUM(H16,H19)</f>
        <v>367.58699999999999</v>
      </c>
      <c r="I20" s="15"/>
      <c r="J20" s="15"/>
      <c r="K20" s="14"/>
      <c r="L20" s="8">
        <f t="shared" si="0"/>
        <v>17647.61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20270.82</v>
      </c>
      <c r="C24" s="9">
        <v>13202.392</v>
      </c>
      <c r="D24" s="9">
        <v>6444.9790000000003</v>
      </c>
      <c r="E24" s="9">
        <v>4275.8670000000002</v>
      </c>
      <c r="F24" s="9">
        <v>2875.567</v>
      </c>
      <c r="G24" s="9">
        <v>5373.0630000000001</v>
      </c>
      <c r="H24" s="9">
        <v>734.23800000000006</v>
      </c>
      <c r="I24" s="9">
        <v>284.02800000000002</v>
      </c>
      <c r="J24" s="9">
        <v>240.69300000000001</v>
      </c>
      <c r="K24" s="9">
        <v>53701.648000000001</v>
      </c>
      <c r="L24" s="8">
        <f t="shared" si="0"/>
        <v>-1.0000000038417056E-3</v>
      </c>
    </row>
    <row r="25" spans="1:12" x14ac:dyDescent="0.25">
      <c r="A25" s="2" t="s">
        <v>16</v>
      </c>
      <c r="B25" s="8">
        <f>SUM(B20:B23)-B24</f>
        <v>-12608.439999999999</v>
      </c>
      <c r="C25" s="8">
        <f t="shared" ref="C25:K25" si="3">SUM(C20:C23)-C24</f>
        <v>-8019.78</v>
      </c>
      <c r="D25" s="8">
        <f t="shared" si="3"/>
        <v>-3792.9150000000004</v>
      </c>
      <c r="E25" s="8">
        <f t="shared" si="3"/>
        <v>-2492.9</v>
      </c>
      <c r="F25" s="8">
        <f t="shared" si="3"/>
        <v>-2875.567</v>
      </c>
      <c r="G25" s="8">
        <f t="shared" si="3"/>
        <v>-5373.0630000000001</v>
      </c>
      <c r="H25" s="8">
        <f t="shared" si="3"/>
        <v>-366.65100000000007</v>
      </c>
      <c r="I25" s="8"/>
      <c r="J25" s="8"/>
      <c r="K25" s="8">
        <f t="shared" si="3"/>
        <v>-53701.648000000001</v>
      </c>
      <c r="L25" s="8">
        <f t="shared" si="0"/>
        <v>18172.332000000002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171.30199999999999</v>
      </c>
      <c r="C29" s="9">
        <v>115.047</v>
      </c>
      <c r="D29" s="9">
        <v>63.22</v>
      </c>
      <c r="E29" s="9">
        <v>32.427</v>
      </c>
      <c r="F29" s="9">
        <v>30.582000000000001</v>
      </c>
      <c r="G29" s="9">
        <v>17.027000000000001</v>
      </c>
      <c r="H29" s="9">
        <v>6.1849999999999996</v>
      </c>
      <c r="I29" s="9">
        <v>2.0750000000000002</v>
      </c>
      <c r="J29" s="9">
        <v>2.8919999999999999</v>
      </c>
      <c r="K29" s="9">
        <v>440.75700000000001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171.30199999999999</v>
      </c>
      <c r="C33" s="15">
        <f>SUM(C29,C32)</f>
        <v>115.047</v>
      </c>
      <c r="D33" s="9" t="e">
        <f>NA()</f>
        <v>#N/A</v>
      </c>
      <c r="E33" s="15">
        <f>SUM(E29,E32)</f>
        <v>32.427</v>
      </c>
      <c r="F33" s="14"/>
      <c r="G33" s="14"/>
      <c r="H33" s="15">
        <f>SUM(H29,H32)</f>
        <v>6.1849999999999996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440.75200000000001</v>
      </c>
      <c r="C37" s="9">
        <v>298.42700000000002</v>
      </c>
      <c r="D37" s="9">
        <v>159.80099999999999</v>
      </c>
      <c r="E37" s="9">
        <v>86.751999999999995</v>
      </c>
      <c r="F37" s="9">
        <v>71.731999999999999</v>
      </c>
      <c r="G37" s="9">
        <v>51.774999999999999</v>
      </c>
      <c r="H37" s="9">
        <v>14.138</v>
      </c>
      <c r="I37" s="9">
        <v>7.7910000000000004</v>
      </c>
      <c r="J37" s="9">
        <v>9.6620000000000008</v>
      </c>
      <c r="K37" s="9">
        <v>1140.83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-269.45000000000005</v>
      </c>
      <c r="C38" s="8">
        <f t="shared" ref="C38:K38" si="4">SUM(C33:C36)-C37</f>
        <v>-183.38000000000002</v>
      </c>
      <c r="D38" s="8" t="e">
        <f t="shared" si="4"/>
        <v>#N/A</v>
      </c>
      <c r="E38" s="8">
        <f t="shared" si="4"/>
        <v>-54.324999999999996</v>
      </c>
      <c r="F38" s="8">
        <f t="shared" si="4"/>
        <v>-71.731999999999999</v>
      </c>
      <c r="G38" s="8">
        <f t="shared" si="4"/>
        <v>-51.774999999999999</v>
      </c>
      <c r="H38" s="8">
        <f t="shared" si="4"/>
        <v>-7.9530000000000003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2.235623918416993</v>
      </c>
      <c r="C42" s="7">
        <f t="shared" ref="C42:K42" si="5">C29*100/C16</f>
        <v>2.2198651953879622</v>
      </c>
      <c r="D42" s="7">
        <f t="shared" si="5"/>
        <v>2.3838037091110924</v>
      </c>
      <c r="E42" s="7">
        <f t="shared" si="5"/>
        <v>1.8187100490362411</v>
      </c>
      <c r="F42" s="7">
        <f t="shared" si="5"/>
        <v>2.5982235022747839</v>
      </c>
      <c r="G42" s="7">
        <f t="shared" si="5"/>
        <v>1.6754686087027542</v>
      </c>
      <c r="H42" s="7">
        <f t="shared" si="5"/>
        <v>1.6825948686977505</v>
      </c>
      <c r="I42" s="7">
        <f t="shared" si="5"/>
        <v>2.701822916666667</v>
      </c>
      <c r="J42" s="7">
        <f t="shared" si="5"/>
        <v>4.1352093342484553</v>
      </c>
      <c r="K42" s="7">
        <f t="shared" si="5"/>
        <v>2.2051484432824817</v>
      </c>
      <c r="L42" s="4">
        <f t="shared" si="0"/>
        <v>19.246173659260215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2.235623918416993</v>
      </c>
      <c r="C46" s="7">
        <f t="shared" si="6"/>
        <v>2.2198651953879622</v>
      </c>
      <c r="D46" s="7" t="e">
        <f t="shared" si="6"/>
        <v>#N/A</v>
      </c>
      <c r="E46" s="7">
        <f t="shared" si="6"/>
        <v>1.8187100490362411</v>
      </c>
      <c r="F46" s="7" t="e">
        <f t="shared" si="6"/>
        <v>#DIV/0!</v>
      </c>
      <c r="G46" s="7" t="e">
        <f t="shared" si="6"/>
        <v>#DIV/0!</v>
      </c>
      <c r="H46" s="7">
        <f t="shared" si="6"/>
        <v>1.6825948686977505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2.1743175658409482</v>
      </c>
      <c r="C50" s="7">
        <f t="shared" si="6"/>
        <v>2.2604009940016931</v>
      </c>
      <c r="D50" s="7">
        <f t="shared" si="6"/>
        <v>2.4794650223065116</v>
      </c>
      <c r="E50" s="7">
        <f t="shared" si="6"/>
        <v>2.0288750796037385</v>
      </c>
      <c r="F50" s="7">
        <f t="shared" si="6"/>
        <v>2.4945341214445707</v>
      </c>
      <c r="G50" s="7">
        <f t="shared" si="6"/>
        <v>0.96360306960852682</v>
      </c>
      <c r="H50" s="7">
        <f t="shared" si="6"/>
        <v>1.925533682538904</v>
      </c>
      <c r="I50" s="7">
        <f t="shared" si="6"/>
        <v>2.7430394186488654</v>
      </c>
      <c r="J50" s="7">
        <f t="shared" si="6"/>
        <v>4.0142422089549754</v>
      </c>
      <c r="K50" s="7">
        <f t="shared" si="6"/>
        <v>2.1243854564761215</v>
      </c>
      <c r="L50" s="4">
        <f t="shared" si="0"/>
        <v>18.959625706472611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2.235623918416993</v>
      </c>
      <c r="C53" s="114">
        <f t="shared" ref="C53:J53" si="7">IF(C57&gt;0,C58*100/C57,NA())</f>
        <v>2.2198651953879622</v>
      </c>
      <c r="D53" s="114">
        <f t="shared" si="7"/>
        <v>2.3838037091110924</v>
      </c>
      <c r="E53" s="114">
        <f t="shared" si="7"/>
        <v>1.8187100490362411</v>
      </c>
      <c r="F53" s="114">
        <f t="shared" si="7"/>
        <v>2.5982235022747839</v>
      </c>
      <c r="G53" s="114">
        <f t="shared" si="7"/>
        <v>1.6754686087027542</v>
      </c>
      <c r="H53" s="114">
        <f t="shared" si="7"/>
        <v>1.6825948686977505</v>
      </c>
      <c r="I53" s="114">
        <f t="shared" si="7"/>
        <v>2.701822916666667</v>
      </c>
      <c r="J53" s="114">
        <f t="shared" si="7"/>
        <v>2.1983715186363399</v>
      </c>
      <c r="K53" s="7">
        <f>K57</f>
        <v>2.1983715186363399</v>
      </c>
      <c r="L53" s="7">
        <f>L57</f>
        <v>2.2072117635406383</v>
      </c>
    </row>
    <row r="54" spans="1:12" x14ac:dyDescent="0.25">
      <c r="A54" s="1" t="s">
        <v>30</v>
      </c>
      <c r="B54" s="114">
        <f>IF(B63&gt;0,B64*100/B63,NA())</f>
        <v>2.1370605721247045</v>
      </c>
      <c r="C54" s="114">
        <f t="shared" ref="C54:J54" si="8">IF(C63&gt;0,C64*100/C63,NA())</f>
        <v>2.2865963904246756</v>
      </c>
      <c r="D54" s="114">
        <f t="shared" si="8"/>
        <v>2.5463528710767305</v>
      </c>
      <c r="E54" s="114">
        <f t="shared" si="8"/>
        <v>2.1791888964659631</v>
      </c>
      <c r="F54" s="114">
        <f t="shared" si="8"/>
        <v>2.4226802909806824</v>
      </c>
      <c r="G54" s="114">
        <f t="shared" si="8"/>
        <v>0.79755601001650278</v>
      </c>
      <c r="H54" s="114">
        <f t="shared" si="8"/>
        <v>2.1690926794144838</v>
      </c>
      <c r="I54" s="114">
        <f t="shared" si="8"/>
        <v>2.758314513482734</v>
      </c>
      <c r="J54" s="114">
        <f t="shared" si="8"/>
        <v>2.0668923732389008</v>
      </c>
      <c r="K54" s="7"/>
      <c r="L54" s="7">
        <f>L63</f>
        <v>2.0752039050320308</v>
      </c>
    </row>
    <row r="55" spans="1:12" x14ac:dyDescent="0.25">
      <c r="A55" s="1" t="s">
        <v>8</v>
      </c>
      <c r="B55" s="114">
        <f>IF(B60&gt;0,B61*100/B60,NA())</f>
        <v>2.1743175658409482</v>
      </c>
      <c r="C55" s="114">
        <f t="shared" ref="C55:J55" si="9">IF(C60&gt;0,C61*100/C60,NA())</f>
        <v>2.2604009940016931</v>
      </c>
      <c r="D55" s="114">
        <f t="shared" si="9"/>
        <v>2.4794650223065116</v>
      </c>
      <c r="E55" s="114">
        <f t="shared" si="9"/>
        <v>2.0288750796037385</v>
      </c>
      <c r="F55" s="114">
        <f t="shared" si="9"/>
        <v>2.4945341214445707</v>
      </c>
      <c r="G55" s="114">
        <f t="shared" si="9"/>
        <v>0.96360306960852682</v>
      </c>
      <c r="H55" s="114">
        <f t="shared" si="9"/>
        <v>1.925533682538904</v>
      </c>
      <c r="I55" s="114">
        <f t="shared" si="9"/>
        <v>2.7430394186488654</v>
      </c>
      <c r="J55" s="114">
        <f t="shared" si="9"/>
        <v>2.1158769445079484</v>
      </c>
      <c r="K55" s="7">
        <f>K50</f>
        <v>2.1243854564761215</v>
      </c>
      <c r="L55" s="7">
        <f>K50</f>
        <v>2.1243854564761215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7662.38</v>
      </c>
      <c r="C57" s="3">
        <f t="shared" ref="C57:I57" si="10">IF(C58=0,0,C16)</f>
        <v>5182.6120000000001</v>
      </c>
      <c r="D57" s="3">
        <f t="shared" si="10"/>
        <v>2652.0639999999999</v>
      </c>
      <c r="E57" s="3">
        <f t="shared" si="10"/>
        <v>1782.9670000000001</v>
      </c>
      <c r="F57" s="3">
        <f t="shared" si="10"/>
        <v>1177.0350000000001</v>
      </c>
      <c r="G57" s="3">
        <f t="shared" si="10"/>
        <v>1016.253</v>
      </c>
      <c r="H57" s="3">
        <f t="shared" si="10"/>
        <v>367.58699999999999</v>
      </c>
      <c r="I57" s="3">
        <f t="shared" si="10"/>
        <v>76.8</v>
      </c>
      <c r="J57" s="3">
        <f>SUM(B57:I57)</f>
        <v>19917.698</v>
      </c>
      <c r="K57" s="7">
        <f>J58*100/J57</f>
        <v>2.1983715186363399</v>
      </c>
      <c r="L57" s="7">
        <f>K57*K$50/K$60</f>
        <v>2.2072117635406383</v>
      </c>
    </row>
    <row r="58" spans="1:12" x14ac:dyDescent="0.25">
      <c r="A58" s="1" t="s">
        <v>32</v>
      </c>
      <c r="B58" s="3">
        <f>_xlfn.IFNA(B29,0)</f>
        <v>171.30199999999999</v>
      </c>
      <c r="C58" s="3">
        <f t="shared" ref="C58:I58" si="11">_xlfn.IFNA(C29,0)</f>
        <v>115.047</v>
      </c>
      <c r="D58" s="3">
        <f t="shared" si="11"/>
        <v>63.22</v>
      </c>
      <c r="E58" s="3">
        <f t="shared" si="11"/>
        <v>32.427</v>
      </c>
      <c r="F58" s="3">
        <f t="shared" si="11"/>
        <v>30.582000000000001</v>
      </c>
      <c r="G58" s="3">
        <f t="shared" si="11"/>
        <v>17.027000000000001</v>
      </c>
      <c r="H58" s="3">
        <f t="shared" si="11"/>
        <v>6.1849999999999996</v>
      </c>
      <c r="I58" s="3">
        <f t="shared" si="11"/>
        <v>2.0750000000000002</v>
      </c>
      <c r="J58" s="3">
        <f>SUM(B58:I58)</f>
        <v>437.86499999999995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20270.82</v>
      </c>
      <c r="C60" s="3">
        <f t="shared" ref="C60:I60" si="12">IF(C57=0,0,C24)</f>
        <v>13202.392</v>
      </c>
      <c r="D60" s="3">
        <f t="shared" si="12"/>
        <v>6444.9790000000003</v>
      </c>
      <c r="E60" s="3">
        <f t="shared" si="12"/>
        <v>4275.8670000000002</v>
      </c>
      <c r="F60" s="3">
        <f t="shared" si="12"/>
        <v>2875.567</v>
      </c>
      <c r="G60" s="3">
        <f t="shared" si="12"/>
        <v>5373.0630000000001</v>
      </c>
      <c r="H60" s="3">
        <f t="shared" si="12"/>
        <v>734.23800000000006</v>
      </c>
      <c r="I60" s="3">
        <f t="shared" si="12"/>
        <v>284.02800000000002</v>
      </c>
      <c r="J60" s="3">
        <f>SUM(B60:I60)</f>
        <v>53460.953999999998</v>
      </c>
      <c r="K60" s="7">
        <f>J61*100/J60</f>
        <v>2.1158769445079484</v>
      </c>
      <c r="L60" s="7">
        <f>K60*K$50/K$60</f>
        <v>2.1243854564761215</v>
      </c>
    </row>
    <row r="61" spans="1:12" x14ac:dyDescent="0.25">
      <c r="A61" s="1" t="s">
        <v>39</v>
      </c>
      <c r="B61" s="3">
        <f>IF(B58=0,0,B37)</f>
        <v>440.75200000000001</v>
      </c>
      <c r="C61" s="3">
        <f t="shared" ref="C61:I61" si="13">IF(C58=0,0,C37)</f>
        <v>298.42700000000002</v>
      </c>
      <c r="D61" s="3">
        <f t="shared" si="13"/>
        <v>159.80099999999999</v>
      </c>
      <c r="E61" s="3">
        <f t="shared" si="13"/>
        <v>86.751999999999995</v>
      </c>
      <c r="F61" s="3">
        <f t="shared" si="13"/>
        <v>71.731999999999999</v>
      </c>
      <c r="G61" s="3">
        <f t="shared" si="13"/>
        <v>51.774999999999999</v>
      </c>
      <c r="H61" s="3">
        <f t="shared" si="13"/>
        <v>14.138</v>
      </c>
      <c r="I61" s="3">
        <f t="shared" si="13"/>
        <v>7.7910000000000004</v>
      </c>
      <c r="J61" s="3">
        <f>SUM(B61:I61)</f>
        <v>1131.1679999999999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12608.439999999999</v>
      </c>
      <c r="C63" s="3">
        <f t="shared" ref="C63:J64" si="14">C60-C57</f>
        <v>8019.78</v>
      </c>
      <c r="D63" s="3">
        <f t="shared" si="14"/>
        <v>3792.9150000000004</v>
      </c>
      <c r="E63" s="3">
        <f t="shared" si="14"/>
        <v>2492.9</v>
      </c>
      <c r="F63" s="3">
        <f t="shared" si="14"/>
        <v>1698.5319999999999</v>
      </c>
      <c r="G63" s="3">
        <f t="shared" si="14"/>
        <v>4356.8100000000004</v>
      </c>
      <c r="H63" s="3">
        <f t="shared" si="14"/>
        <v>366.65100000000007</v>
      </c>
      <c r="I63" s="3">
        <f t="shared" si="14"/>
        <v>207.22800000000001</v>
      </c>
      <c r="J63" s="3">
        <f t="shared" si="14"/>
        <v>33543.255999999994</v>
      </c>
      <c r="K63" s="7">
        <f>J64*100/J63</f>
        <v>2.0668923732389008</v>
      </c>
      <c r="L63" s="7">
        <f>K63*K$50/K$60</f>
        <v>2.0752039050320308</v>
      </c>
    </row>
    <row r="64" spans="1:12" x14ac:dyDescent="0.25">
      <c r="A64" s="1" t="s">
        <v>193</v>
      </c>
      <c r="B64" s="3">
        <f>B61-B58</f>
        <v>269.45000000000005</v>
      </c>
      <c r="C64" s="3">
        <f t="shared" si="14"/>
        <v>183.38000000000002</v>
      </c>
      <c r="D64" s="3">
        <f t="shared" si="14"/>
        <v>96.580999999999989</v>
      </c>
      <c r="E64" s="3">
        <f t="shared" si="14"/>
        <v>54.324999999999996</v>
      </c>
      <c r="F64" s="3">
        <f t="shared" si="14"/>
        <v>41.15</v>
      </c>
      <c r="G64" s="3">
        <f t="shared" si="14"/>
        <v>34.747999999999998</v>
      </c>
      <c r="H64" s="3">
        <f t="shared" si="14"/>
        <v>7.9530000000000003</v>
      </c>
      <c r="I64" s="3">
        <f t="shared" si="14"/>
        <v>5.7160000000000002</v>
      </c>
      <c r="J64" s="3">
        <f t="shared" si="14"/>
        <v>693.30299999999988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6C88-CCBA-47EA-978D-B9528EB372AA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1602939</v>
      </c>
      <c r="C3" s="3">
        <v>1210292</v>
      </c>
      <c r="D3" s="3">
        <v>570492</v>
      </c>
      <c r="E3" s="3">
        <v>425193</v>
      </c>
      <c r="F3" s="3">
        <v>300767</v>
      </c>
      <c r="G3" s="3">
        <v>132181</v>
      </c>
      <c r="H3" s="3">
        <v>55463</v>
      </c>
      <c r="I3" s="3"/>
      <c r="J3" s="3"/>
      <c r="K3" s="3">
        <v>4297327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1602939</v>
      </c>
      <c r="C7" s="5">
        <f t="shared" ref="C7:K7" si="1">SUM(C3,C6)</f>
        <v>1210292</v>
      </c>
      <c r="D7" s="5">
        <f t="shared" si="1"/>
        <v>570492</v>
      </c>
      <c r="E7" s="5">
        <f t="shared" si="1"/>
        <v>425193</v>
      </c>
      <c r="F7" s="5">
        <f t="shared" si="1"/>
        <v>300767</v>
      </c>
      <c r="G7" s="5">
        <f t="shared" si="1"/>
        <v>132181</v>
      </c>
      <c r="H7" s="5">
        <f t="shared" si="1"/>
        <v>55463</v>
      </c>
      <c r="I7" s="5"/>
      <c r="J7" s="5"/>
      <c r="K7" s="5">
        <f t="shared" si="1"/>
        <v>4297327</v>
      </c>
      <c r="L7" s="4">
        <f t="shared" si="0"/>
        <v>0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1789337</v>
      </c>
      <c r="C11" s="3">
        <v>1420442</v>
      </c>
      <c r="D11" s="3">
        <v>670989</v>
      </c>
      <c r="E11" s="3">
        <v>499945</v>
      </c>
      <c r="F11" s="3">
        <v>331717</v>
      </c>
      <c r="G11" s="3">
        <v>163474</v>
      </c>
      <c r="H11" s="3">
        <v>62632</v>
      </c>
      <c r="I11" s="3"/>
      <c r="J11" s="3"/>
      <c r="K11" s="3">
        <v>4938536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-186398</v>
      </c>
      <c r="C12" s="4">
        <f t="shared" ref="C12:K12" si="2">SUM(C7:C10)-C11</f>
        <v>-210150</v>
      </c>
      <c r="D12" s="4">
        <f t="shared" si="2"/>
        <v>-100497</v>
      </c>
      <c r="E12" s="4">
        <f t="shared" si="2"/>
        <v>-74752</v>
      </c>
      <c r="F12" s="4">
        <f t="shared" si="2"/>
        <v>-30950</v>
      </c>
      <c r="G12" s="4">
        <f t="shared" si="2"/>
        <v>-31293</v>
      </c>
      <c r="H12" s="4">
        <f t="shared" si="2"/>
        <v>-7169</v>
      </c>
      <c r="I12" s="4"/>
      <c r="J12" s="4"/>
      <c r="K12" s="4">
        <f t="shared" si="2"/>
        <v>-641209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8663.027</v>
      </c>
      <c r="C16" s="9">
        <v>5830.6540000000005</v>
      </c>
      <c r="D16" s="9">
        <v>2932.7710000000002</v>
      </c>
      <c r="E16" s="9">
        <v>1943.894</v>
      </c>
      <c r="F16" s="9">
        <v>1246.298</v>
      </c>
      <c r="G16" s="9">
        <v>1126.4110000000001</v>
      </c>
      <c r="H16" s="9">
        <v>456.089</v>
      </c>
      <c r="I16" s="9"/>
      <c r="J16" s="9"/>
      <c r="K16" s="9">
        <v>22199.144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8663.027</v>
      </c>
      <c r="C20" s="15">
        <f>SUM(C16,C19)</f>
        <v>5830.6540000000005</v>
      </c>
      <c r="D20" s="15">
        <f>SUM(D16,D19)</f>
        <v>2932.7710000000002</v>
      </c>
      <c r="E20" s="15">
        <f>SUM(E16,E19)</f>
        <v>1943.894</v>
      </c>
      <c r="F20" s="14"/>
      <c r="G20" s="14"/>
      <c r="H20" s="15">
        <f>SUM(H16,H19)</f>
        <v>456.089</v>
      </c>
      <c r="I20" s="15"/>
      <c r="J20" s="15"/>
      <c r="K20" s="14"/>
      <c r="L20" s="8">
        <f t="shared" si="0"/>
        <v>19826.435000000001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21356.475999999999</v>
      </c>
      <c r="C24" s="9">
        <v>14069.991</v>
      </c>
      <c r="D24" s="9">
        <v>7008.0159999999996</v>
      </c>
      <c r="E24" s="9">
        <v>4434.0290000000005</v>
      </c>
      <c r="F24" s="9">
        <v>3017.2</v>
      </c>
      <c r="G24" s="9">
        <v>5385.5529999999999</v>
      </c>
      <c r="H24" s="9">
        <v>865.09699999999998</v>
      </c>
      <c r="I24" s="9"/>
      <c r="J24" s="9"/>
      <c r="K24" s="9">
        <v>56136.362000000001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-12693.448999999999</v>
      </c>
      <c r="C25" s="8">
        <f t="shared" ref="C25:K25" si="3">SUM(C20:C23)-C24</f>
        <v>-8239.3369999999995</v>
      </c>
      <c r="D25" s="8">
        <f t="shared" si="3"/>
        <v>-4075.2449999999994</v>
      </c>
      <c r="E25" s="8">
        <f t="shared" si="3"/>
        <v>-2490.1350000000002</v>
      </c>
      <c r="F25" s="8">
        <f t="shared" si="3"/>
        <v>-3017.2</v>
      </c>
      <c r="G25" s="8">
        <f t="shared" si="3"/>
        <v>-5385.5529999999999</v>
      </c>
      <c r="H25" s="8">
        <f t="shared" si="3"/>
        <v>-409.00799999999998</v>
      </c>
      <c r="I25" s="8"/>
      <c r="J25" s="8"/>
      <c r="K25" s="8">
        <f t="shared" si="3"/>
        <v>-56136.362000000001</v>
      </c>
      <c r="L25" s="8">
        <f t="shared" si="0"/>
        <v>19826.435000000005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212.089</v>
      </c>
      <c r="C29" s="9">
        <v>141.98699999999999</v>
      </c>
      <c r="D29" s="9">
        <v>81.48</v>
      </c>
      <c r="E29" s="9">
        <v>39.807000000000002</v>
      </c>
      <c r="F29" s="9">
        <v>39.033000000000001</v>
      </c>
      <c r="G29" s="9">
        <v>21.067</v>
      </c>
      <c r="H29" s="9">
        <v>8.3190000000000008</v>
      </c>
      <c r="I29" s="9"/>
      <c r="J29" s="9"/>
      <c r="K29" s="9">
        <v>543.78200000000004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212.089</v>
      </c>
      <c r="C33" s="15">
        <f>SUM(C29,C32)</f>
        <v>141.98699999999999</v>
      </c>
      <c r="D33" s="9" t="e">
        <f>NA()</f>
        <v>#N/A</v>
      </c>
      <c r="E33" s="15">
        <f>SUM(E29,E32)</f>
        <v>39.807000000000002</v>
      </c>
      <c r="F33" s="14"/>
      <c r="G33" s="14"/>
      <c r="H33" s="15">
        <f>SUM(H29,H32)</f>
        <v>8.3190000000000008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522.92399999999998</v>
      </c>
      <c r="C37" s="9">
        <v>352.04700000000003</v>
      </c>
      <c r="D37" s="9">
        <v>204.99700000000001</v>
      </c>
      <c r="E37" s="9">
        <v>101.827</v>
      </c>
      <c r="F37" s="9">
        <v>91.6</v>
      </c>
      <c r="G37" s="9">
        <v>59.698</v>
      </c>
      <c r="H37" s="9">
        <v>18.280999999999999</v>
      </c>
      <c r="I37" s="9"/>
      <c r="J37" s="9"/>
      <c r="K37" s="9">
        <v>1351.374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-310.83499999999998</v>
      </c>
      <c r="C38" s="8">
        <f t="shared" ref="C38:K38" si="4">SUM(C33:C36)-C37</f>
        <v>-210.06000000000003</v>
      </c>
      <c r="D38" s="8" t="e">
        <f t="shared" si="4"/>
        <v>#N/A</v>
      </c>
      <c r="E38" s="8">
        <f t="shared" si="4"/>
        <v>-62.019999999999996</v>
      </c>
      <c r="F38" s="8">
        <f t="shared" si="4"/>
        <v>-91.6</v>
      </c>
      <c r="G38" s="8">
        <f t="shared" si="4"/>
        <v>-59.698</v>
      </c>
      <c r="H38" s="8">
        <f t="shared" si="4"/>
        <v>-9.961999999999998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2.4482089228164705</v>
      </c>
      <c r="C42" s="7">
        <f t="shared" ref="C42:K42" si="5">C29*100/C16</f>
        <v>2.4351813707347407</v>
      </c>
      <c r="D42" s="7">
        <f t="shared" si="5"/>
        <v>2.7782598777742957</v>
      </c>
      <c r="E42" s="7">
        <f t="shared" si="5"/>
        <v>2.0477968448896906</v>
      </c>
      <c r="F42" s="7">
        <f t="shared" si="5"/>
        <v>3.1319154808881988</v>
      </c>
      <c r="G42" s="7">
        <f t="shared" si="5"/>
        <v>1.8702764798994325</v>
      </c>
      <c r="H42" s="7">
        <f t="shared" si="5"/>
        <v>1.8239861079745403</v>
      </c>
      <c r="I42" s="7" t="e">
        <f t="shared" si="5"/>
        <v>#DIV/0!</v>
      </c>
      <c r="J42" s="7" t="e">
        <f t="shared" si="5"/>
        <v>#DIV/0!</v>
      </c>
      <c r="K42" s="7">
        <f t="shared" si="5"/>
        <v>2.4495629200837654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2.4482089228164705</v>
      </c>
      <c r="C46" s="7">
        <f t="shared" si="6"/>
        <v>2.4351813707347407</v>
      </c>
      <c r="D46" s="7" t="e">
        <f t="shared" si="6"/>
        <v>#N/A</v>
      </c>
      <c r="E46" s="7">
        <f t="shared" si="6"/>
        <v>2.0477968448896906</v>
      </c>
      <c r="F46" s="7" t="e">
        <f t="shared" si="6"/>
        <v>#DIV/0!</v>
      </c>
      <c r="G46" s="7" t="e">
        <f t="shared" si="6"/>
        <v>#DIV/0!</v>
      </c>
      <c r="H46" s="7">
        <f t="shared" si="6"/>
        <v>1.8239861079745403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2.448550032318066</v>
      </c>
      <c r="C50" s="7">
        <f t="shared" si="6"/>
        <v>2.5021124746988113</v>
      </c>
      <c r="D50" s="7">
        <f t="shared" si="6"/>
        <v>2.9251788237926402</v>
      </c>
      <c r="E50" s="7">
        <f t="shared" si="6"/>
        <v>2.2964892651807194</v>
      </c>
      <c r="F50" s="7">
        <f t="shared" si="6"/>
        <v>3.0359273498607982</v>
      </c>
      <c r="G50" s="7">
        <f t="shared" si="6"/>
        <v>1.1084841241001622</v>
      </c>
      <c r="H50" s="7">
        <f t="shared" si="6"/>
        <v>2.1131734360424321</v>
      </c>
      <c r="I50" s="7" t="e">
        <f t="shared" si="6"/>
        <v>#DIV/0!</v>
      </c>
      <c r="J50" s="7" t="e">
        <f t="shared" si="6"/>
        <v>#DIV/0!</v>
      </c>
      <c r="K50" s="7">
        <f t="shared" si="6"/>
        <v>2.4073059811036561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2.4482089228164705</v>
      </c>
      <c r="C53" s="114">
        <f t="shared" ref="C53:J53" si="7">IF(C57&gt;0,C58*100/C57,NA())</f>
        <v>2.4351813707347407</v>
      </c>
      <c r="D53" s="114">
        <f t="shared" si="7"/>
        <v>2.7782598777742957</v>
      </c>
      <c r="E53" s="114">
        <f t="shared" si="7"/>
        <v>2.0477968448896906</v>
      </c>
      <c r="F53" s="114">
        <f t="shared" si="7"/>
        <v>3.1319154808881988</v>
      </c>
      <c r="G53" s="114">
        <f t="shared" si="7"/>
        <v>1.8702764798994325</v>
      </c>
      <c r="H53" s="114">
        <f t="shared" si="7"/>
        <v>1.8239861079745403</v>
      </c>
      <c r="I53" s="114" t="e">
        <f t="shared" si="7"/>
        <v>#N/A</v>
      </c>
      <c r="J53" s="114">
        <f t="shared" si="7"/>
        <v>2.4495629200837654</v>
      </c>
      <c r="K53" s="7">
        <f>K57</f>
        <v>2.4495629200837654</v>
      </c>
      <c r="L53" s="7">
        <f>L57</f>
        <v>2.4495629200837654</v>
      </c>
    </row>
    <row r="54" spans="1:12" x14ac:dyDescent="0.25">
      <c r="A54" s="1" t="s">
        <v>30</v>
      </c>
      <c r="B54" s="114">
        <f>IF(B63&gt;0,B64*100/B63,NA())</f>
        <v>2.4487828327824848</v>
      </c>
      <c r="C54" s="114">
        <f t="shared" ref="C54:J54" si="8">IF(C63&gt;0,C64*100/C63,NA())</f>
        <v>2.549476978548153</v>
      </c>
      <c r="D54" s="114">
        <f t="shared" si="8"/>
        <v>3.0309097980612214</v>
      </c>
      <c r="E54" s="114">
        <f t="shared" si="8"/>
        <v>2.4906280181596578</v>
      </c>
      <c r="F54" s="114">
        <f t="shared" si="8"/>
        <v>2.9683743086856298</v>
      </c>
      <c r="G54" s="114">
        <f t="shared" si="8"/>
        <v>0.90701366613275636</v>
      </c>
      <c r="H54" s="114">
        <f t="shared" si="8"/>
        <v>2.4356491804561275</v>
      </c>
      <c r="I54" s="114" t="e">
        <f t="shared" si="8"/>
        <v>#N/A</v>
      </c>
      <c r="J54" s="114">
        <f t="shared" si="8"/>
        <v>2.3796647091108061</v>
      </c>
      <c r="K54" s="7"/>
      <c r="L54" s="7">
        <f>L63</f>
        <v>2.3796647091108061</v>
      </c>
    </row>
    <row r="55" spans="1:12" x14ac:dyDescent="0.25">
      <c r="A55" s="1" t="s">
        <v>8</v>
      </c>
      <c r="B55" s="114">
        <f>IF(B60&gt;0,B61*100/B60,NA())</f>
        <v>2.448550032318066</v>
      </c>
      <c r="C55" s="114">
        <f t="shared" ref="C55:J55" si="9">IF(C60&gt;0,C61*100/C60,NA())</f>
        <v>2.5021124746988113</v>
      </c>
      <c r="D55" s="114">
        <f t="shared" si="9"/>
        <v>2.9251788237926402</v>
      </c>
      <c r="E55" s="114">
        <f t="shared" si="9"/>
        <v>2.2964892651807194</v>
      </c>
      <c r="F55" s="114">
        <f t="shared" si="9"/>
        <v>3.0359273498607982</v>
      </c>
      <c r="G55" s="114">
        <f t="shared" si="9"/>
        <v>1.1084841241001622</v>
      </c>
      <c r="H55" s="114">
        <f t="shared" si="9"/>
        <v>2.1131734360424321</v>
      </c>
      <c r="I55" s="114" t="e">
        <f t="shared" si="9"/>
        <v>#N/A</v>
      </c>
      <c r="J55" s="114">
        <f t="shared" si="9"/>
        <v>2.4073059811036561</v>
      </c>
      <c r="K55" s="7">
        <f>K50</f>
        <v>2.4073059811036561</v>
      </c>
      <c r="L55" s="7">
        <f>K50</f>
        <v>2.4073059811036561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8663.027</v>
      </c>
      <c r="C57" s="3">
        <f t="shared" ref="C57:I57" si="10">IF(C58=0,0,C16)</f>
        <v>5830.6540000000005</v>
      </c>
      <c r="D57" s="3">
        <f t="shared" si="10"/>
        <v>2932.7710000000002</v>
      </c>
      <c r="E57" s="3">
        <f t="shared" si="10"/>
        <v>1943.894</v>
      </c>
      <c r="F57" s="3">
        <f t="shared" si="10"/>
        <v>1246.298</v>
      </c>
      <c r="G57" s="3">
        <f t="shared" si="10"/>
        <v>1126.4110000000001</v>
      </c>
      <c r="H57" s="3">
        <f t="shared" si="10"/>
        <v>456.089</v>
      </c>
      <c r="I57" s="3">
        <f t="shared" si="10"/>
        <v>0</v>
      </c>
      <c r="J57" s="3">
        <f>SUM(B57:I57)</f>
        <v>22199.144</v>
      </c>
      <c r="K57" s="7">
        <f>J58*100/J57</f>
        <v>2.4495629200837654</v>
      </c>
      <c r="L57" s="7">
        <f>K57*K$50/K$60</f>
        <v>2.4495629200837654</v>
      </c>
    </row>
    <row r="58" spans="1:12" x14ac:dyDescent="0.25">
      <c r="A58" s="1" t="s">
        <v>32</v>
      </c>
      <c r="B58" s="3">
        <f>_xlfn.IFNA(B29,0)</f>
        <v>212.089</v>
      </c>
      <c r="C58" s="3">
        <f t="shared" ref="C58:I58" si="11">_xlfn.IFNA(C29,0)</f>
        <v>141.98699999999999</v>
      </c>
      <c r="D58" s="3">
        <f t="shared" si="11"/>
        <v>81.48</v>
      </c>
      <c r="E58" s="3">
        <f t="shared" si="11"/>
        <v>39.807000000000002</v>
      </c>
      <c r="F58" s="3">
        <f t="shared" si="11"/>
        <v>39.033000000000001</v>
      </c>
      <c r="G58" s="3">
        <f t="shared" si="11"/>
        <v>21.067</v>
      </c>
      <c r="H58" s="3">
        <f t="shared" si="11"/>
        <v>8.3190000000000008</v>
      </c>
      <c r="I58" s="3">
        <f t="shared" si="11"/>
        <v>0</v>
      </c>
      <c r="J58" s="3">
        <f>SUM(B58:I58)</f>
        <v>543.78200000000004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21356.475999999999</v>
      </c>
      <c r="C60" s="3">
        <f t="shared" ref="C60:I60" si="12">IF(C57=0,0,C24)</f>
        <v>14069.991</v>
      </c>
      <c r="D60" s="3">
        <f t="shared" si="12"/>
        <v>7008.0159999999996</v>
      </c>
      <c r="E60" s="3">
        <f t="shared" si="12"/>
        <v>4434.0290000000005</v>
      </c>
      <c r="F60" s="3">
        <f t="shared" si="12"/>
        <v>3017.2</v>
      </c>
      <c r="G60" s="3">
        <f t="shared" si="12"/>
        <v>5385.5529999999999</v>
      </c>
      <c r="H60" s="3">
        <f t="shared" si="12"/>
        <v>865.09699999999998</v>
      </c>
      <c r="I60" s="3">
        <f t="shared" si="12"/>
        <v>0</v>
      </c>
      <c r="J60" s="3">
        <f>SUM(B60:I60)</f>
        <v>56136.361999999994</v>
      </c>
      <c r="K60" s="7">
        <f>J61*100/J60</f>
        <v>2.4073059811036561</v>
      </c>
      <c r="L60" s="7">
        <f>K60*K$50/K$60</f>
        <v>2.4073059811036561</v>
      </c>
    </row>
    <row r="61" spans="1:12" x14ac:dyDescent="0.25">
      <c r="A61" s="1" t="s">
        <v>39</v>
      </c>
      <c r="B61" s="3">
        <f>IF(B58=0,0,B37)</f>
        <v>522.92399999999998</v>
      </c>
      <c r="C61" s="3">
        <f t="shared" ref="C61:I61" si="13">IF(C58=0,0,C37)</f>
        <v>352.04700000000003</v>
      </c>
      <c r="D61" s="3">
        <f t="shared" si="13"/>
        <v>204.99700000000001</v>
      </c>
      <c r="E61" s="3">
        <f t="shared" si="13"/>
        <v>101.827</v>
      </c>
      <c r="F61" s="3">
        <f t="shared" si="13"/>
        <v>91.6</v>
      </c>
      <c r="G61" s="3">
        <f t="shared" si="13"/>
        <v>59.698</v>
      </c>
      <c r="H61" s="3">
        <f t="shared" si="13"/>
        <v>18.280999999999999</v>
      </c>
      <c r="I61" s="3">
        <f t="shared" si="13"/>
        <v>0</v>
      </c>
      <c r="J61" s="3">
        <f>SUM(B61:I61)</f>
        <v>1351.374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12693.448999999999</v>
      </c>
      <c r="C63" s="3">
        <f t="shared" ref="C63:J64" si="14">C60-C57</f>
        <v>8239.3369999999995</v>
      </c>
      <c r="D63" s="3">
        <f t="shared" si="14"/>
        <v>4075.2449999999994</v>
      </c>
      <c r="E63" s="3">
        <f t="shared" si="14"/>
        <v>2490.1350000000002</v>
      </c>
      <c r="F63" s="3">
        <f t="shared" si="14"/>
        <v>1770.9019999999998</v>
      </c>
      <c r="G63" s="3">
        <f t="shared" si="14"/>
        <v>4259.1419999999998</v>
      </c>
      <c r="H63" s="3">
        <f t="shared" si="14"/>
        <v>409.00799999999998</v>
      </c>
      <c r="I63" s="3">
        <f t="shared" si="14"/>
        <v>0</v>
      </c>
      <c r="J63" s="3">
        <f t="shared" si="14"/>
        <v>33937.217999999993</v>
      </c>
      <c r="K63" s="7">
        <f>J64*100/J63</f>
        <v>2.3796647091108061</v>
      </c>
      <c r="L63" s="7">
        <f>K63*K$50/K$60</f>
        <v>2.3796647091108061</v>
      </c>
    </row>
    <row r="64" spans="1:12" x14ac:dyDescent="0.25">
      <c r="A64" s="1" t="s">
        <v>193</v>
      </c>
      <c r="B64" s="3">
        <f>B61-B58</f>
        <v>310.83499999999998</v>
      </c>
      <c r="C64" s="3">
        <f t="shared" si="14"/>
        <v>210.06000000000003</v>
      </c>
      <c r="D64" s="3">
        <f t="shared" si="14"/>
        <v>123.51700000000001</v>
      </c>
      <c r="E64" s="3">
        <f t="shared" si="14"/>
        <v>62.019999999999996</v>
      </c>
      <c r="F64" s="3">
        <f t="shared" si="14"/>
        <v>52.566999999999993</v>
      </c>
      <c r="G64" s="3">
        <f t="shared" si="14"/>
        <v>38.631</v>
      </c>
      <c r="H64" s="3">
        <f t="shared" si="14"/>
        <v>9.961999999999998</v>
      </c>
      <c r="I64" s="3">
        <f t="shared" si="14"/>
        <v>0</v>
      </c>
      <c r="J64" s="3">
        <f t="shared" si="14"/>
        <v>807.59199999999998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946-4EE9-443D-827B-3B13C49F5557}">
  <sheetPr>
    <tabColor rgb="FF92D050"/>
  </sheetPr>
  <dimension ref="A1:M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  <c r="M2" s="1" t="s">
        <v>26</v>
      </c>
    </row>
    <row r="3" spans="1:13" x14ac:dyDescent="0.25">
      <c r="A3" s="1" t="s">
        <v>9</v>
      </c>
      <c r="B3" s="3">
        <v>1638763</v>
      </c>
      <c r="C3" s="3">
        <v>1238954</v>
      </c>
      <c r="D3" s="3">
        <v>590368</v>
      </c>
      <c r="E3" s="3">
        <v>438811</v>
      </c>
      <c r="F3" s="3">
        <v>314455</v>
      </c>
      <c r="G3" s="3">
        <v>135391</v>
      </c>
      <c r="H3" s="3">
        <v>59634</v>
      </c>
      <c r="I3" s="3"/>
      <c r="J3" s="3"/>
      <c r="K3" s="3">
        <v>4416376</v>
      </c>
      <c r="L3" s="4">
        <f t="shared" ref="L3:L12" si="0">SUM(B3:J3)-K3</f>
        <v>0</v>
      </c>
      <c r="M3" s="3">
        <v>23435</v>
      </c>
    </row>
    <row r="4" spans="1:13" x14ac:dyDescent="0.25">
      <c r="A4" s="1" t="s">
        <v>10</v>
      </c>
      <c r="B4" s="3"/>
      <c r="C4" s="3">
        <v>126213</v>
      </c>
      <c r="D4" s="1">
        <v>64134</v>
      </c>
      <c r="E4" s="3">
        <v>47152</v>
      </c>
      <c r="F4" s="1" t="e">
        <f>NA()</f>
        <v>#N/A</v>
      </c>
      <c r="G4" s="3">
        <v>17269</v>
      </c>
      <c r="H4" s="3">
        <v>6886</v>
      </c>
      <c r="I4" s="3"/>
      <c r="J4" s="3"/>
      <c r="K4" s="1" t="e">
        <f>NA()</f>
        <v>#N/A</v>
      </c>
      <c r="L4" s="4" t="e">
        <f t="shared" si="0"/>
        <v>#N/A</v>
      </c>
      <c r="M4" s="3"/>
    </row>
    <row r="5" spans="1:13" x14ac:dyDescent="0.25">
      <c r="A5" s="1" t="s">
        <v>11</v>
      </c>
      <c r="B5" s="3"/>
      <c r="C5" s="3">
        <v>86509</v>
      </c>
      <c r="D5" s="1">
        <v>39456</v>
      </c>
      <c r="E5" s="3">
        <v>29220</v>
      </c>
      <c r="F5" s="1" t="e">
        <f>NA()</f>
        <v>#N/A</v>
      </c>
      <c r="G5" s="3">
        <v>14730</v>
      </c>
      <c r="H5" s="1">
        <v>0</v>
      </c>
      <c r="I5" s="1"/>
      <c r="J5" s="1"/>
      <c r="K5" s="1" t="e">
        <f>NA()</f>
        <v>#N/A</v>
      </c>
      <c r="L5" s="4" t="e">
        <f t="shared" si="0"/>
        <v>#N/A</v>
      </c>
      <c r="M5" s="3"/>
    </row>
    <row r="6" spans="1:13" x14ac:dyDescent="0.25">
      <c r="A6" s="1" t="s">
        <v>12</v>
      </c>
      <c r="B6" s="6">
        <v>189831</v>
      </c>
      <c r="C6" s="5">
        <f>C4+C5</f>
        <v>212722</v>
      </c>
      <c r="D6" s="5">
        <f>D4+D5</f>
        <v>103590</v>
      </c>
      <c r="E6" s="5">
        <f>E4+E5</f>
        <v>76372</v>
      </c>
      <c r="F6" s="3">
        <v>33852</v>
      </c>
      <c r="G6" s="5">
        <f>G4+G5</f>
        <v>31999</v>
      </c>
      <c r="H6" s="5">
        <f>H4+H5</f>
        <v>6886</v>
      </c>
      <c r="I6" s="5"/>
      <c r="J6" s="5"/>
      <c r="K6" s="3">
        <v>655252</v>
      </c>
      <c r="L6" s="4">
        <f t="shared" si="0"/>
        <v>0</v>
      </c>
      <c r="M6" s="3">
        <v>4974</v>
      </c>
    </row>
    <row r="7" spans="1:13" x14ac:dyDescent="0.25">
      <c r="A7" s="1" t="s">
        <v>19</v>
      </c>
      <c r="B7" s="5">
        <f>SUM(B3,B6)</f>
        <v>1828594</v>
      </c>
      <c r="C7" s="5">
        <f t="shared" ref="C7:M7" si="1">SUM(C3,C6)</f>
        <v>1451676</v>
      </c>
      <c r="D7" s="5">
        <f t="shared" si="1"/>
        <v>693958</v>
      </c>
      <c r="E7" s="5">
        <f t="shared" si="1"/>
        <v>515183</v>
      </c>
      <c r="F7" s="5">
        <f t="shared" si="1"/>
        <v>348307</v>
      </c>
      <c r="G7" s="5">
        <f t="shared" si="1"/>
        <v>167390</v>
      </c>
      <c r="H7" s="5">
        <f t="shared" si="1"/>
        <v>66520</v>
      </c>
      <c r="I7" s="5"/>
      <c r="J7" s="5"/>
      <c r="K7" s="5">
        <f t="shared" si="1"/>
        <v>5071628</v>
      </c>
      <c r="L7" s="4">
        <f t="shared" si="0"/>
        <v>0</v>
      </c>
      <c r="M7" s="5">
        <f t="shared" si="1"/>
        <v>28409</v>
      </c>
    </row>
    <row r="8" spans="1:13" x14ac:dyDescent="0.25">
      <c r="A8" s="1" t="s">
        <v>13</v>
      </c>
      <c r="B8" s="3">
        <v>1</v>
      </c>
      <c r="C8" s="3">
        <v>5</v>
      </c>
      <c r="D8" s="1">
        <v>0</v>
      </c>
      <c r="E8" s="3">
        <v>1</v>
      </c>
      <c r="F8" s="3">
        <v>0</v>
      </c>
      <c r="G8" s="3">
        <v>0</v>
      </c>
      <c r="H8" s="3">
        <v>0</v>
      </c>
      <c r="I8" s="3"/>
      <c r="J8" s="3"/>
      <c r="K8" s="3">
        <v>7</v>
      </c>
      <c r="L8" s="4">
        <f t="shared" si="0"/>
        <v>0</v>
      </c>
      <c r="M8" s="3"/>
    </row>
    <row r="9" spans="1:13" x14ac:dyDescent="0.25">
      <c r="A9" s="1" t="s">
        <v>14</v>
      </c>
      <c r="B9" s="3">
        <v>660</v>
      </c>
      <c r="C9" s="3">
        <v>372</v>
      </c>
      <c r="D9" s="1">
        <v>131</v>
      </c>
      <c r="E9" s="3">
        <v>144</v>
      </c>
      <c r="F9" s="3">
        <v>177</v>
      </c>
      <c r="G9" s="3">
        <v>117</v>
      </c>
      <c r="H9" s="3">
        <v>660</v>
      </c>
      <c r="I9" s="3"/>
      <c r="J9" s="3"/>
      <c r="K9" s="3">
        <v>2261</v>
      </c>
      <c r="L9" s="4">
        <f t="shared" si="0"/>
        <v>0</v>
      </c>
      <c r="M9" s="3">
        <v>7</v>
      </c>
    </row>
    <row r="10" spans="1:13" x14ac:dyDescent="0.25">
      <c r="A10" s="1" t="s">
        <v>15</v>
      </c>
      <c r="B10" s="3">
        <v>0</v>
      </c>
      <c r="C10" s="3">
        <v>0</v>
      </c>
      <c r="D10" s="3">
        <v>0</v>
      </c>
      <c r="E10" s="3">
        <v>0</v>
      </c>
      <c r="F10" s="3">
        <v>13</v>
      </c>
      <c r="G10" s="3">
        <v>0</v>
      </c>
      <c r="H10" s="3">
        <v>0</v>
      </c>
      <c r="I10" s="3"/>
      <c r="J10" s="3"/>
      <c r="K10" s="3">
        <v>13</v>
      </c>
      <c r="L10" s="4">
        <f t="shared" si="0"/>
        <v>0</v>
      </c>
      <c r="M10" s="3"/>
    </row>
    <row r="11" spans="1:13" x14ac:dyDescent="0.25">
      <c r="A11" s="1" t="s">
        <v>8</v>
      </c>
      <c r="B11" s="3">
        <v>1829255</v>
      </c>
      <c r="C11" s="3">
        <v>1452053</v>
      </c>
      <c r="D11" s="3">
        <v>694089</v>
      </c>
      <c r="E11" s="3">
        <v>515328</v>
      </c>
      <c r="F11" s="3">
        <v>348497</v>
      </c>
      <c r="G11" s="3">
        <v>167507</v>
      </c>
      <c r="H11" s="3">
        <v>67180</v>
      </c>
      <c r="I11" s="3" t="e">
        <f>NA()</f>
        <v>#N/A</v>
      </c>
      <c r="J11" s="3" t="e">
        <f>NA()</f>
        <v>#N/A</v>
      </c>
      <c r="K11" s="3">
        <v>5073909</v>
      </c>
      <c r="L11" s="4" t="e">
        <f t="shared" si="0"/>
        <v>#N/A</v>
      </c>
      <c r="M11" s="3">
        <v>28416</v>
      </c>
    </row>
    <row r="12" spans="1:13" x14ac:dyDescent="0.25">
      <c r="A12" s="2" t="s">
        <v>16</v>
      </c>
      <c r="B12" s="4">
        <f>SUM(B7:B10)-B11</f>
        <v>0</v>
      </c>
      <c r="C12" s="4">
        <f t="shared" ref="C12:M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/>
      <c r="J12" s="4"/>
      <c r="K12" s="4">
        <f t="shared" si="2"/>
        <v>0</v>
      </c>
      <c r="L12" s="4">
        <f t="shared" si="0"/>
        <v>0</v>
      </c>
      <c r="M12" s="4">
        <f t="shared" si="2"/>
        <v>0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ref="L15:L25" si="3">SUM(B15:J15)-K15</f>
        <v>#VALUE!</v>
      </c>
      <c r="M15" s="1" t="s">
        <v>26</v>
      </c>
    </row>
    <row r="16" spans="1:13" x14ac:dyDescent="0.25">
      <c r="A16" s="1" t="s">
        <v>9</v>
      </c>
      <c r="B16" s="9">
        <v>9069.27</v>
      </c>
      <c r="C16" s="9">
        <v>6092.567</v>
      </c>
      <c r="D16" s="9">
        <v>3022.652</v>
      </c>
      <c r="E16" s="9">
        <v>2065.4650000000001</v>
      </c>
      <c r="F16" s="9">
        <v>1367.7470000000001</v>
      </c>
      <c r="G16" s="9">
        <v>1182.471</v>
      </c>
      <c r="H16" s="9">
        <v>501.51799999999997</v>
      </c>
      <c r="I16" s="9"/>
      <c r="J16" s="9"/>
      <c r="K16" s="9">
        <v>23301.69</v>
      </c>
      <c r="L16" s="4">
        <f t="shared" si="3"/>
        <v>0</v>
      </c>
      <c r="M16" s="9">
        <v>83.808000000000007</v>
      </c>
    </row>
    <row r="17" spans="1:13" x14ac:dyDescent="0.25">
      <c r="A17" s="1" t="s">
        <v>10</v>
      </c>
      <c r="B17" s="9" t="e">
        <f>NA()</f>
        <v>#N/A</v>
      </c>
      <c r="C17" s="9">
        <v>2746.3679999999999</v>
      </c>
      <c r="D17" s="9">
        <v>1305.8579999999999</v>
      </c>
      <c r="E17" s="9">
        <v>909.48199999999997</v>
      </c>
      <c r="F17" s="9" t="e">
        <f>NA()</f>
        <v>#N/A</v>
      </c>
      <c r="G17" s="9">
        <v>150.06399999999999</v>
      </c>
      <c r="H17" s="9">
        <v>414.27600000000001</v>
      </c>
      <c r="I17" s="9"/>
      <c r="J17" s="9"/>
      <c r="K17" s="9" t="e">
        <f>NA()</f>
        <v>#N/A</v>
      </c>
      <c r="L17" s="4" t="e">
        <f t="shared" si="3"/>
        <v>#N/A</v>
      </c>
      <c r="M17" s="9"/>
    </row>
    <row r="18" spans="1:13" x14ac:dyDescent="0.25">
      <c r="A18" s="1" t="s">
        <v>11</v>
      </c>
      <c r="B18" s="9" t="e">
        <f>NA()</f>
        <v>#N/A</v>
      </c>
      <c r="C18" s="9">
        <v>5504.9260000000004</v>
      </c>
      <c r="D18" s="9">
        <v>2711.1129999999998</v>
      </c>
      <c r="E18" s="9">
        <v>1706.567</v>
      </c>
      <c r="F18" s="9" t="e">
        <f>NA()</f>
        <v>#N/A</v>
      </c>
      <c r="G18" s="9">
        <v>4003.7959999999998</v>
      </c>
      <c r="H18" s="9">
        <v>0</v>
      </c>
      <c r="I18" s="9"/>
      <c r="J18" s="9"/>
      <c r="K18" s="9" t="e">
        <f>NA()</f>
        <v>#N/A</v>
      </c>
      <c r="L18" s="4" t="e">
        <f t="shared" si="3"/>
        <v>#N/A</v>
      </c>
      <c r="M18" s="9"/>
    </row>
    <row r="19" spans="1:13" x14ac:dyDescent="0.25">
      <c r="A19" s="1" t="s">
        <v>12</v>
      </c>
      <c r="B19" s="14">
        <v>12338.978999999999</v>
      </c>
      <c r="C19" s="15">
        <f>C17+C18</f>
        <v>8251.2939999999999</v>
      </c>
      <c r="D19" s="15">
        <f>D17+D18</f>
        <v>4016.9709999999995</v>
      </c>
      <c r="E19" s="15">
        <f>E17+E18</f>
        <v>2616.049</v>
      </c>
      <c r="F19" s="9">
        <v>1957.4580000000001</v>
      </c>
      <c r="G19" s="15">
        <f>G17+G18</f>
        <v>4153.8599999999997</v>
      </c>
      <c r="H19" s="15">
        <f>H17+H18</f>
        <v>414.27600000000001</v>
      </c>
      <c r="I19" s="15"/>
      <c r="J19" s="15"/>
      <c r="K19" s="9">
        <v>33748.887000000002</v>
      </c>
      <c r="L19" s="4">
        <f t="shared" si="3"/>
        <v>0</v>
      </c>
      <c r="M19" s="9">
        <v>199.792</v>
      </c>
    </row>
    <row r="20" spans="1:13" x14ac:dyDescent="0.25">
      <c r="A20" s="1" t="s">
        <v>19</v>
      </c>
      <c r="B20" s="15">
        <f t="shared" ref="B20:H20" si="4">SUM(B16,B19)</f>
        <v>21408.249</v>
      </c>
      <c r="C20" s="15">
        <f t="shared" si="4"/>
        <v>14343.861000000001</v>
      </c>
      <c r="D20" s="15">
        <f t="shared" si="4"/>
        <v>7039.6229999999996</v>
      </c>
      <c r="E20" s="15">
        <f t="shared" si="4"/>
        <v>4681.5140000000001</v>
      </c>
      <c r="F20" s="15">
        <f t="shared" si="4"/>
        <v>3325.2049999999999</v>
      </c>
      <c r="G20" s="15">
        <f t="shared" si="4"/>
        <v>5336.3310000000001</v>
      </c>
      <c r="H20" s="15">
        <f t="shared" si="4"/>
        <v>915.79399999999998</v>
      </c>
      <c r="I20" s="15"/>
      <c r="J20" s="15"/>
      <c r="K20" s="15">
        <f>SUM(K16,K19)</f>
        <v>57050.577000000005</v>
      </c>
      <c r="L20" s="4">
        <f t="shared" si="3"/>
        <v>0</v>
      </c>
      <c r="M20" s="15">
        <f>SUM(M16,M19)</f>
        <v>283.60000000000002</v>
      </c>
    </row>
    <row r="21" spans="1:13" x14ac:dyDescent="0.25">
      <c r="A21" s="1" t="s">
        <v>13</v>
      </c>
      <c r="B21" s="9">
        <v>419.99</v>
      </c>
      <c r="C21" s="9">
        <v>278.02999999999997</v>
      </c>
      <c r="D21" s="9">
        <v>0</v>
      </c>
      <c r="E21" s="9">
        <v>1.704</v>
      </c>
      <c r="F21" s="9">
        <v>0</v>
      </c>
      <c r="G21" s="9">
        <v>0</v>
      </c>
      <c r="H21" s="9">
        <v>0</v>
      </c>
      <c r="I21" s="9"/>
      <c r="J21" s="9"/>
      <c r="K21" s="9">
        <v>699.72400000000005</v>
      </c>
      <c r="L21" s="4">
        <f t="shared" si="3"/>
        <v>0</v>
      </c>
      <c r="M21" s="9"/>
    </row>
    <row r="22" spans="1:13" x14ac:dyDescent="0.25">
      <c r="A22" s="1" t="s">
        <v>14</v>
      </c>
      <c r="B22" s="9">
        <v>170.27600000000001</v>
      </c>
      <c r="C22" s="9">
        <v>132.096</v>
      </c>
      <c r="D22" s="9">
        <v>49.814999999999998</v>
      </c>
      <c r="E22" s="9">
        <v>35.177999999999997</v>
      </c>
      <c r="F22" s="9">
        <v>36.518000000000001</v>
      </c>
      <c r="G22" s="9">
        <v>19.440999999999999</v>
      </c>
      <c r="H22" s="9">
        <v>24.111000000000001</v>
      </c>
      <c r="I22" s="9"/>
      <c r="J22" s="9"/>
      <c r="K22" s="9">
        <v>467.435</v>
      </c>
      <c r="L22" s="4">
        <f t="shared" si="3"/>
        <v>0</v>
      </c>
      <c r="M22" s="9">
        <v>1.1499999999999999</v>
      </c>
    </row>
    <row r="23" spans="1:13" x14ac:dyDescent="0.25">
      <c r="A23" s="1" t="s">
        <v>15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/>
      <c r="J23" s="9"/>
      <c r="K23" s="9">
        <v>0</v>
      </c>
      <c r="L23" s="4">
        <f t="shared" si="3"/>
        <v>0</v>
      </c>
      <c r="M23" s="9"/>
    </row>
    <row r="24" spans="1:13" x14ac:dyDescent="0.25">
      <c r="A24" s="1" t="s">
        <v>8</v>
      </c>
      <c r="B24" s="9">
        <v>21998.514999999999</v>
      </c>
      <c r="C24" s="9">
        <v>14753.986999999999</v>
      </c>
      <c r="D24" s="9">
        <v>7089.4380000000001</v>
      </c>
      <c r="E24" s="9">
        <v>4718.3959999999997</v>
      </c>
      <c r="F24" s="9">
        <v>3361.723</v>
      </c>
      <c r="G24" s="9">
        <v>5355.7719999999999</v>
      </c>
      <c r="H24" s="9">
        <v>939.90499999999997</v>
      </c>
      <c r="I24" s="9" t="e">
        <f>NA()</f>
        <v>#N/A</v>
      </c>
      <c r="J24" s="9" t="e">
        <f>NA()</f>
        <v>#N/A</v>
      </c>
      <c r="K24" s="9">
        <v>58217.735999999997</v>
      </c>
      <c r="L24" s="4" t="e">
        <f t="shared" si="3"/>
        <v>#N/A</v>
      </c>
      <c r="M24" s="9">
        <v>284.75</v>
      </c>
    </row>
    <row r="25" spans="1:13" x14ac:dyDescent="0.25">
      <c r="A25" s="2" t="s">
        <v>16</v>
      </c>
      <c r="B25" s="8">
        <f>SUM(B20:B23)-B24</f>
        <v>0</v>
      </c>
      <c r="C25" s="8">
        <f t="shared" ref="C25:K25" si="5">SUM(C20:C23)-C24</f>
        <v>0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/>
      <c r="J25" s="8"/>
      <c r="K25" s="8">
        <f t="shared" si="5"/>
        <v>0</v>
      </c>
      <c r="L25" s="4">
        <f t="shared" si="3"/>
        <v>0</v>
      </c>
      <c r="M25" s="8">
        <f>SUM(M20:M23)-M24</f>
        <v>0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  <c r="M26" s="13"/>
    </row>
    <row r="27" spans="1:13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  <c r="M27" s="13"/>
    </row>
    <row r="28" spans="1:13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4" t="e">
        <f t="shared" ref="L28:L38" si="6">SUM(B28:J28)-K28</f>
        <v>#VALUE!</v>
      </c>
      <c r="M28" s="9" t="s">
        <v>26</v>
      </c>
    </row>
    <row r="29" spans="1:13" x14ac:dyDescent="0.25">
      <c r="A29" s="1" t="s">
        <v>9</v>
      </c>
      <c r="B29" s="9">
        <v>248.464</v>
      </c>
      <c r="C29" s="9">
        <v>160.67099999999999</v>
      </c>
      <c r="D29" s="9">
        <v>100.657</v>
      </c>
      <c r="E29" s="9">
        <v>47.957999999999998</v>
      </c>
      <c r="F29" s="9">
        <v>55.231999999999999</v>
      </c>
      <c r="G29" s="9">
        <v>26.175000000000001</v>
      </c>
      <c r="H29" s="9">
        <v>9.8979999999999997</v>
      </c>
      <c r="I29" s="9"/>
      <c r="J29" s="9"/>
      <c r="K29" s="9">
        <v>649.05499999999995</v>
      </c>
      <c r="L29" s="8">
        <f t="shared" si="6"/>
        <v>0</v>
      </c>
      <c r="M29" s="9">
        <v>4.8890000000000002</v>
      </c>
    </row>
    <row r="30" spans="1:13" x14ac:dyDescent="0.25">
      <c r="A30" s="1" t="s">
        <v>10</v>
      </c>
      <c r="B30" s="9" t="e">
        <f>NA()</f>
        <v>#N/A</v>
      </c>
      <c r="C30" s="9">
        <v>109.664</v>
      </c>
      <c r="D30" s="9">
        <v>68.631</v>
      </c>
      <c r="E30" s="9">
        <v>33.637999999999998</v>
      </c>
      <c r="F30" s="9" t="e">
        <f>NA()</f>
        <v>#N/A</v>
      </c>
      <c r="G30" s="9">
        <v>5.5759999999999996</v>
      </c>
      <c r="H30" s="9">
        <v>11.111000000000001</v>
      </c>
      <c r="I30" s="9"/>
      <c r="J30" s="9"/>
      <c r="K30" s="9" t="e">
        <f>NA()</f>
        <v>#N/A</v>
      </c>
      <c r="L30" s="8" t="e">
        <f t="shared" si="6"/>
        <v>#N/A</v>
      </c>
      <c r="M30" s="9"/>
    </row>
    <row r="31" spans="1:13" x14ac:dyDescent="0.25">
      <c r="A31" s="1" t="s">
        <v>11</v>
      </c>
      <c r="B31" s="9" t="e">
        <f>NA()</f>
        <v>#N/A</v>
      </c>
      <c r="C31" s="9">
        <v>119.23099999999999</v>
      </c>
      <c r="D31" s="9">
        <v>72.59</v>
      </c>
      <c r="E31" s="9">
        <v>36.094000000000001</v>
      </c>
      <c r="F31" s="9" t="e">
        <f>NA()</f>
        <v>#N/A</v>
      </c>
      <c r="G31" s="9">
        <v>37.432000000000002</v>
      </c>
      <c r="H31" s="9">
        <v>0</v>
      </c>
      <c r="I31" s="9"/>
      <c r="J31" s="9"/>
      <c r="K31" s="9" t="e">
        <f>NA()</f>
        <v>#N/A</v>
      </c>
      <c r="L31" s="8" t="e">
        <f t="shared" si="6"/>
        <v>#N/A</v>
      </c>
      <c r="M31" s="9"/>
    </row>
    <row r="32" spans="1:13" x14ac:dyDescent="0.25">
      <c r="A32" s="1" t="s">
        <v>12</v>
      </c>
      <c r="B32" s="14">
        <v>344.35</v>
      </c>
      <c r="C32" s="15">
        <f>C30+C31</f>
        <v>228.89499999999998</v>
      </c>
      <c r="D32" s="15">
        <f>D30+D31</f>
        <v>141.221</v>
      </c>
      <c r="E32" s="15">
        <f>E30+E31</f>
        <v>69.731999999999999</v>
      </c>
      <c r="F32" s="14">
        <v>75.046999999999997</v>
      </c>
      <c r="G32" s="15">
        <f>G30+G31</f>
        <v>43.008000000000003</v>
      </c>
      <c r="H32" s="15">
        <f>H30+H31</f>
        <v>11.111000000000001</v>
      </c>
      <c r="I32" s="15"/>
      <c r="J32" s="15"/>
      <c r="K32" s="9">
        <v>913.36400000000003</v>
      </c>
      <c r="L32" s="8">
        <f t="shared" si="6"/>
        <v>0</v>
      </c>
      <c r="M32" s="9">
        <v>10.711</v>
      </c>
    </row>
    <row r="33" spans="1:13" x14ac:dyDescent="0.25">
      <c r="A33" s="1" t="s">
        <v>19</v>
      </c>
      <c r="B33" s="15">
        <f t="shared" ref="B33:H33" si="7">SUM(B29,B32)</f>
        <v>592.81400000000008</v>
      </c>
      <c r="C33" s="15">
        <f t="shared" si="7"/>
        <v>389.56599999999997</v>
      </c>
      <c r="D33" s="15">
        <f t="shared" si="7"/>
        <v>241.87799999999999</v>
      </c>
      <c r="E33" s="15">
        <f t="shared" si="7"/>
        <v>117.69</v>
      </c>
      <c r="F33" s="15">
        <f t="shared" si="7"/>
        <v>130.279</v>
      </c>
      <c r="G33" s="15">
        <f t="shared" si="7"/>
        <v>69.183000000000007</v>
      </c>
      <c r="H33" s="15">
        <f t="shared" si="7"/>
        <v>21.009</v>
      </c>
      <c r="I33" s="15"/>
      <c r="J33" s="15"/>
      <c r="K33" s="15">
        <f>SUM(K29,K32)</f>
        <v>1562.4189999999999</v>
      </c>
      <c r="L33" s="8">
        <f t="shared" si="6"/>
        <v>0</v>
      </c>
      <c r="M33" s="15">
        <f>SUM(M29,M32)</f>
        <v>15.600000000000001</v>
      </c>
    </row>
    <row r="34" spans="1:13" x14ac:dyDescent="0.25">
      <c r="A34" s="1" t="s">
        <v>13</v>
      </c>
      <c r="B34" s="9">
        <v>6.1870000000000003</v>
      </c>
      <c r="C34" s="9">
        <v>5.6470000000000002</v>
      </c>
      <c r="D34" s="9">
        <v>0</v>
      </c>
      <c r="E34" s="9">
        <v>5.0999999999999997E-2</v>
      </c>
      <c r="F34" s="9">
        <v>0</v>
      </c>
      <c r="G34" s="14">
        <v>0</v>
      </c>
      <c r="H34" s="9">
        <v>0</v>
      </c>
      <c r="I34" s="9"/>
      <c r="J34" s="9"/>
      <c r="K34" s="9">
        <v>11.885</v>
      </c>
      <c r="L34" s="8">
        <f t="shared" si="6"/>
        <v>0</v>
      </c>
      <c r="M34" s="9">
        <v>0</v>
      </c>
    </row>
    <row r="35" spans="1:13" x14ac:dyDescent="0.25">
      <c r="A35" s="1" t="s">
        <v>14</v>
      </c>
      <c r="B35" s="9">
        <v>11.91</v>
      </c>
      <c r="C35" s="9">
        <v>7.7729999999999997</v>
      </c>
      <c r="D35" s="9">
        <v>3.5430000000000001</v>
      </c>
      <c r="E35" s="9">
        <v>2.3660000000000001</v>
      </c>
      <c r="F35" s="9">
        <v>1.726</v>
      </c>
      <c r="G35" s="9">
        <v>0.67300000000000004</v>
      </c>
      <c r="H35" s="9">
        <v>0.61699999999999999</v>
      </c>
      <c r="I35" s="9"/>
      <c r="J35" s="9"/>
      <c r="K35" s="9">
        <v>28.608000000000001</v>
      </c>
      <c r="L35" s="8">
        <f t="shared" si="6"/>
        <v>0</v>
      </c>
      <c r="M35" s="9">
        <v>0.16</v>
      </c>
    </row>
    <row r="36" spans="1:13" x14ac:dyDescent="0.25">
      <c r="A36" s="1" t="s">
        <v>15</v>
      </c>
      <c r="B36" s="9">
        <v>0.22800000000000001</v>
      </c>
      <c r="C36" s="9">
        <v>0</v>
      </c>
      <c r="D36" s="9">
        <v>0.32</v>
      </c>
      <c r="E36" s="9">
        <v>2.2149999999999999</v>
      </c>
      <c r="F36" s="9">
        <v>0</v>
      </c>
      <c r="G36" s="9">
        <v>0</v>
      </c>
      <c r="H36" s="9">
        <v>0</v>
      </c>
      <c r="I36" s="9"/>
      <c r="J36" s="9"/>
      <c r="K36" s="9">
        <v>2.7629999999999999</v>
      </c>
      <c r="L36" s="8">
        <f t="shared" si="6"/>
        <v>0</v>
      </c>
      <c r="M36" s="9">
        <v>0</v>
      </c>
    </row>
    <row r="37" spans="1:13" x14ac:dyDescent="0.25">
      <c r="A37" s="1" t="s">
        <v>8</v>
      </c>
      <c r="B37" s="9">
        <v>611.13900000000001</v>
      </c>
      <c r="C37" s="9">
        <v>402.98599999999999</v>
      </c>
      <c r="D37" s="9">
        <v>245.74100000000001</v>
      </c>
      <c r="E37" s="9">
        <v>122.322</v>
      </c>
      <c r="F37" s="9">
        <v>132.005</v>
      </c>
      <c r="G37" s="9">
        <v>69.855999999999995</v>
      </c>
      <c r="H37" s="9">
        <v>21.626000000000001</v>
      </c>
      <c r="I37" s="9" t="e">
        <f>NA()</f>
        <v>#N/A</v>
      </c>
      <c r="J37" s="9" t="e">
        <f>NA()</f>
        <v>#N/A</v>
      </c>
      <c r="K37" s="9">
        <v>1605.675</v>
      </c>
      <c r="L37" s="8" t="e">
        <f t="shared" si="6"/>
        <v>#N/A</v>
      </c>
      <c r="M37" s="9">
        <v>15.76</v>
      </c>
    </row>
    <row r="38" spans="1:13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>
        <f t="shared" si="8"/>
        <v>0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/>
      <c r="J38" s="8"/>
      <c r="K38" s="8">
        <f t="shared" si="8"/>
        <v>0</v>
      </c>
      <c r="L38" s="8">
        <f t="shared" si="6"/>
        <v>0</v>
      </c>
      <c r="M38" s="8">
        <f>SUM(M33:M36)-M37</f>
        <v>0</v>
      </c>
    </row>
    <row r="39" spans="1:13" x14ac:dyDescent="0.25">
      <c r="L39" s="4"/>
    </row>
    <row r="40" spans="1:13" x14ac:dyDescent="0.25">
      <c r="A40" s="1" t="s">
        <v>20</v>
      </c>
      <c r="L40" s="4"/>
    </row>
    <row r="41" spans="1:13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ref="L41:L50" si="9">SUM(B41:J41)-K41</f>
        <v>#VALUE!</v>
      </c>
    </row>
    <row r="42" spans="1:13" x14ac:dyDescent="0.25">
      <c r="A42" s="1" t="s">
        <v>9</v>
      </c>
      <c r="B42" s="7">
        <f>B29*100/B16</f>
        <v>2.7396251296962157</v>
      </c>
      <c r="C42" s="7">
        <f t="shared" ref="C42:K42" si="10">C29*100/C16</f>
        <v>2.6371642691824313</v>
      </c>
      <c r="D42" s="7">
        <f t="shared" si="10"/>
        <v>3.3300889417637225</v>
      </c>
      <c r="E42" s="7">
        <f t="shared" si="10"/>
        <v>2.3218984587005829</v>
      </c>
      <c r="F42" s="7">
        <f t="shared" si="10"/>
        <v>4.0381737265737012</v>
      </c>
      <c r="G42" s="7">
        <f t="shared" si="10"/>
        <v>2.2135849420408618</v>
      </c>
      <c r="H42" s="7">
        <f t="shared" si="10"/>
        <v>1.9736081257302829</v>
      </c>
      <c r="I42" s="7" t="e">
        <f t="shared" si="10"/>
        <v>#DIV/0!</v>
      </c>
      <c r="J42" s="7" t="e">
        <f t="shared" si="10"/>
        <v>#DIV/0!</v>
      </c>
      <c r="K42" s="7">
        <f t="shared" si="10"/>
        <v>2.7854417426375511</v>
      </c>
      <c r="L42" s="4" t="e">
        <f t="shared" si="9"/>
        <v>#DIV/0!</v>
      </c>
    </row>
    <row r="43" spans="1:13" x14ac:dyDescent="0.25">
      <c r="A43" s="1" t="s">
        <v>10</v>
      </c>
      <c r="B43" s="7" t="e">
        <f t="shared" ref="B43:K50" si="11">B30*100/B17</f>
        <v>#N/A</v>
      </c>
      <c r="C43" s="7">
        <f t="shared" si="11"/>
        <v>3.9930555555555554</v>
      </c>
      <c r="D43" s="7">
        <f t="shared" si="11"/>
        <v>5.2556250373317779</v>
      </c>
      <c r="E43" s="7">
        <f t="shared" si="11"/>
        <v>3.6985888670693865</v>
      </c>
      <c r="F43" s="7" t="e">
        <f t="shared" si="11"/>
        <v>#N/A</v>
      </c>
      <c r="G43" s="7">
        <f t="shared" si="11"/>
        <v>3.7157479475423814</v>
      </c>
      <c r="H43" s="7">
        <f t="shared" si="11"/>
        <v>2.6820284061833175</v>
      </c>
      <c r="I43" s="7" t="e">
        <f t="shared" si="11"/>
        <v>#DIV/0!</v>
      </c>
      <c r="J43" s="7" t="e">
        <f t="shared" si="11"/>
        <v>#DIV/0!</v>
      </c>
      <c r="K43" s="7" t="e">
        <f t="shared" si="11"/>
        <v>#N/A</v>
      </c>
      <c r="L43" s="4" t="e">
        <f t="shared" si="9"/>
        <v>#N/A</v>
      </c>
    </row>
    <row r="44" spans="1:13" x14ac:dyDescent="0.25">
      <c r="A44" s="1" t="s">
        <v>11</v>
      </c>
      <c r="B44" s="7" t="e">
        <f t="shared" si="11"/>
        <v>#N/A</v>
      </c>
      <c r="C44" s="7">
        <f t="shared" si="11"/>
        <v>2.1658965079639576</v>
      </c>
      <c r="D44" s="7">
        <f t="shared" si="11"/>
        <v>2.6774981345299884</v>
      </c>
      <c r="E44" s="7">
        <f t="shared" si="11"/>
        <v>2.1150063255647158</v>
      </c>
      <c r="F44" s="7" t="e">
        <f t="shared" si="11"/>
        <v>#N/A</v>
      </c>
      <c r="G44" s="7">
        <f t="shared" si="11"/>
        <v>0.93491276778337373</v>
      </c>
      <c r="H44" s="7" t="e">
        <f t="shared" si="11"/>
        <v>#DIV/0!</v>
      </c>
      <c r="I44" s="7" t="e">
        <f t="shared" si="11"/>
        <v>#DIV/0!</v>
      </c>
      <c r="J44" s="7" t="e">
        <f t="shared" si="11"/>
        <v>#DIV/0!</v>
      </c>
      <c r="K44" s="7" t="e">
        <f t="shared" si="11"/>
        <v>#N/A</v>
      </c>
      <c r="L44" s="4" t="e">
        <f t="shared" si="9"/>
        <v>#N/A</v>
      </c>
    </row>
    <row r="45" spans="1:13" x14ac:dyDescent="0.25">
      <c r="A45" s="1" t="s">
        <v>12</v>
      </c>
      <c r="B45" s="7">
        <f t="shared" si="11"/>
        <v>2.7907495425675011</v>
      </c>
      <c r="C45" s="7">
        <f t="shared" si="11"/>
        <v>2.7740497429857669</v>
      </c>
      <c r="D45" s="7">
        <f t="shared" si="11"/>
        <v>3.5156091492818846</v>
      </c>
      <c r="E45" s="7">
        <f t="shared" si="11"/>
        <v>2.6655464022271755</v>
      </c>
      <c r="F45" s="7">
        <f t="shared" si="11"/>
        <v>3.8339009061752534</v>
      </c>
      <c r="G45" s="7">
        <f t="shared" si="11"/>
        <v>1.0353743265300228</v>
      </c>
      <c r="H45" s="7">
        <f t="shared" si="11"/>
        <v>2.6820284061833175</v>
      </c>
      <c r="I45" s="7" t="e">
        <f t="shared" si="11"/>
        <v>#DIV/0!</v>
      </c>
      <c r="J45" s="7" t="e">
        <f t="shared" si="11"/>
        <v>#DIV/0!</v>
      </c>
      <c r="K45" s="7">
        <f t="shared" si="11"/>
        <v>2.7063529532099828</v>
      </c>
      <c r="L45" s="4" t="e">
        <f t="shared" si="9"/>
        <v>#DIV/0!</v>
      </c>
    </row>
    <row r="46" spans="1:13" x14ac:dyDescent="0.25">
      <c r="A46" s="1" t="s">
        <v>19</v>
      </c>
      <c r="B46" s="7">
        <f t="shared" si="11"/>
        <v>2.7690914843152288</v>
      </c>
      <c r="C46" s="7">
        <f t="shared" si="11"/>
        <v>2.7159075230860084</v>
      </c>
      <c r="D46" s="7">
        <f t="shared" si="11"/>
        <v>3.4359510445374704</v>
      </c>
      <c r="E46" s="7">
        <f t="shared" si="11"/>
        <v>2.5139303225409555</v>
      </c>
      <c r="F46" s="7">
        <f t="shared" si="11"/>
        <v>3.9179238573260897</v>
      </c>
      <c r="G46" s="7">
        <f t="shared" si="11"/>
        <v>1.2964525626315162</v>
      </c>
      <c r="H46" s="7">
        <f t="shared" si="11"/>
        <v>2.2940748683655934</v>
      </c>
      <c r="I46" s="7" t="e">
        <f t="shared" si="11"/>
        <v>#DIV/0!</v>
      </c>
      <c r="J46" s="7" t="e">
        <f t="shared" si="11"/>
        <v>#DIV/0!</v>
      </c>
      <c r="K46" s="7">
        <f t="shared" si="11"/>
        <v>2.7386559122793792</v>
      </c>
      <c r="L46" s="4" t="e">
        <f t="shared" si="9"/>
        <v>#DIV/0!</v>
      </c>
    </row>
    <row r="47" spans="1:13" x14ac:dyDescent="0.25">
      <c r="A47" s="1" t="s">
        <v>13</v>
      </c>
      <c r="B47" s="7">
        <f t="shared" si="11"/>
        <v>1.4731303126264912</v>
      </c>
      <c r="C47" s="7">
        <f t="shared" si="11"/>
        <v>2.0310757831888648</v>
      </c>
      <c r="D47" s="7" t="e">
        <f t="shared" si="11"/>
        <v>#DIV/0!</v>
      </c>
      <c r="E47" s="7">
        <f t="shared" si="11"/>
        <v>2.992957746478873</v>
      </c>
      <c r="F47" s="7" t="e">
        <f t="shared" si="11"/>
        <v>#DIV/0!</v>
      </c>
      <c r="G47" s="7" t="e">
        <f t="shared" si="11"/>
        <v>#DIV/0!</v>
      </c>
      <c r="H47" s="7" t="e">
        <f t="shared" si="11"/>
        <v>#DIV/0!</v>
      </c>
      <c r="I47" s="7" t="e">
        <f t="shared" si="11"/>
        <v>#DIV/0!</v>
      </c>
      <c r="J47" s="7" t="e">
        <f t="shared" si="11"/>
        <v>#DIV/0!</v>
      </c>
      <c r="K47" s="7">
        <f t="shared" si="11"/>
        <v>1.6985268477285329</v>
      </c>
      <c r="L47" s="4" t="e">
        <f t="shared" si="9"/>
        <v>#DIV/0!</v>
      </c>
    </row>
    <row r="48" spans="1:13" x14ac:dyDescent="0.25">
      <c r="A48" s="1" t="s">
        <v>14</v>
      </c>
      <c r="B48" s="7">
        <f t="shared" si="11"/>
        <v>6.9945265333928441</v>
      </c>
      <c r="C48" s="7">
        <f t="shared" si="11"/>
        <v>5.8843568313953485</v>
      </c>
      <c r="D48" s="7">
        <f t="shared" si="11"/>
        <v>7.1123155676001213</v>
      </c>
      <c r="E48" s="7">
        <f t="shared" si="11"/>
        <v>6.725794530672581</v>
      </c>
      <c r="F48" s="7">
        <f t="shared" si="11"/>
        <v>4.7264362779998903</v>
      </c>
      <c r="G48" s="7">
        <f t="shared" si="11"/>
        <v>3.4617560825060445</v>
      </c>
      <c r="H48" s="7">
        <f t="shared" si="11"/>
        <v>2.5589979677325703</v>
      </c>
      <c r="I48" s="7" t="e">
        <f t="shared" si="11"/>
        <v>#DIV/0!</v>
      </c>
      <c r="J48" s="7" t="e">
        <f t="shared" si="11"/>
        <v>#DIV/0!</v>
      </c>
      <c r="K48" s="7">
        <f t="shared" si="11"/>
        <v>6.1202092269513413</v>
      </c>
      <c r="L48" s="4" t="e">
        <f t="shared" si="9"/>
        <v>#DIV/0!</v>
      </c>
    </row>
    <row r="49" spans="1:12" x14ac:dyDescent="0.25">
      <c r="A49" s="1" t="s">
        <v>15</v>
      </c>
      <c r="B49" s="7" t="e">
        <f t="shared" si="11"/>
        <v>#DIV/0!</v>
      </c>
      <c r="C49" s="7" t="e">
        <f t="shared" si="11"/>
        <v>#DIV/0!</v>
      </c>
      <c r="D49" s="7" t="e">
        <f t="shared" si="11"/>
        <v>#DIV/0!</v>
      </c>
      <c r="E49" s="7" t="e">
        <f t="shared" si="11"/>
        <v>#DIV/0!</v>
      </c>
      <c r="F49" s="7" t="e">
        <f t="shared" si="11"/>
        <v>#DIV/0!</v>
      </c>
      <c r="G49" s="7" t="e">
        <f t="shared" si="11"/>
        <v>#DIV/0!</v>
      </c>
      <c r="H49" s="7" t="e">
        <f t="shared" si="11"/>
        <v>#DIV/0!</v>
      </c>
      <c r="I49" s="7" t="e">
        <f t="shared" si="11"/>
        <v>#DIV/0!</v>
      </c>
      <c r="J49" s="7" t="e">
        <f t="shared" si="11"/>
        <v>#DIV/0!</v>
      </c>
      <c r="K49" s="7" t="e">
        <f t="shared" si="11"/>
        <v>#DIV/0!</v>
      </c>
      <c r="L49" s="4" t="e">
        <f t="shared" si="9"/>
        <v>#DIV/0!</v>
      </c>
    </row>
    <row r="50" spans="1:12" x14ac:dyDescent="0.25">
      <c r="A50" s="1" t="s">
        <v>8</v>
      </c>
      <c r="B50" s="7">
        <f t="shared" si="11"/>
        <v>2.7780920666690458</v>
      </c>
      <c r="C50" s="7">
        <f t="shared" si="11"/>
        <v>2.7313701713306378</v>
      </c>
      <c r="D50" s="7">
        <f t="shared" si="11"/>
        <v>3.466297328504742</v>
      </c>
      <c r="E50" s="7">
        <f t="shared" si="11"/>
        <v>2.5924487898006019</v>
      </c>
      <c r="F50" s="7">
        <f t="shared" si="11"/>
        <v>3.9267066322835045</v>
      </c>
      <c r="G50" s="7">
        <f t="shared" si="11"/>
        <v>1.304312431522477</v>
      </c>
      <c r="H50" s="7">
        <f t="shared" si="11"/>
        <v>2.300870832690538</v>
      </c>
      <c r="I50" s="7" t="e">
        <f t="shared" si="11"/>
        <v>#N/A</v>
      </c>
      <c r="J50" s="7" t="e">
        <f t="shared" si="11"/>
        <v>#N/A</v>
      </c>
      <c r="K50" s="7">
        <f t="shared" si="11"/>
        <v>2.7580512577816494</v>
      </c>
      <c r="L50" s="4" t="e">
        <f t="shared" si="9"/>
        <v>#N/A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2.7396251296962157</v>
      </c>
      <c r="C53" s="114">
        <f t="shared" ref="C53:J53" si="12">IF(C57&gt;0,C58*100/C57,NA())</f>
        <v>2.6371642691824313</v>
      </c>
      <c r="D53" s="114">
        <f t="shared" si="12"/>
        <v>3.3300889417637225</v>
      </c>
      <c r="E53" s="114">
        <f t="shared" si="12"/>
        <v>2.3218984587005829</v>
      </c>
      <c r="F53" s="114">
        <f t="shared" si="12"/>
        <v>4.0381737265737012</v>
      </c>
      <c r="G53" s="114">
        <f t="shared" si="12"/>
        <v>2.2135849420408618</v>
      </c>
      <c r="H53" s="114">
        <f t="shared" si="12"/>
        <v>1.9736081257302829</v>
      </c>
      <c r="I53" s="114" t="e">
        <f t="shared" si="12"/>
        <v>#N/A</v>
      </c>
      <c r="J53" s="114">
        <f t="shared" si="12"/>
        <v>2.7854417426375506</v>
      </c>
      <c r="K53" s="7">
        <f>K57</f>
        <v>2.7854417426375506</v>
      </c>
      <c r="L53" s="7">
        <f>L57</f>
        <v>2.7854417426375502</v>
      </c>
    </row>
    <row r="54" spans="1:12" x14ac:dyDescent="0.25">
      <c r="A54" s="1" t="s">
        <v>30</v>
      </c>
      <c r="B54" s="114">
        <f>IF(B63&gt;0,B64*100/B63,NA())</f>
        <v>2.8050748516251338</v>
      </c>
      <c r="C54" s="114">
        <f t="shared" ref="C54:J54" si="13">IF(C63&gt;0,C64*100/C63,NA())</f>
        <v>2.7976359534579784</v>
      </c>
      <c r="D54" s="114">
        <f t="shared" si="13"/>
        <v>3.5675346575895559</v>
      </c>
      <c r="E54" s="114">
        <f t="shared" si="13"/>
        <v>2.803088357744699</v>
      </c>
      <c r="F54" s="114">
        <f t="shared" si="13"/>
        <v>3.8502469437947093</v>
      </c>
      <c r="G54" s="114">
        <f t="shared" si="13"/>
        <v>1.0466774383156163</v>
      </c>
      <c r="H54" s="114">
        <f t="shared" si="13"/>
        <v>2.6752618120519087</v>
      </c>
      <c r="I54" s="114" t="e">
        <f t="shared" si="13"/>
        <v>#N/A</v>
      </c>
      <c r="J54" s="114">
        <f t="shared" si="13"/>
        <v>2.7397718516008385</v>
      </c>
      <c r="K54" s="7"/>
      <c r="L54" s="7">
        <f>L63</f>
        <v>2.739771851600838</v>
      </c>
    </row>
    <row r="55" spans="1:12" x14ac:dyDescent="0.25">
      <c r="A55" s="1" t="s">
        <v>8</v>
      </c>
      <c r="B55" s="114">
        <f>IF(B60&gt;0,B61*100/B60,NA())</f>
        <v>2.7780920666690458</v>
      </c>
      <c r="C55" s="114">
        <f t="shared" ref="C55:J55" si="14">IF(C60&gt;0,C61*100/C60,NA())</f>
        <v>2.7313701713306378</v>
      </c>
      <c r="D55" s="114">
        <f t="shared" si="14"/>
        <v>3.466297328504742</v>
      </c>
      <c r="E55" s="114">
        <f t="shared" si="14"/>
        <v>2.5924487898006019</v>
      </c>
      <c r="F55" s="114">
        <f t="shared" si="14"/>
        <v>3.9267066322835045</v>
      </c>
      <c r="G55" s="114">
        <f t="shared" si="14"/>
        <v>1.304312431522477</v>
      </c>
      <c r="H55" s="114">
        <f t="shared" si="14"/>
        <v>2.300870832690538</v>
      </c>
      <c r="I55" s="114" t="e">
        <f t="shared" si="14"/>
        <v>#N/A</v>
      </c>
      <c r="J55" s="114">
        <f t="shared" si="14"/>
        <v>2.7580512577816498</v>
      </c>
      <c r="K55" s="7">
        <f>K50</f>
        <v>2.7580512577816494</v>
      </c>
      <c r="L55" s="7">
        <f>K50</f>
        <v>2.7580512577816494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9069.27</v>
      </c>
      <c r="C57" s="3">
        <f t="shared" ref="C57:I57" si="15">IF(C58=0,0,C16)</f>
        <v>6092.567</v>
      </c>
      <c r="D57" s="3">
        <f t="shared" si="15"/>
        <v>3022.652</v>
      </c>
      <c r="E57" s="3">
        <f t="shared" si="15"/>
        <v>2065.4650000000001</v>
      </c>
      <c r="F57" s="3">
        <f t="shared" si="15"/>
        <v>1367.7470000000001</v>
      </c>
      <c r="G57" s="3">
        <f t="shared" si="15"/>
        <v>1182.471</v>
      </c>
      <c r="H57" s="3">
        <f t="shared" si="15"/>
        <v>501.51799999999997</v>
      </c>
      <c r="I57" s="3">
        <f t="shared" si="15"/>
        <v>0</v>
      </c>
      <c r="J57" s="3">
        <f>SUM(B57:I57)</f>
        <v>23301.690000000002</v>
      </c>
      <c r="K57" s="7">
        <f>J58*100/J57</f>
        <v>2.7854417426375506</v>
      </c>
      <c r="L57" s="7">
        <f>K57*K$50/K$60</f>
        <v>2.7854417426375502</v>
      </c>
    </row>
    <row r="58" spans="1:12" x14ac:dyDescent="0.25">
      <c r="A58" s="1" t="s">
        <v>32</v>
      </c>
      <c r="B58" s="3">
        <f>_xlfn.IFNA(B29,0)</f>
        <v>248.464</v>
      </c>
      <c r="C58" s="3">
        <f t="shared" ref="C58:I58" si="16">_xlfn.IFNA(C29,0)</f>
        <v>160.67099999999999</v>
      </c>
      <c r="D58" s="3">
        <f t="shared" si="16"/>
        <v>100.657</v>
      </c>
      <c r="E58" s="3">
        <f t="shared" si="16"/>
        <v>47.957999999999998</v>
      </c>
      <c r="F58" s="3">
        <f t="shared" si="16"/>
        <v>55.231999999999999</v>
      </c>
      <c r="G58" s="3">
        <f t="shared" si="16"/>
        <v>26.175000000000001</v>
      </c>
      <c r="H58" s="3">
        <f t="shared" si="16"/>
        <v>9.8979999999999997</v>
      </c>
      <c r="I58" s="3">
        <f t="shared" si="16"/>
        <v>0</v>
      </c>
      <c r="J58" s="3">
        <f>SUM(B58:I58)</f>
        <v>649.05499999999995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21998.514999999999</v>
      </c>
      <c r="C60" s="3">
        <f t="shared" ref="C60:I60" si="17">IF(C57=0,0,C24)</f>
        <v>14753.986999999999</v>
      </c>
      <c r="D60" s="3">
        <f t="shared" si="17"/>
        <v>7089.4380000000001</v>
      </c>
      <c r="E60" s="3">
        <f t="shared" si="17"/>
        <v>4718.3959999999997</v>
      </c>
      <c r="F60" s="3">
        <f t="shared" si="17"/>
        <v>3361.723</v>
      </c>
      <c r="G60" s="3">
        <f t="shared" si="17"/>
        <v>5355.7719999999999</v>
      </c>
      <c r="H60" s="3">
        <f t="shared" si="17"/>
        <v>939.90499999999997</v>
      </c>
      <c r="I60" s="3">
        <f t="shared" si="17"/>
        <v>0</v>
      </c>
      <c r="J60" s="3">
        <f>SUM(B60:I60)</f>
        <v>58217.735999999997</v>
      </c>
      <c r="K60" s="7">
        <f>J61*100/J60</f>
        <v>2.7580512577816498</v>
      </c>
      <c r="L60" s="7">
        <f>K60*K$50/K$60</f>
        <v>2.7580512577816494</v>
      </c>
    </row>
    <row r="61" spans="1:12" x14ac:dyDescent="0.25">
      <c r="A61" s="1" t="s">
        <v>39</v>
      </c>
      <c r="B61" s="3">
        <f>IF(B58=0,0,B37)</f>
        <v>611.13900000000001</v>
      </c>
      <c r="C61" s="3">
        <f t="shared" ref="C61:I61" si="18">IF(C58=0,0,C37)</f>
        <v>402.98599999999999</v>
      </c>
      <c r="D61" s="3">
        <f t="shared" si="18"/>
        <v>245.74100000000001</v>
      </c>
      <c r="E61" s="3">
        <f t="shared" si="18"/>
        <v>122.322</v>
      </c>
      <c r="F61" s="3">
        <f t="shared" si="18"/>
        <v>132.005</v>
      </c>
      <c r="G61" s="3">
        <f t="shared" si="18"/>
        <v>69.855999999999995</v>
      </c>
      <c r="H61" s="3">
        <f t="shared" si="18"/>
        <v>21.626000000000001</v>
      </c>
      <c r="I61" s="3">
        <f t="shared" si="18"/>
        <v>0</v>
      </c>
      <c r="J61" s="3">
        <f>SUM(B61:I61)</f>
        <v>1605.6750000000002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12929.244999999999</v>
      </c>
      <c r="C63" s="3">
        <f t="shared" ref="C63:J64" si="19">C60-C57</f>
        <v>8661.4199999999983</v>
      </c>
      <c r="D63" s="3">
        <f t="shared" si="19"/>
        <v>4066.7860000000001</v>
      </c>
      <c r="E63" s="3">
        <f t="shared" si="19"/>
        <v>2652.9309999999996</v>
      </c>
      <c r="F63" s="3">
        <f t="shared" si="19"/>
        <v>1993.9759999999999</v>
      </c>
      <c r="G63" s="3">
        <f t="shared" si="19"/>
        <v>4173.3009999999995</v>
      </c>
      <c r="H63" s="3">
        <f t="shared" si="19"/>
        <v>438.387</v>
      </c>
      <c r="I63" s="3">
        <f t="shared" si="19"/>
        <v>0</v>
      </c>
      <c r="J63" s="3">
        <f t="shared" si="19"/>
        <v>34916.045999999995</v>
      </c>
      <c r="K63" s="7">
        <f>J64*100/J63</f>
        <v>2.7397718516008385</v>
      </c>
      <c r="L63" s="7">
        <f>K63*K$50/K$60</f>
        <v>2.739771851600838</v>
      </c>
    </row>
    <row r="64" spans="1:12" x14ac:dyDescent="0.25">
      <c r="A64" s="1" t="s">
        <v>193</v>
      </c>
      <c r="B64" s="3">
        <f>B61-B58</f>
        <v>362.67500000000001</v>
      </c>
      <c r="C64" s="3">
        <f t="shared" si="19"/>
        <v>242.315</v>
      </c>
      <c r="D64" s="3">
        <f t="shared" si="19"/>
        <v>145.084</v>
      </c>
      <c r="E64" s="3">
        <f t="shared" si="19"/>
        <v>74.364000000000004</v>
      </c>
      <c r="F64" s="3">
        <f t="shared" si="19"/>
        <v>76.772999999999996</v>
      </c>
      <c r="G64" s="3">
        <f t="shared" si="19"/>
        <v>43.680999999999997</v>
      </c>
      <c r="H64" s="3">
        <f t="shared" si="19"/>
        <v>11.728000000000002</v>
      </c>
      <c r="I64" s="3">
        <f t="shared" si="19"/>
        <v>0</v>
      </c>
      <c r="J64" s="3">
        <f t="shared" si="19"/>
        <v>956.62000000000023</v>
      </c>
      <c r="K64" s="108"/>
      <c r="L64" s="108"/>
    </row>
  </sheetData>
  <autoFilter ref="A1:A51" xr:uid="{684375AF-BE13-450B-A8BD-9F4429B80370}"/>
  <pageMargins left="0.7" right="0.7" top="0.75" bottom="0.75" header="0.3" footer="0.3"/>
  <pageSetup orientation="portrait" horizontalDpi="4294967293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8FE7-7A4A-4342-9980-6487721D8664}">
  <sheetPr>
    <tabColor rgb="FF7030A0"/>
  </sheetPr>
  <dimension ref="A1:L64"/>
  <sheetViews>
    <sheetView topLeftCell="A31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1670130</v>
      </c>
      <c r="C3" s="3">
        <v>1267648</v>
      </c>
      <c r="D3" s="3">
        <v>609173</v>
      </c>
      <c r="E3" s="3">
        <v>453501</v>
      </c>
      <c r="F3" s="3">
        <v>337193</v>
      </c>
      <c r="G3" s="3">
        <v>139132</v>
      </c>
      <c r="H3" s="3">
        <v>63732</v>
      </c>
      <c r="I3" s="3"/>
      <c r="J3" s="3"/>
      <c r="K3" s="3">
        <v>4540509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1670130</v>
      </c>
      <c r="C7" s="5">
        <f t="shared" ref="C7:K7" si="1">SUM(C3,C6)</f>
        <v>1267648</v>
      </c>
      <c r="D7" s="5">
        <f t="shared" si="1"/>
        <v>609173</v>
      </c>
      <c r="E7" s="5">
        <f t="shared" si="1"/>
        <v>453501</v>
      </c>
      <c r="F7" s="5">
        <f t="shared" si="1"/>
        <v>337193</v>
      </c>
      <c r="G7" s="5">
        <f t="shared" si="1"/>
        <v>139132</v>
      </c>
      <c r="H7" s="5">
        <f t="shared" si="1"/>
        <v>63732</v>
      </c>
      <c r="I7" s="5"/>
      <c r="J7" s="5"/>
      <c r="K7" s="5">
        <f t="shared" si="1"/>
        <v>4540509</v>
      </c>
      <c r="L7" s="4">
        <f t="shared" si="0"/>
        <v>0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1864033</v>
      </c>
      <c r="C11" s="3">
        <v>1483574</v>
      </c>
      <c r="D11" s="3">
        <v>715082</v>
      </c>
      <c r="E11" s="3">
        <v>530810</v>
      </c>
      <c r="F11" s="3">
        <v>373571</v>
      </c>
      <c r="G11" s="3">
        <v>171842</v>
      </c>
      <c r="H11" s="3">
        <v>71737</v>
      </c>
      <c r="I11" s="3">
        <v>0</v>
      </c>
      <c r="J11" s="3"/>
      <c r="K11" s="3">
        <v>5210649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-193903</v>
      </c>
      <c r="C12" s="4">
        <f t="shared" ref="C12:K12" si="2">SUM(C7:C10)-C11</f>
        <v>-215926</v>
      </c>
      <c r="D12" s="4">
        <f t="shared" si="2"/>
        <v>-105909</v>
      </c>
      <c r="E12" s="4">
        <f t="shared" si="2"/>
        <v>-77309</v>
      </c>
      <c r="F12" s="4">
        <f t="shared" si="2"/>
        <v>-36378</v>
      </c>
      <c r="G12" s="4">
        <f t="shared" si="2"/>
        <v>-32710</v>
      </c>
      <c r="H12" s="4">
        <f t="shared" si="2"/>
        <v>-8005</v>
      </c>
      <c r="I12" s="4"/>
      <c r="J12" s="4"/>
      <c r="K12" s="4">
        <f t="shared" si="2"/>
        <v>-670140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9880.0470000000005</v>
      </c>
      <c r="C16" s="9">
        <v>6681.2629999999999</v>
      </c>
      <c r="D16" s="9">
        <v>3262.2950000000001</v>
      </c>
      <c r="E16" s="9">
        <v>2236.3029999999999</v>
      </c>
      <c r="F16" s="9">
        <v>1489.671</v>
      </c>
      <c r="G16" s="9">
        <v>1295.075</v>
      </c>
      <c r="H16" s="9">
        <v>580.75199999999995</v>
      </c>
      <c r="I16" s="9"/>
      <c r="J16" s="9"/>
      <c r="K16" s="9">
        <v>25425.405999999999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9880.0470000000005</v>
      </c>
      <c r="C20" s="15">
        <f>SUM(C16,C19)</f>
        <v>6681.2629999999999</v>
      </c>
      <c r="D20" s="15">
        <f>SUM(D16,D19)</f>
        <v>3262.2950000000001</v>
      </c>
      <c r="E20" s="15">
        <f>SUM(E16,E19)</f>
        <v>2236.3029999999999</v>
      </c>
      <c r="F20" s="14"/>
      <c r="G20" s="14"/>
      <c r="H20" s="15">
        <f>SUM(H16,H19)</f>
        <v>580.75199999999995</v>
      </c>
      <c r="I20" s="15"/>
      <c r="J20" s="15"/>
      <c r="K20" s="14"/>
      <c r="L20" s="8">
        <f t="shared" si="0"/>
        <v>22640.660000000003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23484.223999999998</v>
      </c>
      <c r="C24" s="9">
        <v>15649.204</v>
      </c>
      <c r="D24" s="9">
        <v>7765.9639999999999</v>
      </c>
      <c r="E24" s="9">
        <v>5278.5550000000003</v>
      </c>
      <c r="F24" s="9">
        <v>3615.192</v>
      </c>
      <c r="G24" s="9">
        <v>6148.6189999999997</v>
      </c>
      <c r="H24" s="9">
        <v>1069.693</v>
      </c>
      <c r="I24" s="9"/>
      <c r="J24" s="9"/>
      <c r="K24" s="9">
        <v>63011.451000000001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-13604.176999999998</v>
      </c>
      <c r="C25" s="8">
        <f t="shared" ref="C25:K25" si="3">SUM(C20:C23)-C24</f>
        <v>-8967.9409999999989</v>
      </c>
      <c r="D25" s="8">
        <f t="shared" si="3"/>
        <v>-4503.6689999999999</v>
      </c>
      <c r="E25" s="8">
        <f t="shared" si="3"/>
        <v>-3042.2520000000004</v>
      </c>
      <c r="F25" s="8">
        <f t="shared" si="3"/>
        <v>-3615.192</v>
      </c>
      <c r="G25" s="8">
        <f t="shared" si="3"/>
        <v>-6148.6189999999997</v>
      </c>
      <c r="H25" s="8">
        <f t="shared" si="3"/>
        <v>-488.94100000000003</v>
      </c>
      <c r="I25" s="8"/>
      <c r="J25" s="8"/>
      <c r="K25" s="8">
        <f t="shared" si="3"/>
        <v>-63011.451000000001</v>
      </c>
      <c r="L25" s="8">
        <f t="shared" si="0"/>
        <v>22640.660000000003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293.01900000000001</v>
      </c>
      <c r="C29" s="9">
        <v>193.92</v>
      </c>
      <c r="D29" s="9">
        <v>118.741</v>
      </c>
      <c r="E29" s="9">
        <v>56.003</v>
      </c>
      <c r="F29" s="9">
        <v>56.66</v>
      </c>
      <c r="G29" s="9">
        <v>29.38</v>
      </c>
      <c r="H29" s="9">
        <v>13.327</v>
      </c>
      <c r="I29" s="9"/>
      <c r="J29" s="9"/>
      <c r="K29" s="9">
        <v>760.05</v>
      </c>
      <c r="L29" s="8">
        <f t="shared" si="0"/>
        <v>1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293.01900000000001</v>
      </c>
      <c r="C33" s="15">
        <f>SUM(C29,C32)</f>
        <v>193.92</v>
      </c>
      <c r="D33" s="9" t="e">
        <f>NA()</f>
        <v>#N/A</v>
      </c>
      <c r="E33" s="15">
        <f>SUM(E29,E32)</f>
        <v>56.003</v>
      </c>
      <c r="F33" s="14"/>
      <c r="G33" s="14"/>
      <c r="H33" s="15">
        <f>SUM(H29,H32)</f>
        <v>13.327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710.68100000000004</v>
      </c>
      <c r="C37" s="9">
        <v>482.375</v>
      </c>
      <c r="D37" s="9">
        <v>294.79399999999998</v>
      </c>
      <c r="E37" s="9">
        <v>144.98699999999999</v>
      </c>
      <c r="F37" s="9">
        <v>140.65799999999999</v>
      </c>
      <c r="G37" s="9">
        <v>78.980999999999995</v>
      </c>
      <c r="H37" s="9">
        <v>26.998999999999999</v>
      </c>
      <c r="I37" s="9"/>
      <c r="J37" s="9"/>
      <c r="K37" s="9">
        <v>1879.4749999999999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-417.66200000000003</v>
      </c>
      <c r="C38" s="8">
        <f t="shared" ref="C38:K38" si="4">SUM(C33:C36)-C37</f>
        <v>-288.45500000000004</v>
      </c>
      <c r="D38" s="8" t="e">
        <f t="shared" si="4"/>
        <v>#N/A</v>
      </c>
      <c r="E38" s="8">
        <f t="shared" si="4"/>
        <v>-88.983999999999995</v>
      </c>
      <c r="F38" s="8">
        <f t="shared" si="4"/>
        <v>-140.65799999999999</v>
      </c>
      <c r="G38" s="8">
        <f t="shared" si="4"/>
        <v>-78.980999999999995</v>
      </c>
      <c r="H38" s="8">
        <f t="shared" si="4"/>
        <v>-13.671999999999999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2.9657652438293058</v>
      </c>
      <c r="C42" s="7">
        <f t="shared" ref="C42:K42" si="5">C29*100/C16</f>
        <v>2.9024452412665092</v>
      </c>
      <c r="D42" s="7">
        <f t="shared" si="5"/>
        <v>3.6397995889396881</v>
      </c>
      <c r="E42" s="7">
        <f t="shared" si="5"/>
        <v>2.5042670872417561</v>
      </c>
      <c r="F42" s="7">
        <f t="shared" si="5"/>
        <v>3.8035244023680397</v>
      </c>
      <c r="G42" s="7">
        <f t="shared" si="5"/>
        <v>2.2685944829450033</v>
      </c>
      <c r="H42" s="7">
        <f t="shared" si="5"/>
        <v>2.2947833154255175</v>
      </c>
      <c r="I42" s="7" t="e">
        <f t="shared" si="5"/>
        <v>#DIV/0!</v>
      </c>
      <c r="J42" s="7" t="e">
        <f t="shared" si="5"/>
        <v>#DIV/0!</v>
      </c>
      <c r="K42" s="7">
        <f t="shared" si="5"/>
        <v>2.9893327957083558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2.9657652438293058</v>
      </c>
      <c r="C46" s="7">
        <f t="shared" si="6"/>
        <v>2.9024452412665092</v>
      </c>
      <c r="D46" s="7" t="e">
        <f t="shared" si="6"/>
        <v>#N/A</v>
      </c>
      <c r="E46" s="7">
        <f t="shared" si="6"/>
        <v>2.5042670872417561</v>
      </c>
      <c r="F46" s="7" t="e">
        <f t="shared" si="6"/>
        <v>#DIV/0!</v>
      </c>
      <c r="G46" s="7" t="e">
        <f t="shared" si="6"/>
        <v>#DIV/0!</v>
      </c>
      <c r="H46" s="7">
        <f t="shared" si="6"/>
        <v>2.2947833154255175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3.0262060181337058</v>
      </c>
      <c r="C50" s="7">
        <f t="shared" si="6"/>
        <v>3.0824251508255629</v>
      </c>
      <c r="D50" s="7">
        <f t="shared" si="6"/>
        <v>3.7959743310682352</v>
      </c>
      <c r="E50" s="7">
        <f t="shared" si="6"/>
        <v>2.7467176149533343</v>
      </c>
      <c r="F50" s="7">
        <f t="shared" si="6"/>
        <v>3.8907477113248756</v>
      </c>
      <c r="G50" s="7">
        <f t="shared" si="6"/>
        <v>1.2845323478329036</v>
      </c>
      <c r="H50" s="7">
        <f t="shared" si="6"/>
        <v>2.5239952023617991</v>
      </c>
      <c r="I50" s="7" t="e">
        <f t="shared" si="6"/>
        <v>#DIV/0!</v>
      </c>
      <c r="J50" s="7" t="e">
        <f t="shared" si="6"/>
        <v>#DIV/0!</v>
      </c>
      <c r="K50" s="7">
        <f t="shared" si="6"/>
        <v>2.982751500199543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2.9657652438293058</v>
      </c>
      <c r="C53" s="114">
        <f t="shared" ref="C53:J53" si="7">IF(C57&gt;0,C58*100/C57,NA())</f>
        <v>2.9024452412665092</v>
      </c>
      <c r="D53" s="114">
        <f t="shared" si="7"/>
        <v>3.6397995889396881</v>
      </c>
      <c r="E53" s="114">
        <f t="shared" si="7"/>
        <v>2.5042670872417561</v>
      </c>
      <c r="F53" s="114">
        <f t="shared" si="7"/>
        <v>3.8035244023680397</v>
      </c>
      <c r="G53" s="114">
        <f t="shared" si="7"/>
        <v>2.2685944829450033</v>
      </c>
      <c r="H53" s="114">
        <f t="shared" si="7"/>
        <v>2.2947833154255175</v>
      </c>
      <c r="I53" s="114" t="e">
        <f t="shared" si="7"/>
        <v>#N/A</v>
      </c>
      <c r="J53" s="114">
        <f t="shared" si="7"/>
        <v>2.9932658695794276</v>
      </c>
      <c r="K53" s="7">
        <f>K57</f>
        <v>2.9932658695794276</v>
      </c>
      <c r="L53" s="7">
        <f>L57</f>
        <v>2.9932658695794276</v>
      </c>
    </row>
    <row r="54" spans="1:12" x14ac:dyDescent="0.25">
      <c r="A54" s="1" t="s">
        <v>30</v>
      </c>
      <c r="B54" s="114">
        <f>IF(B63&gt;0,B64*100/B63,NA())</f>
        <v>3.0701011902447322</v>
      </c>
      <c r="C54" s="114">
        <f t="shared" ref="C54:J54" si="8">IF(C63&gt;0,C64*100/C63,NA())</f>
        <v>3.2165131327246699</v>
      </c>
      <c r="D54" s="114">
        <f t="shared" si="8"/>
        <v>3.909101667995583</v>
      </c>
      <c r="E54" s="114">
        <f t="shared" si="8"/>
        <v>2.9249384995062861</v>
      </c>
      <c r="F54" s="114">
        <f t="shared" si="8"/>
        <v>3.9518781512862025</v>
      </c>
      <c r="G54" s="114">
        <f t="shared" si="8"/>
        <v>1.0219542668202866</v>
      </c>
      <c r="H54" s="114">
        <f t="shared" si="8"/>
        <v>2.7962473999930455</v>
      </c>
      <c r="I54" s="114" t="e">
        <f t="shared" si="8"/>
        <v>#N/A</v>
      </c>
      <c r="J54" s="114">
        <f t="shared" si="8"/>
        <v>2.9756389638760878</v>
      </c>
      <c r="K54" s="7"/>
      <c r="L54" s="7">
        <f>L63</f>
        <v>2.9756389638760878</v>
      </c>
    </row>
    <row r="55" spans="1:12" x14ac:dyDescent="0.25">
      <c r="A55" s="1" t="s">
        <v>8</v>
      </c>
      <c r="B55" s="114">
        <f>IF(B60&gt;0,B61*100/B60,NA())</f>
        <v>3.0262060181337058</v>
      </c>
      <c r="C55" s="114">
        <f t="shared" ref="C55:J55" si="9">IF(C60&gt;0,C61*100/C60,NA())</f>
        <v>3.0824251508255629</v>
      </c>
      <c r="D55" s="114">
        <f t="shared" si="9"/>
        <v>3.7959743310682352</v>
      </c>
      <c r="E55" s="114">
        <f t="shared" si="9"/>
        <v>2.7467176149533343</v>
      </c>
      <c r="F55" s="114">
        <f t="shared" si="9"/>
        <v>3.8907477113248756</v>
      </c>
      <c r="G55" s="114">
        <f t="shared" si="9"/>
        <v>1.2845323478329036</v>
      </c>
      <c r="H55" s="114">
        <f t="shared" si="9"/>
        <v>2.5239952023617991</v>
      </c>
      <c r="I55" s="114" t="e">
        <f t="shared" si="9"/>
        <v>#N/A</v>
      </c>
      <c r="J55" s="114">
        <f t="shared" si="9"/>
        <v>2.982751500199543</v>
      </c>
      <c r="K55" s="7">
        <f>K50</f>
        <v>2.982751500199543</v>
      </c>
      <c r="L55" s="7">
        <f>K50</f>
        <v>2.982751500199543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9880.0470000000005</v>
      </c>
      <c r="C57" s="3">
        <f t="shared" ref="C57:I57" si="10">IF(C58=0,0,C16)</f>
        <v>6681.2629999999999</v>
      </c>
      <c r="D57" s="3">
        <f t="shared" si="10"/>
        <v>3262.2950000000001</v>
      </c>
      <c r="E57" s="3">
        <f t="shared" si="10"/>
        <v>2236.3029999999999</v>
      </c>
      <c r="F57" s="3">
        <f t="shared" si="10"/>
        <v>1489.671</v>
      </c>
      <c r="G57" s="3">
        <f t="shared" si="10"/>
        <v>1295.075</v>
      </c>
      <c r="H57" s="3">
        <f t="shared" si="10"/>
        <v>580.75199999999995</v>
      </c>
      <c r="I57" s="3">
        <f t="shared" si="10"/>
        <v>0</v>
      </c>
      <c r="J57" s="3">
        <f>SUM(B57:I57)</f>
        <v>25425.406000000003</v>
      </c>
      <c r="K57" s="7">
        <f>J58*100/J57</f>
        <v>2.9932658695794276</v>
      </c>
      <c r="L57" s="7">
        <f>K57*K$50/K$60</f>
        <v>2.9932658695794276</v>
      </c>
    </row>
    <row r="58" spans="1:12" x14ac:dyDescent="0.25">
      <c r="A58" s="1" t="s">
        <v>32</v>
      </c>
      <c r="B58" s="3">
        <f>_xlfn.IFNA(B29,0)</f>
        <v>293.01900000000001</v>
      </c>
      <c r="C58" s="3">
        <f t="shared" ref="C58:I58" si="11">_xlfn.IFNA(C29,0)</f>
        <v>193.92</v>
      </c>
      <c r="D58" s="3">
        <f t="shared" si="11"/>
        <v>118.741</v>
      </c>
      <c r="E58" s="3">
        <f t="shared" si="11"/>
        <v>56.003</v>
      </c>
      <c r="F58" s="3">
        <f t="shared" si="11"/>
        <v>56.66</v>
      </c>
      <c r="G58" s="3">
        <f t="shared" si="11"/>
        <v>29.38</v>
      </c>
      <c r="H58" s="3">
        <f t="shared" si="11"/>
        <v>13.327</v>
      </c>
      <c r="I58" s="3">
        <f t="shared" si="11"/>
        <v>0</v>
      </c>
      <c r="J58" s="3">
        <f>SUM(B58:I58)</f>
        <v>761.05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23484.223999999998</v>
      </c>
      <c r="C60" s="3">
        <f t="shared" ref="C60:I60" si="12">IF(C57=0,0,C24)</f>
        <v>15649.204</v>
      </c>
      <c r="D60" s="3">
        <f t="shared" si="12"/>
        <v>7765.9639999999999</v>
      </c>
      <c r="E60" s="3">
        <f t="shared" si="12"/>
        <v>5278.5550000000003</v>
      </c>
      <c r="F60" s="3">
        <f t="shared" si="12"/>
        <v>3615.192</v>
      </c>
      <c r="G60" s="3">
        <f t="shared" si="12"/>
        <v>6148.6189999999997</v>
      </c>
      <c r="H60" s="3">
        <f t="shared" si="12"/>
        <v>1069.693</v>
      </c>
      <c r="I60" s="3">
        <f t="shared" si="12"/>
        <v>0</v>
      </c>
      <c r="J60" s="3">
        <f>SUM(B60:I60)</f>
        <v>63011.451000000001</v>
      </c>
      <c r="K60" s="7">
        <f>J61*100/J60</f>
        <v>2.982751500199543</v>
      </c>
      <c r="L60" s="7">
        <f>K60*K$50/K$60</f>
        <v>2.982751500199543</v>
      </c>
    </row>
    <row r="61" spans="1:12" x14ac:dyDescent="0.25">
      <c r="A61" s="1" t="s">
        <v>39</v>
      </c>
      <c r="B61" s="3">
        <f>IF(B58=0,0,B37)</f>
        <v>710.68100000000004</v>
      </c>
      <c r="C61" s="3">
        <f t="shared" ref="C61:I61" si="13">IF(C58=0,0,C37)</f>
        <v>482.375</v>
      </c>
      <c r="D61" s="3">
        <f t="shared" si="13"/>
        <v>294.79399999999998</v>
      </c>
      <c r="E61" s="3">
        <f t="shared" si="13"/>
        <v>144.98699999999999</v>
      </c>
      <c r="F61" s="3">
        <f t="shared" si="13"/>
        <v>140.65799999999999</v>
      </c>
      <c r="G61" s="3">
        <f t="shared" si="13"/>
        <v>78.980999999999995</v>
      </c>
      <c r="H61" s="3">
        <f t="shared" si="13"/>
        <v>26.998999999999999</v>
      </c>
      <c r="I61" s="3">
        <f t="shared" si="13"/>
        <v>0</v>
      </c>
      <c r="J61" s="3">
        <f>SUM(B61:I61)</f>
        <v>1879.4749999999999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13604.176999999998</v>
      </c>
      <c r="C63" s="3">
        <f t="shared" ref="C63:J64" si="14">C60-C57</f>
        <v>8967.9409999999989</v>
      </c>
      <c r="D63" s="3">
        <f t="shared" si="14"/>
        <v>4503.6689999999999</v>
      </c>
      <c r="E63" s="3">
        <f t="shared" si="14"/>
        <v>3042.2520000000004</v>
      </c>
      <c r="F63" s="3">
        <f t="shared" si="14"/>
        <v>2125.5209999999997</v>
      </c>
      <c r="G63" s="3">
        <f t="shared" si="14"/>
        <v>4853.5439999999999</v>
      </c>
      <c r="H63" s="3">
        <f t="shared" si="14"/>
        <v>488.94100000000003</v>
      </c>
      <c r="I63" s="3">
        <f t="shared" si="14"/>
        <v>0</v>
      </c>
      <c r="J63" s="3">
        <f t="shared" si="14"/>
        <v>37586.044999999998</v>
      </c>
      <c r="K63" s="7">
        <f>J64*100/J63</f>
        <v>2.9756389638760878</v>
      </c>
      <c r="L63" s="7">
        <f>K63*K$50/K$60</f>
        <v>2.9756389638760878</v>
      </c>
    </row>
    <row r="64" spans="1:12" x14ac:dyDescent="0.25">
      <c r="A64" s="1" t="s">
        <v>193</v>
      </c>
      <c r="B64" s="3">
        <f>B61-B58</f>
        <v>417.66200000000003</v>
      </c>
      <c r="C64" s="3">
        <f t="shared" si="14"/>
        <v>288.45500000000004</v>
      </c>
      <c r="D64" s="3">
        <f t="shared" si="14"/>
        <v>176.053</v>
      </c>
      <c r="E64" s="3">
        <f t="shared" si="14"/>
        <v>88.983999999999995</v>
      </c>
      <c r="F64" s="3">
        <f t="shared" si="14"/>
        <v>83.99799999999999</v>
      </c>
      <c r="G64" s="3">
        <f t="shared" si="14"/>
        <v>49.600999999999999</v>
      </c>
      <c r="H64" s="3">
        <f t="shared" si="14"/>
        <v>13.671999999999999</v>
      </c>
      <c r="I64" s="3">
        <f t="shared" si="14"/>
        <v>0</v>
      </c>
      <c r="J64" s="3">
        <f t="shared" si="14"/>
        <v>1118.425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64B2-740C-4041-BC42-C84EDE29B668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1704606</v>
      </c>
      <c r="C3" s="3">
        <v>1295514</v>
      </c>
      <c r="D3" s="3">
        <v>627874</v>
      </c>
      <c r="E3" s="3">
        <v>464066</v>
      </c>
      <c r="F3" s="3">
        <v>362365</v>
      </c>
      <c r="G3" s="3">
        <v>142729</v>
      </c>
      <c r="H3" s="3">
        <v>66152</v>
      </c>
      <c r="I3" s="3">
        <v>20168</v>
      </c>
      <c r="J3" s="3"/>
      <c r="K3" s="3">
        <v>4683474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1704606</v>
      </c>
      <c r="C7" s="5">
        <f t="shared" ref="C7:K7" si="1">SUM(C3,C6)</f>
        <v>1295514</v>
      </c>
      <c r="D7" s="5">
        <f t="shared" si="1"/>
        <v>627874</v>
      </c>
      <c r="E7" s="5">
        <f t="shared" si="1"/>
        <v>464066</v>
      </c>
      <c r="F7" s="5">
        <f t="shared" si="1"/>
        <v>362365</v>
      </c>
      <c r="G7" s="5">
        <f t="shared" si="1"/>
        <v>142729</v>
      </c>
      <c r="H7" s="5">
        <f t="shared" si="1"/>
        <v>66152</v>
      </c>
      <c r="I7" s="5"/>
      <c r="J7" s="5"/>
      <c r="K7" s="5">
        <f t="shared" si="1"/>
        <v>4683474</v>
      </c>
      <c r="L7" s="4">
        <f t="shared" si="0"/>
        <v>-20168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9">
        <v>24584.339</v>
      </c>
      <c r="C11" s="9">
        <v>16211.591</v>
      </c>
      <c r="D11" s="9">
        <v>8349.1710000000003</v>
      </c>
      <c r="E11" s="9">
        <v>5526.6959999999999</v>
      </c>
      <c r="F11" s="9">
        <v>3878.0610000000001</v>
      </c>
      <c r="G11" s="9">
        <v>6486.808</v>
      </c>
      <c r="H11" s="9">
        <v>1150.7180000000001</v>
      </c>
      <c r="I11" s="9">
        <v>336.25900000000001</v>
      </c>
      <c r="J11" s="9"/>
      <c r="K11" s="9">
        <v>66523.642999999996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1680021.6610000001</v>
      </c>
      <c r="C12" s="4">
        <f t="shared" ref="C12:K12" si="2">SUM(C7:C10)-C11</f>
        <v>1279302.409</v>
      </c>
      <c r="D12" s="4">
        <f t="shared" si="2"/>
        <v>619524.82900000003</v>
      </c>
      <c r="E12" s="4">
        <f t="shared" si="2"/>
        <v>458539.304</v>
      </c>
      <c r="F12" s="4">
        <f t="shared" si="2"/>
        <v>358486.93900000001</v>
      </c>
      <c r="G12" s="4">
        <f t="shared" si="2"/>
        <v>136242.19200000001</v>
      </c>
      <c r="H12" s="4">
        <f t="shared" si="2"/>
        <v>65001.281999999999</v>
      </c>
      <c r="I12" s="4"/>
      <c r="J12" s="4"/>
      <c r="K12" s="4">
        <f t="shared" si="2"/>
        <v>4616950.3569999998</v>
      </c>
      <c r="L12" s="4">
        <f t="shared" si="0"/>
        <v>-19831.741000000387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10317.924000000001</v>
      </c>
      <c r="C16" s="9">
        <v>6940.5150000000003</v>
      </c>
      <c r="D16" s="9">
        <v>3529.4830000000002</v>
      </c>
      <c r="E16" s="9">
        <v>2287.7359999999999</v>
      </c>
      <c r="F16" s="9">
        <v>1582.6110000000001</v>
      </c>
      <c r="G16" s="9">
        <v>1346.7670000000001</v>
      </c>
      <c r="H16" s="9">
        <v>625.39700000000005</v>
      </c>
      <c r="I16" s="9"/>
      <c r="J16" s="9"/>
      <c r="K16" s="9">
        <v>26630.433000000001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10317.924000000001</v>
      </c>
      <c r="C20" s="15">
        <f>SUM(C16,C19)</f>
        <v>6940.5150000000003</v>
      </c>
      <c r="D20" s="15">
        <f>SUM(D16,D19)</f>
        <v>3529.4830000000002</v>
      </c>
      <c r="E20" s="15">
        <f>SUM(E16,E19)</f>
        <v>2287.7359999999999</v>
      </c>
      <c r="F20" s="14"/>
      <c r="G20" s="14"/>
      <c r="H20" s="15">
        <f>SUM(H16,H19)</f>
        <v>625.39700000000005</v>
      </c>
      <c r="I20" s="15"/>
      <c r="J20" s="15"/>
      <c r="K20" s="14"/>
      <c r="L20" s="8">
        <f t="shared" si="0"/>
        <v>23701.055000000004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24584.339</v>
      </c>
      <c r="C24" s="9">
        <v>16211.591</v>
      </c>
      <c r="D24" s="9">
        <v>8349.1710000000003</v>
      </c>
      <c r="E24" s="9">
        <v>5526.6959999999999</v>
      </c>
      <c r="F24" s="9">
        <v>3878.0610000000001</v>
      </c>
      <c r="G24" s="9">
        <v>6486.808</v>
      </c>
      <c r="H24" s="9">
        <v>1150.7180000000001</v>
      </c>
      <c r="I24" s="9">
        <v>336.25900000000001</v>
      </c>
      <c r="J24" s="9"/>
      <c r="K24" s="9">
        <v>66523.642999999996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-14266.414999999999</v>
      </c>
      <c r="C25" s="8">
        <f t="shared" ref="C25:K25" si="3">SUM(C20:C23)-C24</f>
        <v>-9271.0760000000009</v>
      </c>
      <c r="D25" s="8">
        <f t="shared" si="3"/>
        <v>-4819.6880000000001</v>
      </c>
      <c r="E25" s="8">
        <f t="shared" si="3"/>
        <v>-3238.96</v>
      </c>
      <c r="F25" s="8">
        <f t="shared" si="3"/>
        <v>-3878.0610000000001</v>
      </c>
      <c r="G25" s="8">
        <f t="shared" si="3"/>
        <v>-6486.808</v>
      </c>
      <c r="H25" s="8">
        <f t="shared" si="3"/>
        <v>-525.32100000000003</v>
      </c>
      <c r="I25" s="8"/>
      <c r="J25" s="8"/>
      <c r="K25" s="8">
        <f t="shared" si="3"/>
        <v>-66523.642999999996</v>
      </c>
      <c r="L25" s="8">
        <f t="shared" si="0"/>
        <v>24037.313999999991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320.53500000000003</v>
      </c>
      <c r="C29" s="9">
        <v>223.11</v>
      </c>
      <c r="D29" s="9">
        <v>133.40100000000001</v>
      </c>
      <c r="E29" s="9">
        <v>64.409000000000006</v>
      </c>
      <c r="F29" s="9">
        <v>73.269000000000005</v>
      </c>
      <c r="G29" s="9">
        <v>34.521000000000001</v>
      </c>
      <c r="H29" s="9">
        <v>14.298999999999999</v>
      </c>
      <c r="I29" s="9">
        <v>4.97</v>
      </c>
      <c r="J29" s="9"/>
      <c r="K29" s="9">
        <v>868.51400000000001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320.53500000000003</v>
      </c>
      <c r="C33" s="15">
        <f>SUM(C29,C32)</f>
        <v>223.11</v>
      </c>
      <c r="D33" s="9" t="e">
        <f>NA()</f>
        <v>#N/A</v>
      </c>
      <c r="E33" s="15">
        <f>SUM(E29,E32)</f>
        <v>64.409000000000006</v>
      </c>
      <c r="F33" s="14"/>
      <c r="G33" s="14"/>
      <c r="H33" s="15">
        <f>SUM(H29,H32)</f>
        <v>14.298999999999999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784.90099999999995</v>
      </c>
      <c r="C37" s="9">
        <v>554.35599999999999</v>
      </c>
      <c r="D37" s="9">
        <v>331.14299999999997</v>
      </c>
      <c r="E37" s="9">
        <v>166.97300000000001</v>
      </c>
      <c r="F37" s="9">
        <v>179.93</v>
      </c>
      <c r="G37" s="9">
        <v>91.616</v>
      </c>
      <c r="H37" s="9">
        <v>31.081</v>
      </c>
      <c r="I37" s="9">
        <v>15.815</v>
      </c>
      <c r="J37" s="9"/>
      <c r="K37" s="9">
        <v>2155.8150000000001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-464.36599999999993</v>
      </c>
      <c r="C38" s="8">
        <f t="shared" ref="C38:K38" si="4">SUM(C33:C36)-C37</f>
        <v>-331.24599999999998</v>
      </c>
      <c r="D38" s="8" t="e">
        <f t="shared" si="4"/>
        <v>#N/A</v>
      </c>
      <c r="E38" s="8">
        <f t="shared" si="4"/>
        <v>-102.56400000000001</v>
      </c>
      <c r="F38" s="8">
        <f t="shared" si="4"/>
        <v>-179.93</v>
      </c>
      <c r="G38" s="8">
        <f t="shared" si="4"/>
        <v>-91.616</v>
      </c>
      <c r="H38" s="8">
        <f t="shared" si="4"/>
        <v>-16.782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3.1065842314791232</v>
      </c>
      <c r="C42" s="7">
        <f t="shared" ref="C42:K42" si="5">C29*100/C16</f>
        <v>3.2146029509337564</v>
      </c>
      <c r="D42" s="7">
        <f t="shared" si="5"/>
        <v>3.7796187146956082</v>
      </c>
      <c r="E42" s="7">
        <f t="shared" si="5"/>
        <v>2.8154035255816234</v>
      </c>
      <c r="F42" s="7">
        <f t="shared" si="5"/>
        <v>4.6296278744429298</v>
      </c>
      <c r="G42" s="7">
        <f t="shared" si="5"/>
        <v>2.5632496192734155</v>
      </c>
      <c r="H42" s="7">
        <f t="shared" si="5"/>
        <v>2.2863876865415085</v>
      </c>
      <c r="I42" s="7" t="e">
        <f t="shared" si="5"/>
        <v>#DIV/0!</v>
      </c>
      <c r="J42" s="7" t="e">
        <f t="shared" si="5"/>
        <v>#DIV/0!</v>
      </c>
      <c r="K42" s="7">
        <f t="shared" si="5"/>
        <v>3.2613589121889226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3.1065842314791232</v>
      </c>
      <c r="C46" s="7">
        <f t="shared" si="6"/>
        <v>3.2146029509337564</v>
      </c>
      <c r="D46" s="7" t="e">
        <f t="shared" si="6"/>
        <v>#N/A</v>
      </c>
      <c r="E46" s="7">
        <f t="shared" si="6"/>
        <v>2.8154035255816234</v>
      </c>
      <c r="F46" s="7" t="e">
        <f t="shared" si="6"/>
        <v>#DIV/0!</v>
      </c>
      <c r="G46" s="7" t="e">
        <f t="shared" si="6"/>
        <v>#DIV/0!</v>
      </c>
      <c r="H46" s="7">
        <f t="shared" si="6"/>
        <v>2.2863876865415085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3.1926870191628902</v>
      </c>
      <c r="C50" s="7">
        <f t="shared" si="6"/>
        <v>3.4195039832919543</v>
      </c>
      <c r="D50" s="7">
        <f t="shared" si="6"/>
        <v>3.9661781990092182</v>
      </c>
      <c r="E50" s="7">
        <f t="shared" si="6"/>
        <v>3.0212083313429945</v>
      </c>
      <c r="F50" s="7">
        <f t="shared" si="6"/>
        <v>4.6396897831158403</v>
      </c>
      <c r="G50" s="7">
        <f t="shared" si="6"/>
        <v>1.4123433281823665</v>
      </c>
      <c r="H50" s="7">
        <f t="shared" si="6"/>
        <v>2.7010092828998937</v>
      </c>
      <c r="I50" s="7">
        <f t="shared" si="6"/>
        <v>4.7032198394689804</v>
      </c>
      <c r="J50" s="7" t="e">
        <f t="shared" si="6"/>
        <v>#DIV/0!</v>
      </c>
      <c r="K50" s="7">
        <f t="shared" si="6"/>
        <v>3.240674898096005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3.1065842314791232</v>
      </c>
      <c r="C53" s="114">
        <f t="shared" ref="C53:J53" si="7">IF(C57&gt;0,C58*100/C57,NA())</f>
        <v>3.2146029509337564</v>
      </c>
      <c r="D53" s="114">
        <f t="shared" si="7"/>
        <v>3.7796187146956082</v>
      </c>
      <c r="E53" s="114">
        <f t="shared" si="7"/>
        <v>2.8154035255816234</v>
      </c>
      <c r="F53" s="114">
        <f t="shared" si="7"/>
        <v>4.6296278744429298</v>
      </c>
      <c r="G53" s="114">
        <f t="shared" si="7"/>
        <v>2.5632496192734155</v>
      </c>
      <c r="H53" s="114">
        <f t="shared" si="7"/>
        <v>2.2863876865415085</v>
      </c>
      <c r="I53" s="114" t="e">
        <f t="shared" si="7"/>
        <v>#N/A</v>
      </c>
      <c r="J53" s="114">
        <f t="shared" si="7"/>
        <v>3.2613589121889222</v>
      </c>
      <c r="K53" s="7">
        <f>K57</f>
        <v>3.2613589121889222</v>
      </c>
      <c r="L53" s="7">
        <f>L57</f>
        <v>3.2448736261011808</v>
      </c>
    </row>
    <row r="54" spans="1:12" x14ac:dyDescent="0.25">
      <c r="A54" s="1" t="s">
        <v>30</v>
      </c>
      <c r="B54" s="114">
        <f>IF(B63&gt;0,B64*100/B63,NA())</f>
        <v>3.2549592872491089</v>
      </c>
      <c r="C54" s="114">
        <f t="shared" ref="C54:J54" si="8">IF(C63&gt;0,C64*100/C63,NA())</f>
        <v>3.572897040214102</v>
      </c>
      <c r="D54" s="114">
        <f t="shared" si="8"/>
        <v>4.1027966955537361</v>
      </c>
      <c r="E54" s="114">
        <f t="shared" si="8"/>
        <v>3.1665719860696031</v>
      </c>
      <c r="F54" s="114">
        <f t="shared" si="8"/>
        <v>4.6466270230238083</v>
      </c>
      <c r="G54" s="114">
        <f t="shared" si="8"/>
        <v>1.1107888049920225</v>
      </c>
      <c r="H54" s="114">
        <f t="shared" si="8"/>
        <v>3.1946181477610831</v>
      </c>
      <c r="I54" s="114" t="e">
        <f t="shared" si="8"/>
        <v>#N/A</v>
      </c>
      <c r="J54" s="114">
        <f t="shared" si="8"/>
        <v>3.2542978350378933</v>
      </c>
      <c r="K54" s="7"/>
      <c r="L54" s="7">
        <f>L63</f>
        <v>3.2378482407829297</v>
      </c>
    </row>
    <row r="55" spans="1:12" x14ac:dyDescent="0.25">
      <c r="A55" s="1" t="s">
        <v>8</v>
      </c>
      <c r="B55" s="114">
        <f>IF(B60&gt;0,B61*100/B60,NA())</f>
        <v>3.1926870191628902</v>
      </c>
      <c r="C55" s="114">
        <f t="shared" ref="C55:J55" si="9">IF(C60&gt;0,C61*100/C60,NA())</f>
        <v>3.4195039832919543</v>
      </c>
      <c r="D55" s="114">
        <f t="shared" si="9"/>
        <v>3.9661781990092182</v>
      </c>
      <c r="E55" s="114">
        <f t="shared" si="9"/>
        <v>3.0212083313429945</v>
      </c>
      <c r="F55" s="114">
        <f t="shared" si="9"/>
        <v>4.6396897831158403</v>
      </c>
      <c r="G55" s="114">
        <f t="shared" si="9"/>
        <v>1.4123433281823665</v>
      </c>
      <c r="H55" s="114">
        <f t="shared" si="9"/>
        <v>2.7010092828998937</v>
      </c>
      <c r="I55" s="114" t="e">
        <f t="shared" si="9"/>
        <v>#N/A</v>
      </c>
      <c r="J55" s="114">
        <f t="shared" si="9"/>
        <v>3.2571388529270178</v>
      </c>
      <c r="K55" s="7">
        <f>K50</f>
        <v>3.240674898096005</v>
      </c>
      <c r="L55" s="7">
        <f>K50</f>
        <v>3.240674898096005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10317.924000000001</v>
      </c>
      <c r="C57" s="3">
        <f t="shared" ref="C57:I57" si="10">IF(C58=0,0,C16)</f>
        <v>6940.5150000000003</v>
      </c>
      <c r="D57" s="3">
        <f t="shared" si="10"/>
        <v>3529.4830000000002</v>
      </c>
      <c r="E57" s="3">
        <f t="shared" si="10"/>
        <v>2287.7359999999999</v>
      </c>
      <c r="F57" s="3">
        <f t="shared" si="10"/>
        <v>1582.6110000000001</v>
      </c>
      <c r="G57" s="3">
        <f t="shared" si="10"/>
        <v>1346.7670000000001</v>
      </c>
      <c r="H57" s="3">
        <f t="shared" si="10"/>
        <v>625.39700000000005</v>
      </c>
      <c r="I57" s="3">
        <f t="shared" si="10"/>
        <v>0</v>
      </c>
      <c r="J57" s="3">
        <f>SUM(B57:I57)</f>
        <v>26630.433000000005</v>
      </c>
      <c r="K57" s="7">
        <f>J58*100/J57</f>
        <v>3.2613589121889222</v>
      </c>
      <c r="L57" s="7">
        <f>K57*K$50/K$60</f>
        <v>3.2448736261011808</v>
      </c>
    </row>
    <row r="58" spans="1:12" x14ac:dyDescent="0.25">
      <c r="A58" s="1" t="s">
        <v>32</v>
      </c>
      <c r="B58" s="3">
        <f>_xlfn.IFNA(B29,0)</f>
        <v>320.53500000000003</v>
      </c>
      <c r="C58" s="3">
        <f t="shared" ref="C58:I58" si="11">_xlfn.IFNA(C29,0)</f>
        <v>223.11</v>
      </c>
      <c r="D58" s="3">
        <f t="shared" si="11"/>
        <v>133.40100000000001</v>
      </c>
      <c r="E58" s="3">
        <f t="shared" si="11"/>
        <v>64.409000000000006</v>
      </c>
      <c r="F58" s="3">
        <f t="shared" si="11"/>
        <v>73.269000000000005</v>
      </c>
      <c r="G58" s="3">
        <f t="shared" si="11"/>
        <v>34.521000000000001</v>
      </c>
      <c r="H58" s="3">
        <f t="shared" si="11"/>
        <v>14.298999999999999</v>
      </c>
      <c r="I58" s="3">
        <f t="shared" si="11"/>
        <v>4.97</v>
      </c>
      <c r="J58" s="3">
        <f>SUM(B58:I58)</f>
        <v>868.51400000000001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24584.339</v>
      </c>
      <c r="C60" s="3">
        <f t="shared" ref="C60:I60" si="12">IF(C57=0,0,C24)</f>
        <v>16211.591</v>
      </c>
      <c r="D60" s="3">
        <f t="shared" si="12"/>
        <v>8349.1710000000003</v>
      </c>
      <c r="E60" s="3">
        <f t="shared" si="12"/>
        <v>5526.6959999999999</v>
      </c>
      <c r="F60" s="3">
        <f t="shared" si="12"/>
        <v>3878.0610000000001</v>
      </c>
      <c r="G60" s="3">
        <f t="shared" si="12"/>
        <v>6486.808</v>
      </c>
      <c r="H60" s="3">
        <f t="shared" si="12"/>
        <v>1150.7180000000001</v>
      </c>
      <c r="I60" s="3">
        <f t="shared" si="12"/>
        <v>0</v>
      </c>
      <c r="J60" s="3">
        <f>SUM(B60:I60)</f>
        <v>66187.384000000005</v>
      </c>
      <c r="K60" s="7">
        <f>J61*100/J60</f>
        <v>3.2571388529270178</v>
      </c>
      <c r="L60" s="7">
        <f>K60*K$50/K$60</f>
        <v>3.2406748980960045</v>
      </c>
    </row>
    <row r="61" spans="1:12" x14ac:dyDescent="0.25">
      <c r="A61" s="1" t="s">
        <v>39</v>
      </c>
      <c r="B61" s="3">
        <f>IF(B58=0,0,B37)</f>
        <v>784.90099999999995</v>
      </c>
      <c r="C61" s="3">
        <f t="shared" ref="C61:I61" si="13">IF(C58=0,0,C37)</f>
        <v>554.35599999999999</v>
      </c>
      <c r="D61" s="3">
        <f t="shared" si="13"/>
        <v>331.14299999999997</v>
      </c>
      <c r="E61" s="3">
        <f t="shared" si="13"/>
        <v>166.97300000000001</v>
      </c>
      <c r="F61" s="3">
        <f t="shared" si="13"/>
        <v>179.93</v>
      </c>
      <c r="G61" s="3">
        <f t="shared" si="13"/>
        <v>91.616</v>
      </c>
      <c r="H61" s="3">
        <f t="shared" si="13"/>
        <v>31.081</v>
      </c>
      <c r="I61" s="3">
        <f t="shared" si="13"/>
        <v>15.815</v>
      </c>
      <c r="J61" s="3">
        <f>SUM(B61:I61)</f>
        <v>2155.8150000000005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14266.414999999999</v>
      </c>
      <c r="C63" s="3">
        <f t="shared" ref="C63:J64" si="14">C60-C57</f>
        <v>9271.0760000000009</v>
      </c>
      <c r="D63" s="3">
        <f t="shared" si="14"/>
        <v>4819.6880000000001</v>
      </c>
      <c r="E63" s="3">
        <f t="shared" si="14"/>
        <v>3238.96</v>
      </c>
      <c r="F63" s="3">
        <f t="shared" si="14"/>
        <v>2295.4499999999998</v>
      </c>
      <c r="G63" s="3">
        <f t="shared" si="14"/>
        <v>5140.0410000000002</v>
      </c>
      <c r="H63" s="3">
        <f t="shared" si="14"/>
        <v>525.32100000000003</v>
      </c>
      <c r="I63" s="3">
        <f t="shared" si="14"/>
        <v>0</v>
      </c>
      <c r="J63" s="3">
        <f t="shared" si="14"/>
        <v>39556.951000000001</v>
      </c>
      <c r="K63" s="7">
        <f>J64*100/J63</f>
        <v>3.2542978350378933</v>
      </c>
      <c r="L63" s="7">
        <f>K63*K$50/K$60</f>
        <v>3.2378482407829297</v>
      </c>
    </row>
    <row r="64" spans="1:12" x14ac:dyDescent="0.25">
      <c r="A64" s="1" t="s">
        <v>193</v>
      </c>
      <c r="B64" s="3">
        <f>B61-B58</f>
        <v>464.36599999999993</v>
      </c>
      <c r="C64" s="3">
        <f t="shared" si="14"/>
        <v>331.24599999999998</v>
      </c>
      <c r="D64" s="3">
        <f t="shared" si="14"/>
        <v>197.74199999999996</v>
      </c>
      <c r="E64" s="3">
        <f t="shared" si="14"/>
        <v>102.56400000000001</v>
      </c>
      <c r="F64" s="3">
        <f t="shared" si="14"/>
        <v>106.661</v>
      </c>
      <c r="G64" s="3">
        <f t="shared" si="14"/>
        <v>57.094999999999999</v>
      </c>
      <c r="H64" s="3">
        <f t="shared" si="14"/>
        <v>16.782</v>
      </c>
      <c r="I64" s="3">
        <f t="shared" si="14"/>
        <v>10.844999999999999</v>
      </c>
      <c r="J64" s="3">
        <f t="shared" si="14"/>
        <v>1287.3010000000004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D2E8-B849-4D1F-A92A-BA990552B317}">
  <sheetPr>
    <tabColor rgb="FF92D050"/>
  </sheetPr>
  <dimension ref="A1:L64"/>
  <sheetViews>
    <sheetView topLeftCell="A43" workbookViewId="0">
      <selection activeCell="H76" sqref="H76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120" t="s">
        <v>16</v>
      </c>
    </row>
    <row r="3" spans="1:12" x14ac:dyDescent="0.25">
      <c r="A3" s="1" t="s">
        <v>9</v>
      </c>
      <c r="B3" s="3">
        <v>1736954</v>
      </c>
      <c r="C3" s="3">
        <v>1319274</v>
      </c>
      <c r="D3" s="3">
        <v>641056</v>
      </c>
      <c r="E3" s="3">
        <v>471670</v>
      </c>
      <c r="F3" s="3">
        <v>372467</v>
      </c>
      <c r="G3" s="3">
        <v>145780</v>
      </c>
      <c r="H3" s="3">
        <v>69954</v>
      </c>
      <c r="I3" s="3">
        <v>20254</v>
      </c>
      <c r="J3" s="3"/>
      <c r="K3" s="3">
        <v>4777409</v>
      </c>
      <c r="L3" s="119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3">
        <v>134121</v>
      </c>
      <c r="D4" s="3">
        <v>80329</v>
      </c>
      <c r="E4" s="3">
        <v>50649</v>
      </c>
      <c r="F4" s="3" t="e">
        <f>NA()</f>
        <v>#N/A</v>
      </c>
      <c r="G4" s="3">
        <v>18481</v>
      </c>
      <c r="H4" s="3">
        <v>7877</v>
      </c>
      <c r="I4" s="3">
        <v>3772</v>
      </c>
      <c r="J4" s="3"/>
      <c r="K4" s="1" t="e">
        <f>NA()</f>
        <v>#N/A</v>
      </c>
      <c r="L4" s="119" t="e">
        <f t="shared" ref="L4:L38" si="0">SUM(B4:J4)-K4</f>
        <v>#N/A</v>
      </c>
    </row>
    <row r="5" spans="1:12" x14ac:dyDescent="0.25">
      <c r="A5" s="1" t="s">
        <v>11</v>
      </c>
      <c r="B5" s="1" t="e">
        <f>NA()</f>
        <v>#N/A</v>
      </c>
      <c r="C5" s="3">
        <v>83996</v>
      </c>
      <c r="D5" s="3">
        <v>40462</v>
      </c>
      <c r="E5" s="3">
        <v>30790</v>
      </c>
      <c r="F5" s="3" t="e">
        <f>NA()</f>
        <v>#N/A</v>
      </c>
      <c r="G5" s="3">
        <v>15464</v>
      </c>
      <c r="H5" s="1">
        <v>0</v>
      </c>
      <c r="I5" s="1">
        <v>0</v>
      </c>
      <c r="J5" s="1"/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3">
        <v>201962</v>
      </c>
      <c r="C6" s="117">
        <f>C4+C5</f>
        <v>218117</v>
      </c>
      <c r="D6" s="117">
        <f>D4+D5</f>
        <v>120791</v>
      </c>
      <c r="E6" s="117">
        <f>E4+E5</f>
        <v>81439</v>
      </c>
      <c r="F6" s="3">
        <v>40458</v>
      </c>
      <c r="G6" s="117">
        <f>G4+G5</f>
        <v>33945</v>
      </c>
      <c r="H6" s="117">
        <f>H4+H5</f>
        <v>7877</v>
      </c>
      <c r="I6" s="117">
        <f>I4+I5</f>
        <v>3772</v>
      </c>
      <c r="J6" s="5"/>
      <c r="K6" s="1">
        <v>708361</v>
      </c>
      <c r="L6" s="119">
        <f t="shared" si="0"/>
        <v>0</v>
      </c>
    </row>
    <row r="7" spans="1:12" x14ac:dyDescent="0.25">
      <c r="A7" s="1" t="s">
        <v>19</v>
      </c>
      <c r="B7" s="117">
        <f>SUM(B3,B6)</f>
        <v>1938916</v>
      </c>
      <c r="C7" s="117">
        <f t="shared" ref="C7:K7" si="1">SUM(C3,C6)</f>
        <v>1537391</v>
      </c>
      <c r="D7" s="117">
        <f t="shared" si="1"/>
        <v>761847</v>
      </c>
      <c r="E7" s="117">
        <f t="shared" si="1"/>
        <v>553109</v>
      </c>
      <c r="F7" s="117">
        <f t="shared" si="1"/>
        <v>412925</v>
      </c>
      <c r="G7" s="117">
        <f t="shared" si="1"/>
        <v>179725</v>
      </c>
      <c r="H7" s="117">
        <f t="shared" si="1"/>
        <v>77831</v>
      </c>
      <c r="I7" s="117">
        <f t="shared" ref="I7" si="2">SUM(I3,I6)</f>
        <v>24026</v>
      </c>
      <c r="J7" s="117"/>
      <c r="K7" s="117">
        <f t="shared" si="1"/>
        <v>5485770</v>
      </c>
      <c r="L7" s="119">
        <f t="shared" si="0"/>
        <v>0</v>
      </c>
    </row>
    <row r="8" spans="1:12" x14ac:dyDescent="0.25">
      <c r="A8" s="1" t="s">
        <v>13</v>
      </c>
      <c r="B8" s="3">
        <v>1</v>
      </c>
      <c r="C8" s="3">
        <v>17</v>
      </c>
      <c r="D8" s="1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19</v>
      </c>
      <c r="L8" s="119">
        <f t="shared" si="0"/>
        <v>0</v>
      </c>
    </row>
    <row r="9" spans="1:12" x14ac:dyDescent="0.25">
      <c r="A9" s="1" t="s">
        <v>14</v>
      </c>
      <c r="B9" s="3">
        <v>679</v>
      </c>
      <c r="C9" s="3">
        <v>1505</v>
      </c>
      <c r="D9" s="1">
        <v>131</v>
      </c>
      <c r="E9" s="3">
        <v>142</v>
      </c>
      <c r="F9" s="3">
        <v>237</v>
      </c>
      <c r="G9" s="3">
        <v>136</v>
      </c>
      <c r="H9" s="3">
        <v>777</v>
      </c>
      <c r="I9" s="3">
        <v>0</v>
      </c>
      <c r="J9" s="3"/>
      <c r="K9" s="3">
        <v>3607</v>
      </c>
      <c r="L9" s="119">
        <f t="shared" si="0"/>
        <v>0</v>
      </c>
    </row>
    <row r="10" spans="1:12" x14ac:dyDescent="0.25">
      <c r="A10" s="1" t="s">
        <v>15</v>
      </c>
      <c r="B10" s="3">
        <v>0</v>
      </c>
      <c r="C10" s="3">
        <v>0</v>
      </c>
      <c r="D10" s="1">
        <v>0</v>
      </c>
      <c r="E10" s="3">
        <v>0</v>
      </c>
      <c r="F10" s="3">
        <v>24</v>
      </c>
      <c r="G10" s="3">
        <v>0</v>
      </c>
      <c r="H10" s="3">
        <v>0</v>
      </c>
      <c r="I10" s="3">
        <v>0</v>
      </c>
      <c r="J10" s="3"/>
      <c r="K10" s="3">
        <v>24</v>
      </c>
      <c r="L10" s="119">
        <f t="shared" si="0"/>
        <v>0</v>
      </c>
    </row>
    <row r="11" spans="1:12" x14ac:dyDescent="0.25">
      <c r="A11" s="1" t="s">
        <v>8</v>
      </c>
      <c r="B11" s="3">
        <v>1939596</v>
      </c>
      <c r="C11" s="3">
        <v>1538913</v>
      </c>
      <c r="D11" s="3">
        <v>761978</v>
      </c>
      <c r="E11" s="3">
        <v>553252</v>
      </c>
      <c r="F11" s="3">
        <v>413186</v>
      </c>
      <c r="G11" s="3">
        <v>179861</v>
      </c>
      <c r="H11" s="3">
        <v>78608</v>
      </c>
      <c r="I11" s="3">
        <v>24026</v>
      </c>
      <c r="J11" s="3"/>
      <c r="K11" s="3">
        <v>5489420</v>
      </c>
      <c r="L11" s="119">
        <f t="shared" si="0"/>
        <v>0</v>
      </c>
    </row>
    <row r="12" spans="1:12" x14ac:dyDescent="0.25">
      <c r="A12" s="120" t="s">
        <v>16</v>
      </c>
      <c r="B12" s="119">
        <f>SUM(B7:B10)-B11</f>
        <v>0</v>
      </c>
      <c r="C12" s="119">
        <f t="shared" ref="C12:K12" si="3">SUM(C7:C10)-C11</f>
        <v>0</v>
      </c>
      <c r="D12" s="119">
        <f t="shared" si="3"/>
        <v>0</v>
      </c>
      <c r="E12" s="119">
        <f t="shared" si="3"/>
        <v>0</v>
      </c>
      <c r="F12" s="119">
        <f t="shared" si="3"/>
        <v>0</v>
      </c>
      <c r="G12" s="119">
        <f t="shared" si="3"/>
        <v>0</v>
      </c>
      <c r="H12" s="119">
        <f t="shared" si="3"/>
        <v>0</v>
      </c>
      <c r="I12" s="119">
        <f t="shared" si="3"/>
        <v>0</v>
      </c>
      <c r="J12" s="119">
        <f t="shared" si="3"/>
        <v>0</v>
      </c>
      <c r="K12" s="119">
        <f t="shared" si="3"/>
        <v>0</v>
      </c>
      <c r="L12" s="119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119" t="e">
        <f t="shared" si="0"/>
        <v>#VALUE!</v>
      </c>
    </row>
    <row r="16" spans="1:12" x14ac:dyDescent="0.25">
      <c r="A16" s="1" t="s">
        <v>9</v>
      </c>
      <c r="B16" s="9">
        <v>11096.557000000001</v>
      </c>
      <c r="C16" s="9">
        <v>7215.665</v>
      </c>
      <c r="D16" s="9">
        <v>3734.6439999999998</v>
      </c>
      <c r="E16" s="9">
        <v>2460.5839999999998</v>
      </c>
      <c r="F16" s="9">
        <v>1509.963</v>
      </c>
      <c r="G16" s="9">
        <v>1429.1849999999999</v>
      </c>
      <c r="H16" s="9">
        <v>695.98</v>
      </c>
      <c r="I16" s="9">
        <v>121.09399999999999</v>
      </c>
      <c r="J16" s="9"/>
      <c r="K16" s="9">
        <v>28263.671999999999</v>
      </c>
      <c r="L16" s="119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3382.3389999999999</v>
      </c>
      <c r="D17" s="9">
        <v>1813.942</v>
      </c>
      <c r="E17" s="9">
        <v>1120.3019999999999</v>
      </c>
      <c r="F17" s="9" t="e">
        <f>NA()</f>
        <v>#N/A</v>
      </c>
      <c r="G17" s="9">
        <v>178.27</v>
      </c>
      <c r="H17" s="9">
        <v>575.70399999999995</v>
      </c>
      <c r="I17" s="9">
        <v>273.964</v>
      </c>
      <c r="J17" s="9"/>
      <c r="K17" s="9" t="e">
        <f>NA()</f>
        <v>#N/A</v>
      </c>
      <c r="L17" s="119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6182.06</v>
      </c>
      <c r="D18" s="9">
        <v>3114.3620000000001</v>
      </c>
      <c r="E18" s="9">
        <v>2088.6799999999998</v>
      </c>
      <c r="F18" s="9" t="e">
        <f>NA()</f>
        <v>#N/A</v>
      </c>
      <c r="G18" s="9">
        <v>5339.8280000000004</v>
      </c>
      <c r="H18" s="9">
        <v>0</v>
      </c>
      <c r="I18" s="9">
        <v>0</v>
      </c>
      <c r="J18" s="9"/>
      <c r="K18" s="9" t="e">
        <f>NA()</f>
        <v>#N/A</v>
      </c>
      <c r="L18" s="119" t="e">
        <f t="shared" si="0"/>
        <v>#N/A</v>
      </c>
    </row>
    <row r="19" spans="1:12" x14ac:dyDescent="0.25">
      <c r="A19" s="1" t="s">
        <v>12</v>
      </c>
      <c r="B19" s="9">
        <v>14413.32</v>
      </c>
      <c r="C19" s="118">
        <f>C17+C18</f>
        <v>9564.3990000000013</v>
      </c>
      <c r="D19" s="118">
        <f>D17+D18</f>
        <v>4928.3040000000001</v>
      </c>
      <c r="E19" s="118">
        <f>E17+E18</f>
        <v>3208.982</v>
      </c>
      <c r="F19" s="9">
        <v>2538.2730000000001</v>
      </c>
      <c r="G19" s="118">
        <f>G17+G18</f>
        <v>5518.0980000000009</v>
      </c>
      <c r="H19" s="118">
        <f>H17+H18</f>
        <v>575.70399999999995</v>
      </c>
      <c r="I19" s="118">
        <f>I17+I18</f>
        <v>273.964</v>
      </c>
      <c r="J19" s="15"/>
      <c r="K19" s="9">
        <v>41021.044000000002</v>
      </c>
      <c r="L19" s="119">
        <f t="shared" si="0"/>
        <v>0</v>
      </c>
    </row>
    <row r="20" spans="1:12" x14ac:dyDescent="0.25">
      <c r="A20" s="1" t="s">
        <v>19</v>
      </c>
      <c r="B20" s="118">
        <f>SUM(B16,B19)</f>
        <v>25509.877</v>
      </c>
      <c r="C20" s="118">
        <f>SUM(C16,C19)</f>
        <v>16780.064000000002</v>
      </c>
      <c r="D20" s="118">
        <f>SUM(D16,D19)</f>
        <v>8662.9480000000003</v>
      </c>
      <c r="E20" s="118">
        <f>SUM(E16,E19)</f>
        <v>5669.5659999999998</v>
      </c>
      <c r="F20" s="118">
        <f t="shared" ref="F20:K20" si="4">SUM(F16,F19)</f>
        <v>4048.2359999999999</v>
      </c>
      <c r="G20" s="118">
        <f t="shared" si="4"/>
        <v>6947.2830000000013</v>
      </c>
      <c r="H20" s="118">
        <f t="shared" si="4"/>
        <v>1271.684</v>
      </c>
      <c r="I20" s="118">
        <f t="shared" si="4"/>
        <v>395.05799999999999</v>
      </c>
      <c r="J20" s="118"/>
      <c r="K20" s="118">
        <f t="shared" si="4"/>
        <v>69284.716</v>
      </c>
      <c r="L20" s="119">
        <f t="shared" si="0"/>
        <v>0</v>
      </c>
    </row>
    <row r="21" spans="1:12" x14ac:dyDescent="0.25">
      <c r="A21" s="1" t="s">
        <v>13</v>
      </c>
      <c r="B21" s="9">
        <v>408.42200000000003</v>
      </c>
      <c r="C21" s="9">
        <v>268.911</v>
      </c>
      <c r="D21" s="9">
        <v>0</v>
      </c>
      <c r="E21" s="9">
        <v>1.9339999999999999</v>
      </c>
      <c r="F21" s="9">
        <v>0</v>
      </c>
      <c r="G21" s="9">
        <v>0</v>
      </c>
      <c r="H21" s="9">
        <v>0</v>
      </c>
      <c r="I21" s="9">
        <v>0</v>
      </c>
      <c r="J21" s="9"/>
      <c r="K21" s="9">
        <v>679.26700000000005</v>
      </c>
      <c r="L21" s="119">
        <f t="shared" si="0"/>
        <v>0</v>
      </c>
    </row>
    <row r="22" spans="1:12" x14ac:dyDescent="0.25">
      <c r="A22" s="1" t="s">
        <v>14</v>
      </c>
      <c r="B22" s="9">
        <v>193.065</v>
      </c>
      <c r="C22" s="9">
        <v>153.42500000000001</v>
      </c>
      <c r="D22" s="9">
        <v>59.773000000000003</v>
      </c>
      <c r="E22" s="9">
        <v>41.024000000000001</v>
      </c>
      <c r="F22" s="9">
        <v>36.914999999999999</v>
      </c>
      <c r="G22" s="9">
        <v>43.823</v>
      </c>
      <c r="H22" s="9">
        <v>28.138000000000002</v>
      </c>
      <c r="I22" s="9">
        <v>0</v>
      </c>
      <c r="J22" s="9"/>
      <c r="K22" s="9">
        <v>556.16300000000001</v>
      </c>
      <c r="L22" s="119">
        <f t="shared" si="0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/>
      <c r="K23" s="9">
        <v>0</v>
      </c>
      <c r="L23" s="119">
        <f t="shared" si="0"/>
        <v>0</v>
      </c>
    </row>
    <row r="24" spans="1:12" x14ac:dyDescent="0.25">
      <c r="A24" s="1" t="s">
        <v>8</v>
      </c>
      <c r="B24" s="9">
        <v>26111.364000000001</v>
      </c>
      <c r="C24" s="9">
        <v>17202.400000000001</v>
      </c>
      <c r="D24" s="9">
        <v>8722.7209999999995</v>
      </c>
      <c r="E24" s="9">
        <v>5712.5240000000003</v>
      </c>
      <c r="F24" s="9">
        <v>4085.1509999999998</v>
      </c>
      <c r="G24" s="9">
        <v>6991.1059999999998</v>
      </c>
      <c r="H24" s="9">
        <v>1299.8219999999999</v>
      </c>
      <c r="I24" s="9">
        <v>395.05799999999999</v>
      </c>
      <c r="J24" s="9"/>
      <c r="K24" s="9">
        <v>70520.145999999993</v>
      </c>
      <c r="L24" s="119">
        <f t="shared" si="0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5">SUM(C20:C23)-C24</f>
        <v>0</v>
      </c>
      <c r="D25" s="121">
        <f t="shared" si="5"/>
        <v>0</v>
      </c>
      <c r="E25" s="121">
        <f t="shared" si="5"/>
        <v>0</v>
      </c>
      <c r="F25" s="121">
        <f t="shared" si="5"/>
        <v>0</v>
      </c>
      <c r="G25" s="121">
        <f t="shared" si="5"/>
        <v>0</v>
      </c>
      <c r="H25" s="121">
        <f t="shared" si="5"/>
        <v>0</v>
      </c>
      <c r="I25" s="121">
        <f t="shared" si="5"/>
        <v>0</v>
      </c>
      <c r="J25" s="121">
        <f t="shared" si="5"/>
        <v>0</v>
      </c>
      <c r="K25" s="121">
        <f t="shared" si="5"/>
        <v>0</v>
      </c>
      <c r="L25" s="119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19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19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119" t="e">
        <f t="shared" si="0"/>
        <v>#VALUE!</v>
      </c>
    </row>
    <row r="29" spans="1:12" x14ac:dyDescent="0.25">
      <c r="A29" s="1" t="s">
        <v>9</v>
      </c>
      <c r="B29" s="9">
        <v>362.76100000000002</v>
      </c>
      <c r="C29" s="9">
        <v>257.10399999999998</v>
      </c>
      <c r="D29" s="9">
        <v>154.88499999999999</v>
      </c>
      <c r="E29" s="9">
        <v>75.337000000000003</v>
      </c>
      <c r="F29" s="9">
        <v>77.587999999999994</v>
      </c>
      <c r="G29" s="9">
        <v>39.601999999999997</v>
      </c>
      <c r="H29" s="9">
        <v>16.695</v>
      </c>
      <c r="I29" s="9">
        <v>5.3250000000000002</v>
      </c>
      <c r="J29" s="9"/>
      <c r="K29" s="9">
        <v>989.29700000000003</v>
      </c>
      <c r="L29" s="119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188.42599999999999</v>
      </c>
      <c r="D30" s="9">
        <v>112.229</v>
      </c>
      <c r="E30" s="9">
        <v>50.673999999999999</v>
      </c>
      <c r="F30" s="9" t="e">
        <f>NA()</f>
        <v>#N/A</v>
      </c>
      <c r="G30" s="9">
        <v>8.4109999999999996</v>
      </c>
      <c r="H30" s="9">
        <v>19.289000000000001</v>
      </c>
      <c r="I30" s="9">
        <v>15.554</v>
      </c>
      <c r="J30" s="9"/>
      <c r="K30" s="9" t="e">
        <f>NA()</f>
        <v>#N/A</v>
      </c>
      <c r="L30" s="119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185.17500000000001</v>
      </c>
      <c r="D31" s="9">
        <v>108.748</v>
      </c>
      <c r="E31" s="9">
        <v>56.594000000000001</v>
      </c>
      <c r="F31" s="9" t="e">
        <f>NA()</f>
        <v>#N/A</v>
      </c>
      <c r="G31" s="9">
        <v>56.395000000000003</v>
      </c>
      <c r="H31" s="9">
        <v>0</v>
      </c>
      <c r="I31" s="9">
        <v>0</v>
      </c>
      <c r="J31" s="9"/>
      <c r="K31" s="9" t="e">
        <f>NA()</f>
        <v>#N/A</v>
      </c>
      <c r="L31" s="119" t="e">
        <f t="shared" si="0"/>
        <v>#N/A</v>
      </c>
    </row>
    <row r="32" spans="1:12" x14ac:dyDescent="0.25">
      <c r="A32" s="1" t="s">
        <v>12</v>
      </c>
      <c r="B32" s="9">
        <v>497.90600000000001</v>
      </c>
      <c r="C32" s="118">
        <f>C30+C31</f>
        <v>373.601</v>
      </c>
      <c r="D32" s="118">
        <f>D30+D31</f>
        <v>220.977</v>
      </c>
      <c r="E32" s="118">
        <f>E30+E31</f>
        <v>107.268</v>
      </c>
      <c r="F32" s="9">
        <v>126.009</v>
      </c>
      <c r="G32" s="118">
        <f>G30+G31</f>
        <v>64.805999999999997</v>
      </c>
      <c r="H32" s="118">
        <f>H30+H31</f>
        <v>19.289000000000001</v>
      </c>
      <c r="I32" s="118">
        <f>I30+I31</f>
        <v>15.554</v>
      </c>
      <c r="J32" s="15"/>
      <c r="K32" s="9">
        <v>1425.41</v>
      </c>
      <c r="L32" s="119">
        <f t="shared" si="0"/>
        <v>0</v>
      </c>
    </row>
    <row r="33" spans="1:12" x14ac:dyDescent="0.25">
      <c r="A33" s="1" t="s">
        <v>19</v>
      </c>
      <c r="B33" s="118">
        <f>SUM(B29,B32)</f>
        <v>860.66700000000003</v>
      </c>
      <c r="C33" s="118">
        <f>SUM(C29,C32)</f>
        <v>630.70499999999993</v>
      </c>
      <c r="D33" s="118">
        <f>SUM(D29,D32)</f>
        <v>375.86199999999997</v>
      </c>
      <c r="E33" s="118">
        <f>SUM(E29,E32)</f>
        <v>182.60500000000002</v>
      </c>
      <c r="F33" s="118">
        <f t="shared" ref="F33:K33" si="6">SUM(F29,F32)</f>
        <v>203.59699999999998</v>
      </c>
      <c r="G33" s="118">
        <f t="shared" si="6"/>
        <v>104.40799999999999</v>
      </c>
      <c r="H33" s="118">
        <f t="shared" si="6"/>
        <v>35.984000000000002</v>
      </c>
      <c r="I33" s="118">
        <f t="shared" si="6"/>
        <v>20.879000000000001</v>
      </c>
      <c r="J33" s="118"/>
      <c r="K33" s="118">
        <f t="shared" si="6"/>
        <v>2414.7070000000003</v>
      </c>
      <c r="L33" s="119">
        <f t="shared" si="0"/>
        <v>0</v>
      </c>
    </row>
    <row r="34" spans="1:12" x14ac:dyDescent="0.25">
      <c r="A34" s="1" t="s">
        <v>13</v>
      </c>
      <c r="B34" s="9">
        <v>8.1519999999999992</v>
      </c>
      <c r="C34" s="9">
        <v>7.694</v>
      </c>
      <c r="D34" s="9">
        <v>0</v>
      </c>
      <c r="E34" s="9">
        <v>7.5999999999999998E-2</v>
      </c>
      <c r="F34" s="9">
        <v>0</v>
      </c>
      <c r="G34" s="9">
        <v>0</v>
      </c>
      <c r="H34" s="9">
        <v>0</v>
      </c>
      <c r="I34" s="9">
        <v>0</v>
      </c>
      <c r="J34" s="9"/>
      <c r="K34" s="9">
        <v>15.922000000000001</v>
      </c>
      <c r="L34" s="119">
        <f t="shared" si="0"/>
        <v>0</v>
      </c>
    </row>
    <row r="35" spans="1:12" x14ac:dyDescent="0.25">
      <c r="A35" s="1" t="s">
        <v>14</v>
      </c>
      <c r="B35" s="9">
        <v>12.432</v>
      </c>
      <c r="C35" s="9">
        <v>12.377000000000001</v>
      </c>
      <c r="D35" s="9">
        <v>5.5090000000000003</v>
      </c>
      <c r="E35" s="9">
        <v>3.59</v>
      </c>
      <c r="F35" s="9">
        <v>2.0299999999999998</v>
      </c>
      <c r="G35" s="9">
        <v>1.079</v>
      </c>
      <c r="H35" s="9">
        <v>0.90100000000000002</v>
      </c>
      <c r="I35" s="9">
        <v>0.59699999999999998</v>
      </c>
      <c r="J35" s="9"/>
      <c r="K35" s="9">
        <v>38.515000000000001</v>
      </c>
      <c r="L35" s="119">
        <f t="shared" si="0"/>
        <v>0</v>
      </c>
    </row>
    <row r="36" spans="1:12" x14ac:dyDescent="0.25">
      <c r="A36" s="1" t="s">
        <v>15</v>
      </c>
      <c r="B36" s="9">
        <v>0.114</v>
      </c>
      <c r="C36" s="9">
        <v>0</v>
      </c>
      <c r="D36" s="9">
        <v>0.24399999999999999</v>
      </c>
      <c r="E36" s="9">
        <v>3.5720000000000001</v>
      </c>
      <c r="F36" s="9">
        <v>0</v>
      </c>
      <c r="G36" s="9">
        <v>0</v>
      </c>
      <c r="H36" s="9">
        <v>0</v>
      </c>
      <c r="I36" s="9">
        <v>0</v>
      </c>
      <c r="J36" s="9"/>
      <c r="K36" s="9">
        <v>3.93</v>
      </c>
      <c r="L36" s="119">
        <f t="shared" si="0"/>
        <v>0</v>
      </c>
    </row>
    <row r="37" spans="1:12" x14ac:dyDescent="0.25">
      <c r="A37" s="1" t="s">
        <v>8</v>
      </c>
      <c r="B37" s="9">
        <v>881.36500000000001</v>
      </c>
      <c r="C37" s="9">
        <v>650.77599999999995</v>
      </c>
      <c r="D37" s="9">
        <v>381.61500000000001</v>
      </c>
      <c r="E37" s="9">
        <v>189.84299999999999</v>
      </c>
      <c r="F37" s="9">
        <v>205.62700000000001</v>
      </c>
      <c r="G37" s="9">
        <v>105.48699999999999</v>
      </c>
      <c r="H37" s="9">
        <v>36.884999999999998</v>
      </c>
      <c r="I37" s="9">
        <v>21.475999999999999</v>
      </c>
      <c r="J37" s="9"/>
      <c r="K37" s="9">
        <v>2473.0740000000001</v>
      </c>
      <c r="L37" s="119">
        <f t="shared" si="0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7">SUM(C33:C36)-C37</f>
        <v>0</v>
      </c>
      <c r="D38" s="121">
        <f t="shared" si="7"/>
        <v>0</v>
      </c>
      <c r="E38" s="121">
        <f t="shared" si="7"/>
        <v>0</v>
      </c>
      <c r="F38" s="121">
        <f t="shared" si="7"/>
        <v>0</v>
      </c>
      <c r="G38" s="121">
        <f t="shared" si="7"/>
        <v>0</v>
      </c>
      <c r="H38" s="121">
        <f t="shared" si="7"/>
        <v>0</v>
      </c>
      <c r="I38" s="121">
        <f t="shared" si="7"/>
        <v>0</v>
      </c>
      <c r="J38" s="121">
        <f t="shared" si="7"/>
        <v>0</v>
      </c>
      <c r="K38" s="121">
        <f t="shared" si="7"/>
        <v>0</v>
      </c>
      <c r="L38" s="119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3.2691311368021632</v>
      </c>
      <c r="C42" s="124">
        <f t="shared" ref="C42:K42" si="8">C29*100/C16</f>
        <v>3.5631365924000074</v>
      </c>
      <c r="D42" s="124">
        <f t="shared" si="8"/>
        <v>4.1472493763796496</v>
      </c>
      <c r="E42" s="124">
        <f t="shared" si="8"/>
        <v>3.0617528196558221</v>
      </c>
      <c r="F42" s="124">
        <f t="shared" si="8"/>
        <v>5.1384040536092606</v>
      </c>
      <c r="G42" s="124">
        <f t="shared" si="8"/>
        <v>2.7709498770278165</v>
      </c>
      <c r="H42" s="124">
        <f t="shared" si="8"/>
        <v>2.3987758268915771</v>
      </c>
      <c r="I42" s="124">
        <f t="shared" si="8"/>
        <v>4.3974102763142682</v>
      </c>
      <c r="J42" s="124"/>
      <c r="K42" s="124">
        <f t="shared" si="8"/>
        <v>3.5002422898199499</v>
      </c>
      <c r="L42" s="4"/>
    </row>
    <row r="43" spans="1:12" x14ac:dyDescent="0.25">
      <c r="A43" s="1" t="s">
        <v>10</v>
      </c>
      <c r="B43" s="124" t="e">
        <f t="shared" ref="B43:K50" si="9">B30*100/B17</f>
        <v>#N/A</v>
      </c>
      <c r="C43" s="124">
        <f t="shared" si="9"/>
        <v>5.5708786138822868</v>
      </c>
      <c r="D43" s="124">
        <f t="shared" si="9"/>
        <v>6.1870225178092788</v>
      </c>
      <c r="E43" s="124">
        <f t="shared" si="9"/>
        <v>4.5232446251100153</v>
      </c>
      <c r="F43" s="124" t="e">
        <f t="shared" si="9"/>
        <v>#N/A</v>
      </c>
      <c r="G43" s="124">
        <f t="shared" si="9"/>
        <v>4.7181241936388618</v>
      </c>
      <c r="H43" s="124">
        <f t="shared" si="9"/>
        <v>3.3505065102900105</v>
      </c>
      <c r="I43" s="124">
        <f t="shared" si="9"/>
        <v>5.6773882699916784</v>
      </c>
      <c r="J43" s="124"/>
      <c r="K43" s="124" t="e">
        <f t="shared" si="9"/>
        <v>#N/A</v>
      </c>
      <c r="L43" s="4"/>
    </row>
    <row r="44" spans="1:12" x14ac:dyDescent="0.25">
      <c r="A44" s="1" t="s">
        <v>11</v>
      </c>
      <c r="B44" s="124" t="e">
        <f t="shared" si="9"/>
        <v>#N/A</v>
      </c>
      <c r="C44" s="124">
        <f t="shared" si="9"/>
        <v>2.9953607697110671</v>
      </c>
      <c r="D44" s="124">
        <f t="shared" si="9"/>
        <v>3.4918227232415502</v>
      </c>
      <c r="E44" s="124">
        <f t="shared" si="9"/>
        <v>2.7095581898615397</v>
      </c>
      <c r="F44" s="124" t="e">
        <f t="shared" si="9"/>
        <v>#N/A</v>
      </c>
      <c r="G44" s="124">
        <f t="shared" si="9"/>
        <v>1.0561201596755549</v>
      </c>
      <c r="H44" s="124" t="e">
        <f t="shared" si="9"/>
        <v>#DIV/0!</v>
      </c>
      <c r="I44" s="124" t="e">
        <f t="shared" si="9"/>
        <v>#DIV/0!</v>
      </c>
      <c r="J44" s="124"/>
      <c r="K44" s="124" t="e">
        <f t="shared" si="9"/>
        <v>#N/A</v>
      </c>
      <c r="L44" s="4"/>
    </row>
    <row r="45" spans="1:12" x14ac:dyDescent="0.25">
      <c r="A45" s="1" t="s">
        <v>12</v>
      </c>
      <c r="B45" s="124">
        <f t="shared" si="9"/>
        <v>3.454485156785529</v>
      </c>
      <c r="C45" s="124">
        <f t="shared" si="9"/>
        <v>3.9061628441055203</v>
      </c>
      <c r="D45" s="124">
        <f t="shared" si="9"/>
        <v>4.4838346011122692</v>
      </c>
      <c r="E45" s="124">
        <f t="shared" si="9"/>
        <v>3.3427423400941478</v>
      </c>
      <c r="F45" s="124">
        <f t="shared" si="9"/>
        <v>4.9643596256194664</v>
      </c>
      <c r="G45" s="124">
        <f t="shared" si="9"/>
        <v>1.1744264056201972</v>
      </c>
      <c r="H45" s="124">
        <f t="shared" si="9"/>
        <v>3.3505065102900105</v>
      </c>
      <c r="I45" s="124">
        <f t="shared" si="9"/>
        <v>5.6773882699916784</v>
      </c>
      <c r="J45" s="124"/>
      <c r="K45" s="124">
        <f t="shared" si="9"/>
        <v>3.4748262379670298</v>
      </c>
      <c r="L45" s="4"/>
    </row>
    <row r="46" spans="1:12" x14ac:dyDescent="0.25">
      <c r="A46" s="1" t="s">
        <v>19</v>
      </c>
      <c r="B46" s="124">
        <f t="shared" si="9"/>
        <v>3.373857898256428</v>
      </c>
      <c r="C46" s="124">
        <f t="shared" si="9"/>
        <v>3.7586567011901733</v>
      </c>
      <c r="D46" s="124">
        <f t="shared" si="9"/>
        <v>4.3387308800653077</v>
      </c>
      <c r="E46" s="124">
        <f t="shared" si="9"/>
        <v>3.2207932670684141</v>
      </c>
      <c r="F46" s="124">
        <f t="shared" si="9"/>
        <v>5.029276949268767</v>
      </c>
      <c r="G46" s="124">
        <f t="shared" si="9"/>
        <v>1.5028609026003399</v>
      </c>
      <c r="H46" s="124">
        <f t="shared" si="9"/>
        <v>2.8296337769445872</v>
      </c>
      <c r="I46" s="124">
        <f t="shared" si="9"/>
        <v>5.2850467526287286</v>
      </c>
      <c r="J46" s="124"/>
      <c r="K46" s="124">
        <f t="shared" si="9"/>
        <v>3.485194339253697</v>
      </c>
      <c r="L46" s="4"/>
    </row>
    <row r="47" spans="1:12" x14ac:dyDescent="0.25">
      <c r="A47" s="1" t="s">
        <v>13</v>
      </c>
      <c r="B47" s="124">
        <f t="shared" si="9"/>
        <v>1.9959747516049573</v>
      </c>
      <c r="C47" s="124">
        <f t="shared" si="9"/>
        <v>2.8611696806750189</v>
      </c>
      <c r="D47" s="124" t="e">
        <f t="shared" si="9"/>
        <v>#DIV/0!</v>
      </c>
      <c r="E47" s="124">
        <f t="shared" si="9"/>
        <v>3.9296794208893484</v>
      </c>
      <c r="F47" s="124" t="e">
        <f t="shared" si="9"/>
        <v>#DIV/0!</v>
      </c>
      <c r="G47" s="124" t="e">
        <f t="shared" si="9"/>
        <v>#DIV/0!</v>
      </c>
      <c r="H47" s="124" t="e">
        <f t="shared" si="9"/>
        <v>#DIV/0!</v>
      </c>
      <c r="I47" s="124" t="e">
        <f t="shared" si="9"/>
        <v>#DIV/0!</v>
      </c>
      <c r="J47" s="124"/>
      <c r="K47" s="124">
        <f t="shared" si="9"/>
        <v>2.3439972794203161</v>
      </c>
      <c r="L47" s="4"/>
    </row>
    <row r="48" spans="1:12" x14ac:dyDescent="0.25">
      <c r="A48" s="1" t="s">
        <v>14</v>
      </c>
      <c r="B48" s="124">
        <f t="shared" si="9"/>
        <v>6.4392821070623887</v>
      </c>
      <c r="C48" s="124">
        <f t="shared" si="9"/>
        <v>8.0671337787192439</v>
      </c>
      <c r="D48" s="124">
        <f t="shared" si="9"/>
        <v>9.2165358941328037</v>
      </c>
      <c r="E48" s="124">
        <f t="shared" si="9"/>
        <v>8.7509750390015597</v>
      </c>
      <c r="F48" s="124">
        <f t="shared" si="9"/>
        <v>5.4991195990789645</v>
      </c>
      <c r="G48" s="124">
        <f t="shared" si="9"/>
        <v>2.4621773954316226</v>
      </c>
      <c r="H48" s="124">
        <f t="shared" si="9"/>
        <v>3.2020754851091051</v>
      </c>
      <c r="I48" s="124" t="e">
        <f t="shared" si="9"/>
        <v>#DIV/0!</v>
      </c>
      <c r="J48" s="124"/>
      <c r="K48" s="124">
        <f t="shared" si="9"/>
        <v>6.9251280649737579</v>
      </c>
      <c r="L48" s="4"/>
    </row>
    <row r="49" spans="1:12" x14ac:dyDescent="0.25">
      <c r="A49" s="1" t="s">
        <v>15</v>
      </c>
      <c r="B49" s="124" t="e">
        <f t="shared" si="9"/>
        <v>#DIV/0!</v>
      </c>
      <c r="C49" s="124" t="e">
        <f t="shared" si="9"/>
        <v>#DIV/0!</v>
      </c>
      <c r="D49" s="124" t="e">
        <f t="shared" si="9"/>
        <v>#DIV/0!</v>
      </c>
      <c r="E49" s="124" t="e">
        <f t="shared" si="9"/>
        <v>#DIV/0!</v>
      </c>
      <c r="F49" s="124" t="e">
        <f t="shared" si="9"/>
        <v>#DIV/0!</v>
      </c>
      <c r="G49" s="124" t="e">
        <f t="shared" si="9"/>
        <v>#DIV/0!</v>
      </c>
      <c r="H49" s="124" t="e">
        <f t="shared" si="9"/>
        <v>#DIV/0!</v>
      </c>
      <c r="I49" s="124" t="e">
        <f t="shared" si="9"/>
        <v>#DIV/0!</v>
      </c>
      <c r="J49" s="124"/>
      <c r="K49" s="124" t="e">
        <f t="shared" si="9"/>
        <v>#DIV/0!</v>
      </c>
      <c r="L49" s="4"/>
    </row>
    <row r="50" spans="1:12" x14ac:dyDescent="0.25">
      <c r="A50" s="1" t="s">
        <v>8</v>
      </c>
      <c r="B50" s="124">
        <f t="shared" si="9"/>
        <v>3.3754077343489217</v>
      </c>
      <c r="C50" s="124">
        <f t="shared" si="9"/>
        <v>3.7830535274147787</v>
      </c>
      <c r="D50" s="124">
        <f t="shared" si="9"/>
        <v>4.3749536411860479</v>
      </c>
      <c r="E50" s="124">
        <f t="shared" si="9"/>
        <v>3.3232770663195459</v>
      </c>
      <c r="F50" s="124">
        <f t="shared" si="9"/>
        <v>5.0335226286617072</v>
      </c>
      <c r="G50" s="124">
        <f t="shared" si="9"/>
        <v>1.5088742754007733</v>
      </c>
      <c r="H50" s="124">
        <f t="shared" si="9"/>
        <v>2.8376962384080282</v>
      </c>
      <c r="I50" s="124">
        <f t="shared" si="9"/>
        <v>5.4361638037958979</v>
      </c>
      <c r="J50" s="124"/>
      <c r="K50" s="124">
        <f t="shared" si="9"/>
        <v>3.5069042539985666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3.2691311368021632</v>
      </c>
      <c r="C53" s="122">
        <f t="shared" ref="C53:J53" si="10">IF(C57&gt;0,C58*100/C57,NA())</f>
        <v>3.5631365924000074</v>
      </c>
      <c r="D53" s="122">
        <f t="shared" si="10"/>
        <v>4.1472493763796496</v>
      </c>
      <c r="E53" s="122">
        <f t="shared" si="10"/>
        <v>3.0617528196558221</v>
      </c>
      <c r="F53" s="122">
        <f t="shared" si="10"/>
        <v>5.1384040536092606</v>
      </c>
      <c r="G53" s="122">
        <f t="shared" si="10"/>
        <v>2.7709498770278165</v>
      </c>
      <c r="H53" s="122">
        <f t="shared" si="10"/>
        <v>2.3987758268915771</v>
      </c>
      <c r="I53" s="122">
        <f t="shared" si="10"/>
        <v>4.3974102763142682</v>
      </c>
      <c r="J53" s="122">
        <f t="shared" si="10"/>
        <v>3.5002422898199494</v>
      </c>
      <c r="K53" s="124">
        <f>K57</f>
        <v>3.5002422898199494</v>
      </c>
      <c r="L53" s="124">
        <f>L57</f>
        <v>3.500242289819949</v>
      </c>
    </row>
    <row r="54" spans="1:12" x14ac:dyDescent="0.25">
      <c r="A54" s="1" t="s">
        <v>30</v>
      </c>
      <c r="B54" s="122">
        <f>IF(B63&gt;0,B64*100/B63,NA())</f>
        <v>3.4539504903393028</v>
      </c>
      <c r="C54" s="122">
        <f t="shared" ref="C54:J54" si="11">IF(C63&gt;0,C64*100/C63,NA())</f>
        <v>3.941948995342321</v>
      </c>
      <c r="D54" s="122">
        <f t="shared" si="11"/>
        <v>4.5454390539680931</v>
      </c>
      <c r="E54" s="122">
        <f t="shared" si="11"/>
        <v>3.5211596769928093</v>
      </c>
      <c r="F54" s="122">
        <f t="shared" si="11"/>
        <v>4.9720253433924055</v>
      </c>
      <c r="G54" s="122">
        <f t="shared" si="11"/>
        <v>1.1845727402456812</v>
      </c>
      <c r="H54" s="122">
        <f t="shared" si="11"/>
        <v>3.3435898794717827</v>
      </c>
      <c r="I54" s="122">
        <f t="shared" si="11"/>
        <v>5.8953001124235298</v>
      </c>
      <c r="J54" s="122">
        <f t="shared" si="11"/>
        <v>3.5113601764311908</v>
      </c>
      <c r="K54" s="124"/>
      <c r="L54" s="124">
        <f>L63</f>
        <v>3.5113601764311899</v>
      </c>
    </row>
    <row r="55" spans="1:12" x14ac:dyDescent="0.25">
      <c r="A55" s="1" t="s">
        <v>8</v>
      </c>
      <c r="B55" s="122">
        <f>IF(B60&gt;0,B61*100/B60,NA())</f>
        <v>3.3754077343489217</v>
      </c>
      <c r="C55" s="122">
        <f t="shared" ref="C55:J55" si="12">IF(C60&gt;0,C61*100/C60,NA())</f>
        <v>3.7830535274147787</v>
      </c>
      <c r="D55" s="122">
        <f t="shared" si="12"/>
        <v>4.3749536411860479</v>
      </c>
      <c r="E55" s="122">
        <f t="shared" si="12"/>
        <v>3.3232770663195459</v>
      </c>
      <c r="F55" s="122">
        <f t="shared" si="12"/>
        <v>5.0335226286617072</v>
      </c>
      <c r="G55" s="122">
        <f t="shared" si="12"/>
        <v>1.5088742754007733</v>
      </c>
      <c r="H55" s="122">
        <f t="shared" si="12"/>
        <v>2.8376962384080282</v>
      </c>
      <c r="I55" s="122">
        <f t="shared" si="12"/>
        <v>5.4361638037958979</v>
      </c>
      <c r="J55" s="122">
        <f t="shared" si="12"/>
        <v>3.5069042539985671</v>
      </c>
      <c r="K55" s="124">
        <f>K50</f>
        <v>3.5069042539985666</v>
      </c>
      <c r="L55" s="124">
        <f>K50</f>
        <v>3.5069042539985666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K56" s="108" t="s">
        <v>40</v>
      </c>
      <c r="L56" s="108"/>
    </row>
    <row r="57" spans="1:12" x14ac:dyDescent="0.25">
      <c r="A57" s="1" t="s">
        <v>31</v>
      </c>
      <c r="B57" s="117">
        <f>IF(B58=0,0,B16)</f>
        <v>11096.557000000001</v>
      </c>
      <c r="C57" s="117">
        <f t="shared" ref="C57:I57" si="13">IF(C58=0,0,C16)</f>
        <v>7215.665</v>
      </c>
      <c r="D57" s="117">
        <f t="shared" si="13"/>
        <v>3734.6439999999998</v>
      </c>
      <c r="E57" s="117">
        <f t="shared" si="13"/>
        <v>2460.5839999999998</v>
      </c>
      <c r="F57" s="117">
        <f t="shared" si="13"/>
        <v>1509.963</v>
      </c>
      <c r="G57" s="117">
        <f t="shared" si="13"/>
        <v>1429.1849999999999</v>
      </c>
      <c r="H57" s="117">
        <f t="shared" si="13"/>
        <v>695.98</v>
      </c>
      <c r="I57" s="117">
        <f t="shared" si="13"/>
        <v>121.09399999999999</v>
      </c>
      <c r="J57" s="117">
        <f>SUM(B57:I57)</f>
        <v>28263.672000000002</v>
      </c>
      <c r="K57" s="124">
        <f>J58*100/J57</f>
        <v>3.5002422898199494</v>
      </c>
      <c r="L57" s="124">
        <f>K57*K$50/K$60</f>
        <v>3.500242289819949</v>
      </c>
    </row>
    <row r="58" spans="1:12" x14ac:dyDescent="0.25">
      <c r="A58" s="1" t="s">
        <v>32</v>
      </c>
      <c r="B58" s="117">
        <f>_xlfn.IFNA(B29,0)</f>
        <v>362.76100000000002</v>
      </c>
      <c r="C58" s="117">
        <f t="shared" ref="C58:I58" si="14">_xlfn.IFNA(C29,0)</f>
        <v>257.10399999999998</v>
      </c>
      <c r="D58" s="117">
        <f t="shared" si="14"/>
        <v>154.88499999999999</v>
      </c>
      <c r="E58" s="117">
        <f t="shared" si="14"/>
        <v>75.337000000000003</v>
      </c>
      <c r="F58" s="117">
        <f t="shared" si="14"/>
        <v>77.587999999999994</v>
      </c>
      <c r="G58" s="117">
        <f t="shared" si="14"/>
        <v>39.601999999999997</v>
      </c>
      <c r="H58" s="117">
        <f t="shared" si="14"/>
        <v>16.695</v>
      </c>
      <c r="I58" s="117">
        <f t="shared" si="14"/>
        <v>5.3250000000000002</v>
      </c>
      <c r="J58" s="117">
        <f>SUM(B58:I58)</f>
        <v>989.29700000000003</v>
      </c>
      <c r="K58" s="123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4"/>
    </row>
    <row r="60" spans="1:12" x14ac:dyDescent="0.25">
      <c r="A60" s="1" t="s">
        <v>38</v>
      </c>
      <c r="B60" s="117">
        <f>IF(B57=0,0,B24)</f>
        <v>26111.364000000001</v>
      </c>
      <c r="C60" s="117">
        <f t="shared" ref="C60:I60" si="15">IF(C57=0,0,C24)</f>
        <v>17202.400000000001</v>
      </c>
      <c r="D60" s="117">
        <f t="shared" si="15"/>
        <v>8722.7209999999995</v>
      </c>
      <c r="E60" s="117">
        <f t="shared" si="15"/>
        <v>5712.5240000000003</v>
      </c>
      <c r="F60" s="117">
        <f t="shared" si="15"/>
        <v>4085.1509999999998</v>
      </c>
      <c r="G60" s="117">
        <f t="shared" si="15"/>
        <v>6991.1059999999998</v>
      </c>
      <c r="H60" s="117">
        <f t="shared" si="15"/>
        <v>1299.8219999999999</v>
      </c>
      <c r="I60" s="117">
        <f t="shared" si="15"/>
        <v>395.05799999999999</v>
      </c>
      <c r="J60" s="117">
        <f>SUM(B60:I60)</f>
        <v>70520.146000000008</v>
      </c>
      <c r="K60" s="124">
        <f>J61*100/J60</f>
        <v>3.5069042539985671</v>
      </c>
      <c r="L60" s="124">
        <f>K60*K$50/K$60</f>
        <v>3.5069042539985666</v>
      </c>
    </row>
    <row r="61" spans="1:12" x14ac:dyDescent="0.25">
      <c r="A61" s="1" t="s">
        <v>39</v>
      </c>
      <c r="B61" s="117">
        <f>IF(B58=0,0,B37)</f>
        <v>881.36500000000001</v>
      </c>
      <c r="C61" s="117">
        <f t="shared" ref="C61:I61" si="16">IF(C58=0,0,C37)</f>
        <v>650.77599999999995</v>
      </c>
      <c r="D61" s="117">
        <f t="shared" si="16"/>
        <v>381.61500000000001</v>
      </c>
      <c r="E61" s="117">
        <f t="shared" si="16"/>
        <v>189.84299999999999</v>
      </c>
      <c r="F61" s="117">
        <f t="shared" si="16"/>
        <v>205.62700000000001</v>
      </c>
      <c r="G61" s="117">
        <f t="shared" si="16"/>
        <v>105.48699999999999</v>
      </c>
      <c r="H61" s="117">
        <f t="shared" si="16"/>
        <v>36.884999999999998</v>
      </c>
      <c r="I61" s="117">
        <f t="shared" si="16"/>
        <v>21.475999999999999</v>
      </c>
      <c r="J61" s="117">
        <f>SUM(B61:I61)</f>
        <v>2473.0740000000005</v>
      </c>
      <c r="K61" s="123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15014.807000000001</v>
      </c>
      <c r="C63" s="117">
        <f t="shared" ref="C63:J64" si="17">C60-C57</f>
        <v>9986.7350000000006</v>
      </c>
      <c r="D63" s="117">
        <f t="shared" si="17"/>
        <v>4988.0769999999993</v>
      </c>
      <c r="E63" s="117">
        <f t="shared" si="17"/>
        <v>3251.9400000000005</v>
      </c>
      <c r="F63" s="117">
        <f t="shared" si="17"/>
        <v>2575.1880000000001</v>
      </c>
      <c r="G63" s="117">
        <f t="shared" si="17"/>
        <v>5561.9210000000003</v>
      </c>
      <c r="H63" s="117">
        <f t="shared" si="17"/>
        <v>603.84199999999987</v>
      </c>
      <c r="I63" s="117">
        <f t="shared" si="17"/>
        <v>273.964</v>
      </c>
      <c r="J63" s="117">
        <f t="shared" si="17"/>
        <v>42256.474000000002</v>
      </c>
      <c r="K63" s="124">
        <f>J64*100/J63</f>
        <v>3.5113601764311908</v>
      </c>
      <c r="L63" s="124">
        <f>K63*K$50/K$60</f>
        <v>3.5113601764311899</v>
      </c>
    </row>
    <row r="64" spans="1:12" x14ac:dyDescent="0.25">
      <c r="A64" s="1" t="s">
        <v>193</v>
      </c>
      <c r="B64" s="117">
        <f>B61-B58</f>
        <v>518.60400000000004</v>
      </c>
      <c r="C64" s="117">
        <f t="shared" si="17"/>
        <v>393.67199999999997</v>
      </c>
      <c r="D64" s="117">
        <f t="shared" si="17"/>
        <v>226.73000000000002</v>
      </c>
      <c r="E64" s="117">
        <f t="shared" si="17"/>
        <v>114.50599999999999</v>
      </c>
      <c r="F64" s="117">
        <f t="shared" si="17"/>
        <v>128.03900000000002</v>
      </c>
      <c r="G64" s="117">
        <f t="shared" si="17"/>
        <v>65.884999999999991</v>
      </c>
      <c r="H64" s="117">
        <f t="shared" si="17"/>
        <v>20.189999999999998</v>
      </c>
      <c r="I64" s="117">
        <f t="shared" si="17"/>
        <v>16.151</v>
      </c>
      <c r="J64" s="117">
        <f t="shared" si="17"/>
        <v>1483.7770000000005</v>
      </c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8756-789B-43C0-B124-BC97E7B24BB2}">
  <sheetPr>
    <tabColor rgb="FF92D050"/>
  </sheetPr>
  <dimension ref="A1:L64"/>
  <sheetViews>
    <sheetView workbookViewId="0">
      <selection activeCell="G6" sqref="G6:I6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120" t="s">
        <v>16</v>
      </c>
    </row>
    <row r="3" spans="1:12" x14ac:dyDescent="0.25">
      <c r="A3" s="1" t="s">
        <v>9</v>
      </c>
      <c r="B3" s="3">
        <v>1778482</v>
      </c>
      <c r="C3" s="3">
        <v>1344255</v>
      </c>
      <c r="D3" s="3">
        <v>686986</v>
      </c>
      <c r="E3" s="3">
        <v>479005</v>
      </c>
      <c r="F3" s="3">
        <v>382500</v>
      </c>
      <c r="G3" s="3">
        <v>148777</v>
      </c>
      <c r="H3" s="3">
        <v>70529</v>
      </c>
      <c r="I3" s="3">
        <v>20930</v>
      </c>
      <c r="J3" s="3"/>
      <c r="K3" s="3">
        <v>4911464</v>
      </c>
      <c r="L3" s="119">
        <f>SUM(B3:J3)-K3</f>
        <v>0</v>
      </c>
    </row>
    <row r="4" spans="1:12" x14ac:dyDescent="0.25">
      <c r="A4" s="1" t="s">
        <v>10</v>
      </c>
      <c r="B4" s="3" t="e">
        <f>NA()</f>
        <v>#N/A</v>
      </c>
      <c r="C4" s="3">
        <v>136973</v>
      </c>
      <c r="D4" s="3">
        <v>68459</v>
      </c>
      <c r="E4" s="3">
        <v>52159</v>
      </c>
      <c r="F4" s="1" t="e">
        <f>NA()</f>
        <v>#N/A</v>
      </c>
      <c r="G4" s="3">
        <v>18913</v>
      </c>
      <c r="H4" s="3">
        <v>7593</v>
      </c>
      <c r="I4" s="3">
        <v>4201</v>
      </c>
      <c r="J4" s="3"/>
      <c r="K4" s="1" t="e">
        <f>NA()</f>
        <v>#N/A</v>
      </c>
      <c r="L4" s="119" t="e">
        <f t="shared" ref="L4:L38" si="0">SUM(B4:J4)-K4</f>
        <v>#N/A</v>
      </c>
    </row>
    <row r="5" spans="1:12" x14ac:dyDescent="0.25">
      <c r="A5" s="1" t="s">
        <v>11</v>
      </c>
      <c r="B5" s="3" t="e">
        <f>+NA()</f>
        <v>#N/A</v>
      </c>
      <c r="C5" s="3">
        <v>84419</v>
      </c>
      <c r="D5" s="3">
        <v>41889</v>
      </c>
      <c r="E5" s="3">
        <v>31228</v>
      </c>
      <c r="F5" s="1" t="e">
        <f>NA()</f>
        <v>#N/A</v>
      </c>
      <c r="G5" s="3">
        <v>15776</v>
      </c>
      <c r="H5" s="1">
        <v>0</v>
      </c>
      <c r="I5" s="1">
        <v>0</v>
      </c>
      <c r="J5" s="1"/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3">
        <v>205546</v>
      </c>
      <c r="C6" s="117">
        <f>C4+C5</f>
        <v>221392</v>
      </c>
      <c r="D6" s="117">
        <f>D4+D5</f>
        <v>110348</v>
      </c>
      <c r="E6" s="117">
        <f>E4+E5</f>
        <v>83387</v>
      </c>
      <c r="F6" s="3">
        <v>42675</v>
      </c>
      <c r="G6" s="117">
        <f>G4+G5</f>
        <v>34689</v>
      </c>
      <c r="H6" s="117">
        <f>H4+H5</f>
        <v>7593</v>
      </c>
      <c r="I6" s="117">
        <f>I4+I5</f>
        <v>4201</v>
      </c>
      <c r="J6" s="5"/>
      <c r="K6" s="3">
        <v>709831</v>
      </c>
      <c r="L6" s="119">
        <f t="shared" si="0"/>
        <v>0</v>
      </c>
    </row>
    <row r="7" spans="1:12" x14ac:dyDescent="0.25">
      <c r="A7" s="1" t="s">
        <v>19</v>
      </c>
      <c r="B7" s="117">
        <f>SUM(B3,B6)</f>
        <v>1984028</v>
      </c>
      <c r="C7" s="117">
        <f t="shared" ref="C7:K7" si="1">SUM(C3,C6)</f>
        <v>1565647</v>
      </c>
      <c r="D7" s="117">
        <f t="shared" si="1"/>
        <v>797334</v>
      </c>
      <c r="E7" s="117">
        <f t="shared" si="1"/>
        <v>562392</v>
      </c>
      <c r="F7" s="117">
        <f t="shared" si="1"/>
        <v>425175</v>
      </c>
      <c r="G7" s="117">
        <f t="shared" si="1"/>
        <v>183466</v>
      </c>
      <c r="H7" s="117">
        <f t="shared" ref="H7:I7" si="2">SUM(H3,H6)</f>
        <v>78122</v>
      </c>
      <c r="I7" s="117">
        <f t="shared" si="2"/>
        <v>25131</v>
      </c>
      <c r="J7" s="117"/>
      <c r="K7" s="117">
        <f t="shared" si="1"/>
        <v>5621295</v>
      </c>
      <c r="L7" s="119">
        <f t="shared" si="0"/>
        <v>0</v>
      </c>
    </row>
    <row r="8" spans="1:12" x14ac:dyDescent="0.25">
      <c r="A8" s="1" t="s">
        <v>13</v>
      </c>
      <c r="B8" s="3">
        <v>1</v>
      </c>
      <c r="C8" s="3">
        <v>17</v>
      </c>
      <c r="D8" s="1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20</v>
      </c>
      <c r="L8" s="119">
        <f t="shared" si="0"/>
        <v>0</v>
      </c>
    </row>
    <row r="9" spans="1:12" x14ac:dyDescent="0.25">
      <c r="A9" s="1" t="s">
        <v>14</v>
      </c>
      <c r="B9" s="3">
        <v>876</v>
      </c>
      <c r="C9" s="3">
        <v>1565</v>
      </c>
      <c r="D9" s="1">
        <v>131</v>
      </c>
      <c r="E9" s="3">
        <v>132</v>
      </c>
      <c r="F9" s="3">
        <v>255</v>
      </c>
      <c r="G9" s="3">
        <v>141</v>
      </c>
      <c r="H9" s="3">
        <v>823</v>
      </c>
      <c r="I9" s="3">
        <v>0</v>
      </c>
      <c r="J9" s="3"/>
      <c r="K9" s="3">
        <v>3923</v>
      </c>
      <c r="L9" s="119">
        <f t="shared" si="0"/>
        <v>0</v>
      </c>
    </row>
    <row r="10" spans="1:12" x14ac:dyDescent="0.25">
      <c r="A10" s="1" t="s">
        <v>15</v>
      </c>
      <c r="B10" s="3">
        <v>0</v>
      </c>
      <c r="C10" s="3">
        <v>0</v>
      </c>
      <c r="D10" s="1">
        <v>0</v>
      </c>
      <c r="E10" s="3">
        <v>0</v>
      </c>
      <c r="F10" s="3">
        <v>26</v>
      </c>
      <c r="G10" s="3">
        <v>0</v>
      </c>
      <c r="H10" s="3">
        <v>0</v>
      </c>
      <c r="I10" s="3">
        <v>0</v>
      </c>
      <c r="J10" s="3"/>
      <c r="K10" s="3">
        <v>26</v>
      </c>
      <c r="L10" s="119">
        <f t="shared" si="0"/>
        <v>0</v>
      </c>
    </row>
    <row r="11" spans="1:12" x14ac:dyDescent="0.25">
      <c r="A11" s="1" t="s">
        <v>8</v>
      </c>
      <c r="B11" s="3">
        <v>1984905</v>
      </c>
      <c r="C11" s="3">
        <v>1567229</v>
      </c>
      <c r="D11" s="3">
        <v>797466</v>
      </c>
      <c r="E11" s="3">
        <v>562525</v>
      </c>
      <c r="F11" s="3">
        <v>425456</v>
      </c>
      <c r="G11" s="3">
        <v>183607</v>
      </c>
      <c r="H11" s="3">
        <v>78945</v>
      </c>
      <c r="I11" s="3">
        <v>25131</v>
      </c>
      <c r="J11" s="3"/>
      <c r="K11" s="3">
        <v>5625264</v>
      </c>
      <c r="L11" s="119">
        <f t="shared" si="0"/>
        <v>0</v>
      </c>
    </row>
    <row r="12" spans="1:12" x14ac:dyDescent="0.25">
      <c r="A12" s="120" t="s">
        <v>16</v>
      </c>
      <c r="B12" s="119">
        <f>SUM(B7:B10)-B11</f>
        <v>0</v>
      </c>
      <c r="C12" s="119">
        <f t="shared" ref="C12:K12" si="3">SUM(C7:C10)-C11</f>
        <v>0</v>
      </c>
      <c r="D12" s="119">
        <f t="shared" si="3"/>
        <v>0</v>
      </c>
      <c r="E12" s="119">
        <f t="shared" si="3"/>
        <v>0</v>
      </c>
      <c r="F12" s="119">
        <f t="shared" si="3"/>
        <v>0</v>
      </c>
      <c r="G12" s="119">
        <f t="shared" si="3"/>
        <v>0</v>
      </c>
      <c r="H12" s="119">
        <f t="shared" si="3"/>
        <v>0</v>
      </c>
      <c r="I12" s="119">
        <f t="shared" si="3"/>
        <v>0</v>
      </c>
      <c r="J12" s="119"/>
      <c r="K12" s="119">
        <f t="shared" si="3"/>
        <v>0</v>
      </c>
      <c r="L12" s="119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119" t="e">
        <f t="shared" si="0"/>
        <v>#VALUE!</v>
      </c>
    </row>
    <row r="16" spans="1:12" x14ac:dyDescent="0.25">
      <c r="A16" s="1" t="s">
        <v>9</v>
      </c>
      <c r="B16" s="9">
        <v>11350.182000000001</v>
      </c>
      <c r="C16" s="9">
        <v>7406.5649999999996</v>
      </c>
      <c r="D16" s="9">
        <v>3847.587</v>
      </c>
      <c r="E16" s="9">
        <v>2429.3939999999998</v>
      </c>
      <c r="F16" s="9">
        <v>1619.508</v>
      </c>
      <c r="G16" s="9">
        <v>1504.8820000000001</v>
      </c>
      <c r="H16" s="9">
        <v>734.58799999999997</v>
      </c>
      <c r="I16" s="9">
        <v>133.476</v>
      </c>
      <c r="J16" s="9"/>
      <c r="K16" s="9">
        <v>29026.182000000001</v>
      </c>
      <c r="L16" s="121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3568.3249999999998</v>
      </c>
      <c r="D17" s="9">
        <v>2101.0419999999999</v>
      </c>
      <c r="E17" s="9">
        <v>1164.788</v>
      </c>
      <c r="F17" s="9" t="e">
        <f>NA()</f>
        <v>#N/A</v>
      </c>
      <c r="G17" s="9">
        <v>189.203</v>
      </c>
      <c r="H17" s="9">
        <v>602.09100000000001</v>
      </c>
      <c r="I17" s="9">
        <v>307.63299999999998</v>
      </c>
      <c r="J17" s="9"/>
      <c r="K17" s="9" t="e">
        <f>NA()</f>
        <v>#N/A</v>
      </c>
      <c r="L17" s="121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6368.9359999999997</v>
      </c>
      <c r="D18" s="9">
        <v>3495.2510000000002</v>
      </c>
      <c r="E18" s="9">
        <v>2161.5520000000001</v>
      </c>
      <c r="F18" s="9" t="e">
        <f>NA()</f>
        <v>#N/A</v>
      </c>
      <c r="G18" s="9">
        <v>5453.2830000000004</v>
      </c>
      <c r="H18" s="9">
        <v>0</v>
      </c>
      <c r="I18" s="9">
        <v>0</v>
      </c>
      <c r="J18" s="9"/>
      <c r="K18" s="9" t="e">
        <f>NA()</f>
        <v>#N/A</v>
      </c>
      <c r="L18" s="121" t="e">
        <f t="shared" si="0"/>
        <v>#N/A</v>
      </c>
    </row>
    <row r="19" spans="1:12" x14ac:dyDescent="0.25">
      <c r="A19" s="1" t="s">
        <v>12</v>
      </c>
      <c r="B19" s="9">
        <v>15841.53</v>
      </c>
      <c r="C19" s="118">
        <f>C17+C18</f>
        <v>9937.2609999999986</v>
      </c>
      <c r="D19" s="118">
        <f>D17+D18</f>
        <v>5596.2929999999997</v>
      </c>
      <c r="E19" s="118">
        <f>E17+E18</f>
        <v>3326.34</v>
      </c>
      <c r="F19" s="9">
        <v>2758.1410000000001</v>
      </c>
      <c r="G19" s="118">
        <f>G17+G18</f>
        <v>5642.4860000000008</v>
      </c>
      <c r="H19" s="118">
        <f>H17+H18</f>
        <v>602.09100000000001</v>
      </c>
      <c r="I19" s="118">
        <f>I17+I18</f>
        <v>307.63299999999998</v>
      </c>
      <c r="J19" s="15"/>
      <c r="K19" s="9">
        <v>44011.775000000001</v>
      </c>
      <c r="L19" s="121">
        <f t="shared" si="0"/>
        <v>0</v>
      </c>
    </row>
    <row r="20" spans="1:12" x14ac:dyDescent="0.25">
      <c r="A20" s="1" t="s">
        <v>19</v>
      </c>
      <c r="B20" s="118">
        <f>SUM(B16,B19)</f>
        <v>27191.712</v>
      </c>
      <c r="C20" s="118">
        <f>SUM(C16,C19)</f>
        <v>17343.825999999997</v>
      </c>
      <c r="D20" s="118">
        <f>SUM(D16,D19)</f>
        <v>9443.8799999999992</v>
      </c>
      <c r="E20" s="118">
        <f t="shared" ref="E20:K20" si="4">SUM(E16,E19)</f>
        <v>5755.7340000000004</v>
      </c>
      <c r="F20" s="118">
        <f t="shared" si="4"/>
        <v>4377.6490000000003</v>
      </c>
      <c r="G20" s="118">
        <f t="shared" si="4"/>
        <v>7147.3680000000004</v>
      </c>
      <c r="H20" s="118">
        <f t="shared" si="4"/>
        <v>1336.6790000000001</v>
      </c>
      <c r="I20" s="118">
        <f t="shared" si="4"/>
        <v>441.10899999999998</v>
      </c>
      <c r="J20" s="118"/>
      <c r="K20" s="118">
        <f t="shared" si="4"/>
        <v>73037.956999999995</v>
      </c>
      <c r="L20" s="121">
        <f t="shared" si="0"/>
        <v>0</v>
      </c>
    </row>
    <row r="21" spans="1:12" x14ac:dyDescent="0.25">
      <c r="A21" s="1" t="s">
        <v>13</v>
      </c>
      <c r="B21" s="9">
        <v>442.42099999999999</v>
      </c>
      <c r="C21" s="9">
        <v>264.77199999999999</v>
      </c>
      <c r="D21" s="9">
        <v>4.8650000000000002</v>
      </c>
      <c r="E21" s="9">
        <v>1.982</v>
      </c>
      <c r="F21" s="9">
        <v>0</v>
      </c>
      <c r="G21" s="9">
        <v>0</v>
      </c>
      <c r="H21" s="9">
        <v>0</v>
      </c>
      <c r="I21" s="9">
        <v>0</v>
      </c>
      <c r="J21" s="9"/>
      <c r="K21" s="9">
        <v>714.04</v>
      </c>
      <c r="L21" s="121">
        <f t="shared" si="0"/>
        <v>0</v>
      </c>
    </row>
    <row r="22" spans="1:12" x14ac:dyDescent="0.25">
      <c r="A22" s="1" t="s">
        <v>14</v>
      </c>
      <c r="B22" s="9">
        <v>198.07599999999999</v>
      </c>
      <c r="C22" s="9">
        <v>156.65600000000001</v>
      </c>
      <c r="D22" s="9">
        <v>64.84</v>
      </c>
      <c r="E22" s="9">
        <v>42.890999999999998</v>
      </c>
      <c r="F22" s="9">
        <v>43.02</v>
      </c>
      <c r="G22" s="9">
        <v>17.402999999999999</v>
      </c>
      <c r="H22" s="9">
        <v>31.23</v>
      </c>
      <c r="I22" s="9">
        <v>0</v>
      </c>
      <c r="J22" s="9"/>
      <c r="K22" s="9">
        <v>554.11599999999999</v>
      </c>
      <c r="L22" s="121">
        <f t="shared" si="0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/>
      <c r="K23" s="9">
        <v>0</v>
      </c>
      <c r="L23" s="121">
        <f t="shared" si="0"/>
        <v>0</v>
      </c>
    </row>
    <row r="24" spans="1:12" x14ac:dyDescent="0.25">
      <c r="A24" s="1" t="s">
        <v>8</v>
      </c>
      <c r="B24" s="9">
        <v>27832.208999999999</v>
      </c>
      <c r="C24" s="9">
        <v>17765.254000000001</v>
      </c>
      <c r="D24" s="9">
        <v>9513.5849999999991</v>
      </c>
      <c r="E24" s="9">
        <v>5800.607</v>
      </c>
      <c r="F24" s="9">
        <v>4420.6689999999999</v>
      </c>
      <c r="G24" s="9">
        <v>7164.7709999999997</v>
      </c>
      <c r="H24" s="9">
        <v>1367.9090000000001</v>
      </c>
      <c r="I24" s="9">
        <v>441.10899999999998</v>
      </c>
      <c r="J24" s="9"/>
      <c r="K24" s="126">
        <v>74306.112999999998</v>
      </c>
      <c r="L24" s="121">
        <f t="shared" si="0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5">SUM(C20:C23)-C24</f>
        <v>0</v>
      </c>
      <c r="D25" s="121">
        <f t="shared" si="5"/>
        <v>0</v>
      </c>
      <c r="E25" s="121">
        <f t="shared" si="5"/>
        <v>0</v>
      </c>
      <c r="F25" s="121">
        <f t="shared" si="5"/>
        <v>0</v>
      </c>
      <c r="G25" s="121">
        <f t="shared" si="5"/>
        <v>0</v>
      </c>
      <c r="H25" s="121">
        <f t="shared" si="5"/>
        <v>0</v>
      </c>
      <c r="I25" s="121">
        <f t="shared" si="5"/>
        <v>0</v>
      </c>
      <c r="J25" s="121"/>
      <c r="K25" s="121">
        <f t="shared" si="5"/>
        <v>0</v>
      </c>
      <c r="L25" s="121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21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21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121" t="e">
        <f t="shared" si="0"/>
        <v>#VALUE!</v>
      </c>
    </row>
    <row r="29" spans="1:12" x14ac:dyDescent="0.25">
      <c r="A29" s="1" t="s">
        <v>9</v>
      </c>
      <c r="B29" s="9">
        <v>400.97800000000001</v>
      </c>
      <c r="C29" s="9">
        <v>288.303</v>
      </c>
      <c r="D29" s="9">
        <v>176.398</v>
      </c>
      <c r="E29" s="9">
        <v>83.132999999999996</v>
      </c>
      <c r="F29" s="9">
        <v>86.441999999999993</v>
      </c>
      <c r="G29" s="9">
        <v>41.667999999999999</v>
      </c>
      <c r="H29" s="9">
        <v>18.641999999999999</v>
      </c>
      <c r="I29" s="9">
        <v>6.2080000000000002</v>
      </c>
      <c r="J29" s="9"/>
      <c r="K29" s="9">
        <v>1101.7719999999999</v>
      </c>
      <c r="L29" s="121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217.20500000000001</v>
      </c>
      <c r="D30" s="9">
        <v>148.321</v>
      </c>
      <c r="E30" s="9">
        <v>57.698</v>
      </c>
      <c r="F30" s="9" t="e">
        <f>NA()</f>
        <v>#N/A</v>
      </c>
      <c r="G30" s="9">
        <v>8.9640000000000004</v>
      </c>
      <c r="H30" s="9">
        <v>21.573</v>
      </c>
      <c r="I30" s="9">
        <v>18.199000000000002</v>
      </c>
      <c r="J30" s="9"/>
      <c r="K30" s="9" t="e">
        <f>NA()</f>
        <v>#N/A</v>
      </c>
      <c r="L30" s="121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211.3</v>
      </c>
      <c r="D31" s="9">
        <v>122.52500000000001</v>
      </c>
      <c r="E31" s="9">
        <v>65.100999999999999</v>
      </c>
      <c r="F31" s="9" t="e">
        <f>NA()</f>
        <v>#N/A</v>
      </c>
      <c r="G31" s="9">
        <v>62.076000000000001</v>
      </c>
      <c r="H31" s="9">
        <v>0</v>
      </c>
      <c r="I31" s="9">
        <v>0</v>
      </c>
      <c r="J31" s="9"/>
      <c r="K31" s="9" t="e">
        <f>NA()</f>
        <v>#N/A</v>
      </c>
      <c r="L31" s="121" t="e">
        <f t="shared" si="0"/>
        <v>#N/A</v>
      </c>
    </row>
    <row r="32" spans="1:12" x14ac:dyDescent="0.25">
      <c r="A32" s="1" t="s">
        <v>12</v>
      </c>
      <c r="B32" s="9">
        <v>596.91899999999998</v>
      </c>
      <c r="C32" s="118">
        <f>C30+C31</f>
        <v>428.505</v>
      </c>
      <c r="D32" s="118">
        <f>D30+D31</f>
        <v>270.846</v>
      </c>
      <c r="E32" s="118">
        <f>E30+E31</f>
        <v>122.79900000000001</v>
      </c>
      <c r="F32" s="9">
        <v>139.096</v>
      </c>
      <c r="G32" s="118">
        <f>G30+G31</f>
        <v>71.040000000000006</v>
      </c>
      <c r="H32" s="118">
        <f>H30+H31</f>
        <v>21.573</v>
      </c>
      <c r="I32" s="118">
        <f>I30+I31</f>
        <v>18.199000000000002</v>
      </c>
      <c r="J32" s="15"/>
      <c r="K32" s="9">
        <v>1668.9770000000001</v>
      </c>
      <c r="L32" s="121">
        <f t="shared" si="0"/>
        <v>0</v>
      </c>
    </row>
    <row r="33" spans="1:12" x14ac:dyDescent="0.25">
      <c r="A33" s="1" t="s">
        <v>19</v>
      </c>
      <c r="B33" s="118">
        <f t="shared" ref="B33:I33" si="6">SUM(B29,B32)</f>
        <v>997.89699999999993</v>
      </c>
      <c r="C33" s="118">
        <f t="shared" si="6"/>
        <v>716.80799999999999</v>
      </c>
      <c r="D33" s="118">
        <f t="shared" si="6"/>
        <v>447.24400000000003</v>
      </c>
      <c r="E33" s="118">
        <f t="shared" si="6"/>
        <v>205.93200000000002</v>
      </c>
      <c r="F33" s="118">
        <f t="shared" si="6"/>
        <v>225.53800000000001</v>
      </c>
      <c r="G33" s="118">
        <f t="shared" si="6"/>
        <v>112.708</v>
      </c>
      <c r="H33" s="118">
        <f t="shared" si="6"/>
        <v>40.215000000000003</v>
      </c>
      <c r="I33" s="118">
        <f t="shared" si="6"/>
        <v>24.407000000000004</v>
      </c>
      <c r="J33" s="118"/>
      <c r="K33" s="118">
        <f t="shared" ref="K33" si="7">SUM(K29,K32)</f>
        <v>2770.7489999999998</v>
      </c>
      <c r="L33" s="121">
        <f t="shared" si="0"/>
        <v>0</v>
      </c>
    </row>
    <row r="34" spans="1:12" x14ac:dyDescent="0.25">
      <c r="A34" s="1" t="s">
        <v>13</v>
      </c>
      <c r="B34" s="9">
        <v>9.5090000000000003</v>
      </c>
      <c r="C34" s="9">
        <v>8.423</v>
      </c>
      <c r="D34" s="9">
        <v>0.20699999999999999</v>
      </c>
      <c r="E34" s="9">
        <v>8.5999999999999993E-2</v>
      </c>
      <c r="F34" s="9">
        <v>0</v>
      </c>
      <c r="G34" s="9">
        <v>0</v>
      </c>
      <c r="H34" s="9">
        <v>0</v>
      </c>
      <c r="I34" s="9">
        <v>0</v>
      </c>
      <c r="J34" s="9"/>
      <c r="K34" s="9">
        <v>18.225000000000001</v>
      </c>
      <c r="L34" s="121">
        <f t="shared" si="0"/>
        <v>0</v>
      </c>
    </row>
    <row r="35" spans="1:12" x14ac:dyDescent="0.25">
      <c r="A35" s="1" t="s">
        <v>14</v>
      </c>
      <c r="B35" s="9">
        <v>18.373999999999999</v>
      </c>
      <c r="C35" s="9">
        <v>13.948</v>
      </c>
      <c r="D35" s="9">
        <v>6.3949999999999996</v>
      </c>
      <c r="E35" s="9">
        <v>4.0890000000000004</v>
      </c>
      <c r="F35" s="9">
        <v>3.5489999999999999</v>
      </c>
      <c r="G35" s="9">
        <v>1.1160000000000001</v>
      </c>
      <c r="H35" s="9">
        <v>1.056</v>
      </c>
      <c r="I35" s="9">
        <v>0.73299999999999998</v>
      </c>
      <c r="J35" s="9"/>
      <c r="K35" s="9">
        <v>49.26</v>
      </c>
      <c r="L35" s="121">
        <f t="shared" si="0"/>
        <v>0</v>
      </c>
    </row>
    <row r="36" spans="1:12" x14ac:dyDescent="0.25">
      <c r="A36" s="1" t="s">
        <v>15</v>
      </c>
      <c r="B36" s="9">
        <v>0.128</v>
      </c>
      <c r="C36" s="9">
        <v>0</v>
      </c>
      <c r="D36" s="9">
        <v>0</v>
      </c>
      <c r="E36" s="9">
        <v>3.956</v>
      </c>
      <c r="F36" s="9">
        <v>0</v>
      </c>
      <c r="G36" s="9">
        <v>0</v>
      </c>
      <c r="H36" s="9">
        <v>0</v>
      </c>
      <c r="I36" s="9">
        <v>0</v>
      </c>
      <c r="J36" s="9"/>
      <c r="K36" s="9">
        <v>4.0839999999999996</v>
      </c>
      <c r="L36" s="121">
        <f t="shared" si="0"/>
        <v>0</v>
      </c>
    </row>
    <row r="37" spans="1:12" x14ac:dyDescent="0.25">
      <c r="A37" s="1" t="s">
        <v>8</v>
      </c>
      <c r="B37" s="9">
        <v>1025.9079999999999</v>
      </c>
      <c r="C37" s="9">
        <v>739.17899999999997</v>
      </c>
      <c r="D37" s="9">
        <v>453.846</v>
      </c>
      <c r="E37" s="9">
        <v>214.06299999999999</v>
      </c>
      <c r="F37" s="9">
        <v>229.08699999999999</v>
      </c>
      <c r="G37" s="9">
        <v>113.824</v>
      </c>
      <c r="H37" s="9">
        <v>41.271000000000001</v>
      </c>
      <c r="I37" s="9">
        <v>25.14</v>
      </c>
      <c r="J37" s="9"/>
      <c r="K37" s="9">
        <v>2842.3180000000002</v>
      </c>
      <c r="L37" s="121">
        <f t="shared" si="0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8">SUM(C33:C36)-C37</f>
        <v>0</v>
      </c>
      <c r="D38" s="121">
        <f t="shared" si="8"/>
        <v>0</v>
      </c>
      <c r="E38" s="121">
        <f t="shared" si="8"/>
        <v>0</v>
      </c>
      <c r="F38" s="121">
        <f t="shared" si="8"/>
        <v>0</v>
      </c>
      <c r="G38" s="121">
        <f t="shared" si="8"/>
        <v>0</v>
      </c>
      <c r="H38" s="121">
        <f t="shared" si="8"/>
        <v>0</v>
      </c>
      <c r="I38" s="121">
        <f t="shared" si="8"/>
        <v>0</v>
      </c>
      <c r="J38" s="121"/>
      <c r="K38" s="121">
        <f t="shared" si="8"/>
        <v>0</v>
      </c>
      <c r="L38" s="121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3.5327891658477371</v>
      </c>
      <c r="C42" s="124">
        <f t="shared" ref="C42:K42" si="9">C29*100/C16</f>
        <v>3.8925331783357064</v>
      </c>
      <c r="D42" s="124">
        <f t="shared" si="9"/>
        <v>4.5846396715655811</v>
      </c>
      <c r="E42" s="124">
        <f t="shared" si="9"/>
        <v>3.4219644899098296</v>
      </c>
      <c r="F42" s="124">
        <f t="shared" si="9"/>
        <v>5.3375469587059765</v>
      </c>
      <c r="G42" s="124">
        <f t="shared" si="9"/>
        <v>2.7688549667017082</v>
      </c>
      <c r="H42" s="124">
        <f t="shared" si="9"/>
        <v>2.5377490511688188</v>
      </c>
      <c r="I42" s="124">
        <f t="shared" si="9"/>
        <v>4.651023404956697</v>
      </c>
      <c r="J42" s="124"/>
      <c r="K42" s="124">
        <f t="shared" si="9"/>
        <v>3.795786852022081</v>
      </c>
      <c r="L42" s="4"/>
    </row>
    <row r="43" spans="1:12" x14ac:dyDescent="0.25">
      <c r="A43" s="1" t="s">
        <v>10</v>
      </c>
      <c r="B43" s="124" t="e">
        <f t="shared" ref="B43:K50" si="10">B30*100/B17</f>
        <v>#N/A</v>
      </c>
      <c r="C43" s="124">
        <f t="shared" si="10"/>
        <v>6.0870296287473815</v>
      </c>
      <c r="D43" s="124">
        <f t="shared" si="10"/>
        <v>7.0594019538876429</v>
      </c>
      <c r="E43" s="124">
        <f t="shared" si="10"/>
        <v>4.9535194387304813</v>
      </c>
      <c r="F43" s="124" t="e">
        <f t="shared" si="10"/>
        <v>#N/A</v>
      </c>
      <c r="G43" s="124">
        <f t="shared" si="10"/>
        <v>4.7377684286189972</v>
      </c>
      <c r="H43" s="124">
        <f t="shared" si="10"/>
        <v>3.58301319900148</v>
      </c>
      <c r="I43" s="124">
        <f t="shared" si="10"/>
        <v>5.9158152733939477</v>
      </c>
      <c r="J43" s="124"/>
      <c r="K43" s="124" t="e">
        <f t="shared" si="10"/>
        <v>#N/A</v>
      </c>
      <c r="L43" s="4"/>
    </row>
    <row r="44" spans="1:12" x14ac:dyDescent="0.25">
      <c r="A44" s="1" t="s">
        <v>11</v>
      </c>
      <c r="B44" s="124" t="e">
        <f t="shared" si="10"/>
        <v>#N/A</v>
      </c>
      <c r="C44" s="124">
        <f t="shared" si="10"/>
        <v>3.3176656195006515</v>
      </c>
      <c r="D44" s="124">
        <f t="shared" si="10"/>
        <v>3.5054707086844403</v>
      </c>
      <c r="E44" s="124">
        <f t="shared" si="10"/>
        <v>3.0117711718246891</v>
      </c>
      <c r="F44" s="124" t="e">
        <f t="shared" si="10"/>
        <v>#N/A</v>
      </c>
      <c r="G44" s="124">
        <f t="shared" si="10"/>
        <v>1.1383234649659664</v>
      </c>
      <c r="H44" s="124" t="e">
        <f t="shared" si="10"/>
        <v>#DIV/0!</v>
      </c>
      <c r="I44" s="124" t="e">
        <f t="shared" si="10"/>
        <v>#DIV/0!</v>
      </c>
      <c r="J44" s="124"/>
      <c r="K44" s="124" t="e">
        <f t="shared" si="10"/>
        <v>#N/A</v>
      </c>
      <c r="L44" s="4"/>
    </row>
    <row r="45" spans="1:12" x14ac:dyDescent="0.25">
      <c r="A45" s="1" t="s">
        <v>12</v>
      </c>
      <c r="B45" s="124">
        <f t="shared" si="10"/>
        <v>3.7680640695690379</v>
      </c>
      <c r="C45" s="124">
        <f t="shared" si="10"/>
        <v>4.3121037074501718</v>
      </c>
      <c r="D45" s="124">
        <f t="shared" si="10"/>
        <v>4.8397394489530834</v>
      </c>
      <c r="E45" s="124">
        <f t="shared" si="10"/>
        <v>3.691715218528473</v>
      </c>
      <c r="F45" s="124">
        <f t="shared" si="10"/>
        <v>5.0431069332568565</v>
      </c>
      <c r="G45" s="124">
        <f t="shared" si="10"/>
        <v>1.2590195172836938</v>
      </c>
      <c r="H45" s="124">
        <f t="shared" si="10"/>
        <v>3.58301319900148</v>
      </c>
      <c r="I45" s="124">
        <f t="shared" si="10"/>
        <v>5.9158152733939477</v>
      </c>
      <c r="J45" s="124"/>
      <c r="K45" s="124">
        <f t="shared" si="10"/>
        <v>3.7921147238437896</v>
      </c>
      <c r="L45" s="4"/>
    </row>
    <row r="46" spans="1:12" x14ac:dyDescent="0.25">
      <c r="A46" s="1" t="s">
        <v>19</v>
      </c>
      <c r="B46" s="124">
        <f t="shared" si="10"/>
        <v>3.6698571976637586</v>
      </c>
      <c r="C46" s="124">
        <f t="shared" si="10"/>
        <v>4.132928916606982</v>
      </c>
      <c r="D46" s="124">
        <f t="shared" si="10"/>
        <v>4.7358077400390526</v>
      </c>
      <c r="E46" s="124">
        <f t="shared" si="10"/>
        <v>3.5778581845512667</v>
      </c>
      <c r="F46" s="124">
        <f t="shared" si="10"/>
        <v>5.1520348022420253</v>
      </c>
      <c r="G46" s="124">
        <f t="shared" si="10"/>
        <v>1.5769161459155312</v>
      </c>
      <c r="H46" s="124">
        <f t="shared" si="10"/>
        <v>3.0085757313461201</v>
      </c>
      <c r="I46" s="124">
        <f t="shared" si="10"/>
        <v>5.5330995286879219</v>
      </c>
      <c r="J46" s="124"/>
      <c r="K46" s="124">
        <f t="shared" si="10"/>
        <v>3.7935740727249527</v>
      </c>
      <c r="L46" s="4"/>
    </row>
    <row r="47" spans="1:12" x14ac:dyDescent="0.25">
      <c r="A47" s="1" t="s">
        <v>13</v>
      </c>
      <c r="B47" s="124">
        <f t="shared" si="10"/>
        <v>2.1493102723424071</v>
      </c>
      <c r="C47" s="124">
        <f t="shared" si="10"/>
        <v>3.1812276222561295</v>
      </c>
      <c r="D47" s="124">
        <f t="shared" si="10"/>
        <v>4.2548818088386433</v>
      </c>
      <c r="E47" s="124">
        <f t="shared" si="10"/>
        <v>4.3390514631685164</v>
      </c>
      <c r="F47" s="124" t="e">
        <f t="shared" si="10"/>
        <v>#DIV/0!</v>
      </c>
      <c r="G47" s="124" t="e">
        <f t="shared" si="10"/>
        <v>#DIV/0!</v>
      </c>
      <c r="H47" s="124" t="e">
        <f t="shared" si="10"/>
        <v>#DIV/0!</v>
      </c>
      <c r="I47" s="124" t="e">
        <f t="shared" si="10"/>
        <v>#DIV/0!</v>
      </c>
      <c r="J47" s="124"/>
      <c r="K47" s="124">
        <f t="shared" si="10"/>
        <v>2.5523780180382056</v>
      </c>
      <c r="L47" s="4"/>
    </row>
    <row r="48" spans="1:12" x14ac:dyDescent="0.25">
      <c r="A48" s="1" t="s">
        <v>14</v>
      </c>
      <c r="B48" s="124">
        <f t="shared" si="10"/>
        <v>9.2762374038247941</v>
      </c>
      <c r="C48" s="124">
        <f t="shared" si="10"/>
        <v>8.9035849249310584</v>
      </c>
      <c r="D48" s="124">
        <f t="shared" si="10"/>
        <v>9.8627390499691536</v>
      </c>
      <c r="E48" s="124">
        <f t="shared" si="10"/>
        <v>9.5334685598377291</v>
      </c>
      <c r="F48" s="124">
        <f t="shared" si="10"/>
        <v>8.2496513249651322</v>
      </c>
      <c r="G48" s="124">
        <f t="shared" si="10"/>
        <v>6.4126874676779879</v>
      </c>
      <c r="H48" s="124">
        <f t="shared" si="10"/>
        <v>3.3813640730067247</v>
      </c>
      <c r="I48" s="124" t="e">
        <f t="shared" si="10"/>
        <v>#DIV/0!</v>
      </c>
      <c r="J48" s="124"/>
      <c r="K48" s="124">
        <f t="shared" si="10"/>
        <v>8.8898353413364717</v>
      </c>
      <c r="L48" s="4"/>
    </row>
    <row r="49" spans="1:12" x14ac:dyDescent="0.25">
      <c r="A49" s="1" t="s">
        <v>15</v>
      </c>
      <c r="B49" s="124" t="e">
        <f t="shared" si="10"/>
        <v>#DIV/0!</v>
      </c>
      <c r="C49" s="124" t="e">
        <f t="shared" si="10"/>
        <v>#DIV/0!</v>
      </c>
      <c r="D49" s="124" t="e">
        <f t="shared" si="10"/>
        <v>#DIV/0!</v>
      </c>
      <c r="E49" s="124" t="e">
        <f t="shared" si="10"/>
        <v>#DIV/0!</v>
      </c>
      <c r="F49" s="124" t="e">
        <f t="shared" si="10"/>
        <v>#DIV/0!</v>
      </c>
      <c r="G49" s="124" t="e">
        <f t="shared" si="10"/>
        <v>#DIV/0!</v>
      </c>
      <c r="H49" s="124" t="e">
        <f t="shared" si="10"/>
        <v>#DIV/0!</v>
      </c>
      <c r="I49" s="124" t="e">
        <f t="shared" si="10"/>
        <v>#DIV/0!</v>
      </c>
      <c r="J49" s="124"/>
      <c r="K49" s="124" t="e">
        <f t="shared" si="10"/>
        <v>#DIV/0!</v>
      </c>
      <c r="L49" s="4"/>
    </row>
    <row r="50" spans="1:12" x14ac:dyDescent="0.25">
      <c r="A50" s="1" t="s">
        <v>8</v>
      </c>
      <c r="B50" s="124">
        <f t="shared" si="10"/>
        <v>3.6860459045848639</v>
      </c>
      <c r="C50" s="124">
        <f t="shared" si="10"/>
        <v>4.1608130117362796</v>
      </c>
      <c r="D50" s="124">
        <f t="shared" si="10"/>
        <v>4.7705044943625357</v>
      </c>
      <c r="E50" s="124">
        <f t="shared" si="10"/>
        <v>3.69035516455433</v>
      </c>
      <c r="F50" s="124">
        <f t="shared" si="10"/>
        <v>5.1821794393563501</v>
      </c>
      <c r="G50" s="124">
        <f t="shared" si="10"/>
        <v>1.5886620800581066</v>
      </c>
      <c r="H50" s="124">
        <f t="shared" si="10"/>
        <v>3.0170866629286013</v>
      </c>
      <c r="I50" s="124">
        <f t="shared" si="10"/>
        <v>5.6992716086046764</v>
      </c>
      <c r="J50" s="124"/>
      <c r="K50" s="124">
        <f t="shared" si="10"/>
        <v>3.8251469297014644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27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3.5327891658477371</v>
      </c>
      <c r="C53" s="122">
        <f t="shared" ref="C53:J53" si="11">IF(C57&gt;0,C58*100/C57,NA())</f>
        <v>3.8925331783357064</v>
      </c>
      <c r="D53" s="122">
        <f t="shared" si="11"/>
        <v>4.5846396715655811</v>
      </c>
      <c r="E53" s="122">
        <f t="shared" si="11"/>
        <v>3.4219644899098296</v>
      </c>
      <c r="F53" s="122">
        <f t="shared" si="11"/>
        <v>5.3375469587059765</v>
      </c>
      <c r="G53" s="122">
        <f t="shared" si="11"/>
        <v>2.7688549667017082</v>
      </c>
      <c r="H53" s="122">
        <f t="shared" si="11"/>
        <v>2.5377490511688188</v>
      </c>
      <c r="I53" s="122">
        <f t="shared" si="11"/>
        <v>4.651023404956697</v>
      </c>
      <c r="J53" s="122">
        <f t="shared" si="11"/>
        <v>3.795786852022081</v>
      </c>
      <c r="K53" s="124">
        <f>K57</f>
        <v>3.795786852022081</v>
      </c>
      <c r="L53" s="124">
        <f>L57</f>
        <v>3.795786852022081</v>
      </c>
    </row>
    <row r="54" spans="1:12" x14ac:dyDescent="0.25">
      <c r="A54" s="1" t="s">
        <v>30</v>
      </c>
      <c r="B54" s="122">
        <f>IF(B63&gt;0,B64*100/B63,NA())</f>
        <v>3.7915846151689956</v>
      </c>
      <c r="C54" s="122">
        <f t="shared" ref="C54:J54" si="12">IF(C63&gt;0,C64*100/C63,NA())</f>
        <v>4.3526357437702776</v>
      </c>
      <c r="D54" s="122">
        <f t="shared" si="12"/>
        <v>4.896718989311327</v>
      </c>
      <c r="E54" s="122">
        <f t="shared" si="12"/>
        <v>3.8837652797375899</v>
      </c>
      <c r="F54" s="122">
        <f t="shared" si="12"/>
        <v>5.0923527780088316</v>
      </c>
      <c r="G54" s="122">
        <f t="shared" si="12"/>
        <v>1.2748659911881666</v>
      </c>
      <c r="H54" s="122">
        <f t="shared" si="12"/>
        <v>3.5730695808286788</v>
      </c>
      <c r="I54" s="122">
        <f t="shared" si="12"/>
        <v>6.1540862001150733</v>
      </c>
      <c r="J54" s="122">
        <f t="shared" si="12"/>
        <v>3.8439678717708303</v>
      </c>
      <c r="K54" s="124"/>
      <c r="L54" s="124">
        <f>L63</f>
        <v>3.8439678717708303</v>
      </c>
    </row>
    <row r="55" spans="1:12" x14ac:dyDescent="0.25">
      <c r="A55" s="1" t="s">
        <v>8</v>
      </c>
      <c r="B55" s="122">
        <f>IF(B60&gt;0,B61*100/B60,NA())</f>
        <v>3.6860459045848639</v>
      </c>
      <c r="C55" s="122">
        <f t="shared" ref="C55:J55" si="13">IF(C60&gt;0,C61*100/C60,NA())</f>
        <v>4.1608130117362796</v>
      </c>
      <c r="D55" s="122">
        <f t="shared" si="13"/>
        <v>4.7705044943625357</v>
      </c>
      <c r="E55" s="122">
        <f t="shared" si="13"/>
        <v>3.69035516455433</v>
      </c>
      <c r="F55" s="122">
        <f t="shared" si="13"/>
        <v>5.1821794393563501</v>
      </c>
      <c r="G55" s="122">
        <f t="shared" si="13"/>
        <v>1.5886620800581066</v>
      </c>
      <c r="H55" s="122">
        <f t="shared" si="13"/>
        <v>3.0170866629286013</v>
      </c>
      <c r="I55" s="122">
        <f t="shared" si="13"/>
        <v>5.6992716086046764</v>
      </c>
      <c r="J55" s="122">
        <f t="shared" si="13"/>
        <v>3.8251469297014644</v>
      </c>
      <c r="K55" s="124">
        <f>K50</f>
        <v>3.8251469297014644</v>
      </c>
      <c r="L55" s="124">
        <f>K50</f>
        <v>3.8251469297014644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K56" s="108" t="s">
        <v>40</v>
      </c>
      <c r="L56" s="108"/>
    </row>
    <row r="57" spans="1:12" x14ac:dyDescent="0.25">
      <c r="A57" s="1" t="s">
        <v>31</v>
      </c>
      <c r="B57" s="117">
        <f>IF(B58=0,0,B16)</f>
        <v>11350.182000000001</v>
      </c>
      <c r="C57" s="117">
        <f t="shared" ref="C57:I57" si="14">IF(C58=0,0,C16)</f>
        <v>7406.5649999999996</v>
      </c>
      <c r="D57" s="117">
        <f t="shared" si="14"/>
        <v>3847.587</v>
      </c>
      <c r="E57" s="117">
        <f t="shared" si="14"/>
        <v>2429.3939999999998</v>
      </c>
      <c r="F57" s="117">
        <f t="shared" si="14"/>
        <v>1619.508</v>
      </c>
      <c r="G57" s="117">
        <f t="shared" si="14"/>
        <v>1504.8820000000001</v>
      </c>
      <c r="H57" s="117">
        <f t="shared" si="14"/>
        <v>734.58799999999997</v>
      </c>
      <c r="I57" s="117">
        <f t="shared" si="14"/>
        <v>133.476</v>
      </c>
      <c r="J57" s="117">
        <f>SUM(B57:I57)</f>
        <v>29026.182000000001</v>
      </c>
      <c r="K57" s="124">
        <f>J58*100/J57</f>
        <v>3.795786852022081</v>
      </c>
      <c r="L57" s="124">
        <f>K57*K$50/K$60</f>
        <v>3.795786852022081</v>
      </c>
    </row>
    <row r="58" spans="1:12" x14ac:dyDescent="0.25">
      <c r="A58" s="1" t="s">
        <v>32</v>
      </c>
      <c r="B58" s="117">
        <f>_xlfn.IFNA(B29,0)</f>
        <v>400.97800000000001</v>
      </c>
      <c r="C58" s="117">
        <f t="shared" ref="C58:I58" si="15">_xlfn.IFNA(C29,0)</f>
        <v>288.303</v>
      </c>
      <c r="D58" s="117">
        <f t="shared" si="15"/>
        <v>176.398</v>
      </c>
      <c r="E58" s="117">
        <f t="shared" si="15"/>
        <v>83.132999999999996</v>
      </c>
      <c r="F58" s="117">
        <f t="shared" si="15"/>
        <v>86.441999999999993</v>
      </c>
      <c r="G58" s="117">
        <f t="shared" si="15"/>
        <v>41.667999999999999</v>
      </c>
      <c r="H58" s="117">
        <f t="shared" si="15"/>
        <v>18.641999999999999</v>
      </c>
      <c r="I58" s="117">
        <f t="shared" si="15"/>
        <v>6.2080000000000002</v>
      </c>
      <c r="J58" s="117">
        <f>SUM(B58:I58)</f>
        <v>1101.7719999999999</v>
      </c>
      <c r="K58" s="123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4"/>
    </row>
    <row r="60" spans="1:12" x14ac:dyDescent="0.25">
      <c r="A60" s="1" t="s">
        <v>38</v>
      </c>
      <c r="B60" s="117">
        <f>IF(B57=0,0,B24)</f>
        <v>27832.208999999999</v>
      </c>
      <c r="C60" s="117">
        <f t="shared" ref="C60:I60" si="16">IF(C57=0,0,C24)</f>
        <v>17765.254000000001</v>
      </c>
      <c r="D60" s="117">
        <f t="shared" si="16"/>
        <v>9513.5849999999991</v>
      </c>
      <c r="E60" s="117">
        <f t="shared" si="16"/>
        <v>5800.607</v>
      </c>
      <c r="F60" s="117">
        <f t="shared" si="16"/>
        <v>4420.6689999999999</v>
      </c>
      <c r="G60" s="117">
        <f t="shared" si="16"/>
        <v>7164.7709999999997</v>
      </c>
      <c r="H60" s="117">
        <f t="shared" si="16"/>
        <v>1367.9090000000001</v>
      </c>
      <c r="I60" s="117">
        <f t="shared" si="16"/>
        <v>441.10899999999998</v>
      </c>
      <c r="J60" s="117">
        <f>SUM(B60:I60)</f>
        <v>74306.112999999998</v>
      </c>
      <c r="K60" s="124">
        <f>J61*100/J60</f>
        <v>3.8251469297014644</v>
      </c>
      <c r="L60" s="124">
        <f>K60*K$50/K$60</f>
        <v>3.8251469297014644</v>
      </c>
    </row>
    <row r="61" spans="1:12" x14ac:dyDescent="0.25">
      <c r="A61" s="1" t="s">
        <v>39</v>
      </c>
      <c r="B61" s="117">
        <f>IF(B58=0,0,B37)</f>
        <v>1025.9079999999999</v>
      </c>
      <c r="C61" s="117">
        <f t="shared" ref="C61:I61" si="17">IF(C58=0,0,C37)</f>
        <v>739.17899999999997</v>
      </c>
      <c r="D61" s="117">
        <f t="shared" si="17"/>
        <v>453.846</v>
      </c>
      <c r="E61" s="117">
        <f t="shared" si="17"/>
        <v>214.06299999999999</v>
      </c>
      <c r="F61" s="117">
        <f t="shared" si="17"/>
        <v>229.08699999999999</v>
      </c>
      <c r="G61" s="117">
        <f t="shared" si="17"/>
        <v>113.824</v>
      </c>
      <c r="H61" s="117">
        <f t="shared" si="17"/>
        <v>41.271000000000001</v>
      </c>
      <c r="I61" s="117">
        <f t="shared" si="17"/>
        <v>25.14</v>
      </c>
      <c r="J61" s="117">
        <f>SUM(B61:I61)</f>
        <v>2842.3180000000002</v>
      </c>
      <c r="K61" s="123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16482.026999999998</v>
      </c>
      <c r="C63" s="117">
        <f t="shared" ref="C63:J64" si="18">C60-C57</f>
        <v>10358.689000000002</v>
      </c>
      <c r="D63" s="117">
        <f t="shared" si="18"/>
        <v>5665.9979999999996</v>
      </c>
      <c r="E63" s="117">
        <f t="shared" si="18"/>
        <v>3371.2130000000002</v>
      </c>
      <c r="F63" s="117">
        <f t="shared" si="18"/>
        <v>2801.1610000000001</v>
      </c>
      <c r="G63" s="117">
        <f t="shared" si="18"/>
        <v>5659.8889999999992</v>
      </c>
      <c r="H63" s="117">
        <f t="shared" si="18"/>
        <v>633.32100000000014</v>
      </c>
      <c r="I63" s="117">
        <f t="shared" si="18"/>
        <v>307.63299999999998</v>
      </c>
      <c r="J63" s="117">
        <f t="shared" si="18"/>
        <v>45279.930999999997</v>
      </c>
      <c r="K63" s="124">
        <f>J64*100/J63</f>
        <v>3.8439678717708303</v>
      </c>
      <c r="L63" s="124">
        <f>K63*K$50/K$60</f>
        <v>3.8439678717708303</v>
      </c>
    </row>
    <row r="64" spans="1:12" x14ac:dyDescent="0.25">
      <c r="A64" s="1" t="s">
        <v>193</v>
      </c>
      <c r="B64" s="117">
        <f>B61-B58</f>
        <v>624.92999999999984</v>
      </c>
      <c r="C64" s="117">
        <f t="shared" si="18"/>
        <v>450.87599999999998</v>
      </c>
      <c r="D64" s="117">
        <f t="shared" si="18"/>
        <v>277.44799999999998</v>
      </c>
      <c r="E64" s="117">
        <f t="shared" si="18"/>
        <v>130.93</v>
      </c>
      <c r="F64" s="117">
        <f t="shared" si="18"/>
        <v>142.64499999999998</v>
      </c>
      <c r="G64" s="117">
        <f t="shared" si="18"/>
        <v>72.156000000000006</v>
      </c>
      <c r="H64" s="117">
        <f t="shared" si="18"/>
        <v>22.629000000000001</v>
      </c>
      <c r="I64" s="117">
        <f t="shared" si="18"/>
        <v>18.932000000000002</v>
      </c>
      <c r="J64" s="117">
        <f t="shared" si="18"/>
        <v>1740.5460000000003</v>
      </c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0809-CE4F-4D41-B55C-F12FF7E7227B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1827382</v>
      </c>
      <c r="C3" s="3">
        <v>1368502</v>
      </c>
      <c r="D3" s="3">
        <v>715571</v>
      </c>
      <c r="E3" s="3">
        <f>486768+750</f>
        <v>487518</v>
      </c>
      <c r="F3" s="3">
        <v>397740</v>
      </c>
      <c r="G3" s="3">
        <v>151615</v>
      </c>
      <c r="H3" s="3">
        <v>72518</v>
      </c>
      <c r="I3" s="3">
        <v>21537</v>
      </c>
      <c r="J3" s="3"/>
      <c r="K3" s="3">
        <v>5040883</v>
      </c>
      <c r="L3" s="4">
        <f>SUM(B3:J3)-K3</f>
        <v>1500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1827382</v>
      </c>
      <c r="C7" s="5">
        <f t="shared" ref="C7:K7" si="1">SUM(C3,C6)</f>
        <v>1368502</v>
      </c>
      <c r="D7" s="5">
        <f t="shared" si="1"/>
        <v>715571</v>
      </c>
      <c r="E7" s="5">
        <f t="shared" si="1"/>
        <v>487518</v>
      </c>
      <c r="F7" s="5">
        <f t="shared" si="1"/>
        <v>397740</v>
      </c>
      <c r="G7" s="5">
        <f t="shared" si="1"/>
        <v>151615</v>
      </c>
      <c r="H7" s="5">
        <f t="shared" si="1"/>
        <v>72518</v>
      </c>
      <c r="I7" s="5"/>
      <c r="J7" s="5"/>
      <c r="K7" s="5">
        <f t="shared" si="1"/>
        <v>5040883</v>
      </c>
      <c r="L7" s="4">
        <f t="shared" si="0"/>
        <v>-20037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2038231</v>
      </c>
      <c r="C11" s="3">
        <v>1595187</v>
      </c>
      <c r="D11" s="3">
        <v>833501</v>
      </c>
      <c r="E11" s="3">
        <v>570870</v>
      </c>
      <c r="F11" s="3">
        <v>439518</v>
      </c>
      <c r="G11" s="3">
        <v>187072</v>
      </c>
      <c r="H11" s="3">
        <v>81123</v>
      </c>
      <c r="I11" s="3">
        <v>25995</v>
      </c>
      <c r="J11" s="3"/>
      <c r="K11" s="3">
        <v>5771497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-210849</v>
      </c>
      <c r="C12" s="4">
        <f t="shared" ref="C12:K12" si="2">SUM(C7:C10)-C11</f>
        <v>-226685</v>
      </c>
      <c r="D12" s="4">
        <f t="shared" si="2"/>
        <v>-117930</v>
      </c>
      <c r="E12" s="4">
        <f t="shared" si="2"/>
        <v>-83352</v>
      </c>
      <c r="F12" s="4">
        <f t="shared" si="2"/>
        <v>-41778</v>
      </c>
      <c r="G12" s="4">
        <f t="shared" si="2"/>
        <v>-35457</v>
      </c>
      <c r="H12" s="4">
        <f t="shared" si="2"/>
        <v>-8605</v>
      </c>
      <c r="I12" s="4"/>
      <c r="J12" s="4"/>
      <c r="K12" s="4">
        <f t="shared" si="2"/>
        <v>-730614</v>
      </c>
      <c r="L12" s="4">
        <f t="shared" si="0"/>
        <v>5958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12029.296</v>
      </c>
      <c r="C16" s="9">
        <v>7616.6959999999999</v>
      </c>
      <c r="D16" s="9">
        <v>4095.1970000000001</v>
      </c>
      <c r="E16" s="9">
        <v>2551.1309999999999</v>
      </c>
      <c r="F16" s="9">
        <v>1788.838</v>
      </c>
      <c r="G16" s="9">
        <v>1535.454</v>
      </c>
      <c r="H16" s="9">
        <v>793.97199999999998</v>
      </c>
      <c r="I16" s="9">
        <v>146.95099999999999</v>
      </c>
      <c r="J16" s="9"/>
      <c r="K16" s="9">
        <v>30557.535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12029.296</v>
      </c>
      <c r="C20" s="15">
        <f>SUM(C16,C19)</f>
        <v>7616.6959999999999</v>
      </c>
      <c r="D20" s="15">
        <f>SUM(D16,D19)</f>
        <v>4095.1970000000001</v>
      </c>
      <c r="E20" s="15">
        <f>SUM(E16,E19)</f>
        <v>2551.1309999999999</v>
      </c>
      <c r="F20" s="14"/>
      <c r="G20" s="14"/>
      <c r="H20" s="15">
        <f>SUM(H16,H19)</f>
        <v>793.97199999999998</v>
      </c>
      <c r="I20" s="15"/>
      <c r="J20" s="15"/>
      <c r="K20" s="14"/>
      <c r="L20" s="8">
        <f t="shared" si="0"/>
        <v>27086.292000000001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29909.207999999999</v>
      </c>
      <c r="C24" s="9">
        <v>19259.601999999999</v>
      </c>
      <c r="D24" s="9">
        <v>10088.629999999999</v>
      </c>
      <c r="E24" s="9">
        <v>6029.817</v>
      </c>
      <c r="F24" s="9">
        <v>4739.1149999999998</v>
      </c>
      <c r="G24" s="9">
        <v>7177.7129999999997</v>
      </c>
      <c r="H24" s="9">
        <v>1465.9110000000001</v>
      </c>
      <c r="I24" s="9">
        <v>488.91699999999997</v>
      </c>
      <c r="J24" s="9"/>
      <c r="K24" s="9">
        <v>79158.913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-17879.911999999997</v>
      </c>
      <c r="C25" s="8">
        <f t="shared" ref="C25:K25" si="3">SUM(C20:C23)-C24</f>
        <v>-11642.905999999999</v>
      </c>
      <c r="D25" s="8">
        <f t="shared" si="3"/>
        <v>-5993.4329999999991</v>
      </c>
      <c r="E25" s="8">
        <f t="shared" si="3"/>
        <v>-3478.6860000000001</v>
      </c>
      <c r="F25" s="8">
        <f t="shared" si="3"/>
        <v>-4739.1149999999998</v>
      </c>
      <c r="G25" s="8">
        <f t="shared" si="3"/>
        <v>-7177.7129999999997</v>
      </c>
      <c r="H25" s="8">
        <f t="shared" si="3"/>
        <v>-671.93900000000008</v>
      </c>
      <c r="I25" s="8"/>
      <c r="J25" s="8"/>
      <c r="K25" s="8">
        <f t="shared" si="3"/>
        <v>-79158.913</v>
      </c>
      <c r="L25" s="8">
        <f t="shared" si="0"/>
        <v>27575.209000000003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466.07100000000003</v>
      </c>
      <c r="C29" s="9">
        <v>341.81599999999997</v>
      </c>
      <c r="D29" s="9">
        <v>203.97499999999999</v>
      </c>
      <c r="E29" s="9">
        <v>100.822</v>
      </c>
      <c r="F29" s="9">
        <v>113.258</v>
      </c>
      <c r="G29" s="9">
        <v>49.561</v>
      </c>
      <c r="H29" s="9">
        <v>22.170999999999999</v>
      </c>
      <c r="I29" s="9">
        <v>7.1829999999999998</v>
      </c>
      <c r="J29" s="9"/>
      <c r="K29" s="9">
        <v>1304.857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466.07100000000003</v>
      </c>
      <c r="C33" s="15">
        <f>SUM(C29,C32)</f>
        <v>341.81599999999997</v>
      </c>
      <c r="D33" s="9" t="e">
        <f>NA()</f>
        <v>#N/A</v>
      </c>
      <c r="E33" s="15">
        <f>SUM(E29,E32)</f>
        <v>100.822</v>
      </c>
      <c r="F33" s="14"/>
      <c r="G33" s="14"/>
      <c r="H33" s="15">
        <f>SUM(H29,H32)</f>
        <v>22.170999999999999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1223.3440000000001</v>
      </c>
      <c r="C37" s="9">
        <v>898.21600000000001</v>
      </c>
      <c r="D37" s="9">
        <v>533.26700000000005</v>
      </c>
      <c r="E37" s="9">
        <v>255.08799999999999</v>
      </c>
      <c r="F37" s="9">
        <v>286.80900000000003</v>
      </c>
      <c r="G37" s="9">
        <v>130.869</v>
      </c>
      <c r="H37" s="9">
        <v>48.658999999999999</v>
      </c>
      <c r="I37" s="9">
        <v>29.035</v>
      </c>
      <c r="J37" s="9"/>
      <c r="K37" s="9">
        <v>3405.2869999999998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-757.27300000000002</v>
      </c>
      <c r="C38" s="8">
        <f t="shared" ref="C38:K38" si="4">SUM(C33:C36)-C37</f>
        <v>-556.40000000000009</v>
      </c>
      <c r="D38" s="8" t="e">
        <f t="shared" si="4"/>
        <v>#N/A</v>
      </c>
      <c r="E38" s="8">
        <f t="shared" si="4"/>
        <v>-154.26599999999999</v>
      </c>
      <c r="F38" s="8">
        <f t="shared" si="4"/>
        <v>-286.80900000000003</v>
      </c>
      <c r="G38" s="8">
        <f t="shared" si="4"/>
        <v>-130.869</v>
      </c>
      <c r="H38" s="8">
        <f t="shared" si="4"/>
        <v>-26.488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3.8744661366716726</v>
      </c>
      <c r="C42" s="7">
        <f t="shared" ref="C42:K42" si="5">C29*100/C16</f>
        <v>4.4877201348196119</v>
      </c>
      <c r="D42" s="7">
        <f t="shared" si="5"/>
        <v>4.9808348658196415</v>
      </c>
      <c r="E42" s="7">
        <f t="shared" si="5"/>
        <v>3.9520510706819842</v>
      </c>
      <c r="F42" s="7">
        <f t="shared" si="5"/>
        <v>6.3313726564395427</v>
      </c>
      <c r="G42" s="7">
        <f t="shared" si="5"/>
        <v>3.2277749773031301</v>
      </c>
      <c r="H42" s="7">
        <f t="shared" si="5"/>
        <v>2.7924158534557892</v>
      </c>
      <c r="I42" s="7">
        <f t="shared" si="5"/>
        <v>4.8880238991228371</v>
      </c>
      <c r="J42" s="7" t="e">
        <f t="shared" si="5"/>
        <v>#DIV/0!</v>
      </c>
      <c r="K42" s="7">
        <f t="shared" si="5"/>
        <v>4.2701644618913139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3.8744661366716726</v>
      </c>
      <c r="C46" s="7">
        <f t="shared" si="6"/>
        <v>4.4877201348196119</v>
      </c>
      <c r="D46" s="7" t="e">
        <f t="shared" si="6"/>
        <v>#N/A</v>
      </c>
      <c r="E46" s="7">
        <f t="shared" si="6"/>
        <v>3.9520510706819842</v>
      </c>
      <c r="F46" s="7" t="e">
        <f t="shared" si="6"/>
        <v>#DIV/0!</v>
      </c>
      <c r="G46" s="7" t="e">
        <f t="shared" si="6"/>
        <v>#DIV/0!</v>
      </c>
      <c r="H46" s="7">
        <f t="shared" si="6"/>
        <v>2.7924158534557892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4.0901918900694403</v>
      </c>
      <c r="C50" s="7">
        <f t="shared" si="6"/>
        <v>4.6637308496821488</v>
      </c>
      <c r="D50" s="7">
        <f t="shared" si="6"/>
        <v>5.285821761725825</v>
      </c>
      <c r="E50" s="7">
        <f t="shared" si="6"/>
        <v>4.2304434778037212</v>
      </c>
      <c r="F50" s="7">
        <f t="shared" si="6"/>
        <v>6.0519527380112113</v>
      </c>
      <c r="G50" s="7">
        <f t="shared" si="6"/>
        <v>1.823268776558773</v>
      </c>
      <c r="H50" s="7">
        <f t="shared" si="6"/>
        <v>3.3193693205112722</v>
      </c>
      <c r="I50" s="7">
        <f t="shared" si="6"/>
        <v>5.9386358011687062</v>
      </c>
      <c r="J50" s="7" t="e">
        <f t="shared" si="6"/>
        <v>#DIV/0!</v>
      </c>
      <c r="K50" s="7">
        <f t="shared" si="6"/>
        <v>4.3018364842882564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3.8744661366716726</v>
      </c>
      <c r="C53" s="114">
        <f t="shared" ref="C53:J53" si="7">IF(C57&gt;0,C58*100/C57,NA())</f>
        <v>4.4877201348196119</v>
      </c>
      <c r="D53" s="114">
        <f t="shared" si="7"/>
        <v>4.9808348658196415</v>
      </c>
      <c r="E53" s="114">
        <f t="shared" si="7"/>
        <v>3.9520510706819842</v>
      </c>
      <c r="F53" s="114">
        <f t="shared" si="7"/>
        <v>6.3313726564395427</v>
      </c>
      <c r="G53" s="114">
        <f t="shared" si="7"/>
        <v>3.2277749773031301</v>
      </c>
      <c r="H53" s="114">
        <f t="shared" si="7"/>
        <v>2.7924158534557892</v>
      </c>
      <c r="I53" s="114">
        <f t="shared" si="7"/>
        <v>4.8880238991228371</v>
      </c>
      <c r="J53" s="114">
        <f t="shared" si="7"/>
        <v>4.2701644618913139</v>
      </c>
      <c r="K53" s="7">
        <f>K57</f>
        <v>4.2701644618913139</v>
      </c>
      <c r="L53" s="7">
        <f>L57</f>
        <v>4.270164461891313</v>
      </c>
    </row>
    <row r="54" spans="1:12" x14ac:dyDescent="0.25">
      <c r="A54" s="1" t="s">
        <v>30</v>
      </c>
      <c r="B54" s="114">
        <f>IF(B63&gt;0,B64*100/B63,NA())</f>
        <v>4.235328451280969</v>
      </c>
      <c r="C54" s="114">
        <f t="shared" ref="C54:J54" si="8">IF(C63&gt;0,C64*100/C63,NA())</f>
        <v>4.7788756518346887</v>
      </c>
      <c r="D54" s="114">
        <f t="shared" si="8"/>
        <v>5.4942134165844534</v>
      </c>
      <c r="E54" s="114">
        <f t="shared" si="8"/>
        <v>4.434605480345164</v>
      </c>
      <c r="F54" s="114">
        <f t="shared" si="8"/>
        <v>5.882532385942068</v>
      </c>
      <c r="G54" s="114">
        <f t="shared" si="8"/>
        <v>1.4410540175486448</v>
      </c>
      <c r="H54" s="114">
        <f t="shared" si="8"/>
        <v>3.9420244992476996</v>
      </c>
      <c r="I54" s="114">
        <f t="shared" si="8"/>
        <v>6.3901089582005222</v>
      </c>
      <c r="J54" s="114">
        <f t="shared" si="8"/>
        <v>4.3217498894784434</v>
      </c>
      <c r="K54" s="7"/>
      <c r="L54" s="7">
        <f>L63</f>
        <v>4.3217498894784425</v>
      </c>
    </row>
    <row r="55" spans="1:12" x14ac:dyDescent="0.25">
      <c r="A55" s="1" t="s">
        <v>8</v>
      </c>
      <c r="B55" s="114">
        <f>IF(B60&gt;0,B61*100/B60,NA())</f>
        <v>4.0901918900694403</v>
      </c>
      <c r="C55" s="114">
        <f t="shared" ref="C55:J55" si="9">IF(C60&gt;0,C61*100/C60,NA())</f>
        <v>4.6637308496821488</v>
      </c>
      <c r="D55" s="114">
        <f t="shared" si="9"/>
        <v>5.285821761725825</v>
      </c>
      <c r="E55" s="114">
        <f t="shared" si="9"/>
        <v>4.2304434778037212</v>
      </c>
      <c r="F55" s="114">
        <f t="shared" si="9"/>
        <v>6.0519527380112113</v>
      </c>
      <c r="G55" s="114">
        <f t="shared" si="9"/>
        <v>1.823268776558773</v>
      </c>
      <c r="H55" s="114">
        <f t="shared" si="9"/>
        <v>3.3193693205112722</v>
      </c>
      <c r="I55" s="114">
        <f t="shared" si="9"/>
        <v>5.9386358011687062</v>
      </c>
      <c r="J55" s="114">
        <f t="shared" si="9"/>
        <v>4.3018364842882573</v>
      </c>
      <c r="K55" s="7">
        <f>K50</f>
        <v>4.3018364842882564</v>
      </c>
      <c r="L55" s="7">
        <f>K50</f>
        <v>4.3018364842882564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12029.296</v>
      </c>
      <c r="C57" s="3">
        <f t="shared" ref="C57:I57" si="10">IF(C58=0,0,C16)</f>
        <v>7616.6959999999999</v>
      </c>
      <c r="D57" s="3">
        <f t="shared" si="10"/>
        <v>4095.1970000000001</v>
      </c>
      <c r="E57" s="3">
        <f t="shared" si="10"/>
        <v>2551.1309999999999</v>
      </c>
      <c r="F57" s="3">
        <f t="shared" si="10"/>
        <v>1788.838</v>
      </c>
      <c r="G57" s="3">
        <f t="shared" si="10"/>
        <v>1535.454</v>
      </c>
      <c r="H57" s="3">
        <f t="shared" si="10"/>
        <v>793.97199999999998</v>
      </c>
      <c r="I57" s="3">
        <f t="shared" si="10"/>
        <v>146.95099999999999</v>
      </c>
      <c r="J57" s="3">
        <f>SUM(B57:I57)</f>
        <v>30557.535000000003</v>
      </c>
      <c r="K57" s="7">
        <f>J58*100/J57</f>
        <v>4.2701644618913139</v>
      </c>
      <c r="L57" s="7">
        <f>K57*K$50/K$60</f>
        <v>4.270164461891313</v>
      </c>
    </row>
    <row r="58" spans="1:12" x14ac:dyDescent="0.25">
      <c r="A58" s="1" t="s">
        <v>32</v>
      </c>
      <c r="B58" s="3">
        <f>_xlfn.IFNA(B29,0)</f>
        <v>466.07100000000003</v>
      </c>
      <c r="C58" s="3">
        <f t="shared" ref="C58:I58" si="11">_xlfn.IFNA(C29,0)</f>
        <v>341.81599999999997</v>
      </c>
      <c r="D58" s="3">
        <f t="shared" si="11"/>
        <v>203.97499999999999</v>
      </c>
      <c r="E58" s="3">
        <f t="shared" si="11"/>
        <v>100.822</v>
      </c>
      <c r="F58" s="3">
        <f t="shared" si="11"/>
        <v>113.258</v>
      </c>
      <c r="G58" s="3">
        <f t="shared" si="11"/>
        <v>49.561</v>
      </c>
      <c r="H58" s="3">
        <f t="shared" si="11"/>
        <v>22.170999999999999</v>
      </c>
      <c r="I58" s="3">
        <f t="shared" si="11"/>
        <v>7.1829999999999998</v>
      </c>
      <c r="J58" s="3">
        <f>SUM(B58:I58)</f>
        <v>1304.857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29909.207999999999</v>
      </c>
      <c r="C60" s="3">
        <f t="shared" ref="C60:I60" si="12">IF(C57=0,0,C24)</f>
        <v>19259.601999999999</v>
      </c>
      <c r="D60" s="3">
        <f t="shared" si="12"/>
        <v>10088.629999999999</v>
      </c>
      <c r="E60" s="3">
        <f t="shared" si="12"/>
        <v>6029.817</v>
      </c>
      <c r="F60" s="3">
        <f t="shared" si="12"/>
        <v>4739.1149999999998</v>
      </c>
      <c r="G60" s="3">
        <f t="shared" si="12"/>
        <v>7177.7129999999997</v>
      </c>
      <c r="H60" s="3">
        <f t="shared" si="12"/>
        <v>1465.9110000000001</v>
      </c>
      <c r="I60" s="3">
        <f t="shared" si="12"/>
        <v>488.91699999999997</v>
      </c>
      <c r="J60" s="3">
        <f>SUM(B60:I60)</f>
        <v>79158.913000000015</v>
      </c>
      <c r="K60" s="7">
        <f>J61*100/J60</f>
        <v>4.3018364842882573</v>
      </c>
      <c r="L60" s="7">
        <f>K60*K$50/K$60</f>
        <v>4.3018364842882564</v>
      </c>
    </row>
    <row r="61" spans="1:12" x14ac:dyDescent="0.25">
      <c r="A61" s="1" t="s">
        <v>39</v>
      </c>
      <c r="B61" s="3">
        <f>IF(B58=0,0,B37)</f>
        <v>1223.3440000000001</v>
      </c>
      <c r="C61" s="3">
        <f t="shared" ref="C61:I61" si="13">IF(C58=0,0,C37)</f>
        <v>898.21600000000001</v>
      </c>
      <c r="D61" s="3">
        <f t="shared" si="13"/>
        <v>533.26700000000005</v>
      </c>
      <c r="E61" s="3">
        <f t="shared" si="13"/>
        <v>255.08799999999999</v>
      </c>
      <c r="F61" s="3">
        <f t="shared" si="13"/>
        <v>286.80900000000003</v>
      </c>
      <c r="G61" s="3">
        <f t="shared" si="13"/>
        <v>130.869</v>
      </c>
      <c r="H61" s="3">
        <f t="shared" si="13"/>
        <v>48.658999999999999</v>
      </c>
      <c r="I61" s="3">
        <f t="shared" si="13"/>
        <v>29.035</v>
      </c>
      <c r="J61" s="3">
        <f>SUM(B61:I61)</f>
        <v>3405.2870000000007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17879.911999999997</v>
      </c>
      <c r="C63" s="3">
        <f t="shared" ref="C63:J64" si="14">C60-C57</f>
        <v>11642.905999999999</v>
      </c>
      <c r="D63" s="3">
        <f t="shared" si="14"/>
        <v>5993.4329999999991</v>
      </c>
      <c r="E63" s="3">
        <f t="shared" si="14"/>
        <v>3478.6860000000001</v>
      </c>
      <c r="F63" s="3">
        <f t="shared" si="14"/>
        <v>2950.277</v>
      </c>
      <c r="G63" s="3">
        <f t="shared" si="14"/>
        <v>5642.259</v>
      </c>
      <c r="H63" s="3">
        <f t="shared" si="14"/>
        <v>671.93900000000008</v>
      </c>
      <c r="I63" s="3">
        <f t="shared" si="14"/>
        <v>341.96600000000001</v>
      </c>
      <c r="J63" s="3">
        <f t="shared" si="14"/>
        <v>48601.378000000012</v>
      </c>
      <c r="K63" s="7">
        <f>J64*100/J63</f>
        <v>4.3217498894784434</v>
      </c>
      <c r="L63" s="7">
        <f>K63*K$50/K$60</f>
        <v>4.3217498894784425</v>
      </c>
    </row>
    <row r="64" spans="1:12" x14ac:dyDescent="0.25">
      <c r="A64" s="1" t="s">
        <v>193</v>
      </c>
      <c r="B64" s="3">
        <f>B61-B58</f>
        <v>757.27300000000002</v>
      </c>
      <c r="C64" s="3">
        <f t="shared" si="14"/>
        <v>556.40000000000009</v>
      </c>
      <c r="D64" s="3">
        <f t="shared" si="14"/>
        <v>329.29200000000003</v>
      </c>
      <c r="E64" s="3">
        <f t="shared" si="14"/>
        <v>154.26599999999999</v>
      </c>
      <c r="F64" s="3">
        <f t="shared" si="14"/>
        <v>173.55100000000004</v>
      </c>
      <c r="G64" s="3">
        <f t="shared" si="14"/>
        <v>81.307999999999993</v>
      </c>
      <c r="H64" s="3">
        <f t="shared" si="14"/>
        <v>26.488</v>
      </c>
      <c r="I64" s="3">
        <f t="shared" si="14"/>
        <v>21.852</v>
      </c>
      <c r="J64" s="3">
        <f t="shared" si="14"/>
        <v>2100.4300000000007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91CD-ADA6-4164-8603-5E73BA828BB5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1871428</v>
      </c>
      <c r="C3" s="3">
        <v>1390366</v>
      </c>
      <c r="D3" s="3">
        <v>747572</v>
      </c>
      <c r="E3" s="3">
        <v>492616</v>
      </c>
      <c r="F3" s="3">
        <v>400255</v>
      </c>
      <c r="G3" s="3">
        <v>153942</v>
      </c>
      <c r="H3" s="3">
        <v>75027</v>
      </c>
      <c r="I3" s="3">
        <v>24106</v>
      </c>
      <c r="J3" s="3"/>
      <c r="K3" s="3">
        <v>5155312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1871428</v>
      </c>
      <c r="C7" s="5">
        <f t="shared" ref="C7:K7" si="1">SUM(C3,C6)</f>
        <v>1390366</v>
      </c>
      <c r="D7" s="5">
        <f t="shared" si="1"/>
        <v>747572</v>
      </c>
      <c r="E7" s="5">
        <f t="shared" si="1"/>
        <v>492616</v>
      </c>
      <c r="F7" s="5">
        <f t="shared" si="1"/>
        <v>400255</v>
      </c>
      <c r="G7" s="5">
        <f t="shared" si="1"/>
        <v>153942</v>
      </c>
      <c r="H7" s="5">
        <f t="shared" si="1"/>
        <v>75027</v>
      </c>
      <c r="I7" s="5"/>
      <c r="J7" s="5"/>
      <c r="K7" s="5">
        <f t="shared" si="1"/>
        <v>5155312</v>
      </c>
      <c r="L7" s="4">
        <f t="shared" si="0"/>
        <v>-24106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2086303</v>
      </c>
      <c r="C11" s="3">
        <v>1619017</v>
      </c>
      <c r="D11" s="3">
        <v>873714</v>
      </c>
      <c r="E11" s="3">
        <v>578599</v>
      </c>
      <c r="F11" s="3">
        <v>459580</v>
      </c>
      <c r="G11" s="3">
        <v>189727</v>
      </c>
      <c r="H11" s="3">
        <v>83138</v>
      </c>
      <c r="I11" s="3">
        <v>28765</v>
      </c>
      <c r="J11" s="3"/>
      <c r="K11" s="3">
        <v>5918858</v>
      </c>
      <c r="L11" s="4">
        <f t="shared" si="0"/>
        <v>-15</v>
      </c>
    </row>
    <row r="12" spans="1:12" x14ac:dyDescent="0.25">
      <c r="A12" s="2" t="s">
        <v>16</v>
      </c>
      <c r="B12" s="4">
        <f>SUM(B7:B10)-B11</f>
        <v>-214875</v>
      </c>
      <c r="C12" s="4">
        <f t="shared" ref="C12:K12" si="2">SUM(C7:C10)-C11</f>
        <v>-228651</v>
      </c>
      <c r="D12" s="4">
        <f t="shared" si="2"/>
        <v>-126142</v>
      </c>
      <c r="E12" s="4">
        <f t="shared" si="2"/>
        <v>-85983</v>
      </c>
      <c r="F12" s="4">
        <f t="shared" si="2"/>
        <v>-59325</v>
      </c>
      <c r="G12" s="4">
        <f t="shared" si="2"/>
        <v>-35785</v>
      </c>
      <c r="H12" s="4">
        <f t="shared" si="2"/>
        <v>-8111</v>
      </c>
      <c r="I12" s="4"/>
      <c r="J12" s="4"/>
      <c r="K12" s="4">
        <f t="shared" si="2"/>
        <v>-763546</v>
      </c>
      <c r="L12" s="4">
        <f t="shared" si="0"/>
        <v>4674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12602.237999999999</v>
      </c>
      <c r="C16" s="9">
        <v>7846.7479999999996</v>
      </c>
      <c r="D16" s="9">
        <v>4458.5159999999996</v>
      </c>
      <c r="E16" s="9">
        <v>2661.3760000000002</v>
      </c>
      <c r="F16" s="9">
        <v>1832.1469999999999</v>
      </c>
      <c r="G16" s="9">
        <v>1622.079</v>
      </c>
      <c r="H16" s="9">
        <v>843.94</v>
      </c>
      <c r="I16" s="9">
        <v>163.72399999999999</v>
      </c>
      <c r="J16" s="9"/>
      <c r="K16" s="9">
        <v>32048.768</v>
      </c>
      <c r="L16" s="8">
        <f t="shared" si="0"/>
        <v>-18.000000000003638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12602.237999999999</v>
      </c>
      <c r="C20" s="15">
        <f>SUM(C16,C19)</f>
        <v>7846.7479999999996</v>
      </c>
      <c r="D20" s="15">
        <f>SUM(D16,D19)</f>
        <v>4458.5159999999996</v>
      </c>
      <c r="E20" s="15">
        <f>SUM(E16,E19)</f>
        <v>2661.3760000000002</v>
      </c>
      <c r="F20" s="14"/>
      <c r="G20" s="14"/>
      <c r="H20" s="15">
        <f>SUM(H16,H19)</f>
        <v>843.94</v>
      </c>
      <c r="I20" s="15"/>
      <c r="J20" s="15"/>
      <c r="K20" s="14"/>
      <c r="L20" s="8">
        <f t="shared" si="0"/>
        <v>28412.817999999996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30619.526999999998</v>
      </c>
      <c r="C24" s="9">
        <v>20261.014999999999</v>
      </c>
      <c r="D24" s="9">
        <v>10982.709000000001</v>
      </c>
      <c r="E24" s="9">
        <v>6242.9340000000002</v>
      </c>
      <c r="F24" s="9">
        <v>4963.2550000000001</v>
      </c>
      <c r="G24" s="9">
        <v>7380.8959999999997</v>
      </c>
      <c r="H24" s="9">
        <v>1553.9839999999999</v>
      </c>
      <c r="I24" s="9">
        <v>542.4</v>
      </c>
      <c r="J24" s="9"/>
      <c r="K24" s="9">
        <v>82546.720000000001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-18017.288999999997</v>
      </c>
      <c r="C25" s="8">
        <f t="shared" ref="C25:K25" si="3">SUM(C20:C23)-C24</f>
        <v>-12414.267</v>
      </c>
      <c r="D25" s="8">
        <f t="shared" si="3"/>
        <v>-6524.1930000000011</v>
      </c>
      <c r="E25" s="8">
        <f t="shared" si="3"/>
        <v>-3581.558</v>
      </c>
      <c r="F25" s="8">
        <f t="shared" si="3"/>
        <v>-4963.2550000000001</v>
      </c>
      <c r="G25" s="8">
        <f t="shared" si="3"/>
        <v>-7380.8959999999997</v>
      </c>
      <c r="H25" s="8">
        <f t="shared" si="3"/>
        <v>-710.04399999999987</v>
      </c>
      <c r="I25" s="8"/>
      <c r="J25" s="8"/>
      <c r="K25" s="8">
        <f t="shared" si="3"/>
        <v>-82546.720000000001</v>
      </c>
      <c r="L25" s="8">
        <f t="shared" si="0"/>
        <v>28955.218000000008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579.40599999999995</v>
      </c>
      <c r="C29" s="9">
        <v>410.25299999999999</v>
      </c>
      <c r="D29" s="9">
        <v>250.755</v>
      </c>
      <c r="E29" s="9">
        <v>123.65300000000001</v>
      </c>
      <c r="F29" s="9">
        <v>131.01</v>
      </c>
      <c r="G29" s="9">
        <v>60.091000000000001</v>
      </c>
      <c r="H29" s="9">
        <v>28.033999999999999</v>
      </c>
      <c r="I29" s="9">
        <v>9.5259999999999998</v>
      </c>
      <c r="J29" s="9"/>
      <c r="K29" s="9">
        <v>1592.7280000000001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579.40599999999995</v>
      </c>
      <c r="C33" s="15">
        <f>SUM(C29,C32)</f>
        <v>410.25299999999999</v>
      </c>
      <c r="D33" s="9" t="e">
        <f>NA()</f>
        <v>#N/A</v>
      </c>
      <c r="E33" s="15">
        <f>SUM(E29,E32)</f>
        <v>123.65300000000001</v>
      </c>
      <c r="F33" s="14"/>
      <c r="G33" s="14"/>
      <c r="H33" s="15">
        <f>SUM(H29,H32)</f>
        <v>28.033999999999999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1504.827</v>
      </c>
      <c r="C37" s="9">
        <v>1097.9010000000001</v>
      </c>
      <c r="D37" s="9">
        <v>649.58199999999999</v>
      </c>
      <c r="E37" s="9">
        <v>315.62</v>
      </c>
      <c r="F37" s="9">
        <v>346.536</v>
      </c>
      <c r="G37" s="9">
        <v>156.21</v>
      </c>
      <c r="H37" s="9">
        <v>62.313000000000002</v>
      </c>
      <c r="I37" s="9">
        <v>38.063000000000002</v>
      </c>
      <c r="J37" s="9"/>
      <c r="K37" s="9">
        <v>4171.05</v>
      </c>
      <c r="L37" s="8">
        <f t="shared" si="0"/>
        <v>1.9999999994979589E-3</v>
      </c>
    </row>
    <row r="38" spans="1:12" x14ac:dyDescent="0.25">
      <c r="A38" s="2" t="s">
        <v>16</v>
      </c>
      <c r="B38" s="8">
        <f>SUM(B33:B36)-B37</f>
        <v>-925.42100000000005</v>
      </c>
      <c r="C38" s="8">
        <f t="shared" ref="C38:K38" si="4">SUM(C33:C36)-C37</f>
        <v>-687.64800000000014</v>
      </c>
      <c r="D38" s="8" t="e">
        <f t="shared" si="4"/>
        <v>#N/A</v>
      </c>
      <c r="E38" s="8">
        <f t="shared" si="4"/>
        <v>-191.96699999999998</v>
      </c>
      <c r="F38" s="8">
        <f t="shared" si="4"/>
        <v>-346.536</v>
      </c>
      <c r="G38" s="8">
        <f t="shared" si="4"/>
        <v>-156.21</v>
      </c>
      <c r="H38" s="8">
        <f t="shared" si="4"/>
        <v>-34.279000000000003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4.5976436883670972</v>
      </c>
      <c r="C42" s="7">
        <f t="shared" ref="C42:K42" si="5">C29*100/C16</f>
        <v>5.2283187888791636</v>
      </c>
      <c r="D42" s="7">
        <f t="shared" si="5"/>
        <v>5.6241807812285529</v>
      </c>
      <c r="E42" s="7">
        <f t="shared" si="5"/>
        <v>4.6462055718545594</v>
      </c>
      <c r="F42" s="7">
        <f t="shared" si="5"/>
        <v>7.1506271057944586</v>
      </c>
      <c r="G42" s="7">
        <f t="shared" si="5"/>
        <v>3.7045667936025315</v>
      </c>
      <c r="H42" s="7">
        <f t="shared" si="5"/>
        <v>3.3218001279711826</v>
      </c>
      <c r="I42" s="7">
        <f t="shared" si="5"/>
        <v>5.8183284063423812</v>
      </c>
      <c r="J42" s="7" t="e">
        <f t="shared" si="5"/>
        <v>#DIV/0!</v>
      </c>
      <c r="K42" s="7">
        <f t="shared" si="5"/>
        <v>4.9697011754086775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4.5976436883670972</v>
      </c>
      <c r="C46" s="7">
        <f t="shared" si="6"/>
        <v>5.2283187888791636</v>
      </c>
      <c r="D46" s="7" t="e">
        <f t="shared" si="6"/>
        <v>#N/A</v>
      </c>
      <c r="E46" s="7">
        <f t="shared" si="6"/>
        <v>4.6462055718545594</v>
      </c>
      <c r="F46" s="7" t="e">
        <f t="shared" si="6"/>
        <v>#DIV/0!</v>
      </c>
      <c r="G46" s="7" t="e">
        <f t="shared" si="6"/>
        <v>#DIV/0!</v>
      </c>
      <c r="H46" s="7">
        <f t="shared" si="6"/>
        <v>3.3218001279711826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4.9145991053356255</v>
      </c>
      <c r="C50" s="7">
        <f t="shared" si="6"/>
        <v>5.4187857814625779</v>
      </c>
      <c r="D50" s="7">
        <f t="shared" si="6"/>
        <v>5.914588103900412</v>
      </c>
      <c r="E50" s="7">
        <f t="shared" si="6"/>
        <v>5.0556356994964222</v>
      </c>
      <c r="F50" s="7">
        <f t="shared" si="6"/>
        <v>6.9820309454178755</v>
      </c>
      <c r="G50" s="7">
        <f t="shared" si="6"/>
        <v>2.1164097150264682</v>
      </c>
      <c r="H50" s="7">
        <f t="shared" si="6"/>
        <v>4.0098868456818089</v>
      </c>
      <c r="I50" s="7">
        <f t="shared" si="6"/>
        <v>7.0175147492625376</v>
      </c>
      <c r="J50" s="7" t="e">
        <f t="shared" si="6"/>
        <v>#DIV/0!</v>
      </c>
      <c r="K50" s="7">
        <f t="shared" si="6"/>
        <v>5.0529566771399272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4.5976436883670972</v>
      </c>
      <c r="C53" s="114">
        <f t="shared" ref="C53:J53" si="7">IF(C57&gt;0,C58*100/C57,NA())</f>
        <v>5.2283187888791636</v>
      </c>
      <c r="D53" s="114">
        <f t="shared" si="7"/>
        <v>5.6241807812285529</v>
      </c>
      <c r="E53" s="114">
        <f t="shared" si="7"/>
        <v>4.6462055718545594</v>
      </c>
      <c r="F53" s="114">
        <f t="shared" si="7"/>
        <v>7.1506271057944586</v>
      </c>
      <c r="G53" s="114">
        <f t="shared" si="7"/>
        <v>3.7045667936025315</v>
      </c>
      <c r="H53" s="114">
        <f t="shared" si="7"/>
        <v>3.3218001279711826</v>
      </c>
      <c r="I53" s="114">
        <f t="shared" si="7"/>
        <v>5.8183284063423812</v>
      </c>
      <c r="J53" s="114">
        <f t="shared" si="7"/>
        <v>4.9724939470698928</v>
      </c>
      <c r="K53" s="7">
        <f>K57</f>
        <v>4.9724939470698928</v>
      </c>
      <c r="L53" s="7">
        <f>L57</f>
        <v>4.9724915627822126</v>
      </c>
    </row>
    <row r="54" spans="1:12" x14ac:dyDescent="0.25">
      <c r="A54" s="1" t="s">
        <v>30</v>
      </c>
      <c r="B54" s="114">
        <f>IF(B63&gt;0,B64*100/B63,NA())</f>
        <v>5.1362943670382384</v>
      </c>
      <c r="C54" s="114">
        <f t="shared" ref="C54:J54" si="8">IF(C63&gt;0,C64*100/C63,NA())</f>
        <v>5.5391752086530781</v>
      </c>
      <c r="D54" s="114">
        <f t="shared" si="8"/>
        <v>6.1130472381794947</v>
      </c>
      <c r="E54" s="114">
        <f t="shared" si="8"/>
        <v>5.3598741106524024</v>
      </c>
      <c r="F54" s="114">
        <f t="shared" si="8"/>
        <v>6.8833780246481444</v>
      </c>
      <c r="G54" s="114">
        <f t="shared" si="8"/>
        <v>1.6690754368475331</v>
      </c>
      <c r="H54" s="114">
        <f t="shared" si="8"/>
        <v>4.8277289858093315</v>
      </c>
      <c r="I54" s="114">
        <f t="shared" si="8"/>
        <v>7.5359938311379659</v>
      </c>
      <c r="J54" s="114">
        <f t="shared" si="8"/>
        <v>5.1039798279957189</v>
      </c>
      <c r="K54" s="7"/>
      <c r="L54" s="7">
        <f>L63</f>
        <v>5.1039773806611715</v>
      </c>
    </row>
    <row r="55" spans="1:12" x14ac:dyDescent="0.25">
      <c r="A55" s="1" t="s">
        <v>8</v>
      </c>
      <c r="B55" s="114">
        <f>IF(B60&gt;0,B61*100/B60,NA())</f>
        <v>4.9145991053356255</v>
      </c>
      <c r="C55" s="114">
        <f t="shared" ref="C55:J55" si="9">IF(C60&gt;0,C61*100/C60,NA())</f>
        <v>5.4187857814625779</v>
      </c>
      <c r="D55" s="114">
        <f t="shared" si="9"/>
        <v>5.914588103900412</v>
      </c>
      <c r="E55" s="114">
        <f t="shared" si="9"/>
        <v>5.0556356994964222</v>
      </c>
      <c r="F55" s="114">
        <f t="shared" si="9"/>
        <v>6.9820309454178755</v>
      </c>
      <c r="G55" s="114">
        <f t="shared" si="9"/>
        <v>2.1164097150264682</v>
      </c>
      <c r="H55" s="114">
        <f t="shared" si="9"/>
        <v>4.0098868456818089</v>
      </c>
      <c r="I55" s="114">
        <f t="shared" si="9"/>
        <v>7.0175147492625376</v>
      </c>
      <c r="J55" s="114">
        <f t="shared" si="9"/>
        <v>5.0529591000102734</v>
      </c>
      <c r="K55" s="7">
        <f>K50</f>
        <v>5.0529566771399272</v>
      </c>
      <c r="L55" s="7">
        <f>K50</f>
        <v>5.0529566771399272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12602.237999999999</v>
      </c>
      <c r="C57" s="3">
        <f t="shared" ref="C57:I57" si="10">IF(C58=0,0,C16)</f>
        <v>7846.7479999999996</v>
      </c>
      <c r="D57" s="3">
        <f t="shared" si="10"/>
        <v>4458.5159999999996</v>
      </c>
      <c r="E57" s="3">
        <f t="shared" si="10"/>
        <v>2661.3760000000002</v>
      </c>
      <c r="F57" s="3">
        <f t="shared" si="10"/>
        <v>1832.1469999999999</v>
      </c>
      <c r="G57" s="3">
        <f t="shared" si="10"/>
        <v>1622.079</v>
      </c>
      <c r="H57" s="3">
        <f t="shared" si="10"/>
        <v>843.94</v>
      </c>
      <c r="I57" s="3">
        <f t="shared" si="10"/>
        <v>163.72399999999999</v>
      </c>
      <c r="J57" s="3">
        <f>SUM(B57:I57)</f>
        <v>32030.767999999996</v>
      </c>
      <c r="K57" s="7">
        <f>J58*100/J57</f>
        <v>4.9724939470698928</v>
      </c>
      <c r="L57" s="7">
        <f>K57*K$50/K$60</f>
        <v>4.9724915627822126</v>
      </c>
    </row>
    <row r="58" spans="1:12" x14ac:dyDescent="0.25">
      <c r="A58" s="1" t="s">
        <v>32</v>
      </c>
      <c r="B58" s="3">
        <f>_xlfn.IFNA(B29,0)</f>
        <v>579.40599999999995</v>
      </c>
      <c r="C58" s="3">
        <f t="shared" ref="C58:I58" si="11">_xlfn.IFNA(C29,0)</f>
        <v>410.25299999999999</v>
      </c>
      <c r="D58" s="3">
        <f t="shared" si="11"/>
        <v>250.755</v>
      </c>
      <c r="E58" s="3">
        <f t="shared" si="11"/>
        <v>123.65300000000001</v>
      </c>
      <c r="F58" s="3">
        <f t="shared" si="11"/>
        <v>131.01</v>
      </c>
      <c r="G58" s="3">
        <f t="shared" si="11"/>
        <v>60.091000000000001</v>
      </c>
      <c r="H58" s="3">
        <f t="shared" si="11"/>
        <v>28.033999999999999</v>
      </c>
      <c r="I58" s="3">
        <f t="shared" si="11"/>
        <v>9.5259999999999998</v>
      </c>
      <c r="J58" s="3">
        <f>SUM(B58:I58)</f>
        <v>1592.7279999999998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30619.526999999998</v>
      </c>
      <c r="C60" s="3">
        <f t="shared" ref="C60:I60" si="12">IF(C57=0,0,C24)</f>
        <v>20261.014999999999</v>
      </c>
      <c r="D60" s="3">
        <f t="shared" si="12"/>
        <v>10982.709000000001</v>
      </c>
      <c r="E60" s="3">
        <f t="shared" si="12"/>
        <v>6242.9340000000002</v>
      </c>
      <c r="F60" s="3">
        <f t="shared" si="12"/>
        <v>4963.2550000000001</v>
      </c>
      <c r="G60" s="3">
        <f t="shared" si="12"/>
        <v>7380.8959999999997</v>
      </c>
      <c r="H60" s="3">
        <f t="shared" si="12"/>
        <v>1553.9839999999999</v>
      </c>
      <c r="I60" s="3">
        <f t="shared" si="12"/>
        <v>542.4</v>
      </c>
      <c r="J60" s="3">
        <f>SUM(B60:I60)</f>
        <v>82546.719999999987</v>
      </c>
      <c r="K60" s="7">
        <f>J61*100/J60</f>
        <v>5.0529591000102734</v>
      </c>
      <c r="L60" s="7">
        <f>K60*K$50/K$60</f>
        <v>5.0529566771399272</v>
      </c>
    </row>
    <row r="61" spans="1:12" x14ac:dyDescent="0.25">
      <c r="A61" s="1" t="s">
        <v>39</v>
      </c>
      <c r="B61" s="3">
        <f>IF(B58=0,0,B37)</f>
        <v>1504.827</v>
      </c>
      <c r="C61" s="3">
        <f t="shared" ref="C61:I61" si="13">IF(C58=0,0,C37)</f>
        <v>1097.9010000000001</v>
      </c>
      <c r="D61" s="3">
        <f t="shared" si="13"/>
        <v>649.58199999999999</v>
      </c>
      <c r="E61" s="3">
        <f t="shared" si="13"/>
        <v>315.62</v>
      </c>
      <c r="F61" s="3">
        <f t="shared" si="13"/>
        <v>346.536</v>
      </c>
      <c r="G61" s="3">
        <f t="shared" si="13"/>
        <v>156.21</v>
      </c>
      <c r="H61" s="3">
        <f t="shared" si="13"/>
        <v>62.313000000000002</v>
      </c>
      <c r="I61" s="3">
        <f t="shared" si="13"/>
        <v>38.063000000000002</v>
      </c>
      <c r="J61" s="3">
        <f>SUM(B61:I61)</f>
        <v>4171.0519999999997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18017.288999999997</v>
      </c>
      <c r="C63" s="3">
        <f t="shared" ref="C63:J64" si="14">C60-C57</f>
        <v>12414.267</v>
      </c>
      <c r="D63" s="3">
        <f t="shared" si="14"/>
        <v>6524.1930000000011</v>
      </c>
      <c r="E63" s="3">
        <f t="shared" si="14"/>
        <v>3581.558</v>
      </c>
      <c r="F63" s="3">
        <f t="shared" si="14"/>
        <v>3131.1080000000002</v>
      </c>
      <c r="G63" s="3">
        <f t="shared" si="14"/>
        <v>5758.817</v>
      </c>
      <c r="H63" s="3">
        <f t="shared" si="14"/>
        <v>710.04399999999987</v>
      </c>
      <c r="I63" s="3">
        <f t="shared" si="14"/>
        <v>378.67599999999999</v>
      </c>
      <c r="J63" s="3">
        <f t="shared" si="14"/>
        <v>50515.95199999999</v>
      </c>
      <c r="K63" s="7">
        <f>J64*100/J63</f>
        <v>5.1039798279957189</v>
      </c>
      <c r="L63" s="7">
        <f>K63*K$50/K$60</f>
        <v>5.1039773806611715</v>
      </c>
    </row>
    <row r="64" spans="1:12" x14ac:dyDescent="0.25">
      <c r="A64" s="1" t="s">
        <v>193</v>
      </c>
      <c r="B64" s="3">
        <f>B61-B58</f>
        <v>925.42100000000005</v>
      </c>
      <c r="C64" s="3">
        <f t="shared" si="14"/>
        <v>687.64800000000014</v>
      </c>
      <c r="D64" s="3">
        <f t="shared" si="14"/>
        <v>398.827</v>
      </c>
      <c r="E64" s="3">
        <f t="shared" si="14"/>
        <v>191.96699999999998</v>
      </c>
      <c r="F64" s="3">
        <f t="shared" si="14"/>
        <v>215.52600000000001</v>
      </c>
      <c r="G64" s="3">
        <f t="shared" si="14"/>
        <v>96.119</v>
      </c>
      <c r="H64" s="3">
        <f t="shared" si="14"/>
        <v>34.279000000000003</v>
      </c>
      <c r="I64" s="3">
        <f t="shared" si="14"/>
        <v>28.537000000000003</v>
      </c>
      <c r="J64" s="3">
        <f t="shared" si="14"/>
        <v>2578.3239999999996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B787-DCF9-4D3A-B7F2-340E7A2C8576}">
  <sheetPr>
    <tabColor rgb="FF92D050"/>
  </sheetPr>
  <dimension ref="A1:L64"/>
  <sheetViews>
    <sheetView workbookViewId="0">
      <selection activeCell="E66" sqref="E66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120" t="s">
        <v>16</v>
      </c>
    </row>
    <row r="3" spans="1:12" x14ac:dyDescent="0.25">
      <c r="A3" s="1" t="s">
        <v>9</v>
      </c>
      <c r="B3" s="3">
        <v>1910929</v>
      </c>
      <c r="C3" s="3">
        <v>1410782</v>
      </c>
      <c r="D3" s="3">
        <v>778871</v>
      </c>
      <c r="E3" s="3">
        <v>500328</v>
      </c>
      <c r="F3" s="3">
        <v>407679</v>
      </c>
      <c r="G3" s="3">
        <v>156016</v>
      </c>
      <c r="H3" s="3">
        <v>77517</v>
      </c>
      <c r="I3" s="3">
        <v>25678</v>
      </c>
      <c r="J3" s="3"/>
      <c r="K3" s="3">
        <v>5267800</v>
      </c>
      <c r="L3" s="119">
        <f>SUM(B3:J3)-K3</f>
        <v>0</v>
      </c>
    </row>
    <row r="4" spans="1:12" x14ac:dyDescent="0.25">
      <c r="A4" s="1" t="s">
        <v>10</v>
      </c>
      <c r="B4" s="3" t="e">
        <f>NA()</f>
        <v>#N/A</v>
      </c>
      <c r="C4" s="3">
        <v>144275</v>
      </c>
      <c r="D4" s="3">
        <v>86065</v>
      </c>
      <c r="E4" s="3">
        <v>54341</v>
      </c>
      <c r="F4" s="1" t="e">
        <f>NA()</f>
        <v>#N/A</v>
      </c>
      <c r="G4" s="3">
        <v>19521</v>
      </c>
      <c r="H4" s="3">
        <v>7474</v>
      </c>
      <c r="I4" s="3">
        <v>4733</v>
      </c>
      <c r="J4" s="3"/>
      <c r="K4" s="1" t="e">
        <f>NA()</f>
        <v>#N/A</v>
      </c>
      <c r="L4" s="119" t="e">
        <f t="shared" ref="L4:L38" si="0">SUM(B4:J4)-K4</f>
        <v>#N/A</v>
      </c>
    </row>
    <row r="5" spans="1:12" x14ac:dyDescent="0.25">
      <c r="A5" s="1" t="s">
        <v>11</v>
      </c>
      <c r="B5" s="3" t="e">
        <f>NA()</f>
        <v>#N/A</v>
      </c>
      <c r="C5" s="3">
        <v>84443</v>
      </c>
      <c r="D5" s="3">
        <v>44167</v>
      </c>
      <c r="E5" s="3">
        <v>32490</v>
      </c>
      <c r="F5" s="1" t="e">
        <f>NA()</f>
        <v>#N/A</v>
      </c>
      <c r="G5" s="3">
        <v>16321</v>
      </c>
      <c r="H5" s="1">
        <v>0</v>
      </c>
      <c r="I5" s="1">
        <v>0</v>
      </c>
      <c r="J5" s="1"/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3">
        <v>219349</v>
      </c>
      <c r="C6" s="117">
        <f>C4+C5</f>
        <v>228718</v>
      </c>
      <c r="D6" s="117">
        <f>D4+D5</f>
        <v>130232</v>
      </c>
      <c r="E6" s="117">
        <f>E4+E5</f>
        <v>86831</v>
      </c>
      <c r="F6" s="3">
        <v>68258</v>
      </c>
      <c r="G6" s="117">
        <f>G4+G5</f>
        <v>35842</v>
      </c>
      <c r="H6" s="117">
        <f>H4+H5</f>
        <v>7474</v>
      </c>
      <c r="I6" s="117">
        <f>I4+I5</f>
        <v>4733</v>
      </c>
      <c r="J6" s="5"/>
      <c r="K6" s="3">
        <v>781437</v>
      </c>
      <c r="L6" s="119">
        <f t="shared" si="0"/>
        <v>0</v>
      </c>
    </row>
    <row r="7" spans="1:12" x14ac:dyDescent="0.25">
      <c r="A7" s="1" t="s">
        <v>19</v>
      </c>
      <c r="B7" s="117">
        <f>SUM(B3,B6)</f>
        <v>2130278</v>
      </c>
      <c r="C7" s="117">
        <f t="shared" ref="C7:K7" si="1">SUM(C3,C6)</f>
        <v>1639500</v>
      </c>
      <c r="D7" s="117">
        <f t="shared" si="1"/>
        <v>909103</v>
      </c>
      <c r="E7" s="117">
        <f t="shared" si="1"/>
        <v>587159</v>
      </c>
      <c r="F7" s="117">
        <f t="shared" si="1"/>
        <v>475937</v>
      </c>
      <c r="G7" s="117">
        <f t="shared" si="1"/>
        <v>191858</v>
      </c>
      <c r="H7" s="117">
        <f t="shared" si="1"/>
        <v>84991</v>
      </c>
      <c r="I7" s="117">
        <f t="shared" ref="I7" si="2">SUM(I3,I6)</f>
        <v>30411</v>
      </c>
      <c r="J7" s="117"/>
      <c r="K7" s="117">
        <f t="shared" si="1"/>
        <v>6049237</v>
      </c>
      <c r="L7" s="119">
        <f t="shared" si="0"/>
        <v>0</v>
      </c>
    </row>
    <row r="8" spans="1:12" x14ac:dyDescent="0.25">
      <c r="A8" s="1" t="s">
        <v>13</v>
      </c>
      <c r="B8" s="3">
        <v>1</v>
      </c>
      <c r="C8" s="3">
        <v>18</v>
      </c>
      <c r="D8" s="1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21</v>
      </c>
      <c r="L8" s="119">
        <f t="shared" si="0"/>
        <v>0</v>
      </c>
    </row>
    <row r="9" spans="1:12" x14ac:dyDescent="0.25">
      <c r="A9" s="1" t="s">
        <v>14</v>
      </c>
      <c r="B9" s="3">
        <v>666</v>
      </c>
      <c r="C9" s="3">
        <v>1764</v>
      </c>
      <c r="D9" s="1">
        <v>132</v>
      </c>
      <c r="E9" s="3">
        <v>140</v>
      </c>
      <c r="F9" s="3">
        <v>171</v>
      </c>
      <c r="G9" s="3">
        <v>176</v>
      </c>
      <c r="H9" s="3">
        <v>801</v>
      </c>
      <c r="I9" s="3">
        <v>0</v>
      </c>
      <c r="J9" s="3"/>
      <c r="K9" s="3">
        <v>3850</v>
      </c>
      <c r="L9" s="119">
        <f t="shared" si="0"/>
        <v>0</v>
      </c>
    </row>
    <row r="10" spans="1:12" x14ac:dyDescent="0.25">
      <c r="A10" s="1" t="s">
        <v>15</v>
      </c>
      <c r="B10" s="3">
        <v>0</v>
      </c>
      <c r="C10" s="3">
        <v>0</v>
      </c>
      <c r="D10" s="1">
        <v>0</v>
      </c>
      <c r="E10" s="3">
        <v>0</v>
      </c>
      <c r="F10" s="3">
        <v>30</v>
      </c>
      <c r="G10" s="3">
        <v>0</v>
      </c>
      <c r="H10" s="3">
        <v>0</v>
      </c>
      <c r="I10" s="3">
        <v>0</v>
      </c>
      <c r="J10" s="3"/>
      <c r="K10" s="3">
        <v>30</v>
      </c>
      <c r="L10" s="119">
        <f t="shared" si="0"/>
        <v>0</v>
      </c>
    </row>
    <row r="11" spans="1:12" x14ac:dyDescent="0.25">
      <c r="A11" s="1" t="s">
        <v>8</v>
      </c>
      <c r="B11" s="3">
        <v>2130945</v>
      </c>
      <c r="C11" s="3">
        <v>1641282</v>
      </c>
      <c r="D11" s="3">
        <v>909236</v>
      </c>
      <c r="E11" s="3">
        <v>587300</v>
      </c>
      <c r="F11" s="3">
        <v>476138</v>
      </c>
      <c r="G11" s="3">
        <v>192034</v>
      </c>
      <c r="H11" s="3">
        <v>85792</v>
      </c>
      <c r="I11" s="3">
        <v>30411</v>
      </c>
      <c r="J11" s="3"/>
      <c r="K11" s="3">
        <v>6053138</v>
      </c>
      <c r="L11" s="119">
        <f t="shared" si="0"/>
        <v>0</v>
      </c>
    </row>
    <row r="12" spans="1:12" x14ac:dyDescent="0.25">
      <c r="A12" s="120" t="s">
        <v>16</v>
      </c>
      <c r="B12" s="119">
        <f>SUM(B7:B10)-B11</f>
        <v>0</v>
      </c>
      <c r="C12" s="119">
        <f t="shared" ref="C12:K12" si="3">SUM(C7:C10)-C11</f>
        <v>0</v>
      </c>
      <c r="D12" s="119">
        <f t="shared" si="3"/>
        <v>0</v>
      </c>
      <c r="E12" s="119">
        <f t="shared" si="3"/>
        <v>0</v>
      </c>
      <c r="F12" s="119">
        <f t="shared" si="3"/>
        <v>0</v>
      </c>
      <c r="G12" s="119">
        <f t="shared" si="3"/>
        <v>0</v>
      </c>
      <c r="H12" s="119">
        <f t="shared" si="3"/>
        <v>0</v>
      </c>
      <c r="I12" s="119">
        <f t="shared" si="3"/>
        <v>0</v>
      </c>
      <c r="J12" s="119"/>
      <c r="K12" s="119">
        <f t="shared" si="3"/>
        <v>0</v>
      </c>
      <c r="L12" s="119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119" t="e">
        <f t="shared" si="0"/>
        <v>#VALUE!</v>
      </c>
    </row>
    <row r="16" spans="1:12" x14ac:dyDescent="0.25">
      <c r="A16" s="1" t="s">
        <v>9</v>
      </c>
      <c r="B16" s="9">
        <v>12523.842000000001</v>
      </c>
      <c r="C16" s="9">
        <v>7847.2</v>
      </c>
      <c r="D16" s="9">
        <v>4737.6589999999997</v>
      </c>
      <c r="E16" s="9">
        <v>2780.8679999999999</v>
      </c>
      <c r="F16" s="9">
        <v>1875.7629999999999</v>
      </c>
      <c r="G16" s="9">
        <v>1636.981</v>
      </c>
      <c r="H16" s="9">
        <v>825.899</v>
      </c>
      <c r="I16" s="9">
        <v>175.29</v>
      </c>
      <c r="J16" s="9"/>
      <c r="K16" s="9">
        <v>32403.502</v>
      </c>
      <c r="L16" s="121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4236.4589999999998</v>
      </c>
      <c r="D17" s="9">
        <v>2649.6909999999998</v>
      </c>
      <c r="E17" s="9">
        <v>1364.876</v>
      </c>
      <c r="F17" s="9" t="e">
        <f>NA()</f>
        <v>#N/A</v>
      </c>
      <c r="G17" s="9">
        <v>228.125</v>
      </c>
      <c r="H17" s="9">
        <v>682.81500000000005</v>
      </c>
      <c r="I17" s="9">
        <v>385.56200000000001</v>
      </c>
      <c r="J17" s="9"/>
      <c r="K17" s="9" t="e">
        <f>NA()</f>
        <v>#N/A</v>
      </c>
      <c r="L17" s="121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7712.0219999999999</v>
      </c>
      <c r="D18" s="9">
        <v>4958.4449999999997</v>
      </c>
      <c r="E18" s="9">
        <v>2481.81</v>
      </c>
      <c r="F18" s="9" t="e">
        <f>NA()</f>
        <v>#N/A</v>
      </c>
      <c r="G18" s="9">
        <v>5381.6850000000004</v>
      </c>
      <c r="H18" s="9">
        <v>0</v>
      </c>
      <c r="I18" s="9">
        <v>0</v>
      </c>
      <c r="J18" s="9"/>
      <c r="K18" s="9" t="e">
        <f>NA()</f>
        <v>#N/A</v>
      </c>
      <c r="L18" s="121" t="e">
        <f t="shared" si="0"/>
        <v>#N/A</v>
      </c>
    </row>
    <row r="19" spans="1:12" x14ac:dyDescent="0.25">
      <c r="A19" s="1" t="s">
        <v>12</v>
      </c>
      <c r="B19" s="9">
        <v>16783.235000000001</v>
      </c>
      <c r="C19" s="118">
        <f>C17+C18</f>
        <v>11948.481</v>
      </c>
      <c r="D19" s="118">
        <f>D17+D18</f>
        <v>7608.1359999999995</v>
      </c>
      <c r="E19" s="118">
        <f>E17+E18</f>
        <v>3846.6859999999997</v>
      </c>
      <c r="F19" s="9">
        <v>3173.3389999999999</v>
      </c>
      <c r="G19" s="118">
        <f>G17+G18</f>
        <v>5609.81</v>
      </c>
      <c r="H19" s="118">
        <f>H17+H18</f>
        <v>682.81500000000005</v>
      </c>
      <c r="I19" s="118">
        <f>I17+I18</f>
        <v>385.56200000000001</v>
      </c>
      <c r="J19" s="15"/>
      <c r="K19" s="9">
        <v>50038.063999999998</v>
      </c>
      <c r="L19" s="121">
        <f t="shared" si="0"/>
        <v>0</v>
      </c>
    </row>
    <row r="20" spans="1:12" x14ac:dyDescent="0.25">
      <c r="A20" s="1" t="s">
        <v>19</v>
      </c>
      <c r="B20" s="118">
        <f>SUM(B16,B19)</f>
        <v>29307.077000000001</v>
      </c>
      <c r="C20" s="118">
        <f>SUM(C16,C19)</f>
        <v>19795.681</v>
      </c>
      <c r="D20" s="118">
        <f>SUM(D16,D19)</f>
        <v>12345.794999999998</v>
      </c>
      <c r="E20" s="118">
        <f>SUM(E16,E19)</f>
        <v>6627.5540000000001</v>
      </c>
      <c r="F20" s="118">
        <f t="shared" ref="F20:K20" si="4">SUM(F16,F19)</f>
        <v>5049.1019999999999</v>
      </c>
      <c r="G20" s="118">
        <f t="shared" si="4"/>
        <v>7246.7910000000002</v>
      </c>
      <c r="H20" s="118">
        <f t="shared" si="4"/>
        <v>1508.7139999999999</v>
      </c>
      <c r="I20" s="118">
        <f t="shared" si="4"/>
        <v>560.85199999999998</v>
      </c>
      <c r="J20" s="118"/>
      <c r="K20" s="118">
        <f t="shared" si="4"/>
        <v>82441.565999999992</v>
      </c>
      <c r="L20" s="121">
        <f t="shared" si="0"/>
        <v>0</v>
      </c>
    </row>
    <row r="21" spans="1:12" x14ac:dyDescent="0.25">
      <c r="A21" s="1" t="s">
        <v>13</v>
      </c>
      <c r="B21" s="9">
        <v>500.42599999999999</v>
      </c>
      <c r="C21" s="9">
        <v>288.83499999999998</v>
      </c>
      <c r="D21" s="9">
        <v>39.137</v>
      </c>
      <c r="E21" s="9">
        <v>1.8580000000000001</v>
      </c>
      <c r="F21" s="9">
        <v>0</v>
      </c>
      <c r="G21" s="9">
        <v>0</v>
      </c>
      <c r="H21" s="9">
        <v>0</v>
      </c>
      <c r="I21" s="9">
        <v>0</v>
      </c>
      <c r="J21" s="9"/>
      <c r="K21" s="9">
        <v>830.25599999999997</v>
      </c>
      <c r="L21" s="121">
        <f t="shared" si="0"/>
        <v>0</v>
      </c>
    </row>
    <row r="22" spans="1:12" x14ac:dyDescent="0.25">
      <c r="A22" s="1" t="s">
        <v>14</v>
      </c>
      <c r="B22" s="9">
        <v>210.31399999999999</v>
      </c>
      <c r="C22" s="9">
        <v>172.761</v>
      </c>
      <c r="D22" s="9">
        <v>72.597999999999999</v>
      </c>
      <c r="E22" s="9">
        <v>53.433</v>
      </c>
      <c r="F22" s="9">
        <v>44.073999999999998</v>
      </c>
      <c r="G22" s="9">
        <v>16.582000000000001</v>
      </c>
      <c r="H22" s="9">
        <v>32.534999999999997</v>
      </c>
      <c r="I22" s="9">
        <v>0</v>
      </c>
      <c r="J22" s="9"/>
      <c r="K22" s="9">
        <v>602.29700000000003</v>
      </c>
      <c r="L22" s="121">
        <f t="shared" si="0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/>
      <c r="K23" s="9">
        <v>0</v>
      </c>
      <c r="L23" s="121">
        <f t="shared" si="0"/>
        <v>0</v>
      </c>
    </row>
    <row r="24" spans="1:12" x14ac:dyDescent="0.25">
      <c r="A24" s="1" t="s">
        <v>8</v>
      </c>
      <c r="B24" s="9">
        <v>30017.816999999999</v>
      </c>
      <c r="C24" s="9">
        <v>20257.276999999998</v>
      </c>
      <c r="D24" s="9">
        <v>12457.53</v>
      </c>
      <c r="E24" s="9">
        <v>6682.8450000000003</v>
      </c>
      <c r="F24" s="9">
        <v>5093.1760000000004</v>
      </c>
      <c r="G24" s="9">
        <v>7263.3729999999996</v>
      </c>
      <c r="H24" s="9">
        <v>1541.249</v>
      </c>
      <c r="I24" s="9">
        <v>560.85199999999998</v>
      </c>
      <c r="J24" s="9"/>
      <c r="K24" s="9">
        <v>83874.119000000006</v>
      </c>
      <c r="L24" s="121">
        <f t="shared" si="0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5">SUM(C20:C23)-C24</f>
        <v>0</v>
      </c>
      <c r="D25" s="121">
        <f t="shared" si="5"/>
        <v>0</v>
      </c>
      <c r="E25" s="121">
        <f t="shared" si="5"/>
        <v>0</v>
      </c>
      <c r="F25" s="121">
        <f t="shared" si="5"/>
        <v>0</v>
      </c>
      <c r="G25" s="121">
        <f t="shared" si="5"/>
        <v>0</v>
      </c>
      <c r="H25" s="121">
        <f t="shared" si="5"/>
        <v>0</v>
      </c>
      <c r="I25" s="121">
        <f t="shared" si="5"/>
        <v>0</v>
      </c>
      <c r="J25" s="121"/>
      <c r="K25" s="121">
        <f t="shared" si="5"/>
        <v>0</v>
      </c>
      <c r="L25" s="121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21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21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121" t="e">
        <f t="shared" si="0"/>
        <v>#VALUE!</v>
      </c>
    </row>
    <row r="29" spans="1:12" x14ac:dyDescent="0.25">
      <c r="A29" s="1" t="s">
        <v>9</v>
      </c>
      <c r="B29" s="9">
        <v>771.08</v>
      </c>
      <c r="C29" s="9">
        <v>479.78699999999998</v>
      </c>
      <c r="D29" s="9">
        <v>313.22899999999998</v>
      </c>
      <c r="E29" s="9">
        <v>161.136</v>
      </c>
      <c r="F29" s="9">
        <v>167.506</v>
      </c>
      <c r="G29" s="9">
        <v>67.59</v>
      </c>
      <c r="H29" s="9">
        <v>37.555999999999997</v>
      </c>
      <c r="I29" s="9">
        <v>12.718</v>
      </c>
      <c r="J29" s="9"/>
      <c r="K29" s="9">
        <v>2010.6020000000001</v>
      </c>
      <c r="L29" s="121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391.40600000000001</v>
      </c>
      <c r="D30" s="9">
        <v>236.339</v>
      </c>
      <c r="E30" s="9">
        <v>111.73699999999999</v>
      </c>
      <c r="F30" s="9" t="e">
        <f>NA()</f>
        <v>#N/A</v>
      </c>
      <c r="G30" s="9">
        <v>13.981999999999999</v>
      </c>
      <c r="H30" s="9">
        <v>47.421999999999997</v>
      </c>
      <c r="I30" s="9">
        <v>33.585999999999999</v>
      </c>
      <c r="J30" s="9"/>
      <c r="K30" s="9" t="e">
        <f>NA()</f>
        <v>#N/A</v>
      </c>
      <c r="L30" s="121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381.161</v>
      </c>
      <c r="D31" s="9">
        <v>254.77500000000001</v>
      </c>
      <c r="E31" s="9">
        <v>122.209</v>
      </c>
      <c r="F31" s="9" t="e">
        <f>NA()</f>
        <v>#N/A</v>
      </c>
      <c r="G31" s="9">
        <v>88.983999999999995</v>
      </c>
      <c r="H31" s="9">
        <v>0</v>
      </c>
      <c r="I31" s="9">
        <v>0</v>
      </c>
      <c r="J31" s="9"/>
      <c r="K31" s="9" t="e">
        <f>NA()</f>
        <v>#N/A</v>
      </c>
      <c r="L31" s="121" t="e">
        <f t="shared" si="0"/>
        <v>#N/A</v>
      </c>
    </row>
    <row r="32" spans="1:12" x14ac:dyDescent="0.25">
      <c r="A32" s="1" t="s">
        <v>12</v>
      </c>
      <c r="B32" s="9">
        <v>1260.8209999999999</v>
      </c>
      <c r="C32" s="118">
        <f>C30+C31</f>
        <v>772.56700000000001</v>
      </c>
      <c r="D32" s="118">
        <f>D30+D31</f>
        <v>491.11400000000003</v>
      </c>
      <c r="E32" s="118">
        <f>E30+E31</f>
        <v>233.946</v>
      </c>
      <c r="F32" s="9">
        <v>236.113</v>
      </c>
      <c r="G32" s="118">
        <f>G30+G31</f>
        <v>102.96599999999999</v>
      </c>
      <c r="H32" s="118">
        <f>H30+H31</f>
        <v>47.421999999999997</v>
      </c>
      <c r="I32" s="118">
        <f>I30+I31</f>
        <v>33.585999999999999</v>
      </c>
      <c r="J32" s="9"/>
      <c r="K32" s="9">
        <v>3178.5349999999999</v>
      </c>
      <c r="L32" s="121">
        <f t="shared" si="0"/>
        <v>0</v>
      </c>
    </row>
    <row r="33" spans="1:12" x14ac:dyDescent="0.25">
      <c r="A33" s="1" t="s">
        <v>19</v>
      </c>
      <c r="B33" s="118">
        <f>SUM(B29,B32)</f>
        <v>2031.9009999999998</v>
      </c>
      <c r="C33" s="118">
        <f>SUM(C29,C32)</f>
        <v>1252.354</v>
      </c>
      <c r="D33" s="118">
        <f>SUM(D29,D32)</f>
        <v>804.34300000000007</v>
      </c>
      <c r="E33" s="118">
        <f>SUM(E29,E32)</f>
        <v>395.08199999999999</v>
      </c>
      <c r="F33" s="118">
        <f t="shared" ref="F33:G33" si="6">SUM(F29,F32)</f>
        <v>403.61900000000003</v>
      </c>
      <c r="G33" s="118">
        <f t="shared" si="6"/>
        <v>170.55599999999998</v>
      </c>
      <c r="H33" s="118">
        <f>SUM(H29,H32)</f>
        <v>84.977999999999994</v>
      </c>
      <c r="I33" s="118">
        <f t="shared" ref="I33:K33" si="7">SUM(I29,I32)</f>
        <v>46.304000000000002</v>
      </c>
      <c r="J33" s="118"/>
      <c r="K33" s="118">
        <f t="shared" si="7"/>
        <v>5189.1369999999997</v>
      </c>
      <c r="L33" s="121">
        <f t="shared" si="0"/>
        <v>0</v>
      </c>
    </row>
    <row r="34" spans="1:12" x14ac:dyDescent="0.25">
      <c r="A34" s="1" t="s">
        <v>13</v>
      </c>
      <c r="B34" s="9">
        <v>23.24</v>
      </c>
      <c r="C34" s="9">
        <v>15.906000000000001</v>
      </c>
      <c r="D34" s="9">
        <v>2.5049999999999999</v>
      </c>
      <c r="E34" s="9">
        <v>0.13900000000000001</v>
      </c>
      <c r="F34" s="9">
        <v>0</v>
      </c>
      <c r="G34" s="9">
        <v>0</v>
      </c>
      <c r="H34" s="9">
        <v>0</v>
      </c>
      <c r="I34" s="9">
        <v>0</v>
      </c>
      <c r="J34" s="9"/>
      <c r="K34" s="9">
        <v>41.79</v>
      </c>
      <c r="L34" s="121">
        <f t="shared" si="0"/>
        <v>0</v>
      </c>
    </row>
    <row r="35" spans="1:12" x14ac:dyDescent="0.25">
      <c r="A35" s="1" t="s">
        <v>14</v>
      </c>
      <c r="B35" s="9">
        <v>28.65</v>
      </c>
      <c r="C35" s="9">
        <v>23.875</v>
      </c>
      <c r="D35" s="9">
        <v>10.3</v>
      </c>
      <c r="E35" s="9">
        <v>7.3710000000000004</v>
      </c>
      <c r="F35" s="9">
        <v>5.0510000000000002</v>
      </c>
      <c r="G35" s="9">
        <v>1.7350000000000001</v>
      </c>
      <c r="H35" s="9">
        <v>1.9239999999999999</v>
      </c>
      <c r="I35" s="9">
        <v>1.1890000000000001</v>
      </c>
      <c r="J35" s="9"/>
      <c r="K35" s="9">
        <v>80.094999999999999</v>
      </c>
      <c r="L35" s="121">
        <f t="shared" si="0"/>
        <v>0</v>
      </c>
    </row>
    <row r="36" spans="1:12" x14ac:dyDescent="0.25">
      <c r="A36" s="1" t="s">
        <v>15</v>
      </c>
      <c r="B36" s="9">
        <v>0.39300000000000002</v>
      </c>
      <c r="C36" s="9">
        <v>0</v>
      </c>
      <c r="D36" s="9">
        <v>0</v>
      </c>
      <c r="E36" s="9">
        <v>7.5720000000000001</v>
      </c>
      <c r="F36" s="9">
        <v>0</v>
      </c>
      <c r="G36" s="9">
        <v>0</v>
      </c>
      <c r="H36" s="9">
        <v>0</v>
      </c>
      <c r="I36" s="9">
        <v>0</v>
      </c>
      <c r="J36" s="9"/>
      <c r="K36" s="9">
        <v>7.9649999999999999</v>
      </c>
      <c r="L36" s="121">
        <f t="shared" si="0"/>
        <v>0</v>
      </c>
    </row>
    <row r="37" spans="1:12" x14ac:dyDescent="0.25">
      <c r="A37" s="1" t="s">
        <v>8</v>
      </c>
      <c r="B37" s="9">
        <v>2084.1840000000002</v>
      </c>
      <c r="C37" s="9">
        <v>1292.135</v>
      </c>
      <c r="D37" s="9">
        <v>817.14800000000002</v>
      </c>
      <c r="E37" s="9">
        <v>410.16399999999999</v>
      </c>
      <c r="F37" s="9">
        <v>408.67</v>
      </c>
      <c r="G37" s="9">
        <v>172.291</v>
      </c>
      <c r="H37" s="9">
        <v>86.902000000000001</v>
      </c>
      <c r="I37" s="9">
        <v>47.493000000000002</v>
      </c>
      <c r="J37" s="9"/>
      <c r="K37" s="9">
        <v>5318.9870000000001</v>
      </c>
      <c r="L37" s="121">
        <f t="shared" si="0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8">SUM(C33:C36)-C37</f>
        <v>0</v>
      </c>
      <c r="D38" s="121">
        <f t="shared" si="8"/>
        <v>0</v>
      </c>
      <c r="E38" s="121">
        <f t="shared" si="8"/>
        <v>0</v>
      </c>
      <c r="F38" s="121">
        <f t="shared" si="8"/>
        <v>0</v>
      </c>
      <c r="G38" s="121">
        <f t="shared" si="8"/>
        <v>0</v>
      </c>
      <c r="H38" s="121">
        <f t="shared" si="8"/>
        <v>0</v>
      </c>
      <c r="I38" s="121">
        <f t="shared" si="8"/>
        <v>0</v>
      </c>
      <c r="J38" s="121"/>
      <c r="K38" s="121">
        <f t="shared" si="8"/>
        <v>0</v>
      </c>
      <c r="L38" s="121">
        <f t="shared" si="0"/>
        <v>0</v>
      </c>
    </row>
    <row r="39" spans="1:12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8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6.1568965817358601</v>
      </c>
      <c r="C42" s="124">
        <f t="shared" ref="C42:K42" si="9">C29*100/C16</f>
        <v>6.1141171373228662</v>
      </c>
      <c r="D42" s="124">
        <f t="shared" si="9"/>
        <v>6.6114720371390172</v>
      </c>
      <c r="E42" s="124">
        <f t="shared" si="9"/>
        <v>5.794449790497068</v>
      </c>
      <c r="F42" s="124">
        <f t="shared" si="9"/>
        <v>8.9300194107677786</v>
      </c>
      <c r="G42" s="124">
        <f t="shared" si="9"/>
        <v>4.1289422418464232</v>
      </c>
      <c r="H42" s="124">
        <f t="shared" si="9"/>
        <v>4.547287259095846</v>
      </c>
      <c r="I42" s="124">
        <f t="shared" si="9"/>
        <v>7.2554053283130813</v>
      </c>
      <c r="J42" s="124"/>
      <c r="K42" s="124">
        <f t="shared" si="9"/>
        <v>6.204891063935003</v>
      </c>
      <c r="L42" s="4"/>
    </row>
    <row r="43" spans="1:12" x14ac:dyDescent="0.25">
      <c r="A43" s="1" t="s">
        <v>10</v>
      </c>
      <c r="B43" s="124" t="e">
        <f t="shared" ref="B43:K50" si="10">B30*100/B17</f>
        <v>#N/A</v>
      </c>
      <c r="C43" s="124">
        <f t="shared" si="10"/>
        <v>9.2389894484993249</v>
      </c>
      <c r="D43" s="124">
        <f t="shared" si="10"/>
        <v>8.9194928767165695</v>
      </c>
      <c r="E43" s="124">
        <f t="shared" si="10"/>
        <v>8.1866044974048915</v>
      </c>
      <c r="F43" s="124" t="e">
        <f t="shared" si="10"/>
        <v>#N/A</v>
      </c>
      <c r="G43" s="124">
        <f t="shared" si="10"/>
        <v>6.1290958904109578</v>
      </c>
      <c r="H43" s="124">
        <f t="shared" si="10"/>
        <v>6.9450729699845484</v>
      </c>
      <c r="I43" s="124">
        <f t="shared" si="10"/>
        <v>8.7109206820174183</v>
      </c>
      <c r="J43" s="124"/>
      <c r="K43" s="124" t="e">
        <f t="shared" si="10"/>
        <v>#N/A</v>
      </c>
      <c r="L43" s="4"/>
    </row>
    <row r="44" spans="1:12" x14ac:dyDescent="0.25">
      <c r="A44" s="1" t="s">
        <v>11</v>
      </c>
      <c r="B44" s="124" t="e">
        <f t="shared" si="10"/>
        <v>#N/A</v>
      </c>
      <c r="C44" s="124">
        <f t="shared" si="10"/>
        <v>4.9424262534520773</v>
      </c>
      <c r="D44" s="124">
        <f t="shared" si="10"/>
        <v>5.1382036102044095</v>
      </c>
      <c r="E44" s="124">
        <f t="shared" si="10"/>
        <v>4.924188394760276</v>
      </c>
      <c r="F44" s="124" t="e">
        <f t="shared" si="10"/>
        <v>#N/A</v>
      </c>
      <c r="G44" s="124">
        <f t="shared" si="10"/>
        <v>1.6534598364638582</v>
      </c>
      <c r="H44" s="124" t="e">
        <f t="shared" si="10"/>
        <v>#DIV/0!</v>
      </c>
      <c r="I44" s="124" t="e">
        <f t="shared" si="10"/>
        <v>#DIV/0!</v>
      </c>
      <c r="J44" s="124"/>
      <c r="K44" s="124" t="e">
        <f t="shared" si="10"/>
        <v>#N/A</v>
      </c>
      <c r="L44" s="4"/>
    </row>
    <row r="45" spans="1:12" x14ac:dyDescent="0.25">
      <c r="A45" s="1" t="s">
        <v>12</v>
      </c>
      <c r="B45" s="124">
        <f t="shared" si="10"/>
        <v>7.5123836376002595</v>
      </c>
      <c r="C45" s="124">
        <f t="shared" si="10"/>
        <v>6.4658177051961667</v>
      </c>
      <c r="D45" s="124">
        <f t="shared" si="10"/>
        <v>6.4551159442996298</v>
      </c>
      <c r="E45" s="124">
        <f t="shared" si="10"/>
        <v>6.0817545284434447</v>
      </c>
      <c r="F45" s="124">
        <f t="shared" si="10"/>
        <v>7.4405224276385216</v>
      </c>
      <c r="G45" s="124">
        <f t="shared" si="10"/>
        <v>1.8354632331576288</v>
      </c>
      <c r="H45" s="124">
        <f t="shared" si="10"/>
        <v>6.9450729699845484</v>
      </c>
      <c r="I45" s="124">
        <f t="shared" si="10"/>
        <v>8.7109206820174183</v>
      </c>
      <c r="J45" s="124"/>
      <c r="K45" s="124">
        <f t="shared" si="10"/>
        <v>6.3522341711701715</v>
      </c>
      <c r="L45" s="4"/>
    </row>
    <row r="46" spans="1:12" x14ac:dyDescent="0.25">
      <c r="A46" s="1" t="s">
        <v>19</v>
      </c>
      <c r="B46" s="124">
        <f t="shared" si="10"/>
        <v>6.9331410976263506</v>
      </c>
      <c r="C46" s="124">
        <f t="shared" si="10"/>
        <v>6.3264001880006049</v>
      </c>
      <c r="D46" s="124">
        <f t="shared" si="10"/>
        <v>6.515117090474936</v>
      </c>
      <c r="E46" s="124">
        <f t="shared" si="10"/>
        <v>5.9612037864949867</v>
      </c>
      <c r="F46" s="124">
        <f t="shared" si="10"/>
        <v>7.9938769309869366</v>
      </c>
      <c r="G46" s="124">
        <f t="shared" si="10"/>
        <v>2.3535382764591941</v>
      </c>
      <c r="H46" s="124">
        <f t="shared" si="10"/>
        <v>5.6324790516956824</v>
      </c>
      <c r="I46" s="124">
        <f t="shared" si="10"/>
        <v>8.256010498313282</v>
      </c>
      <c r="J46" s="124"/>
      <c r="K46" s="124">
        <f t="shared" si="10"/>
        <v>6.2943212408167986</v>
      </c>
      <c r="L46" s="4"/>
    </row>
    <row r="47" spans="1:12" x14ac:dyDescent="0.25">
      <c r="A47" s="1" t="s">
        <v>13</v>
      </c>
      <c r="B47" s="124">
        <f t="shared" si="10"/>
        <v>4.6440432751295901</v>
      </c>
      <c r="C47" s="124">
        <f t="shared" si="10"/>
        <v>5.5069503349663309</v>
      </c>
      <c r="D47" s="124">
        <f t="shared" si="10"/>
        <v>6.4005927894319949</v>
      </c>
      <c r="E47" s="124">
        <f t="shared" si="10"/>
        <v>7.481162540365986</v>
      </c>
      <c r="F47" s="124" t="e">
        <f t="shared" si="10"/>
        <v>#DIV/0!</v>
      </c>
      <c r="G47" s="124" t="e">
        <f t="shared" si="10"/>
        <v>#DIV/0!</v>
      </c>
      <c r="H47" s="124" t="e">
        <f t="shared" si="10"/>
        <v>#DIV/0!</v>
      </c>
      <c r="I47" s="124" t="e">
        <f t="shared" si="10"/>
        <v>#DIV/0!</v>
      </c>
      <c r="J47" s="124"/>
      <c r="K47" s="124">
        <f t="shared" si="10"/>
        <v>5.0333872925940915</v>
      </c>
      <c r="L47" s="4"/>
    </row>
    <row r="48" spans="1:12" x14ac:dyDescent="0.25">
      <c r="A48" s="1" t="s">
        <v>14</v>
      </c>
      <c r="B48" s="124">
        <f t="shared" si="10"/>
        <v>13.622488279429806</v>
      </c>
      <c r="C48" s="124">
        <f t="shared" si="10"/>
        <v>13.819669948657394</v>
      </c>
      <c r="D48" s="124">
        <f t="shared" si="10"/>
        <v>14.187718669935812</v>
      </c>
      <c r="E48" s="124">
        <f t="shared" si="10"/>
        <v>13.794845881758464</v>
      </c>
      <c r="F48" s="124">
        <f t="shared" si="10"/>
        <v>11.46027136180061</v>
      </c>
      <c r="G48" s="124">
        <f t="shared" si="10"/>
        <v>10.463152816306838</v>
      </c>
      <c r="H48" s="124">
        <f t="shared" si="10"/>
        <v>5.9136314737974498</v>
      </c>
      <c r="I48" s="124" t="e">
        <f t="shared" si="10"/>
        <v>#DIV/0!</v>
      </c>
      <c r="J48" s="124"/>
      <c r="K48" s="124">
        <f t="shared" si="10"/>
        <v>13.298256508001865</v>
      </c>
      <c r="L48" s="4"/>
    </row>
    <row r="49" spans="1:12" x14ac:dyDescent="0.25">
      <c r="A49" s="1" t="s">
        <v>15</v>
      </c>
      <c r="B49" s="124" t="e">
        <f t="shared" si="10"/>
        <v>#DIV/0!</v>
      </c>
      <c r="C49" s="124" t="e">
        <f t="shared" si="10"/>
        <v>#DIV/0!</v>
      </c>
      <c r="D49" s="124" t="e">
        <f t="shared" si="10"/>
        <v>#DIV/0!</v>
      </c>
      <c r="E49" s="124" t="e">
        <f t="shared" si="10"/>
        <v>#DIV/0!</v>
      </c>
      <c r="F49" s="124" t="e">
        <f t="shared" si="10"/>
        <v>#DIV/0!</v>
      </c>
      <c r="G49" s="124" t="e">
        <f t="shared" si="10"/>
        <v>#DIV/0!</v>
      </c>
      <c r="H49" s="124" t="e">
        <f t="shared" si="10"/>
        <v>#DIV/0!</v>
      </c>
      <c r="I49" s="124" t="e">
        <f t="shared" si="10"/>
        <v>#DIV/0!</v>
      </c>
      <c r="J49" s="124"/>
      <c r="K49" s="124" t="e">
        <f t="shared" si="10"/>
        <v>#DIV/0!</v>
      </c>
      <c r="L49" s="4"/>
    </row>
    <row r="50" spans="1:12" x14ac:dyDescent="0.25">
      <c r="A50" s="1" t="s">
        <v>8</v>
      </c>
      <c r="B50" s="124">
        <f t="shared" si="10"/>
        <v>6.943156459378776</v>
      </c>
      <c r="C50" s="124">
        <f t="shared" si="10"/>
        <v>6.3786213714706088</v>
      </c>
      <c r="D50" s="124">
        <f t="shared" si="10"/>
        <v>6.5594704568241058</v>
      </c>
      <c r="E50" s="124">
        <f t="shared" si="10"/>
        <v>6.1375656625284591</v>
      </c>
      <c r="F50" s="124">
        <f t="shared" si="10"/>
        <v>8.0238735123231546</v>
      </c>
      <c r="G50" s="124">
        <f t="shared" si="10"/>
        <v>2.3720522132072799</v>
      </c>
      <c r="H50" s="124">
        <f t="shared" si="10"/>
        <v>5.638414039522492</v>
      </c>
      <c r="I50" s="124">
        <f t="shared" si="10"/>
        <v>8.4680093857202969</v>
      </c>
      <c r="J50" s="124"/>
      <c r="K50" s="124">
        <f t="shared" si="10"/>
        <v>6.3416308432402122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6.1568965817358601</v>
      </c>
      <c r="C53" s="122">
        <f t="shared" ref="C53:J53" si="11">IF(C57&gt;0,C58*100/C57,NA())</f>
        <v>6.1141171373228662</v>
      </c>
      <c r="D53" s="122">
        <f t="shared" si="11"/>
        <v>6.6114720371390172</v>
      </c>
      <c r="E53" s="122">
        <f t="shared" si="11"/>
        <v>5.794449790497068</v>
      </c>
      <c r="F53" s="122">
        <f t="shared" si="11"/>
        <v>8.9300194107677786</v>
      </c>
      <c r="G53" s="122">
        <f t="shared" si="11"/>
        <v>4.1289422418464232</v>
      </c>
      <c r="H53" s="122">
        <f t="shared" si="11"/>
        <v>4.547287259095846</v>
      </c>
      <c r="I53" s="122">
        <f t="shared" si="11"/>
        <v>7.2554053283130813</v>
      </c>
      <c r="J53" s="122">
        <f t="shared" si="11"/>
        <v>6.204891063935003</v>
      </c>
      <c r="K53" s="124">
        <f>K57</f>
        <v>6.204891063935003</v>
      </c>
      <c r="L53" s="124">
        <f>L57</f>
        <v>6.2048910639350012</v>
      </c>
    </row>
    <row r="54" spans="1:12" x14ac:dyDescent="0.25">
      <c r="A54" s="1" t="s">
        <v>30</v>
      </c>
      <c r="B54" s="122">
        <f>IF(B63&gt;0,B64*100/B63,NA())</f>
        <v>7.506035649416444</v>
      </c>
      <c r="C54" s="122">
        <f t="shared" ref="C54:J54" si="12">IF(C63&gt;0,C64*100/C63,NA())</f>
        <v>6.5458739700003479</v>
      </c>
      <c r="D54" s="122">
        <f t="shared" si="12"/>
        <v>6.5275572609956818</v>
      </c>
      <c r="E54" s="122">
        <f t="shared" si="12"/>
        <v>6.3820981005269886</v>
      </c>
      <c r="F54" s="122">
        <f t="shared" si="12"/>
        <v>7.4955872932694678</v>
      </c>
      <c r="G54" s="122">
        <f t="shared" si="12"/>
        <v>1.8608906027166252</v>
      </c>
      <c r="H54" s="122">
        <f t="shared" si="12"/>
        <v>6.8981617390088772</v>
      </c>
      <c r="I54" s="122">
        <f t="shared" si="12"/>
        <v>9.0193016946690818</v>
      </c>
      <c r="J54" s="122">
        <f t="shared" si="12"/>
        <v>6.4277158363965228</v>
      </c>
      <c r="K54" s="124"/>
      <c r="L54" s="124">
        <f>L63</f>
        <v>6.427715836396521</v>
      </c>
    </row>
    <row r="55" spans="1:12" x14ac:dyDescent="0.25">
      <c r="A55" s="1" t="s">
        <v>8</v>
      </c>
      <c r="B55" s="122">
        <f>IF(B60&gt;0,B61*100/B60,NA())</f>
        <v>6.943156459378776</v>
      </c>
      <c r="C55" s="122">
        <f t="shared" ref="C55:J55" si="13">IF(C60&gt;0,C61*100/C60,NA())</f>
        <v>6.3786213714706088</v>
      </c>
      <c r="D55" s="122">
        <f t="shared" si="13"/>
        <v>6.5594704568241058</v>
      </c>
      <c r="E55" s="122">
        <f t="shared" si="13"/>
        <v>6.1375656625284591</v>
      </c>
      <c r="F55" s="122">
        <f t="shared" si="13"/>
        <v>8.0238735123231546</v>
      </c>
      <c r="G55" s="122">
        <f t="shared" si="13"/>
        <v>2.3720522132072799</v>
      </c>
      <c r="H55" s="122">
        <f t="shared" si="13"/>
        <v>5.638414039522492</v>
      </c>
      <c r="I55" s="122">
        <f t="shared" si="13"/>
        <v>8.4680093857202969</v>
      </c>
      <c r="J55" s="122">
        <f t="shared" si="13"/>
        <v>6.341630843240214</v>
      </c>
      <c r="K55" s="124">
        <f>K50</f>
        <v>6.3416308432402122</v>
      </c>
      <c r="L55" s="124">
        <f>K50</f>
        <v>6.3416308432402122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K56" s="108" t="s">
        <v>40</v>
      </c>
      <c r="L56" s="108"/>
    </row>
    <row r="57" spans="1:12" x14ac:dyDescent="0.25">
      <c r="A57" s="1" t="s">
        <v>31</v>
      </c>
      <c r="B57" s="117">
        <f>IF(B58=0,0,B16)</f>
        <v>12523.842000000001</v>
      </c>
      <c r="C57" s="117">
        <f t="shared" ref="C57:I57" si="14">IF(C58=0,0,C16)</f>
        <v>7847.2</v>
      </c>
      <c r="D57" s="117">
        <f t="shared" si="14"/>
        <v>4737.6589999999997</v>
      </c>
      <c r="E57" s="117">
        <f t="shared" si="14"/>
        <v>2780.8679999999999</v>
      </c>
      <c r="F57" s="117">
        <f t="shared" si="14"/>
        <v>1875.7629999999999</v>
      </c>
      <c r="G57" s="117">
        <f t="shared" si="14"/>
        <v>1636.981</v>
      </c>
      <c r="H57" s="117">
        <f t="shared" si="14"/>
        <v>825.899</v>
      </c>
      <c r="I57" s="117">
        <f t="shared" si="14"/>
        <v>175.29</v>
      </c>
      <c r="J57" s="117">
        <f>SUM(B57:I57)</f>
        <v>32403.502</v>
      </c>
      <c r="K57" s="124">
        <f>J58*100/J57</f>
        <v>6.204891063935003</v>
      </c>
      <c r="L57" s="124">
        <f>K57*K$50/K$60</f>
        <v>6.2048910639350012</v>
      </c>
    </row>
    <row r="58" spans="1:12" x14ac:dyDescent="0.25">
      <c r="A58" s="1" t="s">
        <v>32</v>
      </c>
      <c r="B58" s="117">
        <f>_xlfn.IFNA(B29,0)</f>
        <v>771.08</v>
      </c>
      <c r="C58" s="117">
        <f t="shared" ref="C58:I58" si="15">_xlfn.IFNA(C29,0)</f>
        <v>479.78699999999998</v>
      </c>
      <c r="D58" s="117">
        <f t="shared" si="15"/>
        <v>313.22899999999998</v>
      </c>
      <c r="E58" s="117">
        <f t="shared" si="15"/>
        <v>161.136</v>
      </c>
      <c r="F58" s="117">
        <f t="shared" si="15"/>
        <v>167.506</v>
      </c>
      <c r="G58" s="117">
        <f t="shared" si="15"/>
        <v>67.59</v>
      </c>
      <c r="H58" s="117">
        <f t="shared" si="15"/>
        <v>37.555999999999997</v>
      </c>
      <c r="I58" s="117">
        <f t="shared" si="15"/>
        <v>12.718</v>
      </c>
      <c r="J58" s="117">
        <f>SUM(B58:I58)</f>
        <v>2010.6020000000001</v>
      </c>
      <c r="K58" s="123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4"/>
    </row>
    <row r="60" spans="1:12" x14ac:dyDescent="0.25">
      <c r="A60" s="1" t="s">
        <v>38</v>
      </c>
      <c r="B60" s="117">
        <f>IF(B57=0,0,B24)</f>
        <v>30017.816999999999</v>
      </c>
      <c r="C60" s="117">
        <f t="shared" ref="C60:I60" si="16">IF(C57=0,0,C24)</f>
        <v>20257.276999999998</v>
      </c>
      <c r="D60" s="117">
        <f t="shared" si="16"/>
        <v>12457.53</v>
      </c>
      <c r="E60" s="117">
        <f t="shared" si="16"/>
        <v>6682.8450000000003</v>
      </c>
      <c r="F60" s="117">
        <f t="shared" si="16"/>
        <v>5093.1760000000004</v>
      </c>
      <c r="G60" s="117">
        <f t="shared" si="16"/>
        <v>7263.3729999999996</v>
      </c>
      <c r="H60" s="117">
        <f t="shared" si="16"/>
        <v>1541.249</v>
      </c>
      <c r="I60" s="117">
        <f t="shared" si="16"/>
        <v>560.85199999999998</v>
      </c>
      <c r="J60" s="117">
        <f>SUM(B60:I60)</f>
        <v>83874.119000000006</v>
      </c>
      <c r="K60" s="124">
        <f>J61*100/J60</f>
        <v>6.341630843240214</v>
      </c>
      <c r="L60" s="124">
        <f>K60*K$50/K$60</f>
        <v>6.3416308432402122</v>
      </c>
    </row>
    <row r="61" spans="1:12" x14ac:dyDescent="0.25">
      <c r="A61" s="1" t="s">
        <v>39</v>
      </c>
      <c r="B61" s="117">
        <f>IF(B58=0,0,B37)</f>
        <v>2084.1840000000002</v>
      </c>
      <c r="C61" s="117">
        <f t="shared" ref="C61:I61" si="17">IF(C58=0,0,C37)</f>
        <v>1292.135</v>
      </c>
      <c r="D61" s="117">
        <f t="shared" si="17"/>
        <v>817.14800000000002</v>
      </c>
      <c r="E61" s="117">
        <f t="shared" si="17"/>
        <v>410.16399999999999</v>
      </c>
      <c r="F61" s="117">
        <f t="shared" si="17"/>
        <v>408.67</v>
      </c>
      <c r="G61" s="117">
        <f t="shared" si="17"/>
        <v>172.291</v>
      </c>
      <c r="H61" s="117">
        <f t="shared" si="17"/>
        <v>86.902000000000001</v>
      </c>
      <c r="I61" s="117">
        <f t="shared" si="17"/>
        <v>47.493000000000002</v>
      </c>
      <c r="J61" s="117">
        <f>SUM(B61:I61)</f>
        <v>5318.987000000001</v>
      </c>
      <c r="K61" s="123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17493.974999999999</v>
      </c>
      <c r="C63" s="117">
        <f t="shared" ref="C63:J64" si="18">C60-C57</f>
        <v>12410.076999999997</v>
      </c>
      <c r="D63" s="117">
        <f t="shared" si="18"/>
        <v>7719.871000000001</v>
      </c>
      <c r="E63" s="117">
        <f t="shared" si="18"/>
        <v>3901.9770000000003</v>
      </c>
      <c r="F63" s="117">
        <f t="shared" si="18"/>
        <v>3217.4130000000005</v>
      </c>
      <c r="G63" s="117">
        <f t="shared" si="18"/>
        <v>5626.3919999999998</v>
      </c>
      <c r="H63" s="117">
        <f t="shared" si="18"/>
        <v>715.35</v>
      </c>
      <c r="I63" s="117">
        <f t="shared" si="18"/>
        <v>385.56200000000001</v>
      </c>
      <c r="J63" s="117">
        <f t="shared" si="18"/>
        <v>51470.617000000006</v>
      </c>
      <c r="K63" s="124">
        <f>J64*100/J63</f>
        <v>6.4277158363965228</v>
      </c>
      <c r="L63" s="124">
        <f>K63*K$50/K$60</f>
        <v>6.427715836396521</v>
      </c>
    </row>
    <row r="64" spans="1:12" x14ac:dyDescent="0.25">
      <c r="A64" s="1" t="s">
        <v>193</v>
      </c>
      <c r="B64" s="117">
        <f>B61-B58</f>
        <v>1313.1040000000003</v>
      </c>
      <c r="C64" s="117">
        <f t="shared" si="18"/>
        <v>812.34799999999996</v>
      </c>
      <c r="D64" s="117">
        <f t="shared" si="18"/>
        <v>503.91900000000004</v>
      </c>
      <c r="E64" s="117">
        <f t="shared" si="18"/>
        <v>249.02799999999999</v>
      </c>
      <c r="F64" s="117">
        <f t="shared" si="18"/>
        <v>241.16400000000002</v>
      </c>
      <c r="G64" s="117">
        <f t="shared" si="18"/>
        <v>104.70099999999999</v>
      </c>
      <c r="H64" s="117">
        <f t="shared" si="18"/>
        <v>49.346000000000004</v>
      </c>
      <c r="I64" s="117">
        <f t="shared" si="18"/>
        <v>34.775000000000006</v>
      </c>
      <c r="J64" s="117">
        <f t="shared" si="18"/>
        <v>3308.3850000000011</v>
      </c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5104-3289-47C2-A03B-2CFB7A1FB93B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1941518</v>
      </c>
      <c r="C3" s="3">
        <v>1434797</v>
      </c>
      <c r="D3" s="3">
        <v>810816</v>
      </c>
      <c r="E3" s="3">
        <v>510369</v>
      </c>
      <c r="F3" s="3">
        <v>410000</v>
      </c>
      <c r="G3" s="3">
        <v>158448</v>
      </c>
      <c r="H3" s="3">
        <v>79306</v>
      </c>
      <c r="I3" s="3">
        <v>27704</v>
      </c>
      <c r="J3" s="3"/>
      <c r="K3" s="3">
        <v>5372958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1941518</v>
      </c>
      <c r="C7" s="5">
        <f t="shared" ref="C7:K7" si="1">SUM(C3,C6)</f>
        <v>1434797</v>
      </c>
      <c r="D7" s="5">
        <f t="shared" si="1"/>
        <v>810816</v>
      </c>
      <c r="E7" s="5">
        <f t="shared" si="1"/>
        <v>510369</v>
      </c>
      <c r="F7" s="5">
        <f t="shared" si="1"/>
        <v>410000</v>
      </c>
      <c r="G7" s="5">
        <f t="shared" si="1"/>
        <v>158448</v>
      </c>
      <c r="H7" s="5">
        <f t="shared" si="1"/>
        <v>79306</v>
      </c>
      <c r="I7" s="5"/>
      <c r="J7" s="5"/>
      <c r="K7" s="5">
        <f t="shared" si="1"/>
        <v>5372958</v>
      </c>
      <c r="L7" s="4">
        <f t="shared" si="0"/>
        <v>-27704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2165672</v>
      </c>
      <c r="C11" s="3">
        <v>1668777</v>
      </c>
      <c r="D11" s="3">
        <v>946654</v>
      </c>
      <c r="E11" s="3">
        <v>598306</v>
      </c>
      <c r="F11" s="3">
        <v>490818</v>
      </c>
      <c r="G11" s="3">
        <v>195387</v>
      </c>
      <c r="H11" s="3">
        <v>87928</v>
      </c>
      <c r="I11" s="3">
        <v>32499</v>
      </c>
      <c r="J11" s="3"/>
      <c r="K11" s="3">
        <v>6186041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-224154</v>
      </c>
      <c r="C12" s="4">
        <f t="shared" ref="C12:K12" si="2">SUM(C7:C10)-C11</f>
        <v>-233980</v>
      </c>
      <c r="D12" s="4">
        <f t="shared" si="2"/>
        <v>-135838</v>
      </c>
      <c r="E12" s="4">
        <f t="shared" si="2"/>
        <v>-87937</v>
      </c>
      <c r="F12" s="4">
        <f t="shared" si="2"/>
        <v>-80818</v>
      </c>
      <c r="G12" s="4">
        <f t="shared" si="2"/>
        <v>-36939</v>
      </c>
      <c r="H12" s="4">
        <f t="shared" si="2"/>
        <v>-8622</v>
      </c>
      <c r="I12" s="4"/>
      <c r="J12" s="4"/>
      <c r="K12" s="4">
        <f t="shared" si="2"/>
        <v>-813083</v>
      </c>
      <c r="L12" s="4">
        <f t="shared" si="0"/>
        <v>4795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12621.643</v>
      </c>
      <c r="C16" s="9">
        <v>7912.1080000000002</v>
      </c>
      <c r="D16" s="9">
        <v>4869.29</v>
      </c>
      <c r="E16" s="9">
        <v>2677.4540000000002</v>
      </c>
      <c r="F16" s="9">
        <v>1912.86</v>
      </c>
      <c r="G16" s="9">
        <v>1657.9960000000001</v>
      </c>
      <c r="H16" s="9">
        <v>865.94299999999998</v>
      </c>
      <c r="I16" s="9">
        <v>188.917</v>
      </c>
      <c r="J16" s="9"/>
      <c r="K16" s="9">
        <v>32706.210999999999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12621.643</v>
      </c>
      <c r="C20" s="15">
        <f>SUM(C16,C19)</f>
        <v>7912.1080000000002</v>
      </c>
      <c r="D20" s="15">
        <f>SUM(D16,D19)</f>
        <v>4869.29</v>
      </c>
      <c r="E20" s="15">
        <f>SUM(E16,E19)</f>
        <v>2677.4540000000002</v>
      </c>
      <c r="F20" s="14"/>
      <c r="G20" s="14"/>
      <c r="H20" s="15">
        <f>SUM(H16,H19)</f>
        <v>865.94299999999998</v>
      </c>
      <c r="I20" s="15"/>
      <c r="J20" s="15"/>
      <c r="K20" s="14"/>
      <c r="L20" s="8">
        <f t="shared" si="0"/>
        <v>28946.438000000002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32041.600999999999</v>
      </c>
      <c r="C24" s="9">
        <v>20968.28</v>
      </c>
      <c r="D24" s="9">
        <v>14521.471</v>
      </c>
      <c r="E24" s="9">
        <v>6327.8469999999998</v>
      </c>
      <c r="F24" s="9">
        <v>5219.2</v>
      </c>
      <c r="G24" s="9">
        <v>7371.2259999999997</v>
      </c>
      <c r="H24" s="9">
        <v>1617.846</v>
      </c>
      <c r="I24" s="9">
        <v>609.61699999999996</v>
      </c>
      <c r="J24" s="9"/>
      <c r="K24" s="9">
        <v>88677.088000000003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-19419.957999999999</v>
      </c>
      <c r="C25" s="8">
        <f t="shared" ref="C25:K25" si="3">SUM(C20:C23)-C24</f>
        <v>-13056.171999999999</v>
      </c>
      <c r="D25" s="8">
        <f t="shared" si="3"/>
        <v>-9652.1810000000005</v>
      </c>
      <c r="E25" s="8">
        <f t="shared" si="3"/>
        <v>-3650.3929999999996</v>
      </c>
      <c r="F25" s="8">
        <f t="shared" si="3"/>
        <v>-5219.2</v>
      </c>
      <c r="G25" s="8">
        <f t="shared" si="3"/>
        <v>-7371.2259999999997</v>
      </c>
      <c r="H25" s="8">
        <f t="shared" si="3"/>
        <v>-751.90300000000002</v>
      </c>
      <c r="I25" s="8"/>
      <c r="J25" s="8"/>
      <c r="K25" s="8">
        <f t="shared" si="3"/>
        <v>-88677.088000000003</v>
      </c>
      <c r="L25" s="8">
        <f t="shared" si="0"/>
        <v>29556.055000000008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817.37800000000004</v>
      </c>
      <c r="C29" s="9">
        <v>533.81899999999996</v>
      </c>
      <c r="D29" s="9">
        <v>354.75700000000001</v>
      </c>
      <c r="E29" s="9">
        <v>177.84899999999999</v>
      </c>
      <c r="F29" s="9">
        <v>180.572</v>
      </c>
      <c r="G29" s="9">
        <v>78.662999999999997</v>
      </c>
      <c r="H29" s="9">
        <v>44.155000000000001</v>
      </c>
      <c r="I29" s="9">
        <v>15.217000000000001</v>
      </c>
      <c r="J29" s="9"/>
      <c r="K29" s="9">
        <v>2202.41</v>
      </c>
      <c r="L29" s="8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436.75700000000001</v>
      </c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430.82</v>
      </c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v>1348.9059999999999</v>
      </c>
      <c r="C32" s="15">
        <f>C30+C31</f>
        <v>867.577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2166.2840000000001</v>
      </c>
      <c r="C33" s="15">
        <f>SUM(C29,C32)</f>
        <v>1401.396</v>
      </c>
      <c r="D33" s="9" t="e">
        <f>NA()</f>
        <v>#N/A</v>
      </c>
      <c r="E33" s="15">
        <f>SUM(E29,E32)</f>
        <v>177.84899999999999</v>
      </c>
      <c r="F33" s="14"/>
      <c r="G33" s="14"/>
      <c r="H33" s="15">
        <f>SUM(H29,H32)</f>
        <v>44.155000000000001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>
        <v>26.448</v>
      </c>
      <c r="C34" s="9">
        <v>18.43</v>
      </c>
      <c r="D34" s="9"/>
      <c r="E34" s="9"/>
      <c r="F34" s="9"/>
      <c r="G34" s="9"/>
      <c r="H34" s="9"/>
      <c r="I34" s="9"/>
      <c r="J34" s="9"/>
      <c r="K34" s="9"/>
      <c r="L34" s="8">
        <f t="shared" si="0"/>
        <v>44.878</v>
      </c>
    </row>
    <row r="35" spans="1:12" x14ac:dyDescent="0.25">
      <c r="A35" s="1" t="s">
        <v>14</v>
      </c>
      <c r="B35" s="9">
        <v>33.685000000000002</v>
      </c>
      <c r="C35" s="9">
        <v>25.995999999999999</v>
      </c>
      <c r="D35" s="9"/>
      <c r="E35" s="9"/>
      <c r="F35" s="9"/>
      <c r="G35" s="9"/>
      <c r="H35" s="9"/>
      <c r="I35" s="9"/>
      <c r="J35" s="9"/>
      <c r="K35" s="9"/>
      <c r="L35" s="8">
        <f t="shared" si="0"/>
        <v>59.680999999999997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2226.4169999999999</v>
      </c>
      <c r="C37" s="9">
        <v>1445.8219999999999</v>
      </c>
      <c r="D37" s="9">
        <v>937.16800000000001</v>
      </c>
      <c r="E37" s="9">
        <v>450.55500000000001</v>
      </c>
      <c r="F37" s="9">
        <v>475.76100000000002</v>
      </c>
      <c r="G37" s="9">
        <v>202.75200000000001</v>
      </c>
      <c r="H37" s="9">
        <v>98.402000000000001</v>
      </c>
      <c r="I37" s="9">
        <v>57.066000000000003</v>
      </c>
      <c r="J37" s="9"/>
      <c r="K37" s="9">
        <v>5893.9430000000002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4">SUM(C33:C36)-C37</f>
        <v>0</v>
      </c>
      <c r="D38" s="8" t="e">
        <f t="shared" si="4"/>
        <v>#N/A</v>
      </c>
      <c r="E38" s="8">
        <f t="shared" si="4"/>
        <v>-272.70600000000002</v>
      </c>
      <c r="F38" s="8">
        <f t="shared" si="4"/>
        <v>-475.76100000000002</v>
      </c>
      <c r="G38" s="8">
        <f t="shared" si="4"/>
        <v>-202.75200000000001</v>
      </c>
      <c r="H38" s="8">
        <f t="shared" si="4"/>
        <v>-54.247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6.4760031637719431</v>
      </c>
      <c r="C42" s="7">
        <f t="shared" ref="C42:K42" si="5">C29*100/C16</f>
        <v>6.7468618982450685</v>
      </c>
      <c r="D42" s="7">
        <f t="shared" si="5"/>
        <v>7.2856001593661492</v>
      </c>
      <c r="E42" s="7">
        <f t="shared" si="5"/>
        <v>6.6424670601250284</v>
      </c>
      <c r="F42" s="7">
        <f t="shared" si="5"/>
        <v>9.4398962809614932</v>
      </c>
      <c r="G42" s="7">
        <f t="shared" si="5"/>
        <v>4.7444625921896062</v>
      </c>
      <c r="H42" s="7">
        <f t="shared" si="5"/>
        <v>5.0990654119266514</v>
      </c>
      <c r="I42" s="7">
        <f t="shared" si="5"/>
        <v>8.0548600708247537</v>
      </c>
      <c r="J42" s="7" t="e">
        <f t="shared" si="5"/>
        <v>#DIV/0!</v>
      </c>
      <c r="K42" s="7">
        <f t="shared" si="5"/>
        <v>6.7339197438676095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#N/A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#N/A</v>
      </c>
    </row>
    <row r="44" spans="1:12" x14ac:dyDescent="0.25">
      <c r="A44" s="1" t="s">
        <v>11</v>
      </c>
      <c r="B44" s="7" t="e">
        <f t="shared" si="6"/>
        <v>#N/A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#N/A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17.163248873383601</v>
      </c>
      <c r="C46" s="7">
        <f t="shared" si="6"/>
        <v>17.712043364423238</v>
      </c>
      <c r="D46" s="7" t="e">
        <f t="shared" si="6"/>
        <v>#N/A</v>
      </c>
      <c r="E46" s="7">
        <f t="shared" si="6"/>
        <v>6.6424670601250284</v>
      </c>
      <c r="F46" s="7" t="e">
        <f t="shared" si="6"/>
        <v>#DIV/0!</v>
      </c>
      <c r="G46" s="7" t="e">
        <f t="shared" si="6"/>
        <v>#DIV/0!</v>
      </c>
      <c r="H46" s="7">
        <f t="shared" si="6"/>
        <v>5.0990654119266514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6.9485198320770545</v>
      </c>
      <c r="C50" s="7">
        <f t="shared" si="6"/>
        <v>6.8952818256909953</v>
      </c>
      <c r="D50" s="7">
        <f t="shared" si="6"/>
        <v>6.4536712568582075</v>
      </c>
      <c r="E50" s="7">
        <f t="shared" si="6"/>
        <v>7.1201942777693583</v>
      </c>
      <c r="F50" s="7">
        <f t="shared" si="6"/>
        <v>9.11559242795831</v>
      </c>
      <c r="G50" s="7">
        <f t="shared" si="6"/>
        <v>2.7505872157494564</v>
      </c>
      <c r="H50" s="7">
        <f t="shared" si="6"/>
        <v>6.0822847168395509</v>
      </c>
      <c r="I50" s="7">
        <f t="shared" si="6"/>
        <v>9.3609594220633614</v>
      </c>
      <c r="J50" s="7" t="e">
        <f t="shared" si="6"/>
        <v>#DIV/0!</v>
      </c>
      <c r="K50" s="7">
        <f t="shared" si="6"/>
        <v>6.6465229440100693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6.4760031637719431</v>
      </c>
      <c r="C53" s="114">
        <f t="shared" ref="C53:J53" si="7">IF(C57&gt;0,C58*100/C57,NA())</f>
        <v>6.7468618982450685</v>
      </c>
      <c r="D53" s="114">
        <f t="shared" si="7"/>
        <v>7.2856001593661492</v>
      </c>
      <c r="E53" s="114">
        <f t="shared" si="7"/>
        <v>6.6424670601250284</v>
      </c>
      <c r="F53" s="114">
        <f t="shared" si="7"/>
        <v>9.4398962809614932</v>
      </c>
      <c r="G53" s="114">
        <f t="shared" si="7"/>
        <v>4.7444625921896062</v>
      </c>
      <c r="H53" s="114">
        <f t="shared" si="7"/>
        <v>5.0990654119266514</v>
      </c>
      <c r="I53" s="114">
        <f t="shared" si="7"/>
        <v>8.0548600708247537</v>
      </c>
      <c r="J53" s="114">
        <f t="shared" si="7"/>
        <v>6.7339197438676104</v>
      </c>
      <c r="K53" s="7">
        <f>K57</f>
        <v>6.7339197438676104</v>
      </c>
      <c r="L53" s="7">
        <f>L57</f>
        <v>6.7339197438676086</v>
      </c>
    </row>
    <row r="54" spans="1:12" x14ac:dyDescent="0.25">
      <c r="A54" s="1" t="s">
        <v>30</v>
      </c>
      <c r="B54" s="114">
        <f>IF(B63&gt;0,B64*100/B63,NA())</f>
        <v>7.25562331288255</v>
      </c>
      <c r="C54" s="114">
        <f t="shared" ref="C54:J54" si="8">IF(C63&gt;0,C64*100/C63,NA())</f>
        <v>6.9852250720961697</v>
      </c>
      <c r="D54" s="114">
        <f t="shared" si="8"/>
        <v>6.033983407480652</v>
      </c>
      <c r="E54" s="114">
        <f t="shared" si="8"/>
        <v>7.4705928923269376</v>
      </c>
      <c r="F54" s="114">
        <f t="shared" si="8"/>
        <v>8.9279686904553071</v>
      </c>
      <c r="G54" s="114">
        <f t="shared" si="8"/>
        <v>2.1719587693826439</v>
      </c>
      <c r="H54" s="114">
        <f t="shared" si="8"/>
        <v>7.2146274186962938</v>
      </c>
      <c r="I54" s="114">
        <f t="shared" si="8"/>
        <v>9.947468504872834</v>
      </c>
      <c r="J54" s="114">
        <f t="shared" si="8"/>
        <v>6.5954532032792708</v>
      </c>
      <c r="K54" s="7"/>
      <c r="L54" s="7">
        <f>L63</f>
        <v>6.595453203279269</v>
      </c>
    </row>
    <row r="55" spans="1:12" x14ac:dyDescent="0.25">
      <c r="A55" s="1" t="s">
        <v>8</v>
      </c>
      <c r="B55" s="114">
        <f>IF(B60&gt;0,B61*100/B60,NA())</f>
        <v>6.9485198320770545</v>
      </c>
      <c r="C55" s="114">
        <f t="shared" ref="C55:J55" si="9">IF(C60&gt;0,C61*100/C60,NA())</f>
        <v>6.8952818256909953</v>
      </c>
      <c r="D55" s="114">
        <f t="shared" si="9"/>
        <v>6.4536712568582075</v>
      </c>
      <c r="E55" s="114">
        <f t="shared" si="9"/>
        <v>7.1201942777693583</v>
      </c>
      <c r="F55" s="114">
        <f t="shared" si="9"/>
        <v>9.11559242795831</v>
      </c>
      <c r="G55" s="114">
        <f t="shared" si="9"/>
        <v>2.7505872157494564</v>
      </c>
      <c r="H55" s="114">
        <f t="shared" si="9"/>
        <v>6.0822847168395509</v>
      </c>
      <c r="I55" s="114">
        <f t="shared" si="9"/>
        <v>9.3609594220633614</v>
      </c>
      <c r="J55" s="114">
        <f t="shared" si="9"/>
        <v>6.646522944010071</v>
      </c>
      <c r="K55" s="7">
        <f>K50</f>
        <v>6.6465229440100693</v>
      </c>
      <c r="L55" s="7">
        <f>K50</f>
        <v>6.6465229440100693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12621.643</v>
      </c>
      <c r="C57" s="3">
        <f t="shared" ref="C57:I57" si="10">IF(C58=0,0,C16)</f>
        <v>7912.1080000000002</v>
      </c>
      <c r="D57" s="3">
        <f t="shared" si="10"/>
        <v>4869.29</v>
      </c>
      <c r="E57" s="3">
        <f t="shared" si="10"/>
        <v>2677.4540000000002</v>
      </c>
      <c r="F57" s="3">
        <f t="shared" si="10"/>
        <v>1912.86</v>
      </c>
      <c r="G57" s="3">
        <f t="shared" si="10"/>
        <v>1657.9960000000001</v>
      </c>
      <c r="H57" s="3">
        <f t="shared" si="10"/>
        <v>865.94299999999998</v>
      </c>
      <c r="I57" s="3">
        <f t="shared" si="10"/>
        <v>188.917</v>
      </c>
      <c r="J57" s="3">
        <f>SUM(B57:I57)</f>
        <v>32706.211000000003</v>
      </c>
      <c r="K57" s="7">
        <f>J58*100/J57</f>
        <v>6.7339197438676104</v>
      </c>
      <c r="L57" s="7">
        <f>K57*K$50/K$60</f>
        <v>6.7339197438676086</v>
      </c>
    </row>
    <row r="58" spans="1:12" x14ac:dyDescent="0.25">
      <c r="A58" s="1" t="s">
        <v>32</v>
      </c>
      <c r="B58" s="3">
        <f>_xlfn.IFNA(B29,0)</f>
        <v>817.37800000000004</v>
      </c>
      <c r="C58" s="3">
        <f t="shared" ref="C58:I58" si="11">_xlfn.IFNA(C29,0)</f>
        <v>533.81899999999996</v>
      </c>
      <c r="D58" s="3">
        <f t="shared" si="11"/>
        <v>354.75700000000001</v>
      </c>
      <c r="E58" s="3">
        <f t="shared" si="11"/>
        <v>177.84899999999999</v>
      </c>
      <c r="F58" s="3">
        <f t="shared" si="11"/>
        <v>180.572</v>
      </c>
      <c r="G58" s="3">
        <f t="shared" si="11"/>
        <v>78.662999999999997</v>
      </c>
      <c r="H58" s="3">
        <f t="shared" si="11"/>
        <v>44.155000000000001</v>
      </c>
      <c r="I58" s="3">
        <f t="shared" si="11"/>
        <v>15.217000000000001</v>
      </c>
      <c r="J58" s="3">
        <f>SUM(B58:I58)</f>
        <v>2202.4100000000003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32041.600999999999</v>
      </c>
      <c r="C60" s="3">
        <f t="shared" ref="C60:I60" si="12">IF(C57=0,0,C24)</f>
        <v>20968.28</v>
      </c>
      <c r="D60" s="3">
        <f t="shared" si="12"/>
        <v>14521.471</v>
      </c>
      <c r="E60" s="3">
        <f t="shared" si="12"/>
        <v>6327.8469999999998</v>
      </c>
      <c r="F60" s="3">
        <f t="shared" si="12"/>
        <v>5219.2</v>
      </c>
      <c r="G60" s="3">
        <f t="shared" si="12"/>
        <v>7371.2259999999997</v>
      </c>
      <c r="H60" s="3">
        <f t="shared" si="12"/>
        <v>1617.846</v>
      </c>
      <c r="I60" s="3">
        <f t="shared" si="12"/>
        <v>609.61699999999996</v>
      </c>
      <c r="J60" s="3">
        <f>SUM(B60:I60)</f>
        <v>88677.087999999989</v>
      </c>
      <c r="K60" s="7">
        <f>J61*100/J60</f>
        <v>6.646522944010071</v>
      </c>
      <c r="L60" s="7">
        <f>K60*K$50/K$60</f>
        <v>6.6465229440100693</v>
      </c>
    </row>
    <row r="61" spans="1:12" x14ac:dyDescent="0.25">
      <c r="A61" s="1" t="s">
        <v>39</v>
      </c>
      <c r="B61" s="3">
        <f>IF(B58=0,0,B37)</f>
        <v>2226.4169999999999</v>
      </c>
      <c r="C61" s="3">
        <f t="shared" ref="C61:I61" si="13">IF(C58=0,0,C37)</f>
        <v>1445.8219999999999</v>
      </c>
      <c r="D61" s="3">
        <f t="shared" si="13"/>
        <v>937.16800000000001</v>
      </c>
      <c r="E61" s="3">
        <f t="shared" si="13"/>
        <v>450.55500000000001</v>
      </c>
      <c r="F61" s="3">
        <f t="shared" si="13"/>
        <v>475.76100000000002</v>
      </c>
      <c r="G61" s="3">
        <f t="shared" si="13"/>
        <v>202.75200000000001</v>
      </c>
      <c r="H61" s="3">
        <f t="shared" si="13"/>
        <v>98.402000000000001</v>
      </c>
      <c r="I61" s="3">
        <f t="shared" si="13"/>
        <v>57.066000000000003</v>
      </c>
      <c r="J61" s="3">
        <f>SUM(B61:I61)</f>
        <v>5893.9430000000002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19419.957999999999</v>
      </c>
      <c r="C63" s="3">
        <f t="shared" ref="C63:J64" si="14">C60-C57</f>
        <v>13056.171999999999</v>
      </c>
      <c r="D63" s="3">
        <f t="shared" si="14"/>
        <v>9652.1810000000005</v>
      </c>
      <c r="E63" s="3">
        <f t="shared" si="14"/>
        <v>3650.3929999999996</v>
      </c>
      <c r="F63" s="3">
        <f t="shared" si="14"/>
        <v>3306.34</v>
      </c>
      <c r="G63" s="3">
        <f t="shared" si="14"/>
        <v>5713.23</v>
      </c>
      <c r="H63" s="3">
        <f t="shared" si="14"/>
        <v>751.90300000000002</v>
      </c>
      <c r="I63" s="3">
        <f t="shared" si="14"/>
        <v>420.69999999999993</v>
      </c>
      <c r="J63" s="3">
        <f t="shared" si="14"/>
        <v>55970.876999999986</v>
      </c>
      <c r="K63" s="7">
        <f>J64*100/J63</f>
        <v>6.5954532032792708</v>
      </c>
      <c r="L63" s="7">
        <f>K63*K$50/K$60</f>
        <v>6.595453203279269</v>
      </c>
    </row>
    <row r="64" spans="1:12" x14ac:dyDescent="0.25">
      <c r="A64" s="1" t="s">
        <v>193</v>
      </c>
      <c r="B64" s="3">
        <f>B61-B58</f>
        <v>1409.0389999999998</v>
      </c>
      <c r="C64" s="3">
        <f t="shared" si="14"/>
        <v>912.00299999999993</v>
      </c>
      <c r="D64" s="3">
        <f t="shared" si="14"/>
        <v>582.41100000000006</v>
      </c>
      <c r="E64" s="3">
        <f t="shared" si="14"/>
        <v>272.70600000000002</v>
      </c>
      <c r="F64" s="3">
        <f t="shared" si="14"/>
        <v>295.18900000000002</v>
      </c>
      <c r="G64" s="3">
        <f t="shared" si="14"/>
        <v>124.08900000000001</v>
      </c>
      <c r="H64" s="3">
        <f t="shared" si="14"/>
        <v>54.247</v>
      </c>
      <c r="I64" s="3">
        <f t="shared" si="14"/>
        <v>41.849000000000004</v>
      </c>
      <c r="J64" s="3">
        <f t="shared" si="14"/>
        <v>3691.5329999999999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C76C-7126-4FA1-9DF3-B8AE68D9B393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1977262</v>
      </c>
      <c r="C3" s="3">
        <v>1463053</v>
      </c>
      <c r="D3" s="3">
        <v>841251</v>
      </c>
      <c r="E3" s="3">
        <v>522654</v>
      </c>
      <c r="F3" s="3">
        <v>443222</v>
      </c>
      <c r="G3" s="3">
        <v>161755</v>
      </c>
      <c r="H3" s="3">
        <v>81784</v>
      </c>
      <c r="I3" s="3">
        <v>30842</v>
      </c>
      <c r="J3" s="3"/>
      <c r="K3" s="3">
        <v>5521823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1977262</v>
      </c>
      <c r="C7" s="5">
        <f t="shared" ref="C7:K7" si="1">SUM(C3,C6)</f>
        <v>1463053</v>
      </c>
      <c r="D7" s="5">
        <f t="shared" si="1"/>
        <v>841251</v>
      </c>
      <c r="E7" s="5">
        <f t="shared" si="1"/>
        <v>522654</v>
      </c>
      <c r="F7" s="5">
        <f t="shared" si="1"/>
        <v>443222</v>
      </c>
      <c r="G7" s="5">
        <f t="shared" si="1"/>
        <v>161755</v>
      </c>
      <c r="H7" s="5">
        <f t="shared" si="1"/>
        <v>81784</v>
      </c>
      <c r="I7" s="5"/>
      <c r="J7" s="5"/>
      <c r="K7" s="5">
        <f t="shared" si="1"/>
        <v>5521823</v>
      </c>
      <c r="L7" s="4">
        <f t="shared" si="0"/>
        <v>-30842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2205979</v>
      </c>
      <c r="C11" s="3">
        <v>1701447</v>
      </c>
      <c r="D11" s="3">
        <v>980698</v>
      </c>
      <c r="E11" s="3">
        <v>611837</v>
      </c>
      <c r="F11" s="3">
        <v>512441</v>
      </c>
      <c r="G11" s="3">
        <v>199197</v>
      </c>
      <c r="H11" s="3">
        <v>90776</v>
      </c>
      <c r="I11" s="3">
        <v>36118</v>
      </c>
      <c r="J11" s="3"/>
      <c r="K11" s="3">
        <v>6338493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-228717</v>
      </c>
      <c r="C12" s="4">
        <f t="shared" ref="C12:K12" si="2">SUM(C7:C10)-C11</f>
        <v>-238394</v>
      </c>
      <c r="D12" s="4">
        <f t="shared" si="2"/>
        <v>-139447</v>
      </c>
      <c r="E12" s="4">
        <f t="shared" si="2"/>
        <v>-89183</v>
      </c>
      <c r="F12" s="4">
        <f t="shared" si="2"/>
        <v>-69219</v>
      </c>
      <c r="G12" s="4">
        <f t="shared" si="2"/>
        <v>-37442</v>
      </c>
      <c r="H12" s="4">
        <f t="shared" si="2"/>
        <v>-8992</v>
      </c>
      <c r="I12" s="4"/>
      <c r="J12" s="4"/>
      <c r="K12" s="4">
        <f t="shared" si="2"/>
        <v>-816670</v>
      </c>
      <c r="L12" s="4">
        <f t="shared" si="0"/>
        <v>5276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12779.621999999999</v>
      </c>
      <c r="C16" s="9">
        <v>7942.6989999999996</v>
      </c>
      <c r="D16" s="9">
        <v>5011.884</v>
      </c>
      <c r="E16" s="9">
        <v>2801.683</v>
      </c>
      <c r="F16" s="9">
        <v>2041.8</v>
      </c>
      <c r="G16" s="9">
        <v>1696.441</v>
      </c>
      <c r="H16" s="9">
        <v>876.13400000000001</v>
      </c>
      <c r="I16" s="9">
        <v>208.238</v>
      </c>
      <c r="J16" s="9"/>
      <c r="K16" s="9">
        <v>33358.500999999997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12779.621999999999</v>
      </c>
      <c r="C20" s="15">
        <f>SUM(C16,C19)</f>
        <v>7942.6989999999996</v>
      </c>
      <c r="D20" s="15">
        <f>SUM(D16,D19)</f>
        <v>5011.884</v>
      </c>
      <c r="E20" s="15">
        <f>SUM(E16,E19)</f>
        <v>2801.683</v>
      </c>
      <c r="F20" s="14"/>
      <c r="G20" s="14"/>
      <c r="H20" s="15">
        <f>SUM(H16,H19)</f>
        <v>876.13400000000001</v>
      </c>
      <c r="I20" s="15"/>
      <c r="J20" s="15"/>
      <c r="K20" s="14"/>
      <c r="L20" s="8">
        <f t="shared" si="0"/>
        <v>29412.022000000004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34677.328999999998</v>
      </c>
      <c r="C24" s="9">
        <v>21344.224999999999</v>
      </c>
      <c r="D24" s="9">
        <v>15702.380999999999</v>
      </c>
      <c r="E24" s="9">
        <v>6737.442</v>
      </c>
      <c r="F24" s="9">
        <v>5777.4</v>
      </c>
      <c r="G24" s="9">
        <v>7510.5940000000001</v>
      </c>
      <c r="H24" s="9">
        <v>1670.03</v>
      </c>
      <c r="I24" s="9">
        <v>673.17700000000002</v>
      </c>
      <c r="J24" s="9"/>
      <c r="K24" s="9">
        <v>94092.577999999994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-21897.706999999999</v>
      </c>
      <c r="C25" s="8">
        <f t="shared" ref="C25:K25" si="3">SUM(C20:C23)-C24</f>
        <v>-13401.525999999998</v>
      </c>
      <c r="D25" s="8">
        <f t="shared" si="3"/>
        <v>-10690.496999999999</v>
      </c>
      <c r="E25" s="8">
        <f t="shared" si="3"/>
        <v>-3935.759</v>
      </c>
      <c r="F25" s="8">
        <f t="shared" si="3"/>
        <v>-5777.4</v>
      </c>
      <c r="G25" s="8">
        <f t="shared" si="3"/>
        <v>-7510.5940000000001</v>
      </c>
      <c r="H25" s="8">
        <f t="shared" si="3"/>
        <v>-793.89599999999996</v>
      </c>
      <c r="I25" s="8"/>
      <c r="J25" s="8"/>
      <c r="K25" s="8">
        <f t="shared" si="3"/>
        <v>-94092.577999999994</v>
      </c>
      <c r="L25" s="8">
        <f t="shared" si="0"/>
        <v>30085.199000000001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818.17600000000004</v>
      </c>
      <c r="C29" s="9">
        <v>569.49900000000002</v>
      </c>
      <c r="D29" s="9">
        <v>408.61599999999999</v>
      </c>
      <c r="E29" s="9">
        <v>212.01</v>
      </c>
      <c r="F29" s="9">
        <v>198.40799999999999</v>
      </c>
      <c r="G29" s="9">
        <v>89.421999999999997</v>
      </c>
      <c r="H29" s="9">
        <v>45.152999999999999</v>
      </c>
      <c r="I29" s="9">
        <v>17.651</v>
      </c>
      <c r="J29" s="9"/>
      <c r="K29" s="9">
        <v>2358.9349999999999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818.17600000000004</v>
      </c>
      <c r="C33" s="15">
        <f>SUM(C29,C32)</f>
        <v>569.49900000000002</v>
      </c>
      <c r="D33" s="9" t="e">
        <f>NA()</f>
        <v>#N/A</v>
      </c>
      <c r="E33" s="15">
        <f>SUM(E29,E32)</f>
        <v>212.01</v>
      </c>
      <c r="F33" s="14"/>
      <c r="G33" s="14"/>
      <c r="H33" s="15">
        <f>SUM(H29,H32)</f>
        <v>45.152999999999999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2317.096</v>
      </c>
      <c r="C37" s="9">
        <v>1569.049</v>
      </c>
      <c r="D37" s="9">
        <v>1090.6959999999999</v>
      </c>
      <c r="E37" s="9">
        <v>539.62699999999995</v>
      </c>
      <c r="F37" s="9">
        <v>539.72799999999995</v>
      </c>
      <c r="G37" s="9">
        <v>226.607</v>
      </c>
      <c r="H37" s="9">
        <v>103.71</v>
      </c>
      <c r="I37" s="9">
        <v>67.638000000000005</v>
      </c>
      <c r="J37" s="9"/>
      <c r="K37" s="9">
        <v>6454.1509999999998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-1498.92</v>
      </c>
      <c r="C38" s="8">
        <f t="shared" ref="C38:K38" si="4">SUM(C33:C36)-C37</f>
        <v>-999.55</v>
      </c>
      <c r="D38" s="8" t="e">
        <f t="shared" si="4"/>
        <v>#N/A</v>
      </c>
      <c r="E38" s="8">
        <f t="shared" si="4"/>
        <v>-327.61699999999996</v>
      </c>
      <c r="F38" s="8">
        <f t="shared" si="4"/>
        <v>-539.72799999999995</v>
      </c>
      <c r="G38" s="8">
        <f t="shared" si="4"/>
        <v>-226.607</v>
      </c>
      <c r="H38" s="8">
        <f t="shared" si="4"/>
        <v>-58.556999999999995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6.4021924905134133</v>
      </c>
      <c r="C42" s="7">
        <f t="shared" ref="C42:K42" si="5">C29*100/C16</f>
        <v>7.1700941959401963</v>
      </c>
      <c r="D42" s="7">
        <f t="shared" si="5"/>
        <v>8.1529420872470304</v>
      </c>
      <c r="E42" s="7">
        <f t="shared" si="5"/>
        <v>7.5672372641729986</v>
      </c>
      <c r="F42" s="7">
        <f t="shared" si="5"/>
        <v>9.7173082574199228</v>
      </c>
      <c r="G42" s="7">
        <f t="shared" si="5"/>
        <v>5.2711529608162024</v>
      </c>
      <c r="H42" s="7">
        <f t="shared" si="5"/>
        <v>5.1536637089760244</v>
      </c>
      <c r="I42" s="7">
        <f t="shared" si="5"/>
        <v>8.4763587817785417</v>
      </c>
      <c r="J42" s="7" t="e">
        <f t="shared" si="5"/>
        <v>#DIV/0!</v>
      </c>
      <c r="K42" s="7">
        <f t="shared" si="5"/>
        <v>7.071465831153505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6.4021924905134133</v>
      </c>
      <c r="C46" s="7">
        <f t="shared" si="6"/>
        <v>7.1700941959401963</v>
      </c>
      <c r="D46" s="7" t="e">
        <f t="shared" si="6"/>
        <v>#N/A</v>
      </c>
      <c r="E46" s="7">
        <f t="shared" si="6"/>
        <v>7.5672372641729986</v>
      </c>
      <c r="F46" s="7" t="e">
        <f t="shared" si="6"/>
        <v>#DIV/0!</v>
      </c>
      <c r="G46" s="7" t="e">
        <f t="shared" si="6"/>
        <v>#DIV/0!</v>
      </c>
      <c r="H46" s="7">
        <f t="shared" si="6"/>
        <v>5.1536637089760244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6.6818756427290005</v>
      </c>
      <c r="C50" s="7">
        <f t="shared" si="6"/>
        <v>7.3511640736545836</v>
      </c>
      <c r="D50" s="7">
        <f t="shared" si="6"/>
        <v>6.9460548690036239</v>
      </c>
      <c r="E50" s="7">
        <f t="shared" si="6"/>
        <v>8.0093750714291865</v>
      </c>
      <c r="F50" s="7">
        <f t="shared" si="6"/>
        <v>9.342056980648735</v>
      </c>
      <c r="G50" s="7">
        <f t="shared" si="6"/>
        <v>3.0171648207851471</v>
      </c>
      <c r="H50" s="7">
        <f t="shared" si="6"/>
        <v>6.2100680826092942</v>
      </c>
      <c r="I50" s="7">
        <f t="shared" si="6"/>
        <v>10.047580354052501</v>
      </c>
      <c r="J50" s="7" t="e">
        <f t="shared" si="6"/>
        <v>#DIV/0!</v>
      </c>
      <c r="K50" s="7">
        <f t="shared" si="6"/>
        <v>6.8593624887182925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6.4021924905134133</v>
      </c>
      <c r="C53" s="114">
        <f t="shared" ref="C53:J53" si="7">IF(C57&gt;0,C58*100/C57,NA())</f>
        <v>7.1700941959401963</v>
      </c>
      <c r="D53" s="114">
        <f t="shared" si="7"/>
        <v>8.1529420872470304</v>
      </c>
      <c r="E53" s="114">
        <f t="shared" si="7"/>
        <v>7.5672372641729986</v>
      </c>
      <c r="F53" s="114">
        <f t="shared" si="7"/>
        <v>9.7173082574199228</v>
      </c>
      <c r="G53" s="114">
        <f t="shared" si="7"/>
        <v>5.2711529608162024</v>
      </c>
      <c r="H53" s="114">
        <f t="shared" si="7"/>
        <v>5.1536637089760244</v>
      </c>
      <c r="I53" s="114">
        <f t="shared" si="7"/>
        <v>8.4763587817785417</v>
      </c>
      <c r="J53" s="114">
        <f t="shared" si="7"/>
        <v>7.071465831153505</v>
      </c>
      <c r="K53" s="7">
        <f>K57</f>
        <v>7.071465831153505</v>
      </c>
      <c r="L53" s="7">
        <f>L57</f>
        <v>7.0714658311535032</v>
      </c>
    </row>
    <row r="54" spans="1:12" x14ac:dyDescent="0.25">
      <c r="A54" s="1" t="s">
        <v>30</v>
      </c>
      <c r="B54" s="114">
        <f>IF(B63&gt;0,B64*100/B63,NA())</f>
        <v>6.8451002655209523</v>
      </c>
      <c r="C54" s="114">
        <f t="shared" ref="C54:J54" si="8">IF(C63&gt;0,C64*100/C63,NA())</f>
        <v>7.4584789821696438</v>
      </c>
      <c r="D54" s="114">
        <f t="shared" si="8"/>
        <v>6.3802459324388758</v>
      </c>
      <c r="E54" s="114">
        <f t="shared" si="8"/>
        <v>8.3241123249670519</v>
      </c>
      <c r="F54" s="114">
        <f t="shared" si="8"/>
        <v>9.1369525645144005</v>
      </c>
      <c r="G54" s="114">
        <f t="shared" si="8"/>
        <v>2.3595010313626075</v>
      </c>
      <c r="H54" s="114">
        <f t="shared" si="8"/>
        <v>7.3759031409655673</v>
      </c>
      <c r="I54" s="114">
        <f t="shared" si="8"/>
        <v>10.751302859084742</v>
      </c>
      <c r="J54" s="114">
        <f t="shared" si="8"/>
        <v>6.7428636480307453</v>
      </c>
      <c r="K54" s="7"/>
      <c r="L54" s="7">
        <f>L63</f>
        <v>6.7428636480307436</v>
      </c>
    </row>
    <row r="55" spans="1:12" x14ac:dyDescent="0.25">
      <c r="A55" s="1" t="s">
        <v>8</v>
      </c>
      <c r="B55" s="114">
        <f>IF(B60&gt;0,B61*100/B60,NA())</f>
        <v>6.6818756427290005</v>
      </c>
      <c r="C55" s="114">
        <f t="shared" ref="C55:J55" si="9">IF(C60&gt;0,C61*100/C60,NA())</f>
        <v>7.3511640736545836</v>
      </c>
      <c r="D55" s="114">
        <f t="shared" si="9"/>
        <v>6.9460548690036239</v>
      </c>
      <c r="E55" s="114">
        <f t="shared" si="9"/>
        <v>8.0093750714291865</v>
      </c>
      <c r="F55" s="114">
        <f t="shared" si="9"/>
        <v>9.342056980648735</v>
      </c>
      <c r="G55" s="114">
        <f t="shared" si="9"/>
        <v>3.0171648207851471</v>
      </c>
      <c r="H55" s="114">
        <f t="shared" si="9"/>
        <v>6.2100680826092942</v>
      </c>
      <c r="I55" s="114">
        <f t="shared" si="9"/>
        <v>10.047580354052501</v>
      </c>
      <c r="J55" s="114">
        <f t="shared" si="9"/>
        <v>6.8593624887182942</v>
      </c>
      <c r="K55" s="7">
        <f>K50</f>
        <v>6.8593624887182925</v>
      </c>
      <c r="L55" s="7">
        <f>K50</f>
        <v>6.8593624887182925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12779.621999999999</v>
      </c>
      <c r="C57" s="3">
        <f t="shared" ref="C57:I57" si="10">IF(C58=0,0,C16)</f>
        <v>7942.6989999999996</v>
      </c>
      <c r="D57" s="3">
        <f t="shared" si="10"/>
        <v>5011.884</v>
      </c>
      <c r="E57" s="3">
        <f t="shared" si="10"/>
        <v>2801.683</v>
      </c>
      <c r="F57" s="3">
        <f t="shared" si="10"/>
        <v>2041.8</v>
      </c>
      <c r="G57" s="3">
        <f t="shared" si="10"/>
        <v>1696.441</v>
      </c>
      <c r="H57" s="3">
        <f t="shared" si="10"/>
        <v>876.13400000000001</v>
      </c>
      <c r="I57" s="3">
        <f t="shared" si="10"/>
        <v>208.238</v>
      </c>
      <c r="J57" s="3">
        <f>SUM(B57:I57)</f>
        <v>33358.500999999997</v>
      </c>
      <c r="K57" s="7">
        <f>J58*100/J57</f>
        <v>7.071465831153505</v>
      </c>
      <c r="L57" s="7">
        <f>K57*K$50/K$60</f>
        <v>7.0714658311535032</v>
      </c>
    </row>
    <row r="58" spans="1:12" x14ac:dyDescent="0.25">
      <c r="A58" s="1" t="s">
        <v>32</v>
      </c>
      <c r="B58" s="3">
        <f>_xlfn.IFNA(B29,0)</f>
        <v>818.17600000000004</v>
      </c>
      <c r="C58" s="3">
        <f t="shared" ref="C58:I58" si="11">_xlfn.IFNA(C29,0)</f>
        <v>569.49900000000002</v>
      </c>
      <c r="D58" s="3">
        <f t="shared" si="11"/>
        <v>408.61599999999999</v>
      </c>
      <c r="E58" s="3">
        <f t="shared" si="11"/>
        <v>212.01</v>
      </c>
      <c r="F58" s="3">
        <f t="shared" si="11"/>
        <v>198.40799999999999</v>
      </c>
      <c r="G58" s="3">
        <f t="shared" si="11"/>
        <v>89.421999999999997</v>
      </c>
      <c r="H58" s="3">
        <f t="shared" si="11"/>
        <v>45.152999999999999</v>
      </c>
      <c r="I58" s="3">
        <f t="shared" si="11"/>
        <v>17.651</v>
      </c>
      <c r="J58" s="3">
        <f>SUM(B58:I58)</f>
        <v>2358.9349999999999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34677.328999999998</v>
      </c>
      <c r="C60" s="3">
        <f t="shared" ref="C60:I60" si="12">IF(C57=0,0,C24)</f>
        <v>21344.224999999999</v>
      </c>
      <c r="D60" s="3">
        <f t="shared" si="12"/>
        <v>15702.380999999999</v>
      </c>
      <c r="E60" s="3">
        <f t="shared" si="12"/>
        <v>6737.442</v>
      </c>
      <c r="F60" s="3">
        <f t="shared" si="12"/>
        <v>5777.4</v>
      </c>
      <c r="G60" s="3">
        <f t="shared" si="12"/>
        <v>7510.5940000000001</v>
      </c>
      <c r="H60" s="3">
        <f t="shared" si="12"/>
        <v>1670.03</v>
      </c>
      <c r="I60" s="3">
        <f t="shared" si="12"/>
        <v>673.17700000000002</v>
      </c>
      <c r="J60" s="3">
        <f>SUM(B60:I60)</f>
        <v>94092.57799999998</v>
      </c>
      <c r="K60" s="7">
        <f>J61*100/J60</f>
        <v>6.8593624887182942</v>
      </c>
      <c r="L60" s="7">
        <f>K60*K$50/K$60</f>
        <v>6.8593624887182925</v>
      </c>
    </row>
    <row r="61" spans="1:12" x14ac:dyDescent="0.25">
      <c r="A61" s="1" t="s">
        <v>39</v>
      </c>
      <c r="B61" s="3">
        <f>IF(B58=0,0,B37)</f>
        <v>2317.096</v>
      </c>
      <c r="C61" s="3">
        <f t="shared" ref="C61:I61" si="13">IF(C58=0,0,C37)</f>
        <v>1569.049</v>
      </c>
      <c r="D61" s="3">
        <f t="shared" si="13"/>
        <v>1090.6959999999999</v>
      </c>
      <c r="E61" s="3">
        <f t="shared" si="13"/>
        <v>539.62699999999995</v>
      </c>
      <c r="F61" s="3">
        <f t="shared" si="13"/>
        <v>539.72799999999995</v>
      </c>
      <c r="G61" s="3">
        <f t="shared" si="13"/>
        <v>226.607</v>
      </c>
      <c r="H61" s="3">
        <f t="shared" si="13"/>
        <v>103.71</v>
      </c>
      <c r="I61" s="3">
        <f t="shared" si="13"/>
        <v>67.638000000000005</v>
      </c>
      <c r="J61" s="3">
        <f>SUM(B61:I61)</f>
        <v>6454.1510000000007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21897.706999999999</v>
      </c>
      <c r="C63" s="3">
        <f t="shared" ref="C63:J64" si="14">C60-C57</f>
        <v>13401.525999999998</v>
      </c>
      <c r="D63" s="3">
        <f t="shared" si="14"/>
        <v>10690.496999999999</v>
      </c>
      <c r="E63" s="3">
        <f t="shared" si="14"/>
        <v>3935.759</v>
      </c>
      <c r="F63" s="3">
        <f t="shared" si="14"/>
        <v>3735.5999999999995</v>
      </c>
      <c r="G63" s="3">
        <f t="shared" si="14"/>
        <v>5814.1530000000002</v>
      </c>
      <c r="H63" s="3">
        <f t="shared" si="14"/>
        <v>793.89599999999996</v>
      </c>
      <c r="I63" s="3">
        <f t="shared" si="14"/>
        <v>464.93900000000002</v>
      </c>
      <c r="J63" s="3">
        <f t="shared" si="14"/>
        <v>60734.076999999983</v>
      </c>
      <c r="K63" s="7">
        <f>J64*100/J63</f>
        <v>6.7428636480307453</v>
      </c>
      <c r="L63" s="7">
        <f>K63*K$50/K$60</f>
        <v>6.7428636480307436</v>
      </c>
    </row>
    <row r="64" spans="1:12" x14ac:dyDescent="0.25">
      <c r="A64" s="1" t="s">
        <v>193</v>
      </c>
      <c r="B64" s="3">
        <f>B61-B58</f>
        <v>1498.92</v>
      </c>
      <c r="C64" s="3">
        <f t="shared" si="14"/>
        <v>999.55</v>
      </c>
      <c r="D64" s="3">
        <f t="shared" si="14"/>
        <v>682.07999999999993</v>
      </c>
      <c r="E64" s="3">
        <f t="shared" si="14"/>
        <v>327.61699999999996</v>
      </c>
      <c r="F64" s="3">
        <f t="shared" si="14"/>
        <v>341.31999999999994</v>
      </c>
      <c r="G64" s="3">
        <f t="shared" si="14"/>
        <v>137.185</v>
      </c>
      <c r="H64" s="3">
        <f t="shared" si="14"/>
        <v>58.556999999999995</v>
      </c>
      <c r="I64" s="3">
        <f t="shared" si="14"/>
        <v>49.987000000000009</v>
      </c>
      <c r="J64" s="3">
        <f t="shared" si="14"/>
        <v>4095.2160000000008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83E9-BA03-4FDC-A151-12D80FC09EEB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2016735</v>
      </c>
      <c r="C3" s="3">
        <v>1495878</v>
      </c>
      <c r="D3" s="3">
        <v>866602</v>
      </c>
      <c r="E3" s="3">
        <v>534823</v>
      </c>
      <c r="F3" s="3">
        <v>464403</v>
      </c>
      <c r="G3" s="3">
        <v>165435</v>
      </c>
      <c r="H3" s="3">
        <v>84978</v>
      </c>
      <c r="I3" s="3">
        <v>33535</v>
      </c>
      <c r="J3" s="3"/>
      <c r="K3" s="3">
        <v>5662389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2016735</v>
      </c>
      <c r="C7" s="5">
        <f t="shared" ref="C7:K7" si="1">SUM(C3,C6)</f>
        <v>1495878</v>
      </c>
      <c r="D7" s="5">
        <f t="shared" si="1"/>
        <v>866602</v>
      </c>
      <c r="E7" s="5">
        <f t="shared" si="1"/>
        <v>534823</v>
      </c>
      <c r="F7" s="5">
        <f t="shared" si="1"/>
        <v>464403</v>
      </c>
      <c r="G7" s="5">
        <f t="shared" si="1"/>
        <v>165435</v>
      </c>
      <c r="H7" s="5">
        <f t="shared" si="1"/>
        <v>84978</v>
      </c>
      <c r="I7" s="5"/>
      <c r="J7" s="5"/>
      <c r="K7" s="5">
        <f t="shared" si="1"/>
        <v>5662389</v>
      </c>
      <c r="L7" s="4">
        <f t="shared" si="0"/>
        <v>-33535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2251361</v>
      </c>
      <c r="C11" s="3">
        <v>1736223</v>
      </c>
      <c r="D11" s="3">
        <v>1012854</v>
      </c>
      <c r="E11" s="3">
        <v>625818</v>
      </c>
      <c r="F11" s="3">
        <v>536254</v>
      </c>
      <c r="G11" s="3">
        <v>203489</v>
      </c>
      <c r="H11" s="3">
        <v>94306</v>
      </c>
      <c r="I11" s="3">
        <v>39303</v>
      </c>
      <c r="J11" s="3"/>
      <c r="K11" s="3">
        <v>6499608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-234626</v>
      </c>
      <c r="C12" s="4">
        <f t="shared" ref="C12:K12" si="2">SUM(C7:C10)-C11</f>
        <v>-240345</v>
      </c>
      <c r="D12" s="4">
        <f t="shared" si="2"/>
        <v>-146252</v>
      </c>
      <c r="E12" s="4">
        <f t="shared" si="2"/>
        <v>-90995</v>
      </c>
      <c r="F12" s="4">
        <f t="shared" si="2"/>
        <v>-71851</v>
      </c>
      <c r="G12" s="4">
        <f t="shared" si="2"/>
        <v>-38054</v>
      </c>
      <c r="H12" s="4">
        <f t="shared" si="2"/>
        <v>-9328</v>
      </c>
      <c r="I12" s="4"/>
      <c r="J12" s="4"/>
      <c r="K12" s="4">
        <f t="shared" si="2"/>
        <v>-837219</v>
      </c>
      <c r="L12" s="4">
        <f t="shared" si="0"/>
        <v>5768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13481.619000000001</v>
      </c>
      <c r="C16" s="9">
        <v>8161.5410000000002</v>
      </c>
      <c r="D16" s="9">
        <v>5184.223</v>
      </c>
      <c r="E16" s="9">
        <v>2804.91</v>
      </c>
      <c r="F16" s="9">
        <v>2086.5</v>
      </c>
      <c r="G16" s="9">
        <v>1724.847</v>
      </c>
      <c r="H16" s="9">
        <v>906.15200000000004</v>
      </c>
      <c r="I16" s="9">
        <v>219.15299999999999</v>
      </c>
      <c r="J16" s="9"/>
      <c r="K16" s="9">
        <v>34568.945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13481.619000000001</v>
      </c>
      <c r="C20" s="15">
        <f>SUM(C16,C19)</f>
        <v>8161.5410000000002</v>
      </c>
      <c r="D20" s="15">
        <f>SUM(D16,D19)</f>
        <v>5184.223</v>
      </c>
      <c r="E20" s="15">
        <f>SUM(E16,E19)</f>
        <v>2804.91</v>
      </c>
      <c r="F20" s="14"/>
      <c r="G20" s="14"/>
      <c r="H20" s="15">
        <f>SUM(H16,H19)</f>
        <v>906.15200000000004</v>
      </c>
      <c r="I20" s="15"/>
      <c r="J20" s="15"/>
      <c r="K20" s="14"/>
      <c r="L20" s="8">
        <f t="shared" si="0"/>
        <v>30538.445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37542.142999999996</v>
      </c>
      <c r="C24" s="9">
        <v>22306.772000000001</v>
      </c>
      <c r="D24" s="9">
        <v>16678.312999999998</v>
      </c>
      <c r="E24" s="9">
        <v>6893.6580000000004</v>
      </c>
      <c r="F24" s="9">
        <v>6065.9</v>
      </c>
      <c r="G24" s="9">
        <v>7652.098</v>
      </c>
      <c r="H24" s="9">
        <v>1751.8430000000001</v>
      </c>
      <c r="I24" s="9">
        <v>728.75099999999998</v>
      </c>
      <c r="J24" s="9"/>
      <c r="K24" s="9">
        <v>99619.478000000003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-24060.523999999998</v>
      </c>
      <c r="C25" s="8">
        <f t="shared" ref="C25:K25" si="3">SUM(C20:C23)-C24</f>
        <v>-14145.231</v>
      </c>
      <c r="D25" s="8">
        <f t="shared" si="3"/>
        <v>-11494.089999999998</v>
      </c>
      <c r="E25" s="8">
        <f t="shared" si="3"/>
        <v>-4088.7480000000005</v>
      </c>
      <c r="F25" s="8">
        <f t="shared" si="3"/>
        <v>-6065.9</v>
      </c>
      <c r="G25" s="8">
        <f t="shared" si="3"/>
        <v>-7652.098</v>
      </c>
      <c r="H25" s="8">
        <f t="shared" si="3"/>
        <v>-845.69100000000003</v>
      </c>
      <c r="I25" s="8"/>
      <c r="J25" s="8"/>
      <c r="K25" s="8">
        <f t="shared" si="3"/>
        <v>-99619.478000000003</v>
      </c>
      <c r="L25" s="8">
        <f t="shared" si="0"/>
        <v>31267.195999999996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4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4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4" t="e">
        <f t="shared" si="0"/>
        <v>#VALUE!</v>
      </c>
    </row>
    <row r="29" spans="1:12" x14ac:dyDescent="0.25">
      <c r="A29" s="1" t="s">
        <v>9</v>
      </c>
      <c r="B29" s="9">
        <v>926.80799999999999</v>
      </c>
      <c r="C29" s="9">
        <v>618.71400000000006</v>
      </c>
      <c r="D29" s="9">
        <v>460.93599999999998</v>
      </c>
      <c r="E29" s="9">
        <v>227.619</v>
      </c>
      <c r="F29" s="9">
        <v>210.078</v>
      </c>
      <c r="G29" s="9">
        <v>94.936999999999998</v>
      </c>
      <c r="H29" s="9">
        <v>49.603999999999999</v>
      </c>
      <c r="I29" s="9">
        <v>24.082000000000001</v>
      </c>
      <c r="J29" s="9"/>
      <c r="K29" s="9">
        <v>2612.7779999999998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4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4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4" t="e">
        <f t="shared" si="0"/>
        <v>#N/A</v>
      </c>
    </row>
    <row r="33" spans="1:12" x14ac:dyDescent="0.25">
      <c r="A33" s="1" t="s">
        <v>19</v>
      </c>
      <c r="B33" s="15">
        <f>SUM(B29,B32)</f>
        <v>926.80799999999999</v>
      </c>
      <c r="C33" s="15">
        <f>SUM(C29,C32)</f>
        <v>618.71400000000006</v>
      </c>
      <c r="D33" s="9" t="e">
        <f>NA()</f>
        <v>#N/A</v>
      </c>
      <c r="E33" s="15">
        <f>SUM(E29,E32)</f>
        <v>227.619</v>
      </c>
      <c r="F33" s="14"/>
      <c r="G33" s="14"/>
      <c r="H33" s="15">
        <f>SUM(H29,H32)</f>
        <v>49.603999999999999</v>
      </c>
      <c r="I33" s="15"/>
      <c r="J33" s="15"/>
      <c r="K33" s="9" t="e">
        <f>NA()</f>
        <v>#N/A</v>
      </c>
      <c r="L33" s="4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4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4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4">
        <f t="shared" si="0"/>
        <v>0</v>
      </c>
    </row>
    <row r="37" spans="1:12" x14ac:dyDescent="0.25">
      <c r="A37" s="1" t="s">
        <v>8</v>
      </c>
      <c r="B37" s="9">
        <v>2583.5410000000002</v>
      </c>
      <c r="C37" s="9">
        <v>1718.0930000000001</v>
      </c>
      <c r="D37" s="9">
        <v>1227.845</v>
      </c>
      <c r="E37" s="9">
        <v>570.30799999999999</v>
      </c>
      <c r="F37" s="9">
        <v>588.25099999999998</v>
      </c>
      <c r="G37" s="9">
        <v>242.714</v>
      </c>
      <c r="H37" s="9">
        <v>115.812</v>
      </c>
      <c r="I37" s="9">
        <v>91.570999999999998</v>
      </c>
      <c r="J37" s="9"/>
      <c r="K37" s="9">
        <v>7138.1350000000002</v>
      </c>
      <c r="L37" s="4">
        <f t="shared" si="0"/>
        <v>0</v>
      </c>
    </row>
    <row r="38" spans="1:12" x14ac:dyDescent="0.25">
      <c r="A38" s="2" t="s">
        <v>16</v>
      </c>
      <c r="B38" s="8">
        <f>SUM(B33:B36)-B37</f>
        <v>-1656.7330000000002</v>
      </c>
      <c r="C38" s="8">
        <f t="shared" ref="C38:K38" si="4">SUM(C33:C36)-C37</f>
        <v>-1099.3789999999999</v>
      </c>
      <c r="D38" s="8" t="e">
        <f t="shared" si="4"/>
        <v>#N/A</v>
      </c>
      <c r="E38" s="8">
        <f t="shared" si="4"/>
        <v>-342.68899999999996</v>
      </c>
      <c r="F38" s="8">
        <f t="shared" si="4"/>
        <v>-588.25099999999998</v>
      </c>
      <c r="G38" s="8">
        <f t="shared" si="4"/>
        <v>-242.714</v>
      </c>
      <c r="H38" s="8">
        <f t="shared" si="4"/>
        <v>-66.207999999999998</v>
      </c>
      <c r="I38" s="8"/>
      <c r="J38" s="8"/>
      <c r="K38" s="8" t="e">
        <f t="shared" si="4"/>
        <v>#N/A</v>
      </c>
      <c r="L38" s="4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6.8746046005305441</v>
      </c>
      <c r="C42" s="7">
        <f t="shared" ref="C42:K42" si="5">C29*100/C16</f>
        <v>7.5808477835251953</v>
      </c>
      <c r="D42" s="7">
        <f t="shared" si="5"/>
        <v>8.8911298761646638</v>
      </c>
      <c r="E42" s="7">
        <f t="shared" si="5"/>
        <v>8.1150197332534741</v>
      </c>
      <c r="F42" s="7">
        <f t="shared" si="5"/>
        <v>10.068439971243709</v>
      </c>
      <c r="G42" s="7">
        <f t="shared" si="5"/>
        <v>5.5040823910758458</v>
      </c>
      <c r="H42" s="7">
        <f t="shared" si="5"/>
        <v>5.474136789412813</v>
      </c>
      <c r="I42" s="7">
        <f t="shared" si="5"/>
        <v>10.988670015924949</v>
      </c>
      <c r="J42" s="7" t="e">
        <f t="shared" si="5"/>
        <v>#DIV/0!</v>
      </c>
      <c r="K42" s="7">
        <f t="shared" si="5"/>
        <v>7.5581652838985969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6.8746046005305441</v>
      </c>
      <c r="C46" s="7">
        <f t="shared" si="6"/>
        <v>7.5808477835251953</v>
      </c>
      <c r="D46" s="7" t="e">
        <f t="shared" si="6"/>
        <v>#N/A</v>
      </c>
      <c r="E46" s="7">
        <f t="shared" si="6"/>
        <v>8.1150197332534741</v>
      </c>
      <c r="F46" s="7" t="e">
        <f t="shared" si="6"/>
        <v>#DIV/0!</v>
      </c>
      <c r="G46" s="7" t="e">
        <f t="shared" si="6"/>
        <v>#DIV/0!</v>
      </c>
      <c r="H46" s="7">
        <f t="shared" si="6"/>
        <v>5.474136789412813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6.8817089104369993</v>
      </c>
      <c r="C50" s="7">
        <f t="shared" si="6"/>
        <v>7.7021139589358789</v>
      </c>
      <c r="D50" s="7">
        <f t="shared" si="6"/>
        <v>7.3619256336057495</v>
      </c>
      <c r="E50" s="7">
        <f t="shared" si="6"/>
        <v>8.2729372417372602</v>
      </c>
      <c r="F50" s="7">
        <f t="shared" si="6"/>
        <v>9.6976705847442268</v>
      </c>
      <c r="G50" s="7">
        <f t="shared" si="6"/>
        <v>3.1718621481324472</v>
      </c>
      <c r="H50" s="7">
        <f t="shared" si="6"/>
        <v>6.6108663847159814</v>
      </c>
      <c r="I50" s="7">
        <f t="shared" si="6"/>
        <v>12.565471608272237</v>
      </c>
      <c r="J50" s="7" t="e">
        <f t="shared" si="6"/>
        <v>#DIV/0!</v>
      </c>
      <c r="K50" s="7">
        <f t="shared" si="6"/>
        <v>7.1654009269151153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6.8746046005305441</v>
      </c>
      <c r="C53" s="114">
        <f t="shared" ref="C53:J53" si="7">IF(C57&gt;0,C58*100/C57,NA())</f>
        <v>7.5808477835251953</v>
      </c>
      <c r="D53" s="114">
        <f t="shared" si="7"/>
        <v>8.8911298761646638</v>
      </c>
      <c r="E53" s="114">
        <f t="shared" si="7"/>
        <v>8.1150197332534741</v>
      </c>
      <c r="F53" s="114">
        <f t="shared" si="7"/>
        <v>10.068439971243709</v>
      </c>
      <c r="G53" s="114">
        <f t="shared" si="7"/>
        <v>5.5040823910758458</v>
      </c>
      <c r="H53" s="114">
        <f t="shared" si="7"/>
        <v>5.474136789412813</v>
      </c>
      <c r="I53" s="114">
        <f t="shared" si="7"/>
        <v>10.988670015924949</v>
      </c>
      <c r="J53" s="114">
        <f t="shared" si="7"/>
        <v>7.5581652838985951</v>
      </c>
      <c r="K53" s="7">
        <f>K57</f>
        <v>7.5581652838985951</v>
      </c>
      <c r="L53" s="7">
        <f>L57</f>
        <v>7.5581652838985915</v>
      </c>
    </row>
    <row r="54" spans="1:12" x14ac:dyDescent="0.25">
      <c r="A54" s="1" t="s">
        <v>30</v>
      </c>
      <c r="B54" s="114">
        <f>IF(B63&gt;0,B64*100/B63,NA())</f>
        <v>6.8856896050975465</v>
      </c>
      <c r="C54" s="114">
        <f t="shared" ref="C54:J54" si="8">IF(C63&gt;0,C64*100/C63,NA())</f>
        <v>7.7720823364425788</v>
      </c>
      <c r="D54" s="114">
        <f t="shared" si="8"/>
        <v>6.6722028451143167</v>
      </c>
      <c r="E54" s="114">
        <f t="shared" si="8"/>
        <v>8.3812697676648185</v>
      </c>
      <c r="F54" s="114">
        <f t="shared" si="8"/>
        <v>9.5032668241443456</v>
      </c>
      <c r="G54" s="114">
        <f t="shared" si="8"/>
        <v>2.4931793845072527</v>
      </c>
      <c r="H54" s="114">
        <f t="shared" si="8"/>
        <v>7.8288642069029937</v>
      </c>
      <c r="I54" s="114">
        <f t="shared" si="8"/>
        <v>13.243576309169191</v>
      </c>
      <c r="J54" s="114">
        <f t="shared" si="8"/>
        <v>6.9566793557248827</v>
      </c>
      <c r="K54" s="7"/>
      <c r="L54" s="7">
        <f>L63</f>
        <v>6.9566793557248801</v>
      </c>
    </row>
    <row r="55" spans="1:12" x14ac:dyDescent="0.25">
      <c r="A55" s="1" t="s">
        <v>8</v>
      </c>
      <c r="B55" s="114">
        <f>IF(B60&gt;0,B61*100/B60,NA())</f>
        <v>6.8817089104369993</v>
      </c>
      <c r="C55" s="114">
        <f t="shared" ref="C55:J55" si="9">IF(C60&gt;0,C61*100/C60,NA())</f>
        <v>7.7021139589358789</v>
      </c>
      <c r="D55" s="114">
        <f t="shared" si="9"/>
        <v>7.3619256336057495</v>
      </c>
      <c r="E55" s="114">
        <f t="shared" si="9"/>
        <v>8.2729372417372602</v>
      </c>
      <c r="F55" s="114">
        <f t="shared" si="9"/>
        <v>9.6976705847442268</v>
      </c>
      <c r="G55" s="114">
        <f t="shared" si="9"/>
        <v>3.1718621481324472</v>
      </c>
      <c r="H55" s="114">
        <f t="shared" si="9"/>
        <v>6.6108663847159814</v>
      </c>
      <c r="I55" s="114">
        <f t="shared" si="9"/>
        <v>12.565471608272237</v>
      </c>
      <c r="J55" s="114">
        <f t="shared" si="9"/>
        <v>7.165400926915118</v>
      </c>
      <c r="K55" s="7">
        <f>K50</f>
        <v>7.1654009269151153</v>
      </c>
      <c r="L55" s="7">
        <f>K50</f>
        <v>7.1654009269151153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13481.619000000001</v>
      </c>
      <c r="C57" s="3">
        <f t="shared" ref="C57:I57" si="10">IF(C58=0,0,C16)</f>
        <v>8161.5410000000002</v>
      </c>
      <c r="D57" s="3">
        <f t="shared" si="10"/>
        <v>5184.223</v>
      </c>
      <c r="E57" s="3">
        <f t="shared" si="10"/>
        <v>2804.91</v>
      </c>
      <c r="F57" s="3">
        <f t="shared" si="10"/>
        <v>2086.5</v>
      </c>
      <c r="G57" s="3">
        <f t="shared" si="10"/>
        <v>1724.847</v>
      </c>
      <c r="H57" s="3">
        <f t="shared" si="10"/>
        <v>906.15200000000004</v>
      </c>
      <c r="I57" s="3">
        <f t="shared" si="10"/>
        <v>219.15299999999999</v>
      </c>
      <c r="J57" s="3">
        <f>SUM(B57:I57)</f>
        <v>34568.945</v>
      </c>
      <c r="K57" s="7">
        <f>J58*100/J57</f>
        <v>7.5581652838985951</v>
      </c>
      <c r="L57" s="7">
        <f>K57*K$50/K$60</f>
        <v>7.5581652838985915</v>
      </c>
    </row>
    <row r="58" spans="1:12" x14ac:dyDescent="0.25">
      <c r="A58" s="1" t="s">
        <v>32</v>
      </c>
      <c r="B58" s="3">
        <f>_xlfn.IFNA(B29,0)</f>
        <v>926.80799999999999</v>
      </c>
      <c r="C58" s="3">
        <f t="shared" ref="C58:I58" si="11">_xlfn.IFNA(C29,0)</f>
        <v>618.71400000000006</v>
      </c>
      <c r="D58" s="3">
        <f t="shared" si="11"/>
        <v>460.93599999999998</v>
      </c>
      <c r="E58" s="3">
        <f t="shared" si="11"/>
        <v>227.619</v>
      </c>
      <c r="F58" s="3">
        <f t="shared" si="11"/>
        <v>210.078</v>
      </c>
      <c r="G58" s="3">
        <f t="shared" si="11"/>
        <v>94.936999999999998</v>
      </c>
      <c r="H58" s="3">
        <f t="shared" si="11"/>
        <v>49.603999999999999</v>
      </c>
      <c r="I58" s="3">
        <f t="shared" si="11"/>
        <v>24.082000000000001</v>
      </c>
      <c r="J58" s="3">
        <f>SUM(B58:I58)</f>
        <v>2612.7779999999993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37542.142999999996</v>
      </c>
      <c r="C60" s="3">
        <f t="shared" ref="C60:I60" si="12">IF(C57=0,0,C24)</f>
        <v>22306.772000000001</v>
      </c>
      <c r="D60" s="3">
        <f t="shared" si="12"/>
        <v>16678.312999999998</v>
      </c>
      <c r="E60" s="3">
        <f t="shared" si="12"/>
        <v>6893.6580000000004</v>
      </c>
      <c r="F60" s="3">
        <f t="shared" si="12"/>
        <v>6065.9</v>
      </c>
      <c r="G60" s="3">
        <f t="shared" si="12"/>
        <v>7652.098</v>
      </c>
      <c r="H60" s="3">
        <f t="shared" si="12"/>
        <v>1751.8430000000001</v>
      </c>
      <c r="I60" s="3">
        <f t="shared" si="12"/>
        <v>728.75099999999998</v>
      </c>
      <c r="J60" s="3">
        <f>SUM(B60:I60)</f>
        <v>99619.477999999974</v>
      </c>
      <c r="K60" s="7">
        <f>J61*100/J60</f>
        <v>7.165400926915118</v>
      </c>
      <c r="L60" s="7">
        <f>K60*K$50/K$60</f>
        <v>7.1654009269151162</v>
      </c>
    </row>
    <row r="61" spans="1:12" x14ac:dyDescent="0.25">
      <c r="A61" s="1" t="s">
        <v>39</v>
      </c>
      <c r="B61" s="3">
        <f>IF(B58=0,0,B37)</f>
        <v>2583.5410000000002</v>
      </c>
      <c r="C61" s="3">
        <f t="shared" ref="C61:I61" si="13">IF(C58=0,0,C37)</f>
        <v>1718.0930000000001</v>
      </c>
      <c r="D61" s="3">
        <f t="shared" si="13"/>
        <v>1227.845</v>
      </c>
      <c r="E61" s="3">
        <f t="shared" si="13"/>
        <v>570.30799999999999</v>
      </c>
      <c r="F61" s="3">
        <f t="shared" si="13"/>
        <v>588.25099999999998</v>
      </c>
      <c r="G61" s="3">
        <f t="shared" si="13"/>
        <v>242.714</v>
      </c>
      <c r="H61" s="3">
        <f t="shared" si="13"/>
        <v>115.812</v>
      </c>
      <c r="I61" s="3">
        <f t="shared" si="13"/>
        <v>91.570999999999998</v>
      </c>
      <c r="J61" s="3">
        <f>SUM(B61:I61)</f>
        <v>7138.1350000000002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24060.523999999998</v>
      </c>
      <c r="C63" s="3">
        <f t="shared" ref="C63:J64" si="14">C60-C57</f>
        <v>14145.231</v>
      </c>
      <c r="D63" s="3">
        <f t="shared" si="14"/>
        <v>11494.089999999998</v>
      </c>
      <c r="E63" s="3">
        <f t="shared" si="14"/>
        <v>4088.7480000000005</v>
      </c>
      <c r="F63" s="3">
        <f t="shared" si="14"/>
        <v>3979.3999999999996</v>
      </c>
      <c r="G63" s="3">
        <f t="shared" si="14"/>
        <v>5927.2510000000002</v>
      </c>
      <c r="H63" s="3">
        <f t="shared" si="14"/>
        <v>845.69100000000003</v>
      </c>
      <c r="I63" s="3">
        <f t="shared" si="14"/>
        <v>509.59799999999996</v>
      </c>
      <c r="J63" s="3">
        <f t="shared" si="14"/>
        <v>65050.532999999974</v>
      </c>
      <c r="K63" s="7">
        <f>J64*100/J63</f>
        <v>6.9566793557248827</v>
      </c>
      <c r="L63" s="7">
        <f>K63*K$50/K$60</f>
        <v>6.9566793557248801</v>
      </c>
    </row>
    <row r="64" spans="1:12" x14ac:dyDescent="0.25">
      <c r="A64" s="1" t="s">
        <v>193</v>
      </c>
      <c r="B64" s="3">
        <f>B61-B58</f>
        <v>1656.7330000000002</v>
      </c>
      <c r="C64" s="3">
        <f t="shared" si="14"/>
        <v>1099.3789999999999</v>
      </c>
      <c r="D64" s="3">
        <f t="shared" si="14"/>
        <v>766.90900000000011</v>
      </c>
      <c r="E64" s="3">
        <f t="shared" si="14"/>
        <v>342.68899999999996</v>
      </c>
      <c r="F64" s="3">
        <f t="shared" si="14"/>
        <v>378.173</v>
      </c>
      <c r="G64" s="3">
        <f t="shared" si="14"/>
        <v>147.77699999999999</v>
      </c>
      <c r="H64" s="3">
        <f t="shared" si="14"/>
        <v>66.207999999999998</v>
      </c>
      <c r="I64" s="3">
        <f t="shared" si="14"/>
        <v>67.489000000000004</v>
      </c>
      <c r="J64" s="3">
        <f t="shared" si="14"/>
        <v>4525.3570000000009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B180-74EF-433C-88F7-56CE60FCC0A0}">
  <sheetPr>
    <tabColor rgb="FF92D050"/>
  </sheetPr>
  <dimension ref="A1:L64"/>
  <sheetViews>
    <sheetView topLeftCell="A43" workbookViewId="0">
      <selection activeCell="B33" sqref="B33:K33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120" t="s">
        <v>16</v>
      </c>
    </row>
    <row r="3" spans="1:12" x14ac:dyDescent="0.25">
      <c r="A3" s="1" t="s">
        <v>9</v>
      </c>
      <c r="B3" s="3">
        <v>2047229</v>
      </c>
      <c r="C3" s="3">
        <v>1523100</v>
      </c>
      <c r="D3" s="3">
        <v>889389</v>
      </c>
      <c r="E3" s="3">
        <v>544326</v>
      </c>
      <c r="F3" s="3">
        <v>481310</v>
      </c>
      <c r="G3" s="3">
        <v>168796</v>
      </c>
      <c r="H3" s="3">
        <v>88542</v>
      </c>
      <c r="I3" s="3">
        <v>33883</v>
      </c>
      <c r="J3" s="3"/>
      <c r="K3" s="3">
        <v>5776575</v>
      </c>
      <c r="L3" s="119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3">
        <v>154504</v>
      </c>
      <c r="D4" s="3">
        <v>101078</v>
      </c>
      <c r="E4" s="3">
        <v>57833</v>
      </c>
      <c r="F4" s="1" t="e">
        <f>NA()</f>
        <v>#N/A</v>
      </c>
      <c r="G4" s="3">
        <v>21518</v>
      </c>
      <c r="H4" s="3">
        <v>8748</v>
      </c>
      <c r="I4" s="3">
        <v>6140</v>
      </c>
      <c r="J4" s="3"/>
      <c r="K4" s="1" t="e">
        <f>NA()</f>
        <v>#N/A</v>
      </c>
      <c r="L4" s="119" t="e">
        <f t="shared" ref="L4:L38" si="0">SUM(B4:J4)-K4</f>
        <v>#N/A</v>
      </c>
    </row>
    <row r="5" spans="1:12" x14ac:dyDescent="0.25">
      <c r="A5" s="1" t="s">
        <v>11</v>
      </c>
      <c r="B5" s="1" t="e">
        <f>NA()</f>
        <v>#N/A</v>
      </c>
      <c r="C5" s="3">
        <v>86344</v>
      </c>
      <c r="D5" s="3">
        <v>49153</v>
      </c>
      <c r="E5" s="3">
        <v>33014</v>
      </c>
      <c r="F5" s="1" t="e">
        <f>NA()</f>
        <v>#N/A</v>
      </c>
      <c r="G5" s="3">
        <v>16985</v>
      </c>
      <c r="H5" s="1">
        <v>73</v>
      </c>
      <c r="I5" s="1">
        <v>0</v>
      </c>
      <c r="J5" s="1"/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6">
        <v>240513</v>
      </c>
      <c r="C6" s="117">
        <f>C4+C5</f>
        <v>240848</v>
      </c>
      <c r="D6" s="117">
        <f>D4+D5</f>
        <v>150231</v>
      </c>
      <c r="E6" s="117">
        <f>E4+E5</f>
        <v>90847</v>
      </c>
      <c r="F6" s="3">
        <v>74242</v>
      </c>
      <c r="G6" s="117">
        <f>G4+G5</f>
        <v>38503</v>
      </c>
      <c r="H6" s="117">
        <f>H4+H5</f>
        <v>8821</v>
      </c>
      <c r="I6" s="117">
        <f>I4+I5</f>
        <v>6140</v>
      </c>
      <c r="J6" s="5"/>
      <c r="K6" s="3">
        <v>850145</v>
      </c>
      <c r="L6" s="119">
        <f t="shared" si="0"/>
        <v>0</v>
      </c>
    </row>
    <row r="7" spans="1:12" x14ac:dyDescent="0.25">
      <c r="A7" s="1" t="s">
        <v>19</v>
      </c>
      <c r="B7" s="117">
        <f>SUM(B3,B6)</f>
        <v>2287742</v>
      </c>
      <c r="C7" s="117">
        <f>SUM(C3,C6)</f>
        <v>1763948</v>
      </c>
      <c r="D7" s="117">
        <f t="shared" ref="D7:K7" si="1">SUM(D3,D6)</f>
        <v>1039620</v>
      </c>
      <c r="E7" s="117">
        <f t="shared" si="1"/>
        <v>635173</v>
      </c>
      <c r="F7" s="117">
        <f t="shared" si="1"/>
        <v>555552</v>
      </c>
      <c r="G7" s="117">
        <f t="shared" si="1"/>
        <v>207299</v>
      </c>
      <c r="H7" s="117">
        <f t="shared" si="1"/>
        <v>97363</v>
      </c>
      <c r="I7" s="117">
        <f>SUM(I3,I6)</f>
        <v>40023</v>
      </c>
      <c r="J7" s="117"/>
      <c r="K7" s="117">
        <f t="shared" si="1"/>
        <v>6626720</v>
      </c>
      <c r="L7" s="119">
        <f t="shared" si="0"/>
        <v>0</v>
      </c>
    </row>
    <row r="8" spans="1:12" x14ac:dyDescent="0.25">
      <c r="A8" s="1" t="s">
        <v>13</v>
      </c>
      <c r="B8" s="3">
        <v>1</v>
      </c>
      <c r="C8" s="3">
        <v>11</v>
      </c>
      <c r="D8" s="1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14</v>
      </c>
      <c r="L8" s="119">
        <f t="shared" si="0"/>
        <v>0</v>
      </c>
    </row>
    <row r="9" spans="1:12" x14ac:dyDescent="0.25">
      <c r="A9" s="1" t="s">
        <v>14</v>
      </c>
      <c r="B9" s="3">
        <v>754</v>
      </c>
      <c r="C9" s="3">
        <v>2060</v>
      </c>
      <c r="D9" s="1">
        <v>132</v>
      </c>
      <c r="E9" s="3">
        <v>167</v>
      </c>
      <c r="F9" s="3">
        <v>146</v>
      </c>
      <c r="G9" s="3">
        <v>199</v>
      </c>
      <c r="H9" s="3">
        <v>838</v>
      </c>
      <c r="I9" s="3">
        <v>0</v>
      </c>
      <c r="J9" s="3"/>
      <c r="K9" s="3">
        <v>4296</v>
      </c>
      <c r="L9" s="119">
        <f t="shared" si="0"/>
        <v>0</v>
      </c>
    </row>
    <row r="10" spans="1:12" x14ac:dyDescent="0.25">
      <c r="A10" s="1" t="s">
        <v>15</v>
      </c>
      <c r="B10" s="3">
        <v>0</v>
      </c>
      <c r="C10" s="3">
        <v>0</v>
      </c>
      <c r="D10" s="1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/>
      <c r="K10" s="3">
        <v>0</v>
      </c>
      <c r="L10" s="119">
        <f t="shared" si="0"/>
        <v>0</v>
      </c>
    </row>
    <row r="11" spans="1:12" x14ac:dyDescent="0.25">
      <c r="A11" s="1" t="s">
        <v>8</v>
      </c>
      <c r="B11" s="3">
        <v>2288497</v>
      </c>
      <c r="C11" s="3">
        <v>1766019</v>
      </c>
      <c r="D11" s="3">
        <v>1039753</v>
      </c>
      <c r="E11" s="3">
        <v>635341</v>
      </c>
      <c r="F11" s="3">
        <v>555698</v>
      </c>
      <c r="G11" s="3">
        <v>207498</v>
      </c>
      <c r="H11" s="3">
        <v>98201</v>
      </c>
      <c r="I11" s="3">
        <v>40023</v>
      </c>
      <c r="J11" s="3"/>
      <c r="K11" s="3">
        <v>6631030</v>
      </c>
      <c r="L11" s="119">
        <f t="shared" si="0"/>
        <v>0</v>
      </c>
    </row>
    <row r="12" spans="1:12" x14ac:dyDescent="0.25">
      <c r="A12" s="120" t="s">
        <v>16</v>
      </c>
      <c r="B12" s="119">
        <f>SUM(B7:B10)-B11</f>
        <v>0</v>
      </c>
      <c r="C12" s="119">
        <f t="shared" ref="C12:K12" si="2">SUM(C7:C10)-C11</f>
        <v>0</v>
      </c>
      <c r="D12" s="119">
        <f t="shared" si="2"/>
        <v>0</v>
      </c>
      <c r="E12" s="119">
        <f t="shared" si="2"/>
        <v>0</v>
      </c>
      <c r="F12" s="119">
        <f t="shared" si="2"/>
        <v>0</v>
      </c>
      <c r="G12" s="119">
        <f t="shared" si="2"/>
        <v>0</v>
      </c>
      <c r="H12" s="119">
        <f t="shared" si="2"/>
        <v>0</v>
      </c>
      <c r="I12" s="119">
        <f t="shared" si="2"/>
        <v>0</v>
      </c>
      <c r="J12" s="119"/>
      <c r="K12" s="119">
        <f t="shared" si="2"/>
        <v>0</v>
      </c>
      <c r="L12" s="119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119" t="e">
        <f t="shared" si="0"/>
        <v>#VALUE!</v>
      </c>
    </row>
    <row r="16" spans="1:12" x14ac:dyDescent="0.25">
      <c r="A16" s="1" t="s">
        <v>9</v>
      </c>
      <c r="B16" s="9">
        <v>13885.436</v>
      </c>
      <c r="C16" s="9">
        <v>8342.23</v>
      </c>
      <c r="D16" s="9">
        <v>5369.8440000000001</v>
      </c>
      <c r="E16" s="9">
        <v>2869.8119999999999</v>
      </c>
      <c r="F16" s="9">
        <v>2232.8000000000002</v>
      </c>
      <c r="G16" s="9">
        <v>1782.7339999999999</v>
      </c>
      <c r="H16" s="9">
        <v>950.93499999999995</v>
      </c>
      <c r="I16" s="9">
        <v>225.61600000000001</v>
      </c>
      <c r="J16" s="9"/>
      <c r="K16" s="9">
        <v>35659.406999999999</v>
      </c>
      <c r="L16" s="121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5234.6840000000002</v>
      </c>
      <c r="D17" s="9">
        <v>3600.7579999999998</v>
      </c>
      <c r="E17" s="9">
        <v>1578.5450000000001</v>
      </c>
      <c r="F17" s="9" t="e">
        <f>NA()</f>
        <v>#N/A</v>
      </c>
      <c r="G17" s="9">
        <v>267.904</v>
      </c>
      <c r="H17" s="9">
        <v>495.654</v>
      </c>
      <c r="I17" s="9">
        <v>554.726</v>
      </c>
      <c r="J17" s="9"/>
      <c r="K17" s="9" t="e">
        <f>NA()</f>
        <v>#N/A</v>
      </c>
      <c r="L17" s="121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9720.8169999999991</v>
      </c>
      <c r="D18" s="9">
        <v>8521.973</v>
      </c>
      <c r="E18" s="9">
        <v>2395.1019999999999</v>
      </c>
      <c r="F18" s="9" t="e">
        <f>NA()</f>
        <v>#N/A</v>
      </c>
      <c r="G18" s="9">
        <v>5607.3029999999999</v>
      </c>
      <c r="H18" s="9">
        <v>392.75</v>
      </c>
      <c r="I18" s="9">
        <v>0</v>
      </c>
      <c r="J18" s="9"/>
      <c r="K18" s="9" t="e">
        <f>NA()</f>
        <v>#N/A</v>
      </c>
      <c r="L18" s="121" t="e">
        <f t="shared" si="0"/>
        <v>#N/A</v>
      </c>
    </row>
    <row r="19" spans="1:12" x14ac:dyDescent="0.25">
      <c r="A19" s="1" t="s">
        <v>12</v>
      </c>
      <c r="B19" s="9">
        <v>24341.062999999998</v>
      </c>
      <c r="C19" s="118">
        <f>C17+C18</f>
        <v>14955.501</v>
      </c>
      <c r="D19" s="118">
        <f>D17+D18</f>
        <v>12122.731</v>
      </c>
      <c r="E19" s="118">
        <f>E17+E18</f>
        <v>3973.6469999999999</v>
      </c>
      <c r="F19" s="9">
        <v>4306.6000000000004</v>
      </c>
      <c r="G19" s="118">
        <f>G17+G18</f>
        <v>5875.2070000000003</v>
      </c>
      <c r="H19" s="118">
        <f>H17+H18</f>
        <v>888.404</v>
      </c>
      <c r="I19" s="118">
        <f>I17+I18</f>
        <v>554.726</v>
      </c>
      <c r="J19" s="15"/>
      <c r="K19" s="9">
        <v>67017.88</v>
      </c>
      <c r="L19" s="121">
        <f t="shared" si="0"/>
        <v>-1.0000000183936208E-3</v>
      </c>
    </row>
    <row r="20" spans="1:12" x14ac:dyDescent="0.25">
      <c r="A20" s="1" t="s">
        <v>19</v>
      </c>
      <c r="B20" s="118">
        <f t="shared" ref="B20:I20" si="3">SUM(B16,B19)</f>
        <v>38226.498999999996</v>
      </c>
      <c r="C20" s="118">
        <f t="shared" si="3"/>
        <v>23297.731</v>
      </c>
      <c r="D20" s="118">
        <f t="shared" si="3"/>
        <v>17492.575000000001</v>
      </c>
      <c r="E20" s="118">
        <f t="shared" si="3"/>
        <v>6843.4589999999998</v>
      </c>
      <c r="F20" s="118">
        <f t="shared" si="3"/>
        <v>6539.4000000000005</v>
      </c>
      <c r="G20" s="118">
        <f t="shared" si="3"/>
        <v>7657.9410000000007</v>
      </c>
      <c r="H20" s="118">
        <f t="shared" si="3"/>
        <v>1839.3389999999999</v>
      </c>
      <c r="I20" s="118">
        <f t="shared" si="3"/>
        <v>780.34199999999998</v>
      </c>
      <c r="J20" s="118"/>
      <c r="K20" s="118">
        <f>SUM(K16,K19)</f>
        <v>102677.28700000001</v>
      </c>
      <c r="L20" s="121">
        <f t="shared" si="0"/>
        <v>-1.0000000183936208E-3</v>
      </c>
    </row>
    <row r="21" spans="1:12" x14ac:dyDescent="0.25">
      <c r="A21" s="1" t="s">
        <v>13</v>
      </c>
      <c r="B21" s="9">
        <v>675.58299999999997</v>
      </c>
      <c r="C21" s="9">
        <v>312.81400000000002</v>
      </c>
      <c r="D21" s="9">
        <v>102.413</v>
      </c>
      <c r="E21" s="9">
        <v>1.925</v>
      </c>
      <c r="F21" s="9">
        <v>0</v>
      </c>
      <c r="G21" s="14">
        <v>0</v>
      </c>
      <c r="H21" s="9">
        <v>0</v>
      </c>
      <c r="I21" s="9">
        <v>0</v>
      </c>
      <c r="J21" s="9"/>
      <c r="K21" s="9">
        <v>1092.7349999999999</v>
      </c>
      <c r="L21" s="121">
        <f t="shared" si="0"/>
        <v>0</v>
      </c>
    </row>
    <row r="22" spans="1:12" x14ac:dyDescent="0.25">
      <c r="A22" s="1" t="s">
        <v>14</v>
      </c>
      <c r="B22" s="9">
        <v>220.261</v>
      </c>
      <c r="C22" s="9">
        <v>176.755</v>
      </c>
      <c r="D22" s="9">
        <v>91.79</v>
      </c>
      <c r="E22" s="9">
        <v>58.829000000000001</v>
      </c>
      <c r="F22" s="9">
        <v>49.7</v>
      </c>
      <c r="G22" s="9">
        <v>17.817</v>
      </c>
      <c r="H22" s="9">
        <v>31.556999999999999</v>
      </c>
      <c r="I22" s="9">
        <v>0</v>
      </c>
      <c r="J22" s="9"/>
      <c r="K22" s="9">
        <v>646.70899999999995</v>
      </c>
      <c r="L22" s="121">
        <f t="shared" si="0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/>
      <c r="K23" s="9">
        <v>0</v>
      </c>
      <c r="L23" s="121">
        <f t="shared" si="0"/>
        <v>0</v>
      </c>
    </row>
    <row r="24" spans="1:12" x14ac:dyDescent="0.25">
      <c r="A24" s="1" t="s">
        <v>8</v>
      </c>
      <c r="B24" s="9">
        <v>39122.343000000001</v>
      </c>
      <c r="C24" s="9">
        <v>23787.3</v>
      </c>
      <c r="D24" s="9">
        <v>17686.777999999998</v>
      </c>
      <c r="E24" s="9">
        <v>6904.2129999999997</v>
      </c>
      <c r="F24" s="9">
        <v>6589.1</v>
      </c>
      <c r="G24" s="9">
        <v>7675.7579999999998</v>
      </c>
      <c r="H24" s="9">
        <v>1870.8969999999999</v>
      </c>
      <c r="I24" s="9">
        <v>780.34199999999998</v>
      </c>
      <c r="J24" s="9"/>
      <c r="K24" s="9">
        <v>104416.731</v>
      </c>
      <c r="L24" s="121">
        <f t="shared" si="0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4">SUM(C20:C23)-C24</f>
        <v>0</v>
      </c>
      <c r="D25" s="121">
        <f t="shared" si="4"/>
        <v>0</v>
      </c>
      <c r="E25" s="121">
        <f t="shared" si="4"/>
        <v>0</v>
      </c>
      <c r="F25" s="121">
        <f t="shared" si="4"/>
        <v>0</v>
      </c>
      <c r="G25" s="121">
        <f t="shared" si="4"/>
        <v>0</v>
      </c>
      <c r="H25" s="121">
        <f t="shared" si="4"/>
        <v>-9.9999999997635314E-4</v>
      </c>
      <c r="I25" s="121">
        <f t="shared" si="4"/>
        <v>0</v>
      </c>
      <c r="J25" s="121">
        <f t="shared" si="4"/>
        <v>0</v>
      </c>
      <c r="K25" s="121">
        <f t="shared" si="4"/>
        <v>0</v>
      </c>
      <c r="L25" s="121">
        <f t="shared" si="0"/>
        <v>-9.9999999997635314E-4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19"/>
    </row>
    <row r="27" spans="1:12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19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119" t="e">
        <f t="shared" si="0"/>
        <v>#VALUE!</v>
      </c>
    </row>
    <row r="29" spans="1:12" x14ac:dyDescent="0.25">
      <c r="A29" s="1" t="s">
        <v>9</v>
      </c>
      <c r="B29" s="9">
        <v>987.72299999999996</v>
      </c>
      <c r="C29" s="9">
        <v>673.75599999999997</v>
      </c>
      <c r="D29" s="9">
        <v>494.10300000000001</v>
      </c>
      <c r="E29" s="9">
        <v>237.62899999999999</v>
      </c>
      <c r="F29" s="9">
        <v>248.596</v>
      </c>
      <c r="G29" s="9">
        <v>110.688</v>
      </c>
      <c r="H29" s="9">
        <v>54.896999999999998</v>
      </c>
      <c r="I29" s="9">
        <v>27.36</v>
      </c>
      <c r="J29" s="9"/>
      <c r="K29" s="9">
        <v>2834.752</v>
      </c>
      <c r="L29" s="121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598.34199999999998</v>
      </c>
      <c r="D30" s="9">
        <v>374.08800000000002</v>
      </c>
      <c r="E30" s="9">
        <v>177.91300000000001</v>
      </c>
      <c r="F30" s="9" t="e">
        <f>NA()</f>
        <v>#N/A</v>
      </c>
      <c r="G30" s="9">
        <v>24.594000000000001</v>
      </c>
      <c r="H30" s="9">
        <v>46.707000000000001</v>
      </c>
      <c r="I30" s="9">
        <v>80.010000000000005</v>
      </c>
      <c r="J30" s="9"/>
      <c r="K30" s="9" t="e">
        <f>NA()</f>
        <v>#N/A</v>
      </c>
      <c r="L30" s="121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590.26400000000001</v>
      </c>
      <c r="D31" s="9">
        <v>444.83699999999999</v>
      </c>
      <c r="E31" s="9">
        <v>165</v>
      </c>
      <c r="F31" s="9" t="e">
        <f>NA()</f>
        <v>#N/A</v>
      </c>
      <c r="G31" s="9">
        <v>139.95500000000001</v>
      </c>
      <c r="H31" s="9">
        <v>26.436</v>
      </c>
      <c r="I31" s="9">
        <v>0</v>
      </c>
      <c r="J31" s="9"/>
      <c r="K31" s="9" t="e">
        <f>NA()</f>
        <v>#N/A</v>
      </c>
      <c r="L31" s="121" t="e">
        <f t="shared" si="0"/>
        <v>#N/A</v>
      </c>
    </row>
    <row r="32" spans="1:12" x14ac:dyDescent="0.25">
      <c r="A32" s="1" t="s">
        <v>12</v>
      </c>
      <c r="B32" s="14">
        <v>1686.0429999999999</v>
      </c>
      <c r="C32" s="118">
        <f>C30+C31</f>
        <v>1188.606</v>
      </c>
      <c r="D32" s="118">
        <f>D30+D31</f>
        <v>818.92499999999995</v>
      </c>
      <c r="E32" s="118">
        <f>E30+E31</f>
        <v>342.91300000000001</v>
      </c>
      <c r="F32" s="14">
        <v>446.83199999999999</v>
      </c>
      <c r="G32" s="118">
        <f>G30+G31</f>
        <v>164.54900000000001</v>
      </c>
      <c r="H32" s="118">
        <f>H30+H31</f>
        <v>73.143000000000001</v>
      </c>
      <c r="I32" s="118">
        <f>I30+I31</f>
        <v>80.010000000000005</v>
      </c>
      <c r="J32" s="15"/>
      <c r="K32" s="9">
        <v>4801.0209999999997</v>
      </c>
      <c r="L32" s="121">
        <f t="shared" si="0"/>
        <v>0</v>
      </c>
    </row>
    <row r="33" spans="1:12" x14ac:dyDescent="0.25">
      <c r="A33" s="1" t="s">
        <v>19</v>
      </c>
      <c r="B33" s="118">
        <f t="shared" ref="B33:I33" si="5">SUM(B29,B32)</f>
        <v>2673.7659999999996</v>
      </c>
      <c r="C33" s="118">
        <f t="shared" si="5"/>
        <v>1862.3620000000001</v>
      </c>
      <c r="D33" s="118">
        <f t="shared" si="5"/>
        <v>1313.028</v>
      </c>
      <c r="E33" s="118">
        <f t="shared" si="5"/>
        <v>580.54200000000003</v>
      </c>
      <c r="F33" s="118">
        <f t="shared" si="5"/>
        <v>695.428</v>
      </c>
      <c r="G33" s="118">
        <f t="shared" si="5"/>
        <v>275.23700000000002</v>
      </c>
      <c r="H33" s="118">
        <f t="shared" si="5"/>
        <v>128.04</v>
      </c>
      <c r="I33" s="118">
        <f t="shared" si="5"/>
        <v>107.37</v>
      </c>
      <c r="J33" s="118"/>
      <c r="K33" s="118">
        <f>SUM(K29,K32)</f>
        <v>7635.7729999999992</v>
      </c>
      <c r="L33" s="121">
        <f t="shared" si="0"/>
        <v>0</v>
      </c>
    </row>
    <row r="34" spans="1:12" x14ac:dyDescent="0.25">
      <c r="A34" s="1" t="s">
        <v>13</v>
      </c>
      <c r="B34" s="9">
        <v>35.966000000000001</v>
      </c>
      <c r="C34" s="9">
        <v>24.641999999999999</v>
      </c>
      <c r="D34" s="9">
        <v>9.8290000000000006</v>
      </c>
      <c r="E34" s="9">
        <v>0.183</v>
      </c>
      <c r="F34" s="9">
        <v>0</v>
      </c>
      <c r="G34" s="9">
        <v>0</v>
      </c>
      <c r="H34" s="9">
        <v>0</v>
      </c>
      <c r="I34" s="9">
        <v>0</v>
      </c>
      <c r="J34" s="9"/>
      <c r="K34" s="9">
        <v>70.62</v>
      </c>
      <c r="L34" s="121">
        <f t="shared" si="0"/>
        <v>0</v>
      </c>
    </row>
    <row r="35" spans="1:12" x14ac:dyDescent="0.25">
      <c r="A35" s="1" t="s">
        <v>14</v>
      </c>
      <c r="B35" s="9">
        <v>42.027999999999999</v>
      </c>
      <c r="C35" s="9">
        <v>33.094999999999999</v>
      </c>
      <c r="D35" s="9">
        <v>16.564</v>
      </c>
      <c r="E35" s="9">
        <v>10.894</v>
      </c>
      <c r="F35" s="9">
        <v>8.5519999999999996</v>
      </c>
      <c r="G35" s="9">
        <v>2.6880000000000002</v>
      </c>
      <c r="H35" s="9">
        <v>2.1459999999999999</v>
      </c>
      <c r="I35" s="9">
        <v>1.8360000000000001</v>
      </c>
      <c r="J35" s="9"/>
      <c r="K35" s="9">
        <v>117.803</v>
      </c>
      <c r="L35" s="121">
        <f t="shared" si="0"/>
        <v>0</v>
      </c>
    </row>
    <row r="36" spans="1:12" x14ac:dyDescent="0.25">
      <c r="A36" s="1" t="s">
        <v>15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/>
      <c r="K36" s="9">
        <v>0</v>
      </c>
      <c r="L36" s="121">
        <f t="shared" si="0"/>
        <v>0</v>
      </c>
    </row>
    <row r="37" spans="1:12" x14ac:dyDescent="0.25">
      <c r="A37" s="1" t="s">
        <v>8</v>
      </c>
      <c r="B37" s="9">
        <v>2751.759</v>
      </c>
      <c r="C37" s="9">
        <v>1920.0989999999999</v>
      </c>
      <c r="D37" s="9">
        <v>1339.422</v>
      </c>
      <c r="E37" s="9">
        <v>591.61900000000003</v>
      </c>
      <c r="F37" s="9">
        <v>703.98</v>
      </c>
      <c r="G37" s="9">
        <v>277.92500000000001</v>
      </c>
      <c r="H37" s="9">
        <v>130.18600000000001</v>
      </c>
      <c r="I37" s="9">
        <v>109.206</v>
      </c>
      <c r="J37" s="9"/>
      <c r="K37" s="9">
        <v>7824.1959999999999</v>
      </c>
      <c r="L37" s="121">
        <f t="shared" si="0"/>
        <v>0</v>
      </c>
    </row>
    <row r="38" spans="1:12" x14ac:dyDescent="0.25">
      <c r="A38" s="120" t="s">
        <v>16</v>
      </c>
      <c r="B38" s="121">
        <f>SUM(B33:B36)-B37</f>
        <v>9.9999999929423211E-4</v>
      </c>
      <c r="C38" s="121">
        <f t="shared" ref="C38:K38" si="6">SUM(C33:C36)-C37</f>
        <v>0</v>
      </c>
      <c r="D38" s="121">
        <f t="shared" si="6"/>
        <v>-9.9999999997635314E-4</v>
      </c>
      <c r="E38" s="121">
        <f t="shared" si="6"/>
        <v>0</v>
      </c>
      <c r="F38" s="121">
        <f t="shared" si="6"/>
        <v>0</v>
      </c>
      <c r="G38" s="121">
        <f t="shared" si="6"/>
        <v>0</v>
      </c>
      <c r="H38" s="121">
        <f t="shared" si="6"/>
        <v>0</v>
      </c>
      <c r="I38" s="121">
        <f t="shared" si="6"/>
        <v>0</v>
      </c>
      <c r="J38" s="121">
        <f t="shared" si="6"/>
        <v>0</v>
      </c>
      <c r="K38" s="121">
        <f t="shared" si="6"/>
        <v>0</v>
      </c>
      <c r="L38" s="121">
        <f t="shared" si="0"/>
        <v>-6.8212102632969618E-13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7.1133740416937563</v>
      </c>
      <c r="C42" s="124">
        <f t="shared" ref="C42:K42" si="7">C29*100/C16</f>
        <v>8.076449582425802</v>
      </c>
      <c r="D42" s="124">
        <f t="shared" si="7"/>
        <v>9.2014404887739758</v>
      </c>
      <c r="E42" s="124">
        <f t="shared" si="7"/>
        <v>8.2802985003895717</v>
      </c>
      <c r="F42" s="124">
        <f t="shared" si="7"/>
        <v>11.133823002508061</v>
      </c>
      <c r="G42" s="124">
        <f t="shared" si="7"/>
        <v>6.2088903897048029</v>
      </c>
      <c r="H42" s="124">
        <f t="shared" si="7"/>
        <v>5.7729497810050114</v>
      </c>
      <c r="I42" s="124">
        <f t="shared" si="7"/>
        <v>12.126799517764697</v>
      </c>
      <c r="J42" s="124" t="e">
        <f t="shared" si="7"/>
        <v>#DIV/0!</v>
      </c>
      <c r="K42" s="124">
        <f t="shared" si="7"/>
        <v>7.9495208655601033</v>
      </c>
      <c r="L42" s="4"/>
    </row>
    <row r="43" spans="1:12" x14ac:dyDescent="0.25">
      <c r="A43" s="1" t="s">
        <v>10</v>
      </c>
      <c r="B43" s="124" t="e">
        <f t="shared" ref="B43:K50" si="8">B30*100/B17</f>
        <v>#N/A</v>
      </c>
      <c r="C43" s="124">
        <f t="shared" si="8"/>
        <v>11.430336578100988</v>
      </c>
      <c r="D43" s="124">
        <f t="shared" si="8"/>
        <v>10.389145840959044</v>
      </c>
      <c r="E43" s="124">
        <f t="shared" si="8"/>
        <v>11.270695482232057</v>
      </c>
      <c r="F43" s="124" t="e">
        <f t="shared" si="8"/>
        <v>#N/A</v>
      </c>
      <c r="G43" s="124">
        <f t="shared" si="8"/>
        <v>9.1801540850453893</v>
      </c>
      <c r="H43" s="124">
        <f t="shared" si="8"/>
        <v>9.4233073878148872</v>
      </c>
      <c r="I43" s="124">
        <f t="shared" si="8"/>
        <v>14.423336926698948</v>
      </c>
      <c r="J43" s="124" t="e">
        <f t="shared" si="8"/>
        <v>#DIV/0!</v>
      </c>
      <c r="K43" s="124" t="e">
        <f t="shared" si="8"/>
        <v>#N/A</v>
      </c>
      <c r="L43" s="4"/>
    </row>
    <row r="44" spans="1:12" x14ac:dyDescent="0.25">
      <c r="A44" s="1" t="s">
        <v>11</v>
      </c>
      <c r="B44" s="124" t="e">
        <f t="shared" si="8"/>
        <v>#N/A</v>
      </c>
      <c r="C44" s="124">
        <f t="shared" si="8"/>
        <v>6.0721645104521569</v>
      </c>
      <c r="D44" s="124">
        <f t="shared" si="8"/>
        <v>5.2198827665846865</v>
      </c>
      <c r="E44" s="124">
        <f t="shared" si="8"/>
        <v>6.8890594221039443</v>
      </c>
      <c r="F44" s="124" t="e">
        <f t="shared" si="8"/>
        <v>#N/A</v>
      </c>
      <c r="G44" s="124">
        <f t="shared" si="8"/>
        <v>2.4959414534937743</v>
      </c>
      <c r="H44" s="124">
        <f t="shared" si="8"/>
        <v>6.7309993634627627</v>
      </c>
      <c r="I44" s="124" t="e">
        <f t="shared" si="8"/>
        <v>#DIV/0!</v>
      </c>
      <c r="J44" s="124" t="e">
        <f t="shared" si="8"/>
        <v>#DIV/0!</v>
      </c>
      <c r="K44" s="124" t="e">
        <f t="shared" si="8"/>
        <v>#N/A</v>
      </c>
      <c r="L44" s="4"/>
    </row>
    <row r="45" spans="1:12" x14ac:dyDescent="0.25">
      <c r="A45" s="1" t="s">
        <v>12</v>
      </c>
      <c r="B45" s="124">
        <f t="shared" si="8"/>
        <v>6.9267435033548042</v>
      </c>
      <c r="C45" s="124">
        <f t="shared" si="8"/>
        <v>7.9476174017841332</v>
      </c>
      <c r="D45" s="124">
        <f t="shared" si="8"/>
        <v>6.7552847621546661</v>
      </c>
      <c r="E45" s="124">
        <f t="shared" si="8"/>
        <v>8.6296794858728028</v>
      </c>
      <c r="F45" s="124">
        <f t="shared" si="8"/>
        <v>10.375516648864531</v>
      </c>
      <c r="G45" s="124">
        <f t="shared" si="8"/>
        <v>2.8007353613242905</v>
      </c>
      <c r="H45" s="124">
        <f t="shared" si="8"/>
        <v>8.2330786444005213</v>
      </c>
      <c r="I45" s="124">
        <f t="shared" si="8"/>
        <v>14.423336926698948</v>
      </c>
      <c r="J45" s="124" t="e">
        <f t="shared" si="8"/>
        <v>#DIV/0!</v>
      </c>
      <c r="K45" s="124">
        <f t="shared" si="8"/>
        <v>7.1637912151205017</v>
      </c>
      <c r="L45" s="4"/>
    </row>
    <row r="46" spans="1:12" x14ac:dyDescent="0.25">
      <c r="A46" s="1" t="s">
        <v>19</v>
      </c>
      <c r="B46" s="124">
        <f t="shared" si="8"/>
        <v>6.9945353876116148</v>
      </c>
      <c r="C46" s="124">
        <f t="shared" si="8"/>
        <v>7.9937484040827842</v>
      </c>
      <c r="D46" s="124">
        <f t="shared" si="8"/>
        <v>7.5062019170991112</v>
      </c>
      <c r="E46" s="124">
        <f t="shared" si="8"/>
        <v>8.4831661883266936</v>
      </c>
      <c r="F46" s="124">
        <f t="shared" si="8"/>
        <v>10.634431293390831</v>
      </c>
      <c r="G46" s="124">
        <f t="shared" si="8"/>
        <v>3.594138424414604</v>
      </c>
      <c r="H46" s="124">
        <f t="shared" si="8"/>
        <v>6.9611963863105171</v>
      </c>
      <c r="I46" s="124">
        <f t="shared" si="8"/>
        <v>13.759351668883644</v>
      </c>
      <c r="J46" s="124" t="e">
        <f t="shared" si="8"/>
        <v>#DIV/0!</v>
      </c>
      <c r="K46" s="124">
        <f t="shared" si="8"/>
        <v>7.4366719486852029</v>
      </c>
      <c r="L46" s="4"/>
    </row>
    <row r="47" spans="1:12" x14ac:dyDescent="0.25">
      <c r="A47" s="1" t="s">
        <v>13</v>
      </c>
      <c r="B47" s="124">
        <f t="shared" si="8"/>
        <v>5.323698198444899</v>
      </c>
      <c r="C47" s="124">
        <f t="shared" si="8"/>
        <v>7.8775246632183968</v>
      </c>
      <c r="D47" s="124">
        <f t="shared" si="8"/>
        <v>9.597414390751176</v>
      </c>
      <c r="E47" s="124">
        <f t="shared" si="8"/>
        <v>9.5064935064935074</v>
      </c>
      <c r="F47" s="124" t="e">
        <f t="shared" si="8"/>
        <v>#DIV/0!</v>
      </c>
      <c r="G47" s="124" t="e">
        <f t="shared" si="8"/>
        <v>#DIV/0!</v>
      </c>
      <c r="H47" s="124" t="e">
        <f t="shared" si="8"/>
        <v>#DIV/0!</v>
      </c>
      <c r="I47" s="124" t="e">
        <f t="shared" si="8"/>
        <v>#DIV/0!</v>
      </c>
      <c r="J47" s="124" t="e">
        <f t="shared" si="8"/>
        <v>#DIV/0!</v>
      </c>
      <c r="K47" s="124">
        <f t="shared" si="8"/>
        <v>6.4626830841878409</v>
      </c>
      <c r="L47" s="4"/>
    </row>
    <row r="48" spans="1:12" x14ac:dyDescent="0.25">
      <c r="A48" s="1" t="s">
        <v>14</v>
      </c>
      <c r="B48" s="124">
        <f t="shared" si="8"/>
        <v>19.08099935985036</v>
      </c>
      <c r="C48" s="124">
        <f t="shared" si="8"/>
        <v>18.723657039404827</v>
      </c>
      <c r="D48" s="124">
        <f t="shared" si="8"/>
        <v>18.045538729709119</v>
      </c>
      <c r="E48" s="124">
        <f t="shared" si="8"/>
        <v>18.518077818762855</v>
      </c>
      <c r="F48" s="124">
        <f t="shared" si="8"/>
        <v>17.207243460764584</v>
      </c>
      <c r="G48" s="124">
        <f t="shared" si="8"/>
        <v>15.086714935174273</v>
      </c>
      <c r="H48" s="124">
        <f t="shared" si="8"/>
        <v>6.8003929397598002</v>
      </c>
      <c r="I48" s="124" t="e">
        <f t="shared" si="8"/>
        <v>#DIV/0!</v>
      </c>
      <c r="J48" s="124" t="e">
        <f t="shared" si="8"/>
        <v>#DIV/0!</v>
      </c>
      <c r="K48" s="124">
        <f t="shared" si="8"/>
        <v>18.215766287464685</v>
      </c>
      <c r="L48" s="4"/>
    </row>
    <row r="49" spans="1:12" x14ac:dyDescent="0.25">
      <c r="A49" s="1" t="s">
        <v>15</v>
      </c>
      <c r="B49" s="124" t="e">
        <f t="shared" si="8"/>
        <v>#DIV/0!</v>
      </c>
      <c r="C49" s="124" t="e">
        <f t="shared" si="8"/>
        <v>#DIV/0!</v>
      </c>
      <c r="D49" s="124" t="e">
        <f t="shared" si="8"/>
        <v>#DIV/0!</v>
      </c>
      <c r="E49" s="124" t="e">
        <f t="shared" si="8"/>
        <v>#DIV/0!</v>
      </c>
      <c r="F49" s="124" t="e">
        <f t="shared" si="8"/>
        <v>#DIV/0!</v>
      </c>
      <c r="G49" s="124" t="e">
        <f t="shared" si="8"/>
        <v>#DIV/0!</v>
      </c>
      <c r="H49" s="124" t="e">
        <f t="shared" si="8"/>
        <v>#DIV/0!</v>
      </c>
      <c r="I49" s="124" t="e">
        <f t="shared" si="8"/>
        <v>#DIV/0!</v>
      </c>
      <c r="J49" s="124" t="e">
        <f t="shared" si="8"/>
        <v>#DIV/0!</v>
      </c>
      <c r="K49" s="124" t="e">
        <f t="shared" si="8"/>
        <v>#DIV/0!</v>
      </c>
      <c r="L49" s="4"/>
    </row>
    <row r="50" spans="1:12" x14ac:dyDescent="0.25">
      <c r="A50" s="1" t="s">
        <v>8</v>
      </c>
      <c r="B50" s="124">
        <f t="shared" si="8"/>
        <v>7.033727504510658</v>
      </c>
      <c r="C50" s="124">
        <f t="shared" si="8"/>
        <v>8.0719501582777369</v>
      </c>
      <c r="D50" s="124">
        <f t="shared" si="8"/>
        <v>7.5730130157115116</v>
      </c>
      <c r="E50" s="124">
        <f t="shared" si="8"/>
        <v>8.5689563748974731</v>
      </c>
      <c r="F50" s="124">
        <f t="shared" si="8"/>
        <v>10.684008438178203</v>
      </c>
      <c r="G50" s="124">
        <f t="shared" si="8"/>
        <v>3.6208150387232116</v>
      </c>
      <c r="H50" s="124">
        <f t="shared" si="8"/>
        <v>6.9584803439205904</v>
      </c>
      <c r="I50" s="124">
        <f t="shared" si="8"/>
        <v>13.994633122400179</v>
      </c>
      <c r="J50" s="124" t="e">
        <f t="shared" si="8"/>
        <v>#DIV/0!</v>
      </c>
      <c r="K50" s="124">
        <f t="shared" si="8"/>
        <v>7.4932397567589044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7.1133740416937563</v>
      </c>
      <c r="C53" s="122">
        <f t="shared" ref="C53:J53" si="9">IF(C57&gt;0,C58*100/C57,NA())</f>
        <v>8.076449582425802</v>
      </c>
      <c r="D53" s="122">
        <f t="shared" si="9"/>
        <v>9.2014404887739758</v>
      </c>
      <c r="E53" s="122">
        <f t="shared" si="9"/>
        <v>8.2802985003895717</v>
      </c>
      <c r="F53" s="122">
        <f t="shared" si="9"/>
        <v>11.133823002508061</v>
      </c>
      <c r="G53" s="122">
        <f t="shared" si="9"/>
        <v>6.2088903897048029</v>
      </c>
      <c r="H53" s="122">
        <f t="shared" si="9"/>
        <v>5.7729497810050114</v>
      </c>
      <c r="I53" s="122">
        <f t="shared" si="9"/>
        <v>12.126799517764697</v>
      </c>
      <c r="J53" s="122">
        <f t="shared" si="9"/>
        <v>7.9495208655601033</v>
      </c>
      <c r="K53" s="124">
        <f>K57</f>
        <v>7.9495208655601033</v>
      </c>
      <c r="L53" s="124">
        <f>L57</f>
        <v>7.9495208655601033</v>
      </c>
    </row>
    <row r="54" spans="1:12" x14ac:dyDescent="0.25">
      <c r="A54" s="1" t="s">
        <v>30</v>
      </c>
      <c r="B54" s="122">
        <f>IF(B63&gt;0,B64*100/B63,NA())</f>
        <v>6.9899056964468747</v>
      </c>
      <c r="C54" s="122">
        <f t="shared" ref="C54:J54" si="10">IF(C63&gt;0,C64*100/C63,NA())</f>
        <v>8.0695199180061987</v>
      </c>
      <c r="D54" s="122">
        <f t="shared" si="10"/>
        <v>6.8630634864163449</v>
      </c>
      <c r="E54" s="122">
        <f t="shared" si="10"/>
        <v>8.7742889217011406</v>
      </c>
      <c r="F54" s="122">
        <f t="shared" si="10"/>
        <v>10.45345820994881</v>
      </c>
      <c r="G54" s="122">
        <f t="shared" si="10"/>
        <v>2.837880857094762</v>
      </c>
      <c r="H54" s="122">
        <f t="shared" si="10"/>
        <v>8.1839249882060354</v>
      </c>
      <c r="I54" s="122">
        <f t="shared" si="10"/>
        <v>14.754311137390353</v>
      </c>
      <c r="J54" s="122">
        <f t="shared" si="10"/>
        <v>7.256600038710058</v>
      </c>
      <c r="K54" s="124"/>
      <c r="L54" s="124">
        <f>L63</f>
        <v>7.256600038710058</v>
      </c>
    </row>
    <row r="55" spans="1:12" x14ac:dyDescent="0.25">
      <c r="A55" s="1" t="s">
        <v>8</v>
      </c>
      <c r="B55" s="122">
        <f>IF(B60&gt;0,B61*100/B60,NA())</f>
        <v>7.033727504510658</v>
      </c>
      <c r="C55" s="122">
        <f t="shared" ref="C55:J55" si="11">IF(C60&gt;0,C61*100/C60,NA())</f>
        <v>8.0719501582777369</v>
      </c>
      <c r="D55" s="122">
        <f t="shared" si="11"/>
        <v>7.5730130157115116</v>
      </c>
      <c r="E55" s="122">
        <f t="shared" si="11"/>
        <v>8.5689563748974731</v>
      </c>
      <c r="F55" s="122">
        <f t="shared" si="11"/>
        <v>10.684008438178203</v>
      </c>
      <c r="G55" s="122">
        <f t="shared" si="11"/>
        <v>3.6208150387232116</v>
      </c>
      <c r="H55" s="122">
        <f t="shared" si="11"/>
        <v>6.9584803439205904</v>
      </c>
      <c r="I55" s="122">
        <f t="shared" si="11"/>
        <v>13.994633122400179</v>
      </c>
      <c r="J55" s="122">
        <f t="shared" si="11"/>
        <v>7.4932397567589044</v>
      </c>
      <c r="K55" s="124">
        <f>K50</f>
        <v>7.4932397567589044</v>
      </c>
      <c r="L55" s="124">
        <f>K50</f>
        <v>7.4932397567589044</v>
      </c>
    </row>
    <row r="56" spans="1:12" x14ac:dyDescent="0.25">
      <c r="A56" s="108"/>
      <c r="B56" s="123"/>
      <c r="C56" s="123"/>
      <c r="D56" s="123"/>
      <c r="E56" s="123"/>
      <c r="F56" s="123"/>
      <c r="G56" s="123"/>
      <c r="H56" s="123"/>
      <c r="I56" s="123"/>
      <c r="J56" s="123" t="s">
        <v>40</v>
      </c>
      <c r="K56" s="123"/>
      <c r="L56" s="123"/>
    </row>
    <row r="57" spans="1:12" x14ac:dyDescent="0.25">
      <c r="A57" s="1" t="s">
        <v>31</v>
      </c>
      <c r="B57" s="117">
        <f>IF(B58=0,0,B16)</f>
        <v>13885.436</v>
      </c>
      <c r="C57" s="117">
        <f t="shared" ref="C57:I57" si="12">IF(C58=0,0,C16)</f>
        <v>8342.23</v>
      </c>
      <c r="D57" s="117">
        <f t="shared" si="12"/>
        <v>5369.8440000000001</v>
      </c>
      <c r="E57" s="117">
        <f t="shared" si="12"/>
        <v>2869.8119999999999</v>
      </c>
      <c r="F57" s="117">
        <f t="shared" si="12"/>
        <v>2232.8000000000002</v>
      </c>
      <c r="G57" s="117">
        <f t="shared" si="12"/>
        <v>1782.7339999999999</v>
      </c>
      <c r="H57" s="117">
        <f t="shared" si="12"/>
        <v>950.93499999999995</v>
      </c>
      <c r="I57" s="117">
        <f t="shared" si="12"/>
        <v>225.61600000000001</v>
      </c>
      <c r="J57" s="117">
        <f>SUM(B57:I57)</f>
        <v>35659.406999999999</v>
      </c>
      <c r="K57" s="124">
        <f>J58*100/J57</f>
        <v>7.9495208655601033</v>
      </c>
      <c r="L57" s="124">
        <f>K57*K$50/K$60</f>
        <v>7.9495208655601033</v>
      </c>
    </row>
    <row r="58" spans="1:12" x14ac:dyDescent="0.25">
      <c r="A58" s="1" t="s">
        <v>32</v>
      </c>
      <c r="B58" s="117">
        <f>_xlfn.IFNA(B29,0)</f>
        <v>987.72299999999996</v>
      </c>
      <c r="C58" s="117">
        <f t="shared" ref="C58:I58" si="13">_xlfn.IFNA(C29,0)</f>
        <v>673.75599999999997</v>
      </c>
      <c r="D58" s="117">
        <f t="shared" si="13"/>
        <v>494.10300000000001</v>
      </c>
      <c r="E58" s="117">
        <f t="shared" si="13"/>
        <v>237.62899999999999</v>
      </c>
      <c r="F58" s="117">
        <f t="shared" si="13"/>
        <v>248.596</v>
      </c>
      <c r="G58" s="117">
        <f t="shared" si="13"/>
        <v>110.688</v>
      </c>
      <c r="H58" s="117">
        <f t="shared" si="13"/>
        <v>54.896999999999998</v>
      </c>
      <c r="I58" s="117">
        <f t="shared" si="13"/>
        <v>27.36</v>
      </c>
      <c r="J58" s="117">
        <f>SUM(B58:I58)</f>
        <v>2834.752</v>
      </c>
      <c r="K58" s="123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4"/>
    </row>
    <row r="60" spans="1:12" x14ac:dyDescent="0.25">
      <c r="A60" s="1" t="s">
        <v>38</v>
      </c>
      <c r="B60" s="117">
        <f>IF(B57=0,0,B24)</f>
        <v>39122.343000000001</v>
      </c>
      <c r="C60" s="117">
        <f t="shared" ref="C60:I60" si="14">IF(C57=0,0,C24)</f>
        <v>23787.3</v>
      </c>
      <c r="D60" s="117">
        <f t="shared" si="14"/>
        <v>17686.777999999998</v>
      </c>
      <c r="E60" s="117">
        <f t="shared" si="14"/>
        <v>6904.2129999999997</v>
      </c>
      <c r="F60" s="117">
        <f t="shared" si="14"/>
        <v>6589.1</v>
      </c>
      <c r="G60" s="117">
        <f t="shared" si="14"/>
        <v>7675.7579999999998</v>
      </c>
      <c r="H60" s="117">
        <f t="shared" si="14"/>
        <v>1870.8969999999999</v>
      </c>
      <c r="I60" s="117">
        <f t="shared" si="14"/>
        <v>780.34199999999998</v>
      </c>
      <c r="J60" s="117">
        <f>SUM(B60:I60)</f>
        <v>104416.73100000001</v>
      </c>
      <c r="K60" s="124">
        <f>J61*100/J60</f>
        <v>7.4932397567589044</v>
      </c>
      <c r="L60" s="124">
        <f>K60*K$50/K$60</f>
        <v>7.4932397567589044</v>
      </c>
    </row>
    <row r="61" spans="1:12" x14ac:dyDescent="0.25">
      <c r="A61" s="1" t="s">
        <v>39</v>
      </c>
      <c r="B61" s="117">
        <f>IF(B58=0,0,B37)</f>
        <v>2751.759</v>
      </c>
      <c r="C61" s="117">
        <f t="shared" ref="C61:I61" si="15">IF(C58=0,0,C37)</f>
        <v>1920.0989999999999</v>
      </c>
      <c r="D61" s="117">
        <f t="shared" si="15"/>
        <v>1339.422</v>
      </c>
      <c r="E61" s="117">
        <f t="shared" si="15"/>
        <v>591.61900000000003</v>
      </c>
      <c r="F61" s="117">
        <f t="shared" si="15"/>
        <v>703.98</v>
      </c>
      <c r="G61" s="117">
        <f t="shared" si="15"/>
        <v>277.92500000000001</v>
      </c>
      <c r="H61" s="117">
        <f t="shared" si="15"/>
        <v>130.18600000000001</v>
      </c>
      <c r="I61" s="117">
        <f t="shared" si="15"/>
        <v>109.206</v>
      </c>
      <c r="J61" s="117">
        <f>SUM(B61:I61)</f>
        <v>7824.1960000000008</v>
      </c>
      <c r="K61" s="123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25236.906999999999</v>
      </c>
      <c r="C63" s="117">
        <f t="shared" ref="C63:J64" si="16">C60-C57</f>
        <v>15445.07</v>
      </c>
      <c r="D63" s="117">
        <f t="shared" si="16"/>
        <v>12316.933999999997</v>
      </c>
      <c r="E63" s="117">
        <f t="shared" si="16"/>
        <v>4034.4009999999998</v>
      </c>
      <c r="F63" s="117">
        <f t="shared" si="16"/>
        <v>4356.3</v>
      </c>
      <c r="G63" s="117">
        <f t="shared" si="16"/>
        <v>5893.0239999999994</v>
      </c>
      <c r="H63" s="117">
        <f t="shared" si="16"/>
        <v>919.96199999999999</v>
      </c>
      <c r="I63" s="117">
        <f t="shared" si="16"/>
        <v>554.726</v>
      </c>
      <c r="J63" s="117">
        <f t="shared" si="16"/>
        <v>68757.324000000022</v>
      </c>
      <c r="K63" s="124">
        <f>J64*100/J63</f>
        <v>7.256600038710058</v>
      </c>
      <c r="L63" s="124">
        <f>K63*K$50/K$60</f>
        <v>7.256600038710058</v>
      </c>
    </row>
    <row r="64" spans="1:12" x14ac:dyDescent="0.25">
      <c r="A64" s="1" t="s">
        <v>193</v>
      </c>
      <c r="B64" s="117">
        <f>B61-B58</f>
        <v>1764.0360000000001</v>
      </c>
      <c r="C64" s="117">
        <f t="shared" si="16"/>
        <v>1246.3429999999998</v>
      </c>
      <c r="D64" s="117">
        <f t="shared" si="16"/>
        <v>845.31899999999996</v>
      </c>
      <c r="E64" s="117">
        <f t="shared" si="16"/>
        <v>353.99</v>
      </c>
      <c r="F64" s="117">
        <f t="shared" si="16"/>
        <v>455.38400000000001</v>
      </c>
      <c r="G64" s="117">
        <f t="shared" si="16"/>
        <v>167.23700000000002</v>
      </c>
      <c r="H64" s="117">
        <f t="shared" si="16"/>
        <v>75.289000000000016</v>
      </c>
      <c r="I64" s="117">
        <f t="shared" si="16"/>
        <v>81.846000000000004</v>
      </c>
      <c r="J64" s="117">
        <f t="shared" si="16"/>
        <v>4989.4440000000013</v>
      </c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2257-84C7-4D78-9500-E6300EB02E17}">
  <sheetPr>
    <tabColor rgb="FF92D050"/>
  </sheetPr>
  <dimension ref="A1:L64"/>
  <sheetViews>
    <sheetView topLeftCell="A34" workbookViewId="0">
      <selection activeCell="K68" sqref="K68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2076298</v>
      </c>
      <c r="C3" s="3">
        <v>1552603</v>
      </c>
      <c r="D3" s="3">
        <v>914714</v>
      </c>
      <c r="E3" s="12">
        <v>552980</v>
      </c>
      <c r="F3" s="3">
        <v>514316</v>
      </c>
      <c r="G3" s="3">
        <v>172109</v>
      </c>
      <c r="H3" s="3">
        <v>91010</v>
      </c>
      <c r="I3" s="3">
        <v>35417</v>
      </c>
      <c r="J3" s="3"/>
      <c r="K3" s="3">
        <v>5909447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3">
        <v>159095</v>
      </c>
      <c r="D4" s="1">
        <v>106712</v>
      </c>
      <c r="E4" s="3">
        <v>57825</v>
      </c>
      <c r="F4" s="1" t="e">
        <f>NA()</f>
        <v>#N/A</v>
      </c>
      <c r="G4" s="3">
        <v>21885</v>
      </c>
      <c r="H4" s="3">
        <v>9296</v>
      </c>
      <c r="I4" s="1" t="e">
        <f>NA()</f>
        <v>#N/A</v>
      </c>
      <c r="J4" s="3"/>
      <c r="K4" s="1" t="e">
        <f>NA()</f>
        <v>#N/A</v>
      </c>
      <c r="L4" s="4" t="e">
        <f t="shared" ref="L4:L38" si="0">SUM(B4:J4)-K4</f>
        <v>#N/A</v>
      </c>
    </row>
    <row r="5" spans="1:12" x14ac:dyDescent="0.25">
      <c r="A5" s="1" t="s">
        <v>11</v>
      </c>
      <c r="B5" s="1" t="e">
        <f>NA()</f>
        <v>#N/A</v>
      </c>
      <c r="C5" s="3">
        <v>87761</v>
      </c>
      <c r="D5" s="1">
        <v>49902</v>
      </c>
      <c r="E5" s="3">
        <v>33458</v>
      </c>
      <c r="F5" s="1" t="e">
        <f>NA()</f>
        <v>#N/A</v>
      </c>
      <c r="G5" s="3">
        <v>17324</v>
      </c>
      <c r="H5" s="1">
        <v>73</v>
      </c>
      <c r="I5" s="1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6">
        <v>247375</v>
      </c>
      <c r="C6" s="5">
        <f>C4+C5</f>
        <v>246856</v>
      </c>
      <c r="D6" s="5">
        <f>D4+D5</f>
        <v>156614</v>
      </c>
      <c r="E6" s="5">
        <f>E4+E5</f>
        <v>91283</v>
      </c>
      <c r="F6" s="3">
        <v>70558</v>
      </c>
      <c r="G6" s="5">
        <f>G4+G5</f>
        <v>39209</v>
      </c>
      <c r="H6" s="5">
        <f>H4+H5</f>
        <v>9369</v>
      </c>
      <c r="I6" s="6">
        <v>6617</v>
      </c>
      <c r="J6" s="5"/>
      <c r="K6" s="3">
        <v>867881</v>
      </c>
      <c r="L6" s="4">
        <f t="shared" si="0"/>
        <v>0</v>
      </c>
    </row>
    <row r="7" spans="1:12" x14ac:dyDescent="0.25">
      <c r="A7" s="1" t="s">
        <v>19</v>
      </c>
      <c r="B7" s="5">
        <f>SUM(B3,B6)</f>
        <v>2323673</v>
      </c>
      <c r="C7" s="5">
        <f t="shared" ref="C7:K7" si="1">SUM(C3,C6)</f>
        <v>1799459</v>
      </c>
      <c r="D7" s="5">
        <f t="shared" si="1"/>
        <v>1071328</v>
      </c>
      <c r="E7" s="5">
        <f t="shared" si="1"/>
        <v>644263</v>
      </c>
      <c r="F7" s="5">
        <f t="shared" si="1"/>
        <v>584874</v>
      </c>
      <c r="G7" s="5">
        <f t="shared" si="1"/>
        <v>211318</v>
      </c>
      <c r="H7" s="5">
        <f t="shared" si="1"/>
        <v>100379</v>
      </c>
      <c r="I7" s="5">
        <f t="shared" si="1"/>
        <v>42034</v>
      </c>
      <c r="J7" s="5"/>
      <c r="K7" s="5">
        <f t="shared" si="1"/>
        <v>6777328</v>
      </c>
      <c r="L7" s="4">
        <f t="shared" si="0"/>
        <v>0</v>
      </c>
    </row>
    <row r="8" spans="1:12" x14ac:dyDescent="0.25">
      <c r="A8" s="1" t="s">
        <v>13</v>
      </c>
      <c r="B8" s="3">
        <v>2</v>
      </c>
      <c r="C8" s="3">
        <v>11</v>
      </c>
      <c r="D8" s="1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15</v>
      </c>
      <c r="L8" s="4">
        <f t="shared" si="0"/>
        <v>0</v>
      </c>
    </row>
    <row r="9" spans="1:12" x14ac:dyDescent="0.25">
      <c r="A9" s="1" t="s">
        <v>14</v>
      </c>
      <c r="B9" s="3">
        <v>747</v>
      </c>
      <c r="C9" s="3">
        <v>2062</v>
      </c>
      <c r="D9" s="1">
        <v>132</v>
      </c>
      <c r="E9" s="3">
        <v>171</v>
      </c>
      <c r="F9" s="3">
        <v>146</v>
      </c>
      <c r="G9" s="3">
        <v>209</v>
      </c>
      <c r="H9" s="3">
        <v>867</v>
      </c>
      <c r="I9" s="3">
        <v>5</v>
      </c>
      <c r="J9" s="3"/>
      <c r="K9" s="3">
        <v>4339</v>
      </c>
      <c r="L9" s="4">
        <f t="shared" si="0"/>
        <v>0</v>
      </c>
    </row>
    <row r="10" spans="1:12" x14ac:dyDescent="0.25">
      <c r="A10" s="1" t="s">
        <v>15</v>
      </c>
      <c r="B10" s="3">
        <v>0</v>
      </c>
      <c r="C10" s="3"/>
      <c r="D10" s="1"/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/>
      <c r="K10" s="3">
        <v>0</v>
      </c>
      <c r="L10" s="4">
        <f t="shared" si="0"/>
        <v>0</v>
      </c>
    </row>
    <row r="11" spans="1:12" x14ac:dyDescent="0.25">
      <c r="A11" s="1" t="s">
        <v>8</v>
      </c>
      <c r="B11" s="3">
        <v>2324422</v>
      </c>
      <c r="C11" s="3">
        <v>1801532</v>
      </c>
      <c r="D11" s="3">
        <v>1071461</v>
      </c>
      <c r="E11" s="3">
        <v>644435</v>
      </c>
      <c r="F11" s="3">
        <v>585020</v>
      </c>
      <c r="G11" s="3">
        <v>211527</v>
      </c>
      <c r="H11" s="3">
        <v>101246</v>
      </c>
      <c r="I11" s="3">
        <v>42039</v>
      </c>
      <c r="J11" s="3"/>
      <c r="K11" s="3">
        <v>6781682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/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14181.777</v>
      </c>
      <c r="C16" s="9">
        <v>8348.7129999999997</v>
      </c>
      <c r="D16" s="9">
        <v>5655.482</v>
      </c>
      <c r="E16" s="9">
        <v>2967.9169999999999</v>
      </c>
      <c r="F16" s="9">
        <v>2250.1999999999998</v>
      </c>
      <c r="G16" s="9">
        <v>1729.3889999999999</v>
      </c>
      <c r="H16" s="9">
        <v>907.45699999999999</v>
      </c>
      <c r="I16" s="9">
        <v>235.29499999999999</v>
      </c>
      <c r="J16" s="9"/>
      <c r="K16" s="9">
        <v>36276.230000000003</v>
      </c>
      <c r="L16" s="8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5749.165</v>
      </c>
      <c r="D17" s="9">
        <v>3935.2350000000001</v>
      </c>
      <c r="E17" s="9">
        <v>1694.83</v>
      </c>
      <c r="F17" s="9" t="e">
        <f>NA()</f>
        <v>#N/A</v>
      </c>
      <c r="G17" s="9">
        <v>276.98200000000003</v>
      </c>
      <c r="H17" s="9">
        <v>560.24599999999998</v>
      </c>
      <c r="I17" s="9" t="e">
        <f>NA()</f>
        <v>#N/A</v>
      </c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11867.673000000001</v>
      </c>
      <c r="D18" s="9">
        <v>8829.5419999999995</v>
      </c>
      <c r="E18" s="9">
        <v>2551.8180000000002</v>
      </c>
      <c r="F18" s="9" t="e">
        <f>NA()</f>
        <v>#N/A</v>
      </c>
      <c r="G18" s="9">
        <v>6098.2060000000001</v>
      </c>
      <c r="H18" s="9">
        <v>433.04500000000002</v>
      </c>
      <c r="I18" s="9" t="e">
        <f>NA()</f>
        <v>#N/A</v>
      </c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9">
        <v>25375.75</v>
      </c>
      <c r="C19" s="15">
        <f>C17+C18</f>
        <v>17616.838</v>
      </c>
      <c r="D19" s="15">
        <f>D17+D18</f>
        <v>12764.777</v>
      </c>
      <c r="E19" s="15">
        <f>E17+E18</f>
        <v>4246.6480000000001</v>
      </c>
      <c r="F19" s="9">
        <v>4859.5</v>
      </c>
      <c r="G19" s="15">
        <f>G17+G18</f>
        <v>6375.1880000000001</v>
      </c>
      <c r="H19" s="15">
        <f>H17+H18</f>
        <v>993.29099999999994</v>
      </c>
      <c r="I19" s="9">
        <v>582.60599999999999</v>
      </c>
      <c r="J19" s="9"/>
      <c r="K19" s="9">
        <v>72814.597999999998</v>
      </c>
      <c r="L19" s="8">
        <f>SUM(B19:J19)-K19</f>
        <v>0</v>
      </c>
    </row>
    <row r="20" spans="1:12" x14ac:dyDescent="0.25">
      <c r="A20" s="1" t="s">
        <v>19</v>
      </c>
      <c r="B20" s="15">
        <f t="shared" ref="B20:I20" si="3">SUM(B16,B19)</f>
        <v>39557.527000000002</v>
      </c>
      <c r="C20" s="15">
        <f t="shared" si="3"/>
        <v>25965.550999999999</v>
      </c>
      <c r="D20" s="15">
        <f t="shared" si="3"/>
        <v>18420.258999999998</v>
      </c>
      <c r="E20" s="15">
        <f t="shared" si="3"/>
        <v>7214.5650000000005</v>
      </c>
      <c r="F20" s="15">
        <f t="shared" si="3"/>
        <v>7109.7</v>
      </c>
      <c r="G20" s="15">
        <f t="shared" si="3"/>
        <v>8104.5770000000002</v>
      </c>
      <c r="H20" s="15">
        <f t="shared" si="3"/>
        <v>1900.748</v>
      </c>
      <c r="I20" s="15">
        <f t="shared" si="3"/>
        <v>817.90099999999995</v>
      </c>
      <c r="J20" s="15"/>
      <c r="K20" s="15">
        <f>SUM(K16,K19)</f>
        <v>109090.82800000001</v>
      </c>
      <c r="L20" s="8">
        <f t="shared" si="0"/>
        <v>0</v>
      </c>
    </row>
    <row r="21" spans="1:12" x14ac:dyDescent="0.25">
      <c r="A21" s="1" t="s">
        <v>13</v>
      </c>
      <c r="B21" s="9">
        <v>708.99699999999996</v>
      </c>
      <c r="C21" s="9">
        <v>292.298</v>
      </c>
      <c r="D21" s="9">
        <v>224.96299999999999</v>
      </c>
      <c r="E21" s="9">
        <v>1.782</v>
      </c>
      <c r="F21" s="9">
        <v>0</v>
      </c>
      <c r="G21" s="9">
        <v>0</v>
      </c>
      <c r="H21" s="9">
        <v>0</v>
      </c>
      <c r="I21" s="9"/>
      <c r="J21" s="9"/>
      <c r="K21" s="9">
        <v>1228.04</v>
      </c>
      <c r="L21" s="8">
        <f t="shared" si="0"/>
        <v>0</v>
      </c>
    </row>
    <row r="22" spans="1:12" x14ac:dyDescent="0.25">
      <c r="A22" s="1" t="s">
        <v>14</v>
      </c>
      <c r="B22" s="9">
        <v>220.05199999999999</v>
      </c>
      <c r="C22" s="9">
        <v>187.155</v>
      </c>
      <c r="D22" s="9">
        <v>98.168000000000006</v>
      </c>
      <c r="E22" s="9">
        <v>59.637999999999998</v>
      </c>
      <c r="F22" s="9">
        <v>51.7</v>
      </c>
      <c r="G22" s="9">
        <v>18.059999999999999</v>
      </c>
      <c r="H22" s="9">
        <v>31.98</v>
      </c>
      <c r="I22" s="9"/>
      <c r="J22" s="9"/>
      <c r="K22" s="9">
        <v>666.75300000000004</v>
      </c>
      <c r="L22" s="8">
        <f t="shared" si="0"/>
        <v>0</v>
      </c>
    </row>
    <row r="23" spans="1:12" x14ac:dyDescent="0.25">
      <c r="A23" s="1" t="s">
        <v>15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40486.576000000001</v>
      </c>
      <c r="C24" s="9">
        <v>26445.004000000001</v>
      </c>
      <c r="D24" s="9">
        <v>18743.39</v>
      </c>
      <c r="E24" s="9">
        <v>7275.9849999999997</v>
      </c>
      <c r="F24" s="9">
        <v>7161.4</v>
      </c>
      <c r="G24" s="9">
        <v>8122.6369999999997</v>
      </c>
      <c r="H24" s="9">
        <v>1932.7280000000001</v>
      </c>
      <c r="I24" s="9">
        <v>817.90099999999995</v>
      </c>
      <c r="J24" s="9"/>
      <c r="K24" s="9">
        <v>110985.621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0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>
        <f t="shared" si="4"/>
        <v>0</v>
      </c>
      <c r="I25" s="8">
        <f t="shared" si="4"/>
        <v>0</v>
      </c>
      <c r="J25" s="8">
        <f t="shared" si="4"/>
        <v>0</v>
      </c>
      <c r="K25" s="8">
        <f t="shared" si="4"/>
        <v>0</v>
      </c>
      <c r="L25" s="8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1069.683</v>
      </c>
      <c r="C29" s="9">
        <v>719.76700000000005</v>
      </c>
      <c r="D29" s="9">
        <v>523.46900000000005</v>
      </c>
      <c r="E29" s="9">
        <v>266.899</v>
      </c>
      <c r="F29" s="9">
        <v>267.72300000000001</v>
      </c>
      <c r="G29" s="9">
        <v>114.163</v>
      </c>
      <c r="H29" s="9">
        <v>59.664000000000001</v>
      </c>
      <c r="I29" s="9">
        <v>28.574999999999999</v>
      </c>
      <c r="J29" s="9"/>
      <c r="K29" s="9">
        <v>3049.9430000000002</v>
      </c>
      <c r="L29" s="8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668.08799999999997</v>
      </c>
      <c r="D30" s="9">
        <v>414.62599999999998</v>
      </c>
      <c r="E30" s="9">
        <v>205.17500000000001</v>
      </c>
      <c r="F30" s="9" t="e">
        <f>NA()</f>
        <v>#N/A</v>
      </c>
      <c r="G30" s="9">
        <v>27.029</v>
      </c>
      <c r="H30" s="9">
        <v>59.837000000000003</v>
      </c>
      <c r="I30" s="9" t="e">
        <f>NA()</f>
        <v>#N/A</v>
      </c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684.83299999999997</v>
      </c>
      <c r="D31" s="9">
        <v>478.47399999999999</v>
      </c>
      <c r="E31" s="9">
        <v>190.208</v>
      </c>
      <c r="F31" s="9" t="e">
        <f>NA()</f>
        <v>#N/A</v>
      </c>
      <c r="G31" s="9">
        <v>162.04400000000001</v>
      </c>
      <c r="H31" s="9">
        <v>30.344999999999999</v>
      </c>
      <c r="I31" s="9" t="e">
        <f>NA()</f>
        <v>#N/A</v>
      </c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9">
        <v>1872.5450000000001</v>
      </c>
      <c r="C32" s="15">
        <f>C30+C31</f>
        <v>1352.9209999999998</v>
      </c>
      <c r="D32" s="15">
        <f>D30+D31</f>
        <v>893.09999999999991</v>
      </c>
      <c r="E32" s="15">
        <f>E30+E31</f>
        <v>395.38300000000004</v>
      </c>
      <c r="F32" s="9">
        <v>514.65800000000002</v>
      </c>
      <c r="G32" s="15">
        <f>G30+G31</f>
        <v>189.07300000000001</v>
      </c>
      <c r="H32" s="15">
        <f>H30+H31</f>
        <v>90.182000000000002</v>
      </c>
      <c r="I32" s="9">
        <v>84.534999999999997</v>
      </c>
      <c r="J32" s="15"/>
      <c r="K32" s="9">
        <v>5392.3969999999999</v>
      </c>
      <c r="L32" s="8">
        <f t="shared" si="0"/>
        <v>0</v>
      </c>
    </row>
    <row r="33" spans="1:12" x14ac:dyDescent="0.25">
      <c r="A33" s="1" t="s">
        <v>19</v>
      </c>
      <c r="B33" s="15">
        <f>SUM(B29,B32)</f>
        <v>2942.2280000000001</v>
      </c>
      <c r="C33" s="15">
        <f>SUM(C29,C32)</f>
        <v>2072.6880000000001</v>
      </c>
      <c r="D33" s="15">
        <f>SUM(D29,D32)</f>
        <v>1416.569</v>
      </c>
      <c r="E33" s="15">
        <f>SUM(E29,E32)</f>
        <v>662.28200000000004</v>
      </c>
      <c r="F33" s="15">
        <f t="shared" ref="F33:K33" si="5">SUM(F29,F32)</f>
        <v>782.38100000000009</v>
      </c>
      <c r="G33" s="15">
        <f t="shared" si="5"/>
        <v>303.23599999999999</v>
      </c>
      <c r="H33" s="15">
        <f t="shared" si="5"/>
        <v>149.846</v>
      </c>
      <c r="I33" s="15">
        <f t="shared" si="5"/>
        <v>113.11</v>
      </c>
      <c r="J33" s="15"/>
      <c r="K33" s="15">
        <f t="shared" si="5"/>
        <v>8442.34</v>
      </c>
      <c r="L33" s="8">
        <f t="shared" si="0"/>
        <v>0</v>
      </c>
    </row>
    <row r="34" spans="1:12" x14ac:dyDescent="0.25">
      <c r="A34" s="1" t="s">
        <v>13</v>
      </c>
      <c r="B34" s="9">
        <v>40.744</v>
      </c>
      <c r="C34" s="9">
        <v>23.728000000000002</v>
      </c>
      <c r="D34" s="9">
        <v>22.029</v>
      </c>
      <c r="E34" s="9">
        <v>0.185</v>
      </c>
      <c r="F34" s="9">
        <v>0</v>
      </c>
      <c r="G34" s="9">
        <v>0</v>
      </c>
      <c r="H34" s="9">
        <v>0</v>
      </c>
      <c r="I34" s="9">
        <v>0</v>
      </c>
      <c r="J34" s="9"/>
      <c r="K34" s="9">
        <v>86.686000000000007</v>
      </c>
      <c r="L34" s="8">
        <f t="shared" si="0"/>
        <v>0</v>
      </c>
    </row>
    <row r="35" spans="1:12" x14ac:dyDescent="0.25">
      <c r="A35" s="1" t="s">
        <v>14</v>
      </c>
      <c r="B35" s="9">
        <v>48.237000000000002</v>
      </c>
      <c r="C35" s="9">
        <v>34.97</v>
      </c>
      <c r="D35" s="9">
        <v>17.503</v>
      </c>
      <c r="E35" s="9">
        <v>11.945</v>
      </c>
      <c r="F35" s="9">
        <v>9.4019999999999992</v>
      </c>
      <c r="G35" s="9">
        <v>2.927</v>
      </c>
      <c r="H35" s="9">
        <v>4.0640000000000001</v>
      </c>
      <c r="I35" s="9">
        <v>1.254</v>
      </c>
      <c r="J35" s="9"/>
      <c r="K35" s="9">
        <v>130.30199999999999</v>
      </c>
      <c r="L35" s="8">
        <f t="shared" si="0"/>
        <v>0</v>
      </c>
    </row>
    <row r="36" spans="1:12" x14ac:dyDescent="0.25">
      <c r="A36" s="1" t="s">
        <v>15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3031.2089999999998</v>
      </c>
      <c r="C37" s="9">
        <v>2131.386</v>
      </c>
      <c r="D37" s="9">
        <v>1456.1010000000001</v>
      </c>
      <c r="E37" s="9">
        <v>674.41200000000003</v>
      </c>
      <c r="F37" s="9">
        <v>791.78300000000002</v>
      </c>
      <c r="G37" s="9">
        <v>306.16300000000001</v>
      </c>
      <c r="H37" s="9">
        <v>153.91</v>
      </c>
      <c r="I37" s="9">
        <v>114.364</v>
      </c>
      <c r="J37" s="9"/>
      <c r="K37" s="9">
        <v>8659.3279999999995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6">SUM(C33:C36)-C37</f>
        <v>0</v>
      </c>
      <c r="D38" s="8">
        <f t="shared" si="6"/>
        <v>0</v>
      </c>
      <c r="E38" s="8">
        <f t="shared" si="6"/>
        <v>0</v>
      </c>
      <c r="F38" s="8">
        <f t="shared" si="6"/>
        <v>0</v>
      </c>
      <c r="G38" s="8">
        <f t="shared" si="6"/>
        <v>0</v>
      </c>
      <c r="H38" s="8">
        <f t="shared" si="6"/>
        <v>0</v>
      </c>
      <c r="I38" s="8">
        <f t="shared" si="6"/>
        <v>0</v>
      </c>
      <c r="J38" s="8">
        <f t="shared" si="6"/>
        <v>0</v>
      </c>
      <c r="K38" s="8">
        <f t="shared" si="6"/>
        <v>0</v>
      </c>
      <c r="L38" s="8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7.542658441181243</v>
      </c>
      <c r="C42" s="124">
        <f t="shared" ref="C42:K42" si="7">C29*100/C16</f>
        <v>8.621292886700024</v>
      </c>
      <c r="D42" s="124">
        <f t="shared" si="7"/>
        <v>9.255957317165894</v>
      </c>
      <c r="E42" s="124">
        <f t="shared" si="7"/>
        <v>8.9928053917949864</v>
      </c>
      <c r="F42" s="124">
        <f t="shared" si="7"/>
        <v>11.897742422895744</v>
      </c>
      <c r="G42" s="124">
        <f t="shared" si="7"/>
        <v>6.6013488000675382</v>
      </c>
      <c r="H42" s="124">
        <f t="shared" si="7"/>
        <v>6.5748569904689704</v>
      </c>
      <c r="I42" s="124">
        <f t="shared" si="7"/>
        <v>12.144329458764529</v>
      </c>
      <c r="J42" s="124" t="e">
        <f t="shared" si="7"/>
        <v>#DIV/0!</v>
      </c>
      <c r="K42" s="124">
        <f t="shared" si="7"/>
        <v>8.4075522732103085</v>
      </c>
      <c r="L42" s="4"/>
    </row>
    <row r="43" spans="1:12" x14ac:dyDescent="0.25">
      <c r="A43" s="1" t="s">
        <v>10</v>
      </c>
      <c r="B43" s="124" t="e">
        <f>B30*100/B19</f>
        <v>#N/A</v>
      </c>
      <c r="C43" s="124">
        <f t="shared" ref="B43:K50" si="8">C30*100/C17</f>
        <v>11.620609253691624</v>
      </c>
      <c r="D43" s="124">
        <f t="shared" si="8"/>
        <v>10.536244976475356</v>
      </c>
      <c r="E43" s="124">
        <f t="shared" si="8"/>
        <v>12.105933928476603</v>
      </c>
      <c r="F43" s="124" t="e">
        <f t="shared" si="8"/>
        <v>#N/A</v>
      </c>
      <c r="G43" s="124">
        <f t="shared" si="8"/>
        <v>9.7583958524380634</v>
      </c>
      <c r="H43" s="124">
        <f t="shared" si="8"/>
        <v>10.680486786161795</v>
      </c>
      <c r="I43" s="124" t="e">
        <f t="shared" si="8"/>
        <v>#N/A</v>
      </c>
      <c r="J43" s="124" t="e">
        <f t="shared" si="8"/>
        <v>#DIV/0!</v>
      </c>
      <c r="K43" s="124" t="e">
        <f t="shared" si="8"/>
        <v>#N/A</v>
      </c>
      <c r="L43" s="4"/>
    </row>
    <row r="44" spans="1:12" x14ac:dyDescent="0.25">
      <c r="A44" s="1" t="s">
        <v>11</v>
      </c>
      <c r="B44" s="124" t="e">
        <f t="shared" si="8"/>
        <v>#N/A</v>
      </c>
      <c r="C44" s="124">
        <f t="shared" si="8"/>
        <v>5.7705752425096311</v>
      </c>
      <c r="D44" s="124">
        <f t="shared" si="8"/>
        <v>5.4190126735905446</v>
      </c>
      <c r="E44" s="124">
        <f t="shared" si="8"/>
        <v>7.4538231174793808</v>
      </c>
      <c r="F44" s="124" t="e">
        <f t="shared" si="8"/>
        <v>#N/A</v>
      </c>
      <c r="G44" s="124">
        <f t="shared" si="8"/>
        <v>2.6572405064702638</v>
      </c>
      <c r="H44" s="124">
        <f t="shared" si="8"/>
        <v>7.0073548938332042</v>
      </c>
      <c r="I44" s="124" t="e">
        <f t="shared" si="8"/>
        <v>#N/A</v>
      </c>
      <c r="J44" s="124" t="e">
        <f t="shared" si="8"/>
        <v>#DIV/0!</v>
      </c>
      <c r="K44" s="124" t="e">
        <f t="shared" si="8"/>
        <v>#N/A</v>
      </c>
      <c r="L44" s="4"/>
    </row>
    <row r="45" spans="1:12" x14ac:dyDescent="0.25">
      <c r="A45" s="1" t="s">
        <v>12</v>
      </c>
      <c r="B45" s="124" t="e">
        <f>B32*100/#REF!</f>
        <v>#REF!</v>
      </c>
      <c r="C45" s="124">
        <f t="shared" si="8"/>
        <v>7.6797039287072959</v>
      </c>
      <c r="D45" s="124">
        <f t="shared" si="8"/>
        <v>6.9965969636602336</v>
      </c>
      <c r="E45" s="124">
        <f t="shared" si="8"/>
        <v>9.3104726363004424</v>
      </c>
      <c r="F45" s="124">
        <f t="shared" si="8"/>
        <v>10.590760366292828</v>
      </c>
      <c r="G45" s="124">
        <f t="shared" si="8"/>
        <v>2.9657635194444461</v>
      </c>
      <c r="H45" s="124">
        <f t="shared" si="8"/>
        <v>9.0791117608032295</v>
      </c>
      <c r="I45" s="124">
        <f t="shared" si="8"/>
        <v>14.509805940893159</v>
      </c>
      <c r="J45" s="124" t="e">
        <f t="shared" si="8"/>
        <v>#DIV/0!</v>
      </c>
      <c r="K45" s="124">
        <f t="shared" si="8"/>
        <v>7.4056537399272599</v>
      </c>
      <c r="L45" s="4"/>
    </row>
    <row r="46" spans="1:12" x14ac:dyDescent="0.25">
      <c r="A46" s="1" t="s">
        <v>19</v>
      </c>
      <c r="B46" s="124">
        <f t="shared" si="8"/>
        <v>7.4378461525160553</v>
      </c>
      <c r="C46" s="124">
        <f t="shared" si="8"/>
        <v>7.982453366770458</v>
      </c>
      <c r="D46" s="124">
        <f t="shared" si="8"/>
        <v>7.6902773191191294</v>
      </c>
      <c r="E46" s="124">
        <f t="shared" si="8"/>
        <v>9.1797911585798992</v>
      </c>
      <c r="F46" s="124">
        <f t="shared" si="8"/>
        <v>11.004416501399497</v>
      </c>
      <c r="G46" s="124">
        <f t="shared" si="8"/>
        <v>3.7415401198606659</v>
      </c>
      <c r="H46" s="124">
        <f t="shared" si="8"/>
        <v>7.8835279584668774</v>
      </c>
      <c r="I46" s="124">
        <f t="shared" si="8"/>
        <v>13.829302079347013</v>
      </c>
      <c r="J46" s="124" t="e">
        <f t="shared" si="8"/>
        <v>#DIV/0!</v>
      </c>
      <c r="K46" s="124">
        <f t="shared" si="8"/>
        <v>7.7388174191876145</v>
      </c>
      <c r="L46" s="4"/>
    </row>
    <row r="47" spans="1:12" x14ac:dyDescent="0.25">
      <c r="A47" s="1" t="s">
        <v>13</v>
      </c>
      <c r="B47" s="124">
        <f t="shared" si="8"/>
        <v>5.7467097886168776</v>
      </c>
      <c r="C47" s="124">
        <f t="shared" si="8"/>
        <v>8.1177428514734959</v>
      </c>
      <c r="D47" s="124">
        <f t="shared" si="8"/>
        <v>9.7922769522099191</v>
      </c>
      <c r="E47" s="124">
        <f t="shared" si="8"/>
        <v>10.381593714927048</v>
      </c>
      <c r="F47" s="124" t="e">
        <f t="shared" si="8"/>
        <v>#DIV/0!</v>
      </c>
      <c r="G47" s="124" t="e">
        <f t="shared" si="8"/>
        <v>#DIV/0!</v>
      </c>
      <c r="H47" s="124" t="e">
        <f t="shared" si="8"/>
        <v>#DIV/0!</v>
      </c>
      <c r="I47" s="124" t="e">
        <f t="shared" si="8"/>
        <v>#DIV/0!</v>
      </c>
      <c r="J47" s="124" t="e">
        <f t="shared" si="8"/>
        <v>#DIV/0!</v>
      </c>
      <c r="K47" s="124">
        <f t="shared" si="8"/>
        <v>7.0588905898830658</v>
      </c>
      <c r="L47" s="4"/>
    </row>
    <row r="48" spans="1:12" x14ac:dyDescent="0.25">
      <c r="A48" s="1" t="s">
        <v>14</v>
      </c>
      <c r="B48" s="124">
        <f t="shared" si="8"/>
        <v>21.920727827967934</v>
      </c>
      <c r="C48" s="124">
        <f t="shared" si="8"/>
        <v>18.685047153428975</v>
      </c>
      <c r="D48" s="124">
        <f t="shared" si="8"/>
        <v>17.829638986227689</v>
      </c>
      <c r="E48" s="124">
        <f t="shared" si="8"/>
        <v>20.02917602870653</v>
      </c>
      <c r="F48" s="124">
        <f t="shared" si="8"/>
        <v>18.185686653771757</v>
      </c>
      <c r="G48" s="124">
        <f t="shared" si="8"/>
        <v>16.207087486157253</v>
      </c>
      <c r="H48" s="124">
        <f t="shared" si="8"/>
        <v>12.707942464040023</v>
      </c>
      <c r="I48" s="124" t="e">
        <f t="shared" si="8"/>
        <v>#DIV/0!</v>
      </c>
      <c r="J48" s="124" t="e">
        <f t="shared" si="8"/>
        <v>#DIV/0!</v>
      </c>
      <c r="K48" s="124">
        <f t="shared" si="8"/>
        <v>19.542769211387121</v>
      </c>
      <c r="L48" s="4"/>
    </row>
    <row r="49" spans="1:12" x14ac:dyDescent="0.25">
      <c r="A49" s="1" t="s">
        <v>15</v>
      </c>
      <c r="B49" s="124" t="e">
        <f t="shared" si="8"/>
        <v>#DIV/0!</v>
      </c>
      <c r="C49" s="124" t="e">
        <f t="shared" si="8"/>
        <v>#DIV/0!</v>
      </c>
      <c r="D49" s="124" t="e">
        <f t="shared" si="8"/>
        <v>#DIV/0!</v>
      </c>
      <c r="E49" s="124" t="e">
        <f t="shared" si="8"/>
        <v>#DIV/0!</v>
      </c>
      <c r="F49" s="124" t="e">
        <f t="shared" si="8"/>
        <v>#DIV/0!</v>
      </c>
      <c r="G49" s="124" t="e">
        <f t="shared" si="8"/>
        <v>#DIV/0!</v>
      </c>
      <c r="H49" s="124" t="e">
        <f t="shared" si="8"/>
        <v>#DIV/0!</v>
      </c>
      <c r="I49" s="124" t="e">
        <f t="shared" si="8"/>
        <v>#DIV/0!</v>
      </c>
      <c r="J49" s="124" t="e">
        <f t="shared" si="8"/>
        <v>#DIV/0!</v>
      </c>
      <c r="K49" s="124" t="e">
        <f t="shared" si="8"/>
        <v>#DIV/0!</v>
      </c>
      <c r="L49" s="4"/>
    </row>
    <row r="50" spans="1:12" x14ac:dyDescent="0.25">
      <c r="A50" s="1" t="s">
        <v>8</v>
      </c>
      <c r="B50" s="124">
        <f t="shared" si="8"/>
        <v>7.4869482665069027</v>
      </c>
      <c r="C50" s="124">
        <f t="shared" si="8"/>
        <v>8.059692484826245</v>
      </c>
      <c r="D50" s="124">
        <f t="shared" si="8"/>
        <v>7.7686106942234039</v>
      </c>
      <c r="E50" s="124">
        <f t="shared" si="8"/>
        <v>9.2690130614617807</v>
      </c>
      <c r="F50" s="124">
        <f t="shared" si="8"/>
        <v>11.056259949171951</v>
      </c>
      <c r="G50" s="124">
        <f t="shared" si="8"/>
        <v>3.7692562156846359</v>
      </c>
      <c r="H50" s="124">
        <f t="shared" si="8"/>
        <v>7.9633554230083075</v>
      </c>
      <c r="I50" s="124">
        <f t="shared" si="8"/>
        <v>13.982621368600846</v>
      </c>
      <c r="J50" s="124" t="e">
        <f t="shared" si="8"/>
        <v>#DIV/0!</v>
      </c>
      <c r="K50" s="124">
        <f t="shared" si="8"/>
        <v>7.8022070985213476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7.542658441181243</v>
      </c>
      <c r="C53" s="122">
        <f t="shared" ref="C53:J53" si="9">IF(C57&gt;0,C58*100/C57,NA())</f>
        <v>8.621292886700024</v>
      </c>
      <c r="D53" s="122">
        <f t="shared" si="9"/>
        <v>9.255957317165894</v>
      </c>
      <c r="E53" s="122">
        <f t="shared" si="9"/>
        <v>8.9928053917949864</v>
      </c>
      <c r="F53" s="122">
        <f t="shared" si="9"/>
        <v>11.897742422895744</v>
      </c>
      <c r="G53" s="122">
        <f t="shared" si="9"/>
        <v>6.6013488000675382</v>
      </c>
      <c r="H53" s="122">
        <f t="shared" si="9"/>
        <v>6.5748569904689704</v>
      </c>
      <c r="I53" s="122">
        <f t="shared" si="9"/>
        <v>12.144329458764529</v>
      </c>
      <c r="J53" s="122">
        <f t="shared" si="9"/>
        <v>8.4075522732103085</v>
      </c>
      <c r="K53" s="124">
        <f>K57</f>
        <v>8.4075522732103085</v>
      </c>
      <c r="L53" s="124">
        <f>L57</f>
        <v>8.4075522732103085</v>
      </c>
    </row>
    <row r="54" spans="1:12" x14ac:dyDescent="0.25">
      <c r="A54" s="1" t="s">
        <v>30</v>
      </c>
      <c r="B54" s="122">
        <f>IF(B63&gt;0,B64*100/B63,NA())</f>
        <v>7.4569130902691931</v>
      </c>
      <c r="C54" s="122">
        <f t="shared" ref="C54:J54" si="10">IF(C63&gt;0,C64*100/C63,NA())</f>
        <v>7.8005984762291893</v>
      </c>
      <c r="D54" s="122">
        <f t="shared" si="10"/>
        <v>7.125905836135157</v>
      </c>
      <c r="E54" s="122">
        <f t="shared" si="10"/>
        <v>9.4592982283473734</v>
      </c>
      <c r="F54" s="122">
        <f t="shared" si="10"/>
        <v>10.670711842319594</v>
      </c>
      <c r="G54" s="122">
        <f t="shared" si="10"/>
        <v>3.0031683426014446</v>
      </c>
      <c r="H54" s="122">
        <f t="shared" si="10"/>
        <v>9.1923013525204542</v>
      </c>
      <c r="I54" s="122">
        <f t="shared" si="10"/>
        <v>14.725045742748959</v>
      </c>
      <c r="J54" s="122">
        <f t="shared" si="10"/>
        <v>7.5082729559393675</v>
      </c>
      <c r="K54" s="124"/>
      <c r="L54" s="124">
        <f>L63</f>
        <v>7.5082729559393675</v>
      </c>
    </row>
    <row r="55" spans="1:12" x14ac:dyDescent="0.25">
      <c r="A55" s="1" t="s">
        <v>8</v>
      </c>
      <c r="B55" s="122">
        <f>IF(B60&gt;0,B61*100/B60,NA())</f>
        <v>7.4869482665069027</v>
      </c>
      <c r="C55" s="122">
        <f t="shared" ref="C55:J55" si="11">IF(C60&gt;0,C61*100/C60,NA())</f>
        <v>8.059692484826245</v>
      </c>
      <c r="D55" s="122">
        <f t="shared" si="11"/>
        <v>7.7686106942234039</v>
      </c>
      <c r="E55" s="122">
        <f t="shared" si="11"/>
        <v>9.2690130614617807</v>
      </c>
      <c r="F55" s="122">
        <f t="shared" si="11"/>
        <v>11.056259949171951</v>
      </c>
      <c r="G55" s="122">
        <f t="shared" si="11"/>
        <v>3.7692562156846359</v>
      </c>
      <c r="H55" s="122">
        <f t="shared" si="11"/>
        <v>7.9633554230083075</v>
      </c>
      <c r="I55" s="122">
        <f t="shared" si="11"/>
        <v>13.982621368600846</v>
      </c>
      <c r="J55" s="122">
        <f t="shared" si="11"/>
        <v>7.8022070985213476</v>
      </c>
      <c r="K55" s="124">
        <f>K50</f>
        <v>7.8022070985213476</v>
      </c>
      <c r="L55" s="124">
        <f>K50</f>
        <v>7.8022070985213476</v>
      </c>
    </row>
    <row r="56" spans="1:12" x14ac:dyDescent="0.25">
      <c r="A56" s="108"/>
      <c r="B56" s="123"/>
      <c r="C56" s="123"/>
      <c r="D56" s="123"/>
      <c r="E56" s="123"/>
      <c r="F56" s="123"/>
      <c r="G56" s="123"/>
      <c r="H56" s="123"/>
      <c r="I56" s="123"/>
      <c r="J56" s="123" t="s">
        <v>40</v>
      </c>
      <c r="K56" s="123"/>
      <c r="L56" s="123"/>
    </row>
    <row r="57" spans="1:12" x14ac:dyDescent="0.25">
      <c r="A57" s="1" t="s">
        <v>31</v>
      </c>
      <c r="B57" s="117">
        <f>IF(B58=0,0,B16)</f>
        <v>14181.777</v>
      </c>
      <c r="C57" s="117">
        <f t="shared" ref="C57:I57" si="12">IF(C58=0,0,C16)</f>
        <v>8348.7129999999997</v>
      </c>
      <c r="D57" s="117">
        <f t="shared" si="12"/>
        <v>5655.482</v>
      </c>
      <c r="E57" s="117">
        <f t="shared" si="12"/>
        <v>2967.9169999999999</v>
      </c>
      <c r="F57" s="117">
        <f t="shared" si="12"/>
        <v>2250.1999999999998</v>
      </c>
      <c r="G57" s="117">
        <f t="shared" si="12"/>
        <v>1729.3889999999999</v>
      </c>
      <c r="H57" s="117">
        <f t="shared" si="12"/>
        <v>907.45699999999999</v>
      </c>
      <c r="I57" s="117">
        <f t="shared" si="12"/>
        <v>235.29499999999999</v>
      </c>
      <c r="J57" s="117">
        <f>SUM(B57:I57)</f>
        <v>36276.230000000003</v>
      </c>
      <c r="K57" s="124">
        <f>J58*100/J57</f>
        <v>8.4075522732103085</v>
      </c>
      <c r="L57" s="124">
        <f>K57*K$50/K$60</f>
        <v>8.4075522732103085</v>
      </c>
    </row>
    <row r="58" spans="1:12" x14ac:dyDescent="0.25">
      <c r="A58" s="1" t="s">
        <v>32</v>
      </c>
      <c r="B58" s="117">
        <f>_xlfn.IFNA(B29,0)</f>
        <v>1069.683</v>
      </c>
      <c r="C58" s="117">
        <f t="shared" ref="C58:I58" si="13">_xlfn.IFNA(C29,0)</f>
        <v>719.76700000000005</v>
      </c>
      <c r="D58" s="117">
        <f t="shared" si="13"/>
        <v>523.46900000000005</v>
      </c>
      <c r="E58" s="117">
        <f t="shared" si="13"/>
        <v>266.899</v>
      </c>
      <c r="F58" s="117">
        <f t="shared" si="13"/>
        <v>267.72300000000001</v>
      </c>
      <c r="G58" s="117">
        <f t="shared" si="13"/>
        <v>114.163</v>
      </c>
      <c r="H58" s="117">
        <f t="shared" si="13"/>
        <v>59.664000000000001</v>
      </c>
      <c r="I58" s="117">
        <f t="shared" si="13"/>
        <v>28.574999999999999</v>
      </c>
      <c r="J58" s="117">
        <f>SUM(B58:I58)</f>
        <v>3049.9429999999998</v>
      </c>
      <c r="K58" s="123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4"/>
    </row>
    <row r="60" spans="1:12" x14ac:dyDescent="0.25">
      <c r="A60" s="1" t="s">
        <v>38</v>
      </c>
      <c r="B60" s="117">
        <f>IF(B57=0,0,B24)</f>
        <v>40486.576000000001</v>
      </c>
      <c r="C60" s="117">
        <f t="shared" ref="C60:I60" si="14">IF(C57=0,0,C24)</f>
        <v>26445.004000000001</v>
      </c>
      <c r="D60" s="117">
        <f t="shared" si="14"/>
        <v>18743.39</v>
      </c>
      <c r="E60" s="117">
        <f t="shared" si="14"/>
        <v>7275.9849999999997</v>
      </c>
      <c r="F60" s="117">
        <f t="shared" si="14"/>
        <v>7161.4</v>
      </c>
      <c r="G60" s="117">
        <f t="shared" si="14"/>
        <v>8122.6369999999997</v>
      </c>
      <c r="H60" s="117">
        <f t="shared" si="14"/>
        <v>1932.7280000000001</v>
      </c>
      <c r="I60" s="117">
        <f t="shared" si="14"/>
        <v>817.90099999999995</v>
      </c>
      <c r="J60" s="117">
        <f>SUM(B60:I60)</f>
        <v>110985.621</v>
      </c>
      <c r="K60" s="124">
        <f>J61*100/J60</f>
        <v>7.8022070985213476</v>
      </c>
      <c r="L60" s="124">
        <f>K60*K$50/K$60</f>
        <v>7.8022070985213476</v>
      </c>
    </row>
    <row r="61" spans="1:12" x14ac:dyDescent="0.25">
      <c r="A61" s="1" t="s">
        <v>39</v>
      </c>
      <c r="B61" s="117">
        <f>IF(B58=0,0,B37)</f>
        <v>3031.2089999999998</v>
      </c>
      <c r="C61" s="117">
        <f t="shared" ref="C61:I61" si="15">IF(C58=0,0,C37)</f>
        <v>2131.386</v>
      </c>
      <c r="D61" s="117">
        <f t="shared" si="15"/>
        <v>1456.1010000000001</v>
      </c>
      <c r="E61" s="117">
        <f t="shared" si="15"/>
        <v>674.41200000000003</v>
      </c>
      <c r="F61" s="117">
        <f t="shared" si="15"/>
        <v>791.78300000000002</v>
      </c>
      <c r="G61" s="117">
        <f t="shared" si="15"/>
        <v>306.16300000000001</v>
      </c>
      <c r="H61" s="117">
        <f t="shared" si="15"/>
        <v>153.91</v>
      </c>
      <c r="I61" s="117">
        <f t="shared" si="15"/>
        <v>114.364</v>
      </c>
      <c r="J61" s="117">
        <f>SUM(B61:I61)</f>
        <v>8659.3279999999995</v>
      </c>
      <c r="K61" s="123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26304.798999999999</v>
      </c>
      <c r="C63" s="117">
        <f t="shared" ref="C63:J64" si="16">C60-C57</f>
        <v>18096.291000000001</v>
      </c>
      <c r="D63" s="117">
        <f t="shared" si="16"/>
        <v>13087.907999999999</v>
      </c>
      <c r="E63" s="117">
        <f t="shared" si="16"/>
        <v>4308.0679999999993</v>
      </c>
      <c r="F63" s="117">
        <f t="shared" si="16"/>
        <v>4911.2</v>
      </c>
      <c r="G63" s="117">
        <f t="shared" si="16"/>
        <v>6393.2479999999996</v>
      </c>
      <c r="H63" s="117">
        <f t="shared" si="16"/>
        <v>1025.2710000000002</v>
      </c>
      <c r="I63" s="117">
        <f t="shared" si="16"/>
        <v>582.60599999999999</v>
      </c>
      <c r="J63" s="117">
        <f t="shared" si="16"/>
        <v>74709.391000000003</v>
      </c>
      <c r="K63" s="124">
        <f>J64*100/J63</f>
        <v>7.5082729559393675</v>
      </c>
      <c r="L63" s="124">
        <f>K63*K$50/K$60</f>
        <v>7.5082729559393675</v>
      </c>
    </row>
    <row r="64" spans="1:12" x14ac:dyDescent="0.25">
      <c r="A64" s="1" t="s">
        <v>193</v>
      </c>
      <c r="B64" s="117">
        <f>B61-B58</f>
        <v>1961.5259999999998</v>
      </c>
      <c r="C64" s="117">
        <f t="shared" si="16"/>
        <v>1411.6189999999999</v>
      </c>
      <c r="D64" s="117">
        <f t="shared" si="16"/>
        <v>932.63200000000006</v>
      </c>
      <c r="E64" s="117">
        <f t="shared" si="16"/>
        <v>407.51300000000003</v>
      </c>
      <c r="F64" s="117">
        <f t="shared" si="16"/>
        <v>524.05999999999995</v>
      </c>
      <c r="G64" s="117">
        <f t="shared" si="16"/>
        <v>192</v>
      </c>
      <c r="H64" s="117">
        <f t="shared" si="16"/>
        <v>94.245999999999995</v>
      </c>
      <c r="I64" s="117">
        <f t="shared" si="16"/>
        <v>85.789000000000001</v>
      </c>
      <c r="J64" s="117">
        <f t="shared" si="16"/>
        <v>5609.3850000000002</v>
      </c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C833-D14B-459D-92C3-DB5847164511}">
  <sheetPr>
    <tabColor rgb="FF92D050"/>
  </sheetPr>
  <dimension ref="A1:M64"/>
  <sheetViews>
    <sheetView topLeftCell="A34" workbookViewId="0">
      <selection activeCell="B57" sqref="B57:L64"/>
    </sheetView>
  </sheetViews>
  <sheetFormatPr defaultRowHeight="15" x14ac:dyDescent="0.25"/>
  <cols>
    <col min="1" max="1" width="12.28515625" customWidth="1"/>
    <col min="2" max="12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120" t="s">
        <v>16</v>
      </c>
    </row>
    <row r="3" spans="1:13" x14ac:dyDescent="0.25">
      <c r="A3" s="1" t="s">
        <v>9</v>
      </c>
      <c r="B3" s="3">
        <v>2110063</v>
      </c>
      <c r="C3" s="3">
        <v>1585877</v>
      </c>
      <c r="D3" s="3">
        <v>954244</v>
      </c>
      <c r="E3" s="3">
        <v>561293</v>
      </c>
      <c r="F3" s="3">
        <v>520623</v>
      </c>
      <c r="G3" s="3">
        <v>175472</v>
      </c>
      <c r="H3" s="3">
        <v>93549</v>
      </c>
      <c r="I3" s="3">
        <v>36592</v>
      </c>
      <c r="J3" s="3"/>
      <c r="K3" s="3">
        <v>6037713</v>
      </c>
      <c r="L3" s="119">
        <f>SUM(B3:J3)-K3</f>
        <v>0</v>
      </c>
    </row>
    <row r="4" spans="1:13" x14ac:dyDescent="0.25">
      <c r="A4" s="1" t="s">
        <v>10</v>
      </c>
      <c r="B4" s="1" t="e">
        <f>NA()</f>
        <v>#N/A</v>
      </c>
      <c r="C4" s="3">
        <v>164135</v>
      </c>
      <c r="D4" s="3">
        <v>111667</v>
      </c>
      <c r="E4" s="3">
        <v>58731</v>
      </c>
      <c r="F4" s="1" t="e">
        <f>NA()</f>
        <v>#N/A</v>
      </c>
      <c r="G4" s="3">
        <v>22282</v>
      </c>
      <c r="H4" s="3">
        <v>9707</v>
      </c>
      <c r="I4" s="1" t="e">
        <f>NA()</f>
        <v>#N/A</v>
      </c>
      <c r="J4" s="3"/>
      <c r="K4" s="1" t="e">
        <f>NA()</f>
        <v>#N/A</v>
      </c>
      <c r="L4" s="119" t="e">
        <f t="shared" ref="L4:L38" si="0">SUM(B4:J4)-K4</f>
        <v>#N/A</v>
      </c>
    </row>
    <row r="5" spans="1:13" x14ac:dyDescent="0.25">
      <c r="A5" s="1" t="s">
        <v>11</v>
      </c>
      <c r="B5" s="1" t="e">
        <f>NA()</f>
        <v>#N/A</v>
      </c>
      <c r="C5" s="3">
        <v>90990</v>
      </c>
      <c r="D5" s="3">
        <v>50681</v>
      </c>
      <c r="E5" s="3">
        <v>33757</v>
      </c>
      <c r="F5" s="1" t="e">
        <f>NA()</f>
        <v>#N/A</v>
      </c>
      <c r="G5" s="3">
        <v>17781</v>
      </c>
      <c r="H5" s="1">
        <v>109</v>
      </c>
      <c r="I5" s="1" t="e">
        <f>NA()</f>
        <v>#N/A</v>
      </c>
      <c r="J5" s="1"/>
      <c r="K5" s="1" t="e">
        <f>NA()</f>
        <v>#N/A</v>
      </c>
      <c r="L5" s="119" t="e">
        <f t="shared" si="0"/>
        <v>#N/A</v>
      </c>
    </row>
    <row r="6" spans="1:13" x14ac:dyDescent="0.25">
      <c r="A6" s="1" t="s">
        <v>12</v>
      </c>
      <c r="B6" s="3">
        <v>242024</v>
      </c>
      <c r="C6" s="117">
        <f>C4+C5</f>
        <v>255125</v>
      </c>
      <c r="D6" s="117">
        <f>D4+D5</f>
        <v>162348</v>
      </c>
      <c r="E6" s="117">
        <f>E4+E5</f>
        <v>92488</v>
      </c>
      <c r="F6" s="3">
        <v>75840</v>
      </c>
      <c r="G6" s="117">
        <f>G4+G5</f>
        <v>40063</v>
      </c>
      <c r="H6" s="117">
        <f>H4+H5</f>
        <v>9816</v>
      </c>
      <c r="I6" s="3">
        <v>6689</v>
      </c>
      <c r="J6" s="3"/>
      <c r="K6" s="12">
        <v>884393</v>
      </c>
      <c r="L6" s="119">
        <f t="shared" si="0"/>
        <v>0</v>
      </c>
      <c r="M6" t="s">
        <v>224</v>
      </c>
    </row>
    <row r="7" spans="1:13" x14ac:dyDescent="0.25">
      <c r="A7" s="1" t="s">
        <v>19</v>
      </c>
      <c r="B7" s="117">
        <f>SUM(B3,B6)</f>
        <v>2352087</v>
      </c>
      <c r="C7" s="117">
        <f t="shared" ref="C7:K7" si="1">SUM(C3,C6)</f>
        <v>1841002</v>
      </c>
      <c r="D7" s="117">
        <f t="shared" si="1"/>
        <v>1116592</v>
      </c>
      <c r="E7" s="117">
        <f t="shared" si="1"/>
        <v>653781</v>
      </c>
      <c r="F7" s="117">
        <f t="shared" si="1"/>
        <v>596463</v>
      </c>
      <c r="G7" s="117">
        <f t="shared" si="1"/>
        <v>215535</v>
      </c>
      <c r="H7" s="117">
        <f t="shared" si="1"/>
        <v>103365</v>
      </c>
      <c r="I7" s="117">
        <f t="shared" si="1"/>
        <v>43281</v>
      </c>
      <c r="J7" s="117"/>
      <c r="K7" s="117">
        <f t="shared" si="1"/>
        <v>6922106</v>
      </c>
      <c r="L7" s="119">
        <f t="shared" si="0"/>
        <v>0</v>
      </c>
    </row>
    <row r="8" spans="1:13" x14ac:dyDescent="0.25">
      <c r="A8" s="1" t="s">
        <v>13</v>
      </c>
      <c r="B8" s="3">
        <v>1</v>
      </c>
      <c r="C8" s="3">
        <v>16</v>
      </c>
      <c r="D8" s="1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19</v>
      </c>
      <c r="L8" s="119">
        <f t="shared" si="0"/>
        <v>0</v>
      </c>
    </row>
    <row r="9" spans="1:13" x14ac:dyDescent="0.25">
      <c r="A9" s="1" t="s">
        <v>14</v>
      </c>
      <c r="B9" s="3">
        <v>715</v>
      </c>
      <c r="C9" s="3">
        <v>2021</v>
      </c>
      <c r="D9" s="1">
        <v>132</v>
      </c>
      <c r="E9" s="3">
        <v>172</v>
      </c>
      <c r="F9" s="3">
        <v>146</v>
      </c>
      <c r="G9" s="3">
        <v>208</v>
      </c>
      <c r="H9" s="3">
        <v>871</v>
      </c>
      <c r="I9" s="3">
        <v>5</v>
      </c>
      <c r="J9" s="3"/>
      <c r="K9" s="3">
        <v>4270</v>
      </c>
      <c r="L9" s="119">
        <f t="shared" si="0"/>
        <v>0</v>
      </c>
    </row>
    <row r="10" spans="1:13" x14ac:dyDescent="0.25">
      <c r="A10" s="1" t="s">
        <v>15</v>
      </c>
      <c r="B10" s="3">
        <v>14915</v>
      </c>
      <c r="C10" s="3">
        <v>0</v>
      </c>
      <c r="D10" s="1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/>
      <c r="K10" s="3">
        <v>14915</v>
      </c>
      <c r="L10" s="119">
        <f t="shared" si="0"/>
        <v>0</v>
      </c>
    </row>
    <row r="11" spans="1:13" x14ac:dyDescent="0.25">
      <c r="A11" s="1" t="s">
        <v>8</v>
      </c>
      <c r="B11" s="3">
        <v>2367718</v>
      </c>
      <c r="C11" s="3">
        <v>1843039</v>
      </c>
      <c r="D11" s="3">
        <v>1116725</v>
      </c>
      <c r="E11" s="3">
        <v>653954</v>
      </c>
      <c r="F11" s="3">
        <v>596609</v>
      </c>
      <c r="G11" s="3">
        <v>215743</v>
      </c>
      <c r="H11" s="3">
        <v>104236</v>
      </c>
      <c r="I11" s="3">
        <v>43286</v>
      </c>
      <c r="J11" s="3"/>
      <c r="K11" s="3">
        <v>6941310</v>
      </c>
      <c r="L11" s="119">
        <f t="shared" si="0"/>
        <v>0</v>
      </c>
    </row>
    <row r="12" spans="1:13" x14ac:dyDescent="0.25">
      <c r="A12" s="120" t="s">
        <v>16</v>
      </c>
      <c r="B12" s="119">
        <f>SUM(B7:B10)-B11</f>
        <v>0</v>
      </c>
      <c r="C12" s="119">
        <f t="shared" ref="C12:K12" si="2">SUM(C7:C10)-C11</f>
        <v>0</v>
      </c>
      <c r="D12" s="119">
        <f t="shared" si="2"/>
        <v>0</v>
      </c>
      <c r="E12" s="119">
        <f t="shared" si="2"/>
        <v>0</v>
      </c>
      <c r="F12" s="119">
        <f t="shared" si="2"/>
        <v>0</v>
      </c>
      <c r="G12" s="119">
        <f t="shared" si="2"/>
        <v>0</v>
      </c>
      <c r="H12" s="119">
        <f t="shared" si="2"/>
        <v>0</v>
      </c>
      <c r="I12" s="119">
        <f t="shared" si="2"/>
        <v>0</v>
      </c>
      <c r="J12" s="119"/>
      <c r="K12" s="119">
        <f t="shared" si="2"/>
        <v>0</v>
      </c>
      <c r="L12" s="119">
        <f t="shared" si="0"/>
        <v>0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119" t="e">
        <f t="shared" si="0"/>
        <v>#VALUE!</v>
      </c>
    </row>
    <row r="16" spans="1:13" x14ac:dyDescent="0.25">
      <c r="A16" s="1" t="s">
        <v>9</v>
      </c>
      <c r="B16" s="9">
        <v>14160.495000000001</v>
      </c>
      <c r="C16" s="9">
        <v>8463.6839999999993</v>
      </c>
      <c r="D16" s="9">
        <v>5892.0720000000001</v>
      </c>
      <c r="E16" s="9">
        <v>2981.8510000000001</v>
      </c>
      <c r="F16" s="9">
        <v>2367.9</v>
      </c>
      <c r="G16" s="9">
        <v>1715.45</v>
      </c>
      <c r="H16" s="9">
        <v>886.79700000000003</v>
      </c>
      <c r="I16" s="9">
        <v>262.72500000000002</v>
      </c>
      <c r="J16" s="9"/>
      <c r="K16" s="9">
        <v>36730.974000000002</v>
      </c>
      <c r="L16" s="121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6061.3729999999996</v>
      </c>
      <c r="D17" s="9">
        <v>4359.9049999999997</v>
      </c>
      <c r="E17" s="9">
        <v>1764.248</v>
      </c>
      <c r="F17" s="9" t="e">
        <f>NA()</f>
        <v>#N/A</v>
      </c>
      <c r="G17" s="9">
        <v>284.875</v>
      </c>
      <c r="H17" s="9">
        <v>563.76</v>
      </c>
      <c r="I17" s="9" t="e">
        <f>NA()</f>
        <v>#N/A</v>
      </c>
      <c r="J17" s="9"/>
      <c r="K17" s="9" t="e">
        <f>NA()</f>
        <v>#N/A</v>
      </c>
      <c r="L17" s="121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14261.388000000001</v>
      </c>
      <c r="D18" s="9">
        <v>9130.81</v>
      </c>
      <c r="E18" s="9">
        <v>2814.6239999999998</v>
      </c>
      <c r="F18" s="9" t="e">
        <f>NA()</f>
        <v>#N/A</v>
      </c>
      <c r="G18" s="9">
        <v>6154.6959999999999</v>
      </c>
      <c r="H18" s="9">
        <v>495.57400000000001</v>
      </c>
      <c r="I18" s="9" t="e">
        <f>NA()</f>
        <v>#N/A</v>
      </c>
      <c r="J18" s="9"/>
      <c r="K18" s="9" t="e">
        <f>NA()</f>
        <v>#N/A</v>
      </c>
      <c r="L18" s="121" t="e">
        <f t="shared" si="0"/>
        <v>#N/A</v>
      </c>
    </row>
    <row r="19" spans="1:12" x14ac:dyDescent="0.25">
      <c r="A19" s="1" t="s">
        <v>12</v>
      </c>
      <c r="B19" s="9">
        <v>25111.798999999999</v>
      </c>
      <c r="C19" s="118">
        <f>C17+C18</f>
        <v>20322.760999999999</v>
      </c>
      <c r="D19" s="118">
        <f>D17+D18</f>
        <v>13490.715</v>
      </c>
      <c r="E19" s="118">
        <f>E17+E18</f>
        <v>4578.8719999999994</v>
      </c>
      <c r="F19" s="9">
        <v>5596.2</v>
      </c>
      <c r="G19" s="118">
        <f>G17+G18</f>
        <v>6439.5709999999999</v>
      </c>
      <c r="H19" s="118">
        <f>H17+H18</f>
        <v>1059.3340000000001</v>
      </c>
      <c r="I19" s="9">
        <v>574.48900000000003</v>
      </c>
      <c r="J19" s="15"/>
      <c r="K19" s="9">
        <v>77173.740999999995</v>
      </c>
      <c r="L19" s="121">
        <f t="shared" si="0"/>
        <v>0</v>
      </c>
    </row>
    <row r="20" spans="1:12" x14ac:dyDescent="0.25">
      <c r="A20" s="1" t="s">
        <v>19</v>
      </c>
      <c r="B20" s="118">
        <f>SUM(B16,B19)</f>
        <v>39272.294000000002</v>
      </c>
      <c r="C20" s="118">
        <f>SUM(C16,C19)</f>
        <v>28786.445</v>
      </c>
      <c r="D20" s="118">
        <f>SUM(D16,D19)</f>
        <v>19382.787</v>
      </c>
      <c r="E20" s="118">
        <f>SUM(E16,E19)</f>
        <v>7560.723</v>
      </c>
      <c r="F20" s="118">
        <f t="shared" ref="F20:K20" si="3">SUM(F16,F19)</f>
        <v>7964.1</v>
      </c>
      <c r="G20" s="118">
        <f>SUM(G16,G19)</f>
        <v>8155.0209999999997</v>
      </c>
      <c r="H20" s="118">
        <f t="shared" si="3"/>
        <v>1946.1310000000001</v>
      </c>
      <c r="I20" s="118">
        <f t="shared" si="3"/>
        <v>837.21400000000006</v>
      </c>
      <c r="J20" s="118"/>
      <c r="K20" s="118">
        <f t="shared" si="3"/>
        <v>113904.715</v>
      </c>
      <c r="L20" s="121">
        <f t="shared" si="0"/>
        <v>0</v>
      </c>
    </row>
    <row r="21" spans="1:12" x14ac:dyDescent="0.25">
      <c r="A21" s="1" t="s">
        <v>13</v>
      </c>
      <c r="B21" s="9">
        <v>711.93499999999995</v>
      </c>
      <c r="C21" s="9">
        <v>158.76599999999999</v>
      </c>
      <c r="D21" s="9">
        <v>412.26</v>
      </c>
      <c r="E21" s="9">
        <v>1.7210000000000001</v>
      </c>
      <c r="F21" s="9">
        <v>0</v>
      </c>
      <c r="G21" s="9">
        <v>0</v>
      </c>
      <c r="H21" s="9">
        <v>0</v>
      </c>
      <c r="I21" s="9">
        <v>0</v>
      </c>
      <c r="J21" s="9"/>
      <c r="K21" s="9">
        <v>1284.682</v>
      </c>
      <c r="L21" s="121">
        <f t="shared" si="0"/>
        <v>0</v>
      </c>
    </row>
    <row r="22" spans="1:12" x14ac:dyDescent="0.25">
      <c r="A22" s="1" t="s">
        <v>14</v>
      </c>
      <c r="B22" s="9">
        <v>226.459</v>
      </c>
      <c r="C22" s="9">
        <v>331.363</v>
      </c>
      <c r="D22" s="9">
        <v>103.004</v>
      </c>
      <c r="E22" s="9">
        <v>60.764000000000003</v>
      </c>
      <c r="F22" s="9">
        <v>53.4</v>
      </c>
      <c r="G22" s="9">
        <v>18.337</v>
      </c>
      <c r="H22" s="9">
        <v>32.398000000000003</v>
      </c>
      <c r="I22" s="9">
        <v>0</v>
      </c>
      <c r="J22" s="9"/>
      <c r="K22" s="9">
        <v>825.72500000000002</v>
      </c>
      <c r="L22" s="121">
        <f t="shared" si="0"/>
        <v>0</v>
      </c>
    </row>
    <row r="23" spans="1:12" x14ac:dyDescent="0.25">
      <c r="A23" s="1" t="s">
        <v>15</v>
      </c>
      <c r="B23" s="9">
        <v>1257.836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/>
      <c r="K23" s="9">
        <v>1257.836</v>
      </c>
      <c r="L23" s="121">
        <f t="shared" si="0"/>
        <v>0</v>
      </c>
    </row>
    <row r="24" spans="1:12" x14ac:dyDescent="0.25">
      <c r="A24" s="1" t="s">
        <v>8</v>
      </c>
      <c r="B24" s="9">
        <v>41468.523999999998</v>
      </c>
      <c r="C24" s="9">
        <v>29276.574000000001</v>
      </c>
      <c r="D24" s="9">
        <v>19898.050999999999</v>
      </c>
      <c r="E24" s="9">
        <v>7623.2079999999996</v>
      </c>
      <c r="F24" s="9">
        <v>8017.5</v>
      </c>
      <c r="G24" s="9">
        <v>8173.3580000000002</v>
      </c>
      <c r="H24" s="9">
        <v>1978.529</v>
      </c>
      <c r="I24" s="9">
        <v>837.21400000000006</v>
      </c>
      <c r="J24" s="9"/>
      <c r="K24" s="9">
        <v>117272.958</v>
      </c>
      <c r="L24" s="121">
        <f t="shared" si="0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4">SUM(C20:C23)-C24</f>
        <v>0</v>
      </c>
      <c r="D25" s="121">
        <f t="shared" si="4"/>
        <v>0</v>
      </c>
      <c r="E25" s="121">
        <f t="shared" si="4"/>
        <v>0</v>
      </c>
      <c r="F25" s="121">
        <f t="shared" si="4"/>
        <v>0</v>
      </c>
      <c r="G25" s="121">
        <f t="shared" si="4"/>
        <v>0</v>
      </c>
      <c r="H25" s="121">
        <f t="shared" si="4"/>
        <v>0</v>
      </c>
      <c r="I25" s="121"/>
      <c r="J25" s="121"/>
      <c r="K25" s="121">
        <f t="shared" si="4"/>
        <v>0</v>
      </c>
      <c r="L25" s="121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21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21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121" t="e">
        <f t="shared" si="0"/>
        <v>#VALUE!</v>
      </c>
    </row>
    <row r="29" spans="1:12" x14ac:dyDescent="0.25">
      <c r="A29" s="1" t="s">
        <v>9</v>
      </c>
      <c r="B29" s="9">
        <v>1171.953</v>
      </c>
      <c r="C29" s="9">
        <v>759.404</v>
      </c>
      <c r="D29" s="9">
        <v>550.40099999999995</v>
      </c>
      <c r="E29" s="9">
        <v>280.39100000000002</v>
      </c>
      <c r="F29" s="9">
        <v>282.64600000000002</v>
      </c>
      <c r="G29" s="9">
        <v>120.062</v>
      </c>
      <c r="H29" s="9">
        <v>64.301000000000002</v>
      </c>
      <c r="I29" s="9">
        <v>32.921999999999997</v>
      </c>
      <c r="J29" s="9"/>
      <c r="K29" s="9">
        <v>3262.08</v>
      </c>
      <c r="L29" s="121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724.822</v>
      </c>
      <c r="D30" s="9">
        <v>459.52100000000002</v>
      </c>
      <c r="E30" s="9">
        <v>219.333</v>
      </c>
      <c r="F30" s="9" t="e">
        <f>NA()</f>
        <v>#N/A</v>
      </c>
      <c r="G30" s="9">
        <v>28.672999999999998</v>
      </c>
      <c r="H30" s="9">
        <v>66.885000000000005</v>
      </c>
      <c r="I30" s="9" t="e">
        <f>NA()</f>
        <v>#N/A</v>
      </c>
      <c r="J30" s="9"/>
      <c r="K30" s="9" t="e">
        <f>NA()</f>
        <v>#N/A</v>
      </c>
      <c r="L30" s="121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812.56799999999998</v>
      </c>
      <c r="D31" s="9">
        <v>508.88600000000002</v>
      </c>
      <c r="E31" s="9">
        <v>211.82599999999999</v>
      </c>
      <c r="F31" s="9" t="e">
        <f>NA()</f>
        <v>#N/A</v>
      </c>
      <c r="G31" s="9">
        <v>176.02600000000001</v>
      </c>
      <c r="H31" s="9">
        <v>36.71</v>
      </c>
      <c r="I31" s="9" t="e">
        <f>NA()</f>
        <v>#N/A</v>
      </c>
      <c r="J31" s="9"/>
      <c r="K31" s="9" t="e">
        <f>NA()</f>
        <v>#N/A</v>
      </c>
      <c r="L31" s="121" t="e">
        <f t="shared" si="0"/>
        <v>#N/A</v>
      </c>
    </row>
    <row r="32" spans="1:12" x14ac:dyDescent="0.25">
      <c r="A32" s="1" t="s">
        <v>12</v>
      </c>
      <c r="B32" s="9">
        <v>1994.538</v>
      </c>
      <c r="C32" s="118">
        <f>C30+C31</f>
        <v>1537.3899999999999</v>
      </c>
      <c r="D32" s="118">
        <f>D30+D31</f>
        <v>968.40700000000004</v>
      </c>
      <c r="E32" s="118">
        <f>E30+E31</f>
        <v>431.15899999999999</v>
      </c>
      <c r="F32" s="9">
        <v>610.16300000000001</v>
      </c>
      <c r="G32" s="118">
        <f>G30+G31</f>
        <v>204.69900000000001</v>
      </c>
      <c r="H32" s="118">
        <f>H30+H31</f>
        <v>103.595</v>
      </c>
      <c r="I32" s="9">
        <v>84.53</v>
      </c>
      <c r="J32" s="9"/>
      <c r="K32" s="9">
        <v>5934.4809999999998</v>
      </c>
      <c r="L32" s="121">
        <f t="shared" si="0"/>
        <v>0</v>
      </c>
    </row>
    <row r="33" spans="1:12" x14ac:dyDescent="0.25">
      <c r="A33" s="1" t="s">
        <v>19</v>
      </c>
      <c r="B33" s="118">
        <f t="shared" ref="B33:I33" si="5">SUM(B29,B32)</f>
        <v>3166.491</v>
      </c>
      <c r="C33" s="118">
        <f t="shared" si="5"/>
        <v>2296.7939999999999</v>
      </c>
      <c r="D33" s="118">
        <f t="shared" si="5"/>
        <v>1518.808</v>
      </c>
      <c r="E33" s="118">
        <f t="shared" si="5"/>
        <v>711.55</v>
      </c>
      <c r="F33" s="118">
        <f t="shared" si="5"/>
        <v>892.80899999999997</v>
      </c>
      <c r="G33" s="118">
        <f t="shared" si="5"/>
        <v>324.76100000000002</v>
      </c>
      <c r="H33" s="118">
        <f t="shared" si="5"/>
        <v>167.89600000000002</v>
      </c>
      <c r="I33" s="118">
        <f t="shared" si="5"/>
        <v>117.452</v>
      </c>
      <c r="J33" s="118"/>
      <c r="K33" s="118">
        <f>SUM(K29,K32)</f>
        <v>9196.5609999999997</v>
      </c>
      <c r="L33" s="121">
        <f t="shared" si="0"/>
        <v>0</v>
      </c>
    </row>
    <row r="34" spans="1:12" x14ac:dyDescent="0.25">
      <c r="A34" s="1" t="s">
        <v>13</v>
      </c>
      <c r="B34" s="9">
        <v>44.594000000000001</v>
      </c>
      <c r="C34" s="9">
        <v>23.783000000000001</v>
      </c>
      <c r="D34" s="9">
        <v>34.765000000000001</v>
      </c>
      <c r="E34" s="9">
        <v>0.19600000000000001</v>
      </c>
      <c r="F34" s="9">
        <v>0</v>
      </c>
      <c r="G34" s="9">
        <v>0</v>
      </c>
      <c r="H34" s="9">
        <v>0</v>
      </c>
      <c r="I34" s="9">
        <v>0</v>
      </c>
      <c r="J34" s="9"/>
      <c r="K34" s="9">
        <v>103.33799999999999</v>
      </c>
      <c r="L34" s="121">
        <f t="shared" si="0"/>
        <v>0</v>
      </c>
    </row>
    <row r="35" spans="1:12" x14ac:dyDescent="0.25">
      <c r="A35" s="1" t="s">
        <v>14</v>
      </c>
      <c r="B35" s="9">
        <v>17.741</v>
      </c>
      <c r="C35" s="9">
        <v>32.375999999999998</v>
      </c>
      <c r="D35" s="9">
        <v>19.294</v>
      </c>
      <c r="E35" s="9">
        <v>12.667999999999999</v>
      </c>
      <c r="F35" s="9">
        <v>10.212</v>
      </c>
      <c r="G35" s="9">
        <v>3.149</v>
      </c>
      <c r="H35" s="9">
        <v>6.117</v>
      </c>
      <c r="I35" s="9">
        <v>1.823</v>
      </c>
      <c r="J35" s="9"/>
      <c r="K35" s="9">
        <v>103.38</v>
      </c>
      <c r="L35" s="121">
        <f t="shared" si="0"/>
        <v>0</v>
      </c>
    </row>
    <row r="36" spans="1:12" x14ac:dyDescent="0.25">
      <c r="A36" s="1" t="s">
        <v>15</v>
      </c>
      <c r="B36" s="9">
        <v>130.191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/>
      <c r="K36" s="9">
        <v>130.191</v>
      </c>
      <c r="L36" s="121">
        <f t="shared" si="0"/>
        <v>0</v>
      </c>
    </row>
    <row r="37" spans="1:12" x14ac:dyDescent="0.25">
      <c r="A37" s="1" t="s">
        <v>8</v>
      </c>
      <c r="B37" s="9">
        <v>3359.0169999999998</v>
      </c>
      <c r="C37" s="9">
        <v>2352.953</v>
      </c>
      <c r="D37" s="9">
        <v>1572.867</v>
      </c>
      <c r="E37" s="9">
        <v>724.41399999999999</v>
      </c>
      <c r="F37" s="9">
        <v>903.02099999999996</v>
      </c>
      <c r="G37" s="9">
        <v>327.91</v>
      </c>
      <c r="H37" s="9">
        <v>174.01300000000001</v>
      </c>
      <c r="I37" s="9">
        <v>119.27500000000001</v>
      </c>
      <c r="J37" s="9"/>
      <c r="K37" s="9">
        <v>9533.4699999999993</v>
      </c>
      <c r="L37" s="121">
        <f t="shared" si="0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6">SUM(C33:C36)-C37</f>
        <v>0</v>
      </c>
      <c r="D38" s="121">
        <f t="shared" si="6"/>
        <v>0</v>
      </c>
      <c r="E38" s="121">
        <f t="shared" si="6"/>
        <v>0</v>
      </c>
      <c r="F38" s="121">
        <f>SUM(F33:F36)-F37</f>
        <v>0</v>
      </c>
      <c r="G38" s="121">
        <f t="shared" si="6"/>
        <v>0</v>
      </c>
      <c r="H38" s="121">
        <f t="shared" si="6"/>
        <v>0</v>
      </c>
      <c r="I38" s="121"/>
      <c r="J38" s="121"/>
      <c r="K38" s="121">
        <f t="shared" si="6"/>
        <v>0</v>
      </c>
      <c r="L38" s="121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8.2762149204529916</v>
      </c>
      <c r="C42" s="124">
        <f t="shared" ref="C42:K42" si="7">C29*100/C16</f>
        <v>8.9724994458677809</v>
      </c>
      <c r="D42" s="124">
        <f t="shared" si="7"/>
        <v>9.341382793692949</v>
      </c>
      <c r="E42" s="124">
        <f t="shared" si="7"/>
        <v>9.4032532141948071</v>
      </c>
      <c r="F42" s="124">
        <f t="shared" si="7"/>
        <v>11.936568267241016</v>
      </c>
      <c r="G42" s="124">
        <f t="shared" si="7"/>
        <v>6.9988632720277471</v>
      </c>
      <c r="H42" s="124">
        <f t="shared" si="7"/>
        <v>7.2509266495037759</v>
      </c>
      <c r="I42" s="124">
        <f t="shared" si="7"/>
        <v>12.530973451327432</v>
      </c>
      <c r="J42" s="124" t="e">
        <f t="shared" si="7"/>
        <v>#DIV/0!</v>
      </c>
      <c r="K42" s="124">
        <f t="shared" si="7"/>
        <v>8.8810059869362572</v>
      </c>
      <c r="L42" s="4"/>
    </row>
    <row r="43" spans="1:12" x14ac:dyDescent="0.25">
      <c r="A43" s="1" t="s">
        <v>10</v>
      </c>
      <c r="B43" s="124" t="e">
        <f t="shared" ref="B43:K50" si="8">B30*100/B17</f>
        <v>#N/A</v>
      </c>
      <c r="C43" s="124">
        <f t="shared" si="8"/>
        <v>11.958049768592034</v>
      </c>
      <c r="D43" s="124">
        <f t="shared" si="8"/>
        <v>10.539702126537161</v>
      </c>
      <c r="E43" s="124">
        <f t="shared" si="8"/>
        <v>12.432095714434704</v>
      </c>
      <c r="F43" s="124" t="e">
        <f t="shared" si="8"/>
        <v>#N/A</v>
      </c>
      <c r="G43" s="124">
        <f t="shared" si="8"/>
        <v>10.065116279069766</v>
      </c>
      <c r="H43" s="124">
        <f t="shared" si="8"/>
        <v>11.864091102596852</v>
      </c>
      <c r="I43" s="124" t="e">
        <f t="shared" si="8"/>
        <v>#N/A</v>
      </c>
      <c r="J43" s="124" t="e">
        <f t="shared" si="8"/>
        <v>#DIV/0!</v>
      </c>
      <c r="K43" s="124" t="e">
        <f t="shared" si="8"/>
        <v>#N/A</v>
      </c>
      <c r="L43" s="4"/>
    </row>
    <row r="44" spans="1:12" x14ac:dyDescent="0.25">
      <c r="A44" s="1" t="s">
        <v>11</v>
      </c>
      <c r="B44" s="124" t="e">
        <f t="shared" si="8"/>
        <v>#N/A</v>
      </c>
      <c r="C44" s="124">
        <f t="shared" si="8"/>
        <v>5.6976782344046732</v>
      </c>
      <c r="D44" s="124">
        <f t="shared" si="8"/>
        <v>5.5732842978881401</v>
      </c>
      <c r="E44" s="124">
        <f t="shared" si="8"/>
        <v>7.5259075457325739</v>
      </c>
      <c r="F44" s="124" t="e">
        <f t="shared" si="8"/>
        <v>#N/A</v>
      </c>
      <c r="G44" s="124">
        <f t="shared" si="8"/>
        <v>2.8600275301980802</v>
      </c>
      <c r="H44" s="124">
        <f t="shared" si="8"/>
        <v>7.4075718258019991</v>
      </c>
      <c r="I44" s="124" t="e">
        <f t="shared" si="8"/>
        <v>#N/A</v>
      </c>
      <c r="J44" s="124" t="e">
        <f t="shared" si="8"/>
        <v>#DIV/0!</v>
      </c>
      <c r="K44" s="124" t="e">
        <f t="shared" si="8"/>
        <v>#N/A</v>
      </c>
      <c r="L44" s="4"/>
    </row>
    <row r="45" spans="1:12" x14ac:dyDescent="0.25">
      <c r="A45" s="1" t="s">
        <v>12</v>
      </c>
      <c r="B45" s="124">
        <f t="shared" si="8"/>
        <v>7.9426328635395658</v>
      </c>
      <c r="C45" s="124">
        <f t="shared" si="8"/>
        <v>7.5648677854352568</v>
      </c>
      <c r="D45" s="124">
        <f t="shared" si="8"/>
        <v>7.1783222757281582</v>
      </c>
      <c r="E45" s="124">
        <f t="shared" si="8"/>
        <v>9.4162710816113684</v>
      </c>
      <c r="F45" s="124">
        <f t="shared" si="8"/>
        <v>10.903166434366177</v>
      </c>
      <c r="G45" s="124">
        <f t="shared" si="8"/>
        <v>3.1787676539322267</v>
      </c>
      <c r="H45" s="124">
        <f t="shared" si="8"/>
        <v>9.7792575335069003</v>
      </c>
      <c r="I45" s="124">
        <f t="shared" si="8"/>
        <v>14.713945784862721</v>
      </c>
      <c r="J45" s="124" t="e">
        <f t="shared" si="8"/>
        <v>#DIV/0!</v>
      </c>
      <c r="K45" s="124">
        <f t="shared" si="8"/>
        <v>7.6897671709344761</v>
      </c>
      <c r="L45" s="4"/>
    </row>
    <row r="46" spans="1:12" x14ac:dyDescent="0.25">
      <c r="A46" s="1" t="s">
        <v>19</v>
      </c>
      <c r="B46" s="124">
        <f t="shared" si="8"/>
        <v>8.0629132588995169</v>
      </c>
      <c r="C46" s="124">
        <f t="shared" si="8"/>
        <v>7.9787344355998107</v>
      </c>
      <c r="D46" s="124">
        <f t="shared" si="8"/>
        <v>7.8358597244039254</v>
      </c>
      <c r="E46" s="124">
        <f t="shared" si="8"/>
        <v>9.411137003696604</v>
      </c>
      <c r="F46" s="124">
        <f t="shared" si="8"/>
        <v>11.210419256413152</v>
      </c>
      <c r="G46" s="124">
        <f t="shared" si="8"/>
        <v>3.98234412885019</v>
      </c>
      <c r="H46" s="124">
        <f t="shared" si="8"/>
        <v>8.6271684691318313</v>
      </c>
      <c r="I46" s="124">
        <f t="shared" si="8"/>
        <v>14.02891017111515</v>
      </c>
      <c r="J46" s="124" t="e">
        <f t="shared" si="8"/>
        <v>#DIV/0!</v>
      </c>
      <c r="K46" s="124">
        <f t="shared" si="8"/>
        <v>8.0739072127084466</v>
      </c>
      <c r="L46" s="4"/>
    </row>
    <row r="47" spans="1:12" x14ac:dyDescent="0.25">
      <c r="A47" s="1" t="s">
        <v>13</v>
      </c>
      <c r="B47" s="124">
        <f t="shared" si="8"/>
        <v>6.2637740804989228</v>
      </c>
      <c r="C47" s="124">
        <f t="shared" si="8"/>
        <v>14.979907536878175</v>
      </c>
      <c r="D47" s="124">
        <f t="shared" si="8"/>
        <v>8.4327851355940435</v>
      </c>
      <c r="E47" s="124">
        <f t="shared" si="8"/>
        <v>11.388727484020919</v>
      </c>
      <c r="F47" s="124" t="e">
        <f t="shared" si="8"/>
        <v>#DIV/0!</v>
      </c>
      <c r="G47" s="124" t="e">
        <f t="shared" si="8"/>
        <v>#DIV/0!</v>
      </c>
      <c r="H47" s="124" t="e">
        <f t="shared" si="8"/>
        <v>#DIV/0!</v>
      </c>
      <c r="I47" s="124" t="e">
        <f t="shared" si="8"/>
        <v>#DIV/0!</v>
      </c>
      <c r="J47" s="124" t="e">
        <f t="shared" si="8"/>
        <v>#DIV/0!</v>
      </c>
      <c r="K47" s="124">
        <f t="shared" si="8"/>
        <v>8.0438583244725148</v>
      </c>
      <c r="L47" s="4"/>
    </row>
    <row r="48" spans="1:12" x14ac:dyDescent="0.25">
      <c r="A48" s="1" t="s">
        <v>14</v>
      </c>
      <c r="B48" s="124">
        <f t="shared" si="8"/>
        <v>7.8340891728745596</v>
      </c>
      <c r="C48" s="124">
        <f t="shared" si="8"/>
        <v>9.7705537431759133</v>
      </c>
      <c r="D48" s="124">
        <f t="shared" si="8"/>
        <v>18.731311405382314</v>
      </c>
      <c r="E48" s="124">
        <f t="shared" si="8"/>
        <v>20.847870449608319</v>
      </c>
      <c r="F48" s="124">
        <f t="shared" si="8"/>
        <v>19.123595505617978</v>
      </c>
      <c r="G48" s="124">
        <f t="shared" si="8"/>
        <v>17.172929050553524</v>
      </c>
      <c r="H48" s="124">
        <f t="shared" si="8"/>
        <v>18.880795110809309</v>
      </c>
      <c r="I48" s="124" t="e">
        <f t="shared" si="8"/>
        <v>#DIV/0!</v>
      </c>
      <c r="J48" s="124" t="e">
        <f t="shared" si="8"/>
        <v>#DIV/0!</v>
      </c>
      <c r="K48" s="124">
        <f t="shared" si="8"/>
        <v>12.519906748614853</v>
      </c>
      <c r="L48" s="4"/>
    </row>
    <row r="49" spans="1:12" x14ac:dyDescent="0.25">
      <c r="A49" s="1" t="s">
        <v>15</v>
      </c>
      <c r="B49" s="124">
        <f t="shared" si="8"/>
        <v>10.350395441059089</v>
      </c>
      <c r="C49" s="124" t="e">
        <f t="shared" si="8"/>
        <v>#DIV/0!</v>
      </c>
      <c r="D49" s="124" t="e">
        <f t="shared" si="8"/>
        <v>#DIV/0!</v>
      </c>
      <c r="E49" s="124" t="e">
        <f t="shared" si="8"/>
        <v>#DIV/0!</v>
      </c>
      <c r="F49" s="124" t="e">
        <f t="shared" si="8"/>
        <v>#DIV/0!</v>
      </c>
      <c r="G49" s="124" t="e">
        <f t="shared" si="8"/>
        <v>#DIV/0!</v>
      </c>
      <c r="H49" s="124" t="e">
        <f t="shared" si="8"/>
        <v>#DIV/0!</v>
      </c>
      <c r="I49" s="124" t="e">
        <f t="shared" si="8"/>
        <v>#DIV/0!</v>
      </c>
      <c r="J49" s="124" t="e">
        <f t="shared" si="8"/>
        <v>#DIV/0!</v>
      </c>
      <c r="K49" s="124">
        <f t="shared" si="8"/>
        <v>10.350395441059089</v>
      </c>
      <c r="L49" s="4"/>
    </row>
    <row r="50" spans="1:12" x14ac:dyDescent="0.25">
      <c r="A50" s="1" t="s">
        <v>8</v>
      </c>
      <c r="B50" s="124">
        <f t="shared" si="8"/>
        <v>8.1001604976343007</v>
      </c>
      <c r="C50" s="124">
        <f t="shared" si="8"/>
        <v>8.036982059444524</v>
      </c>
      <c r="D50" s="124">
        <f t="shared" si="8"/>
        <v>7.9046284482837033</v>
      </c>
      <c r="E50" s="124">
        <f t="shared" si="8"/>
        <v>9.5027447762149482</v>
      </c>
      <c r="F50" s="124">
        <f t="shared" si="8"/>
        <v>11.263124415341439</v>
      </c>
      <c r="G50" s="124">
        <f t="shared" si="8"/>
        <v>4.0119373212332068</v>
      </c>
      <c r="H50" s="124">
        <f t="shared" si="8"/>
        <v>8.7950694682766848</v>
      </c>
      <c r="I50" s="124">
        <f t="shared" si="8"/>
        <v>14.246656171540369</v>
      </c>
      <c r="J50" s="124" t="e">
        <f t="shared" si="8"/>
        <v>#DIV/0!</v>
      </c>
      <c r="K50" s="124">
        <f t="shared" si="8"/>
        <v>8.1292995099518155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8.2762149204529916</v>
      </c>
      <c r="C53" s="122">
        <f t="shared" ref="C53:J53" si="9">IF(C57&gt;0,C58*100/C57,NA())</f>
        <v>8.9724994458677809</v>
      </c>
      <c r="D53" s="122">
        <f t="shared" si="9"/>
        <v>9.341382793692949</v>
      </c>
      <c r="E53" s="122">
        <f t="shared" si="9"/>
        <v>9.4032532141948071</v>
      </c>
      <c r="F53" s="122">
        <f t="shared" si="9"/>
        <v>11.936568267241016</v>
      </c>
      <c r="G53" s="122">
        <f t="shared" si="9"/>
        <v>6.9988632720277471</v>
      </c>
      <c r="H53" s="122">
        <f t="shared" si="9"/>
        <v>7.2509266495037759</v>
      </c>
      <c r="I53" s="122">
        <f t="shared" si="9"/>
        <v>12.530973451327432</v>
      </c>
      <c r="J53" s="122">
        <f t="shared" si="9"/>
        <v>8.881005986936259</v>
      </c>
      <c r="K53" s="124">
        <f>K57</f>
        <v>8.881005986936259</v>
      </c>
      <c r="L53" s="124">
        <f>L57</f>
        <v>8.881005986936259</v>
      </c>
    </row>
    <row r="54" spans="1:12" x14ac:dyDescent="0.25">
      <c r="A54" s="1" t="s">
        <v>30</v>
      </c>
      <c r="B54" s="122">
        <f>IF(B63&gt;0,B64*100/B63,NA())</f>
        <v>8.0088680146047899</v>
      </c>
      <c r="C54" s="122">
        <f t="shared" ref="C54:J54" si="10">IF(C63&gt;0,C64*100/C63,NA())</f>
        <v>7.6565484178314493</v>
      </c>
      <c r="D54" s="122">
        <f t="shared" si="10"/>
        <v>7.3002108599477413</v>
      </c>
      <c r="E54" s="122">
        <f t="shared" si="10"/>
        <v>9.5666633702169417</v>
      </c>
      <c r="F54" s="122">
        <f t="shared" si="10"/>
        <v>10.980865902010761</v>
      </c>
      <c r="G54" s="122">
        <f t="shared" si="10"/>
        <v>3.2185035773194666</v>
      </c>
      <c r="H54" s="122">
        <f t="shared" si="10"/>
        <v>10.049352771559322</v>
      </c>
      <c r="I54" s="122">
        <f t="shared" si="10"/>
        <v>15.031271268901582</v>
      </c>
      <c r="J54" s="122">
        <f t="shared" si="10"/>
        <v>7.786485617240321</v>
      </c>
      <c r="K54" s="124"/>
      <c r="L54" s="124">
        <f>L63</f>
        <v>7.786485617240321</v>
      </c>
    </row>
    <row r="55" spans="1:12" x14ac:dyDescent="0.25">
      <c r="A55" s="1" t="s">
        <v>8</v>
      </c>
      <c r="B55" s="122">
        <f>IF(B60&gt;0,B61*100/B60,NA())</f>
        <v>8.1001604976343007</v>
      </c>
      <c r="C55" s="122">
        <f t="shared" ref="C55:J55" si="11">IF(C60&gt;0,C61*100/C60,NA())</f>
        <v>8.036982059444524</v>
      </c>
      <c r="D55" s="122">
        <f t="shared" si="11"/>
        <v>7.9046284482837033</v>
      </c>
      <c r="E55" s="122">
        <f t="shared" si="11"/>
        <v>9.5027447762149482</v>
      </c>
      <c r="F55" s="122">
        <f t="shared" si="11"/>
        <v>11.263124415341439</v>
      </c>
      <c r="G55" s="122">
        <f t="shared" si="11"/>
        <v>4.0119373212332068</v>
      </c>
      <c r="H55" s="122">
        <f t="shared" si="11"/>
        <v>8.7950694682766848</v>
      </c>
      <c r="I55" s="122">
        <f t="shared" si="11"/>
        <v>14.246656171540369</v>
      </c>
      <c r="J55" s="122">
        <f t="shared" si="11"/>
        <v>8.1292995099518155</v>
      </c>
      <c r="K55" s="124">
        <f>K50</f>
        <v>8.1292995099518155</v>
      </c>
      <c r="L55" s="124">
        <f>K50</f>
        <v>8.1292995099518155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117">
        <f>IF(B58=0,0,B16)</f>
        <v>14160.495000000001</v>
      </c>
      <c r="C57" s="117">
        <f t="shared" ref="C57:I57" si="12">IF(C58=0,0,C16)</f>
        <v>8463.6839999999993</v>
      </c>
      <c r="D57" s="117">
        <f t="shared" si="12"/>
        <v>5892.0720000000001</v>
      </c>
      <c r="E57" s="117">
        <f t="shared" si="12"/>
        <v>2981.8510000000001</v>
      </c>
      <c r="F57" s="117">
        <f t="shared" si="12"/>
        <v>2367.9</v>
      </c>
      <c r="G57" s="117">
        <f t="shared" si="12"/>
        <v>1715.45</v>
      </c>
      <c r="H57" s="117">
        <f t="shared" si="12"/>
        <v>886.79700000000003</v>
      </c>
      <c r="I57" s="117">
        <f t="shared" si="12"/>
        <v>262.72500000000002</v>
      </c>
      <c r="J57" s="117">
        <f>SUM(B57:I57)</f>
        <v>36730.973999999995</v>
      </c>
      <c r="K57" s="124">
        <f>J58*100/J57</f>
        <v>8.881005986936259</v>
      </c>
      <c r="L57" s="124">
        <f>K57*K$50/K$60</f>
        <v>8.881005986936259</v>
      </c>
    </row>
    <row r="58" spans="1:12" x14ac:dyDescent="0.25">
      <c r="A58" s="1" t="s">
        <v>32</v>
      </c>
      <c r="B58" s="117">
        <f>_xlfn.IFNA(B29,0)</f>
        <v>1171.953</v>
      </c>
      <c r="C58" s="117">
        <f t="shared" ref="C58:I58" si="13">_xlfn.IFNA(C29,0)</f>
        <v>759.404</v>
      </c>
      <c r="D58" s="117">
        <f t="shared" si="13"/>
        <v>550.40099999999995</v>
      </c>
      <c r="E58" s="117">
        <f t="shared" si="13"/>
        <v>280.39100000000002</v>
      </c>
      <c r="F58" s="117">
        <f t="shared" si="13"/>
        <v>282.64600000000002</v>
      </c>
      <c r="G58" s="117">
        <f t="shared" si="13"/>
        <v>120.062</v>
      </c>
      <c r="H58" s="117">
        <f t="shared" si="13"/>
        <v>64.301000000000002</v>
      </c>
      <c r="I58" s="117">
        <f t="shared" si="13"/>
        <v>32.921999999999997</v>
      </c>
      <c r="J58" s="117">
        <f>SUM(B58:I58)</f>
        <v>3262.08</v>
      </c>
      <c r="K58" s="123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4"/>
    </row>
    <row r="60" spans="1:12" x14ac:dyDescent="0.25">
      <c r="A60" s="1" t="s">
        <v>38</v>
      </c>
      <c r="B60" s="117">
        <f>IF(B57=0,0,B24)</f>
        <v>41468.523999999998</v>
      </c>
      <c r="C60" s="117">
        <f t="shared" ref="C60:I60" si="14">IF(C57=0,0,C24)</f>
        <v>29276.574000000001</v>
      </c>
      <c r="D60" s="117">
        <f t="shared" si="14"/>
        <v>19898.050999999999</v>
      </c>
      <c r="E60" s="117">
        <f t="shared" si="14"/>
        <v>7623.2079999999996</v>
      </c>
      <c r="F60" s="117">
        <f t="shared" si="14"/>
        <v>8017.5</v>
      </c>
      <c r="G60" s="117">
        <f t="shared" si="14"/>
        <v>8173.3580000000002</v>
      </c>
      <c r="H60" s="117">
        <f t="shared" si="14"/>
        <v>1978.529</v>
      </c>
      <c r="I60" s="117">
        <f t="shared" si="14"/>
        <v>837.21400000000006</v>
      </c>
      <c r="J60" s="117">
        <f>SUM(B60:I60)</f>
        <v>117272.958</v>
      </c>
      <c r="K60" s="124">
        <f>J61*100/J60</f>
        <v>8.1292995099518155</v>
      </c>
      <c r="L60" s="124">
        <f>K60*K$50/K$60</f>
        <v>8.1292995099518155</v>
      </c>
    </row>
    <row r="61" spans="1:12" x14ac:dyDescent="0.25">
      <c r="A61" s="1" t="s">
        <v>39</v>
      </c>
      <c r="B61" s="117">
        <f>IF(B58=0,0,B37)</f>
        <v>3359.0169999999998</v>
      </c>
      <c r="C61" s="117">
        <f t="shared" ref="C61:I61" si="15">IF(C58=0,0,C37)</f>
        <v>2352.953</v>
      </c>
      <c r="D61" s="117">
        <f t="shared" si="15"/>
        <v>1572.867</v>
      </c>
      <c r="E61" s="117">
        <f t="shared" si="15"/>
        <v>724.41399999999999</v>
      </c>
      <c r="F61" s="117">
        <f t="shared" si="15"/>
        <v>903.02099999999996</v>
      </c>
      <c r="G61" s="117">
        <f t="shared" si="15"/>
        <v>327.91</v>
      </c>
      <c r="H61" s="117">
        <f t="shared" si="15"/>
        <v>174.01300000000001</v>
      </c>
      <c r="I61" s="117">
        <f t="shared" si="15"/>
        <v>119.27500000000001</v>
      </c>
      <c r="J61" s="117">
        <f>SUM(B61:I61)</f>
        <v>9533.4699999999993</v>
      </c>
      <c r="K61" s="123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27308.028999999995</v>
      </c>
      <c r="C63" s="117">
        <f t="shared" ref="C63:J64" si="16">C60-C57</f>
        <v>20812.89</v>
      </c>
      <c r="D63" s="117">
        <f t="shared" si="16"/>
        <v>14005.978999999999</v>
      </c>
      <c r="E63" s="117">
        <f t="shared" si="16"/>
        <v>4641.357</v>
      </c>
      <c r="F63" s="117">
        <f t="shared" si="16"/>
        <v>5649.6</v>
      </c>
      <c r="G63" s="117">
        <f t="shared" si="16"/>
        <v>6457.9080000000004</v>
      </c>
      <c r="H63" s="117">
        <f t="shared" si="16"/>
        <v>1091.732</v>
      </c>
      <c r="I63" s="117">
        <f t="shared" si="16"/>
        <v>574.48900000000003</v>
      </c>
      <c r="J63" s="117">
        <f t="shared" si="16"/>
        <v>80541.983999999997</v>
      </c>
      <c r="K63" s="124">
        <f>J64*100/J63</f>
        <v>7.786485617240321</v>
      </c>
      <c r="L63" s="124">
        <f>K63*K$50/K$60</f>
        <v>7.786485617240321</v>
      </c>
    </row>
    <row r="64" spans="1:12" x14ac:dyDescent="0.25">
      <c r="A64" s="1" t="s">
        <v>193</v>
      </c>
      <c r="B64" s="117">
        <f>B61-B58</f>
        <v>2187.0639999999999</v>
      </c>
      <c r="C64" s="117">
        <f t="shared" si="16"/>
        <v>1593.549</v>
      </c>
      <c r="D64" s="117">
        <f t="shared" si="16"/>
        <v>1022.466</v>
      </c>
      <c r="E64" s="117">
        <f t="shared" si="16"/>
        <v>444.02299999999997</v>
      </c>
      <c r="F64" s="117">
        <f t="shared" si="16"/>
        <v>620.375</v>
      </c>
      <c r="G64" s="117">
        <f t="shared" si="16"/>
        <v>207.84800000000001</v>
      </c>
      <c r="H64" s="117">
        <f t="shared" si="16"/>
        <v>109.712</v>
      </c>
      <c r="I64" s="117">
        <f t="shared" si="16"/>
        <v>86.353000000000009</v>
      </c>
      <c r="J64" s="117">
        <f t="shared" si="16"/>
        <v>6271.3899999999994</v>
      </c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2F1D-97D1-490F-B4F2-4FA3A6E30553}">
  <sheetPr>
    <tabColor rgb="FF92D050"/>
  </sheetPr>
  <dimension ref="A1:M64"/>
  <sheetViews>
    <sheetView topLeftCell="A13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3" x14ac:dyDescent="0.25">
      <c r="A3" s="1" t="s">
        <v>9</v>
      </c>
      <c r="B3" s="3">
        <v>2155493</v>
      </c>
      <c r="C3" s="3">
        <v>1618058</v>
      </c>
      <c r="D3" s="3">
        <v>996542</v>
      </c>
      <c r="E3" s="3">
        <v>571712</v>
      </c>
      <c r="F3" s="3">
        <v>544680</v>
      </c>
      <c r="G3" s="3">
        <v>178291</v>
      </c>
      <c r="H3" s="3">
        <v>96122</v>
      </c>
      <c r="I3" s="3">
        <v>37436</v>
      </c>
      <c r="J3" s="3"/>
      <c r="K3" s="3">
        <v>6198334</v>
      </c>
      <c r="L3" s="4">
        <f>SUM(B3:J3)-K3</f>
        <v>0</v>
      </c>
      <c r="M3" s="3"/>
    </row>
    <row r="4" spans="1:13" x14ac:dyDescent="0.25">
      <c r="A4" s="1" t="s">
        <v>10</v>
      </c>
      <c r="B4" s="1" t="e">
        <f>NA()</f>
        <v>#N/A</v>
      </c>
      <c r="C4" s="3">
        <v>168000</v>
      </c>
      <c r="D4" s="3">
        <v>114519</v>
      </c>
      <c r="E4" s="3">
        <v>59670</v>
      </c>
      <c r="F4" s="3" t="e">
        <f>NA()</f>
        <v>#N/A</v>
      </c>
      <c r="G4" s="3">
        <v>22612</v>
      </c>
      <c r="H4" s="3">
        <v>10160</v>
      </c>
      <c r="I4" s="3" t="e">
        <f>NA()</f>
        <v>#N/A</v>
      </c>
      <c r="J4" s="3"/>
      <c r="K4" s="1" t="e">
        <f>NA()</f>
        <v>#N/A</v>
      </c>
      <c r="L4" s="4" t="e">
        <f t="shared" ref="L4:L50" si="0">SUM(B4:J4)-K4</f>
        <v>#N/A</v>
      </c>
    </row>
    <row r="5" spans="1:13" x14ac:dyDescent="0.25">
      <c r="A5" s="1" t="s">
        <v>11</v>
      </c>
      <c r="B5" s="1" t="e">
        <f>NA()</f>
        <v>#N/A</v>
      </c>
      <c r="C5" s="3">
        <v>87895</v>
      </c>
      <c r="D5" s="3">
        <v>51131</v>
      </c>
      <c r="E5" s="3">
        <v>33900</v>
      </c>
      <c r="F5" s="3" t="e">
        <f>NA()</f>
        <v>#N/A</v>
      </c>
      <c r="G5" s="3">
        <v>18058</v>
      </c>
      <c r="H5" s="3">
        <v>84</v>
      </c>
      <c r="I5" s="3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3" x14ac:dyDescent="0.25">
      <c r="A6" s="1" t="s">
        <v>12</v>
      </c>
      <c r="B6" s="3">
        <v>248015</v>
      </c>
      <c r="C6" s="5">
        <f>C4+C5</f>
        <v>255895</v>
      </c>
      <c r="D6" s="5">
        <f>D4+D5</f>
        <v>165650</v>
      </c>
      <c r="E6" s="5">
        <f>E4+E5</f>
        <v>93570</v>
      </c>
      <c r="F6" s="3">
        <v>78318</v>
      </c>
      <c r="G6" s="5">
        <f>G4+G5</f>
        <v>40670</v>
      </c>
      <c r="H6" s="5">
        <f>H4+H5</f>
        <v>10244</v>
      </c>
      <c r="I6" s="3">
        <v>6950</v>
      </c>
      <c r="J6" s="5"/>
      <c r="K6" s="3">
        <v>915270</v>
      </c>
      <c r="L6" s="4">
        <f t="shared" si="0"/>
        <v>-15958</v>
      </c>
    </row>
    <row r="7" spans="1:13" x14ac:dyDescent="0.25">
      <c r="A7" s="1" t="s">
        <v>19</v>
      </c>
      <c r="B7" s="5">
        <f>SUM(B3,B6)</f>
        <v>2403508</v>
      </c>
      <c r="C7" s="5">
        <f t="shared" ref="C7:K7" si="1">SUM(C3,C6)</f>
        <v>1873953</v>
      </c>
      <c r="D7" s="5">
        <f t="shared" si="1"/>
        <v>1162192</v>
      </c>
      <c r="E7" s="5">
        <f t="shared" si="1"/>
        <v>665282</v>
      </c>
      <c r="F7" s="5">
        <f t="shared" si="1"/>
        <v>622998</v>
      </c>
      <c r="G7" s="5">
        <f t="shared" si="1"/>
        <v>218961</v>
      </c>
      <c r="H7" s="5">
        <f t="shared" si="1"/>
        <v>106366</v>
      </c>
      <c r="I7" s="5">
        <f t="shared" si="1"/>
        <v>44386</v>
      </c>
      <c r="J7" s="5"/>
      <c r="K7" s="5">
        <f t="shared" si="1"/>
        <v>7113604</v>
      </c>
      <c r="L7" s="4">
        <f t="shared" si="0"/>
        <v>-15958</v>
      </c>
    </row>
    <row r="8" spans="1:13" x14ac:dyDescent="0.25">
      <c r="A8" s="1" t="s">
        <v>13</v>
      </c>
      <c r="B8" s="3">
        <v>1</v>
      </c>
      <c r="C8" s="3">
        <v>12</v>
      </c>
      <c r="D8" s="1">
        <v>1</v>
      </c>
      <c r="E8" s="3">
        <v>1</v>
      </c>
      <c r="F8" s="3"/>
      <c r="G8" s="3"/>
      <c r="H8" s="3"/>
      <c r="I8" s="3"/>
      <c r="J8" s="3"/>
      <c r="K8" s="3">
        <v>15</v>
      </c>
      <c r="L8" s="4">
        <f t="shared" si="0"/>
        <v>0</v>
      </c>
      <c r="M8" s="109"/>
    </row>
    <row r="9" spans="1:13" x14ac:dyDescent="0.25">
      <c r="A9" s="1" t="s">
        <v>14</v>
      </c>
      <c r="B9" s="3">
        <v>764</v>
      </c>
      <c r="C9" s="3">
        <v>1997</v>
      </c>
      <c r="D9" s="1">
        <v>132</v>
      </c>
      <c r="E9" s="3">
        <v>171</v>
      </c>
      <c r="F9" s="3">
        <v>148</v>
      </c>
      <c r="G9" s="3">
        <v>208</v>
      </c>
      <c r="H9" s="3">
        <v>912</v>
      </c>
      <c r="I9" s="3">
        <v>5</v>
      </c>
      <c r="J9" s="3"/>
      <c r="K9" s="3">
        <v>4337</v>
      </c>
      <c r="L9" s="4">
        <f t="shared" si="0"/>
        <v>0</v>
      </c>
    </row>
    <row r="10" spans="1:13" x14ac:dyDescent="0.25">
      <c r="A10" s="1" t="s">
        <v>15</v>
      </c>
      <c r="B10" s="3">
        <v>15958</v>
      </c>
      <c r="C10" s="3"/>
      <c r="D10" s="1"/>
      <c r="E10" s="3"/>
      <c r="F10" s="3"/>
      <c r="G10" s="3"/>
      <c r="H10" s="3"/>
      <c r="I10" s="3"/>
      <c r="J10" s="3"/>
      <c r="K10" s="3">
        <v>15958</v>
      </c>
      <c r="L10" s="4">
        <f t="shared" si="0"/>
        <v>0</v>
      </c>
    </row>
    <row r="11" spans="1:13" x14ac:dyDescent="0.25">
      <c r="A11" s="1" t="s">
        <v>8</v>
      </c>
      <c r="B11" s="12">
        <v>2420231</v>
      </c>
      <c r="C11" s="12">
        <v>1875962</v>
      </c>
      <c r="D11" s="12">
        <v>1162325</v>
      </c>
      <c r="E11" s="12">
        <v>665454</v>
      </c>
      <c r="F11" s="12">
        <v>623146</v>
      </c>
      <c r="G11" s="12">
        <v>219169</v>
      </c>
      <c r="H11" s="12">
        <v>107278</v>
      </c>
      <c r="I11" s="12">
        <v>44391</v>
      </c>
      <c r="J11" s="12"/>
      <c r="K11" s="12">
        <v>7117956</v>
      </c>
      <c r="L11" s="4">
        <f t="shared" si="0"/>
        <v>0</v>
      </c>
    </row>
    <row r="12" spans="1:1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/>
      <c r="K12" s="4">
        <f t="shared" si="2"/>
        <v>15958</v>
      </c>
      <c r="L12" s="4">
        <f t="shared" si="0"/>
        <v>-15958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3" x14ac:dyDescent="0.25">
      <c r="A16" s="1" t="s">
        <v>9</v>
      </c>
      <c r="B16" s="9">
        <v>15048.871999999999</v>
      </c>
      <c r="C16" s="9">
        <v>8758.0879999999997</v>
      </c>
      <c r="D16" s="9">
        <v>6311.3159999999998</v>
      </c>
      <c r="E16" s="9">
        <v>3135.0250000000001</v>
      </c>
      <c r="F16" s="9">
        <v>2463.625</v>
      </c>
      <c r="G16" s="9">
        <v>1722.7139999999999</v>
      </c>
      <c r="H16" s="9">
        <v>985.024</v>
      </c>
      <c r="I16" s="9">
        <v>260.23500000000001</v>
      </c>
      <c r="J16" s="9"/>
      <c r="K16" s="9">
        <v>38684.898999999998</v>
      </c>
      <c r="L16" s="8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6603.1149999999998</v>
      </c>
      <c r="D17" s="9">
        <v>4639.1689999999999</v>
      </c>
      <c r="E17" s="9">
        <v>1884.115</v>
      </c>
      <c r="F17" s="9" t="e">
        <f>NA()</f>
        <v>#N/A</v>
      </c>
      <c r="G17" s="9">
        <v>298.12900000000002</v>
      </c>
      <c r="H17" s="9">
        <v>597.46900000000005</v>
      </c>
      <c r="I17" s="9" t="e">
        <f>NA()</f>
        <v>#N/A</v>
      </c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14785.573</v>
      </c>
      <c r="D18" s="9">
        <v>9676.4599999999991</v>
      </c>
      <c r="E18" s="9">
        <v>2964.7269999999999</v>
      </c>
      <c r="F18" s="9" t="e">
        <f>NA()</f>
        <v>#N/A</v>
      </c>
      <c r="G18" s="9">
        <v>6211.768</v>
      </c>
      <c r="H18" s="9">
        <v>475.096</v>
      </c>
      <c r="I18" s="9" t="e">
        <f>NA()</f>
        <v>#N/A</v>
      </c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9">
        <v>26402.22</v>
      </c>
      <c r="C19" s="15">
        <f>C17+C18</f>
        <v>21388.688000000002</v>
      </c>
      <c r="D19" s="15">
        <f>D17+D18</f>
        <v>14315.628999999999</v>
      </c>
      <c r="E19" s="15">
        <f>E17+E18</f>
        <v>4848.8419999999996</v>
      </c>
      <c r="F19" s="9">
        <v>6299.817</v>
      </c>
      <c r="G19" s="15">
        <f>G17+G18</f>
        <v>6509.8969999999999</v>
      </c>
      <c r="H19" s="15">
        <f>H17+H18</f>
        <v>1072.5650000000001</v>
      </c>
      <c r="I19" s="9">
        <v>694.68899999999996</v>
      </c>
      <c r="J19" s="15"/>
      <c r="K19" s="9">
        <v>81532.346999999994</v>
      </c>
      <c r="L19" s="8">
        <f t="shared" si="0"/>
        <v>0</v>
      </c>
    </row>
    <row r="20" spans="1:12" x14ac:dyDescent="0.25">
      <c r="A20" s="1" t="s">
        <v>19</v>
      </c>
      <c r="B20" s="15">
        <f t="shared" ref="B20:K20" si="3">SUM(B16,B19)</f>
        <v>41451.092000000004</v>
      </c>
      <c r="C20" s="15">
        <f t="shared" si="3"/>
        <v>30146.776000000002</v>
      </c>
      <c r="D20" s="15">
        <f t="shared" si="3"/>
        <v>20626.945</v>
      </c>
      <c r="E20" s="15">
        <f t="shared" si="3"/>
        <v>7983.8670000000002</v>
      </c>
      <c r="F20" s="15">
        <f t="shared" si="3"/>
        <v>8763.4419999999991</v>
      </c>
      <c r="G20" s="15">
        <f t="shared" si="3"/>
        <v>8232.6110000000008</v>
      </c>
      <c r="H20" s="15">
        <f t="shared" si="3"/>
        <v>2057.5889999999999</v>
      </c>
      <c r="I20" s="15">
        <f t="shared" si="3"/>
        <v>954.92399999999998</v>
      </c>
      <c r="J20" s="15">
        <f t="shared" si="3"/>
        <v>0</v>
      </c>
      <c r="K20" s="15">
        <f t="shared" si="3"/>
        <v>120217.24599999998</v>
      </c>
      <c r="L20" s="8">
        <f t="shared" si="0"/>
        <v>0</v>
      </c>
    </row>
    <row r="21" spans="1:12" x14ac:dyDescent="0.25">
      <c r="A21" s="1" t="s">
        <v>13</v>
      </c>
      <c r="B21" s="9">
        <v>687.548</v>
      </c>
      <c r="C21" s="9">
        <v>285.22300000000001</v>
      </c>
      <c r="D21" s="9">
        <v>530.43399999999997</v>
      </c>
      <c r="E21" s="9">
        <v>1.8320000000000001</v>
      </c>
      <c r="F21" s="9"/>
      <c r="G21" s="9"/>
      <c r="H21" s="9"/>
      <c r="I21" s="9"/>
      <c r="J21" s="9"/>
      <c r="K21" s="9">
        <v>1505.037</v>
      </c>
      <c r="L21" s="8">
        <f t="shared" si="0"/>
        <v>0</v>
      </c>
    </row>
    <row r="22" spans="1:12" x14ac:dyDescent="0.25">
      <c r="A22" s="1" t="s">
        <v>14</v>
      </c>
      <c r="B22" s="9">
        <v>231.804</v>
      </c>
      <c r="C22" s="9">
        <v>193.934</v>
      </c>
      <c r="D22" s="9">
        <v>107.34399999999999</v>
      </c>
      <c r="E22" s="9">
        <v>62.302999999999997</v>
      </c>
      <c r="F22" s="9">
        <v>54.887</v>
      </c>
      <c r="G22" s="9">
        <v>18.760000000000002</v>
      </c>
      <c r="H22" s="9">
        <v>33.468000000000004</v>
      </c>
      <c r="I22" s="9"/>
      <c r="J22" s="9"/>
      <c r="K22" s="9">
        <v>702.5</v>
      </c>
      <c r="L22" s="8">
        <f t="shared" si="0"/>
        <v>0</v>
      </c>
    </row>
    <row r="23" spans="1:12" x14ac:dyDescent="0.25">
      <c r="A23" s="1" t="s">
        <v>15</v>
      </c>
      <c r="B23" s="9">
        <v>1532.6279999999999</v>
      </c>
      <c r="C23" s="9"/>
      <c r="D23" s="9"/>
      <c r="E23" s="9"/>
      <c r="F23" s="9"/>
      <c r="G23" s="9"/>
      <c r="H23" s="9"/>
      <c r="I23" s="9"/>
      <c r="J23" s="9"/>
      <c r="K23" s="9">
        <v>1532.6279999999999</v>
      </c>
      <c r="L23" s="8">
        <f t="shared" si="0"/>
        <v>0</v>
      </c>
    </row>
    <row r="24" spans="1:12" x14ac:dyDescent="0.25">
      <c r="A24" s="1" t="s">
        <v>8</v>
      </c>
      <c r="B24" s="9">
        <v>43903.072</v>
      </c>
      <c r="C24" s="9">
        <v>30625.933000000001</v>
      </c>
      <c r="D24" s="9">
        <v>21264.723000000002</v>
      </c>
      <c r="E24" s="9">
        <v>8048.0020000000004</v>
      </c>
      <c r="F24" s="9">
        <v>8818.3289999999997</v>
      </c>
      <c r="G24" s="9">
        <v>8251.3709999999992</v>
      </c>
      <c r="H24" s="9">
        <v>2091.0569999999998</v>
      </c>
      <c r="I24" s="9">
        <v>954.92399999999998</v>
      </c>
      <c r="J24" s="9"/>
      <c r="K24" s="9">
        <v>123957.41099999999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0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>
        <f t="shared" si="4"/>
        <v>0</v>
      </c>
      <c r="I25" s="8">
        <f t="shared" si="4"/>
        <v>0</v>
      </c>
      <c r="J25" s="8"/>
      <c r="K25" s="8">
        <f t="shared" si="4"/>
        <v>0</v>
      </c>
      <c r="L25" s="8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1297.71</v>
      </c>
      <c r="C29" s="9">
        <v>821.61599999999999</v>
      </c>
      <c r="D29" s="9">
        <v>584.44100000000003</v>
      </c>
      <c r="E29" s="9">
        <v>303.76299999999998</v>
      </c>
      <c r="F29" s="9">
        <v>313.11099999999999</v>
      </c>
      <c r="G29" s="9">
        <v>133.179</v>
      </c>
      <c r="H29" s="9">
        <v>70.025999999999996</v>
      </c>
      <c r="I29" s="9">
        <v>31.875</v>
      </c>
      <c r="J29" s="9"/>
      <c r="K29" s="9">
        <v>3555.72</v>
      </c>
      <c r="L29" s="8">
        <f t="shared" si="0"/>
        <v>9.9999999974897946E-4</v>
      </c>
    </row>
    <row r="30" spans="1:12" x14ac:dyDescent="0.25">
      <c r="A30" s="1" t="s">
        <v>10</v>
      </c>
      <c r="B30" s="9" t="e">
        <f>NA()</f>
        <v>#N/A</v>
      </c>
      <c r="C30" s="9">
        <v>814.54300000000001</v>
      </c>
      <c r="D30" s="9">
        <v>484.03100000000001</v>
      </c>
      <c r="E30" s="9">
        <v>237.864</v>
      </c>
      <c r="F30" s="9" t="e">
        <f>NA()</f>
        <v>#N/A</v>
      </c>
      <c r="G30" s="9">
        <v>31.881</v>
      </c>
      <c r="H30" s="9">
        <v>70.501000000000005</v>
      </c>
      <c r="I30" s="9" t="e">
        <f>NA()</f>
        <v>#N/A</v>
      </c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880.89200000000005</v>
      </c>
      <c r="D31" s="9">
        <v>545.69899999999996</v>
      </c>
      <c r="E31" s="9">
        <v>227.084</v>
      </c>
      <c r="F31" s="9" t="e">
        <f>NA()</f>
        <v>#N/A</v>
      </c>
      <c r="G31" s="9">
        <v>192.477</v>
      </c>
      <c r="H31" s="9">
        <v>39.506999999999998</v>
      </c>
      <c r="I31" s="9" t="e">
        <f>NA()</f>
        <v>#N/A</v>
      </c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9">
        <v>2196.5770000000002</v>
      </c>
      <c r="C32" s="15">
        <f>C30+C31</f>
        <v>1695.4349999999999</v>
      </c>
      <c r="D32" s="15">
        <f>D30+D31</f>
        <v>1029.73</v>
      </c>
      <c r="E32" s="15">
        <f>E30+E31</f>
        <v>464.94799999999998</v>
      </c>
      <c r="F32" s="9">
        <v>713.54200000000003</v>
      </c>
      <c r="G32" s="15">
        <f>G30+G31</f>
        <v>224.358</v>
      </c>
      <c r="H32" s="15">
        <f>H30+H31</f>
        <v>110.00800000000001</v>
      </c>
      <c r="I32" s="9">
        <v>97.71</v>
      </c>
      <c r="J32" s="15"/>
      <c r="K32" s="9">
        <v>6532.308</v>
      </c>
      <c r="L32" s="8">
        <f t="shared" si="0"/>
        <v>0</v>
      </c>
    </row>
    <row r="33" spans="1:12" x14ac:dyDescent="0.25">
      <c r="A33" s="1" t="s">
        <v>19</v>
      </c>
      <c r="B33" s="15">
        <f t="shared" ref="B33:I33" si="5">SUM(B29,B32)</f>
        <v>3494.2870000000003</v>
      </c>
      <c r="C33" s="15">
        <f t="shared" si="5"/>
        <v>2517.0509999999999</v>
      </c>
      <c r="D33" s="15">
        <f t="shared" si="5"/>
        <v>1614.171</v>
      </c>
      <c r="E33" s="15">
        <f t="shared" si="5"/>
        <v>768.71100000000001</v>
      </c>
      <c r="F33" s="15">
        <f t="shared" si="5"/>
        <v>1026.653</v>
      </c>
      <c r="G33" s="15">
        <f t="shared" si="5"/>
        <v>357.53700000000003</v>
      </c>
      <c r="H33" s="15">
        <f t="shared" si="5"/>
        <v>180.03399999999999</v>
      </c>
      <c r="I33" s="15">
        <f t="shared" si="5"/>
        <v>129.58499999999998</v>
      </c>
      <c r="J33" s="15">
        <f>SUM(J29,J32)</f>
        <v>0</v>
      </c>
      <c r="K33" s="15">
        <f>SUM(K29,K32)</f>
        <v>10088.028</v>
      </c>
      <c r="L33" s="8">
        <f t="shared" si="0"/>
        <v>9.9999999838473741E-4</v>
      </c>
    </row>
    <row r="34" spans="1:12" x14ac:dyDescent="0.25">
      <c r="A34" s="1" t="s">
        <v>13</v>
      </c>
      <c r="B34" s="9">
        <v>44.820999999999998</v>
      </c>
      <c r="C34" s="9">
        <v>24.353999999999999</v>
      </c>
      <c r="D34" s="9">
        <v>40.555</v>
      </c>
      <c r="E34" s="9">
        <v>0.19900000000000001</v>
      </c>
      <c r="F34" s="9"/>
      <c r="G34" s="9"/>
      <c r="H34" s="9"/>
      <c r="I34" s="9"/>
      <c r="J34" s="9"/>
      <c r="K34" s="9">
        <v>109.929</v>
      </c>
      <c r="L34" s="8">
        <f t="shared" si="0"/>
        <v>0</v>
      </c>
    </row>
    <row r="35" spans="1:12" x14ac:dyDescent="0.25">
      <c r="A35" s="1" t="s">
        <v>14</v>
      </c>
      <c r="B35" s="9">
        <v>19.606999999999999</v>
      </c>
      <c r="C35" s="9">
        <v>39.689</v>
      </c>
      <c r="D35" s="9">
        <v>19.972000000000001</v>
      </c>
      <c r="E35" s="9">
        <v>13.276999999999999</v>
      </c>
      <c r="F35" s="9">
        <v>10.997999999999999</v>
      </c>
      <c r="G35" s="9">
        <v>3.4580000000000002</v>
      </c>
      <c r="H35" s="9">
        <v>2.8439999999999999</v>
      </c>
      <c r="I35" s="9">
        <v>2.2029999999999998</v>
      </c>
      <c r="J35" s="9"/>
      <c r="K35" s="9">
        <v>112.048</v>
      </c>
      <c r="L35" s="8">
        <f t="shared" si="0"/>
        <v>0</v>
      </c>
    </row>
    <row r="36" spans="1:12" x14ac:dyDescent="0.25">
      <c r="A36" s="1" t="s">
        <v>15</v>
      </c>
      <c r="B36" s="9">
        <v>155.42099999999999</v>
      </c>
      <c r="C36" s="9"/>
      <c r="D36" s="9"/>
      <c r="E36" s="9"/>
      <c r="F36" s="9"/>
      <c r="G36" s="9"/>
      <c r="H36" s="9"/>
      <c r="I36" s="9"/>
      <c r="J36" s="9"/>
      <c r="K36" s="9">
        <v>155.42099999999999</v>
      </c>
      <c r="L36" s="8">
        <f t="shared" si="0"/>
        <v>0</v>
      </c>
    </row>
    <row r="37" spans="1:12" x14ac:dyDescent="0.25">
      <c r="A37" s="1" t="s">
        <v>8</v>
      </c>
      <c r="B37" s="9">
        <v>3714.136</v>
      </c>
      <c r="C37" s="9">
        <v>2581.0940000000001</v>
      </c>
      <c r="D37" s="9">
        <v>1674.6980000000001</v>
      </c>
      <c r="E37" s="9">
        <v>782.18700000000001</v>
      </c>
      <c r="F37" s="9">
        <v>1037.6510000000001</v>
      </c>
      <c r="G37" s="9">
        <v>360.995</v>
      </c>
      <c r="H37" s="9">
        <v>182.87700000000001</v>
      </c>
      <c r="I37" s="9">
        <v>131.78800000000001</v>
      </c>
      <c r="J37" s="9"/>
      <c r="K37" s="9">
        <v>10465.425999999999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6">SUM(C33:C36)-C37</f>
        <v>0</v>
      </c>
      <c r="D38" s="8">
        <f t="shared" si="6"/>
        <v>0</v>
      </c>
      <c r="E38" s="8">
        <f t="shared" si="6"/>
        <v>0</v>
      </c>
      <c r="F38" s="8">
        <f t="shared" si="6"/>
        <v>0</v>
      </c>
      <c r="G38" s="8">
        <f t="shared" si="6"/>
        <v>0</v>
      </c>
      <c r="H38" s="8">
        <f t="shared" si="6"/>
        <v>9.9999999997635314E-4</v>
      </c>
      <c r="I38" s="8">
        <f t="shared" si="6"/>
        <v>0</v>
      </c>
      <c r="J38" s="8"/>
      <c r="K38" s="8">
        <f t="shared" si="6"/>
        <v>0</v>
      </c>
      <c r="L38" s="8">
        <f t="shared" si="0"/>
        <v>9.9999999997635314E-4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8.6233041253856104</v>
      </c>
      <c r="C42" s="7">
        <f t="shared" ref="C42:K42" si="7">C29*100/C16</f>
        <v>9.3812256739142157</v>
      </c>
      <c r="D42" s="7">
        <f t="shared" si="7"/>
        <v>9.2602081721149769</v>
      </c>
      <c r="E42" s="7">
        <f t="shared" si="7"/>
        <v>9.6893326209519852</v>
      </c>
      <c r="F42" s="7">
        <f t="shared" si="7"/>
        <v>12.709361205540615</v>
      </c>
      <c r="G42" s="7">
        <f t="shared" si="7"/>
        <v>7.7307666855902957</v>
      </c>
      <c r="H42" s="7">
        <f t="shared" si="7"/>
        <v>7.1090653628744063</v>
      </c>
      <c r="I42" s="7">
        <f t="shared" si="7"/>
        <v>12.248544584702287</v>
      </c>
      <c r="J42" s="7" t="e">
        <f t="shared" si="7"/>
        <v>#DIV/0!</v>
      </c>
      <c r="K42" s="7">
        <f t="shared" si="7"/>
        <v>9.1914935592826552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8">B30*100/B17</f>
        <v>#N/A</v>
      </c>
      <c r="C43" s="7">
        <f t="shared" si="8"/>
        <v>12.335738511293535</v>
      </c>
      <c r="D43" s="7">
        <f t="shared" si="8"/>
        <v>10.433571184839353</v>
      </c>
      <c r="E43" s="7">
        <f t="shared" si="8"/>
        <v>12.624707090596912</v>
      </c>
      <c r="F43" s="7" t="e">
        <f t="shared" si="8"/>
        <v>#N/A</v>
      </c>
      <c r="G43" s="7">
        <f t="shared" si="8"/>
        <v>10.693692998668361</v>
      </c>
      <c r="H43" s="7">
        <f t="shared" si="8"/>
        <v>11.799942758536426</v>
      </c>
      <c r="I43" s="7" t="e">
        <f t="shared" si="8"/>
        <v>#N/A</v>
      </c>
      <c r="J43" s="7" t="e">
        <f t="shared" si="8"/>
        <v>#DIV/0!</v>
      </c>
      <c r="K43" s="7" t="e">
        <f t="shared" si="8"/>
        <v>#N/A</v>
      </c>
      <c r="L43" s="4" t="e">
        <f t="shared" si="0"/>
        <v>#N/A</v>
      </c>
    </row>
    <row r="44" spans="1:12" x14ac:dyDescent="0.25">
      <c r="A44" s="1" t="s">
        <v>11</v>
      </c>
      <c r="B44" s="7" t="e">
        <f t="shared" si="8"/>
        <v>#N/A</v>
      </c>
      <c r="C44" s="7">
        <f t="shared" si="8"/>
        <v>5.9577806014011099</v>
      </c>
      <c r="D44" s="7">
        <f t="shared" si="8"/>
        <v>5.6394487240168409</v>
      </c>
      <c r="E44" s="7">
        <f t="shared" si="8"/>
        <v>7.659524806162592</v>
      </c>
      <c r="F44" s="7" t="e">
        <f t="shared" si="8"/>
        <v>#N/A</v>
      </c>
      <c r="G44" s="7">
        <f t="shared" si="8"/>
        <v>3.0985864249920474</v>
      </c>
      <c r="H44" s="7">
        <f t="shared" si="8"/>
        <v>8.3155825348982102</v>
      </c>
      <c r="I44" s="7" t="e">
        <f t="shared" si="8"/>
        <v>#N/A</v>
      </c>
      <c r="J44" s="7" t="e">
        <f t="shared" si="8"/>
        <v>#DIV/0!</v>
      </c>
      <c r="K44" s="7" t="e">
        <f t="shared" si="8"/>
        <v>#N/A</v>
      </c>
      <c r="L44" s="4" t="e">
        <f t="shared" si="0"/>
        <v>#N/A</v>
      </c>
    </row>
    <row r="45" spans="1:12" x14ac:dyDescent="0.25">
      <c r="A45" s="1" t="s">
        <v>12</v>
      </c>
      <c r="B45" s="7">
        <f t="shared" si="8"/>
        <v>8.3196678158124584</v>
      </c>
      <c r="C45" s="7">
        <f t="shared" si="8"/>
        <v>7.9267835409072305</v>
      </c>
      <c r="D45" s="7">
        <f t="shared" si="8"/>
        <v>7.1930475426542566</v>
      </c>
      <c r="E45" s="7">
        <f t="shared" si="8"/>
        <v>9.5888461616196192</v>
      </c>
      <c r="F45" s="7">
        <f t="shared" si="8"/>
        <v>11.326392496797922</v>
      </c>
      <c r="G45" s="7">
        <f t="shared" si="8"/>
        <v>3.4464139755206573</v>
      </c>
      <c r="H45" s="7">
        <f t="shared" si="8"/>
        <v>10.256534569000481</v>
      </c>
      <c r="I45" s="7">
        <f t="shared" si="8"/>
        <v>14.065286768611566</v>
      </c>
      <c r="J45" s="7" t="e">
        <f t="shared" si="8"/>
        <v>#DIV/0!</v>
      </c>
      <c r="K45" s="7">
        <f t="shared" si="8"/>
        <v>8.011921943078617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8"/>
        <v>8.4299033665988823</v>
      </c>
      <c r="C46" s="7">
        <f t="shared" si="8"/>
        <v>8.3493206703098206</v>
      </c>
      <c r="D46" s="7">
        <f t="shared" si="8"/>
        <v>7.8255456636937755</v>
      </c>
      <c r="E46" s="7">
        <f t="shared" si="8"/>
        <v>9.6283041789148047</v>
      </c>
      <c r="F46" s="7">
        <f t="shared" si="8"/>
        <v>11.715179948700523</v>
      </c>
      <c r="G46" s="7">
        <f t="shared" si="8"/>
        <v>4.3429356737491913</v>
      </c>
      <c r="H46" s="7">
        <f t="shared" si="8"/>
        <v>8.7497551746242799</v>
      </c>
      <c r="I46" s="7">
        <f t="shared" si="8"/>
        <v>13.570189878985133</v>
      </c>
      <c r="J46" s="7" t="e">
        <f t="shared" si="8"/>
        <v>#DIV/0!</v>
      </c>
      <c r="K46" s="7">
        <f t="shared" si="8"/>
        <v>8.3914981715684966</v>
      </c>
      <c r="L46" s="4" t="e">
        <f t="shared" si="0"/>
        <v>#DIV/0!</v>
      </c>
    </row>
    <row r="47" spans="1:12" x14ac:dyDescent="0.25">
      <c r="A47" s="1" t="s">
        <v>13</v>
      </c>
      <c r="B47" s="7">
        <f t="shared" si="8"/>
        <v>6.5189630396714113</v>
      </c>
      <c r="C47" s="7">
        <f t="shared" si="8"/>
        <v>8.5385820919070348</v>
      </c>
      <c r="D47" s="7">
        <f t="shared" si="8"/>
        <v>7.6456260345302152</v>
      </c>
      <c r="E47" s="7">
        <f t="shared" si="8"/>
        <v>10.862445414847162</v>
      </c>
      <c r="F47" s="7" t="e">
        <f t="shared" si="8"/>
        <v>#DIV/0!</v>
      </c>
      <c r="G47" s="7" t="e">
        <f t="shared" si="8"/>
        <v>#DIV/0!</v>
      </c>
      <c r="H47" s="7" t="e">
        <f t="shared" si="8"/>
        <v>#DIV/0!</v>
      </c>
      <c r="I47" s="7" t="e">
        <f t="shared" si="8"/>
        <v>#DIV/0!</v>
      </c>
      <c r="J47" s="7" t="e">
        <f t="shared" si="8"/>
        <v>#DIV/0!</v>
      </c>
      <c r="K47" s="7">
        <f t="shared" si="8"/>
        <v>7.3040729231241484</v>
      </c>
      <c r="L47" s="4" t="e">
        <f t="shared" si="0"/>
        <v>#DIV/0!</v>
      </c>
    </row>
    <row r="48" spans="1:12" x14ac:dyDescent="0.25">
      <c r="A48" s="1" t="s">
        <v>14</v>
      </c>
      <c r="B48" s="7">
        <f t="shared" si="8"/>
        <v>8.4584390260737514</v>
      </c>
      <c r="C48" s="7">
        <f t="shared" si="8"/>
        <v>20.465209813647942</v>
      </c>
      <c r="D48" s="7">
        <f t="shared" si="8"/>
        <v>18.605604411983904</v>
      </c>
      <c r="E48" s="7">
        <f t="shared" si="8"/>
        <v>21.31037028714508</v>
      </c>
      <c r="F48" s="7">
        <f t="shared" si="8"/>
        <v>20.037531655947674</v>
      </c>
      <c r="G48" s="7">
        <f t="shared" si="8"/>
        <v>18.432835820895523</v>
      </c>
      <c r="H48" s="7">
        <f t="shared" si="8"/>
        <v>8.4976694155611323</v>
      </c>
      <c r="I48" s="7" t="e">
        <f t="shared" si="8"/>
        <v>#DIV/0!</v>
      </c>
      <c r="J48" s="7" t="e">
        <f t="shared" si="8"/>
        <v>#DIV/0!</v>
      </c>
      <c r="K48" s="7">
        <f t="shared" si="8"/>
        <v>15.949893238434163</v>
      </c>
      <c r="L48" s="4" t="e">
        <f t="shared" si="0"/>
        <v>#DIV/0!</v>
      </c>
    </row>
    <row r="49" spans="1:12" x14ac:dyDescent="0.25">
      <c r="A49" s="1" t="s">
        <v>15</v>
      </c>
      <c r="B49" s="7">
        <f t="shared" si="8"/>
        <v>10.14081694970991</v>
      </c>
      <c r="C49" s="7" t="e">
        <f t="shared" si="8"/>
        <v>#DIV/0!</v>
      </c>
      <c r="D49" s="7" t="e">
        <f t="shared" si="8"/>
        <v>#DIV/0!</v>
      </c>
      <c r="E49" s="7" t="e">
        <f t="shared" si="8"/>
        <v>#DIV/0!</v>
      </c>
      <c r="F49" s="7" t="e">
        <f t="shared" si="8"/>
        <v>#DIV/0!</v>
      </c>
      <c r="G49" s="7" t="e">
        <f t="shared" si="8"/>
        <v>#DIV/0!</v>
      </c>
      <c r="H49" s="7" t="e">
        <f t="shared" si="8"/>
        <v>#DIV/0!</v>
      </c>
      <c r="I49" s="7" t="e">
        <f t="shared" si="8"/>
        <v>#DIV/0!</v>
      </c>
      <c r="J49" s="7" t="e">
        <f t="shared" si="8"/>
        <v>#DIV/0!</v>
      </c>
      <c r="K49" s="7">
        <f t="shared" si="8"/>
        <v>10.14081694970991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8"/>
        <v>8.4598544721426325</v>
      </c>
      <c r="C50" s="7">
        <f t="shared" si="8"/>
        <v>8.4278052851483736</v>
      </c>
      <c r="D50" s="7">
        <f t="shared" si="8"/>
        <v>7.875475264831806</v>
      </c>
      <c r="E50" s="7">
        <f t="shared" si="8"/>
        <v>9.7190209445772986</v>
      </c>
      <c r="F50" s="7">
        <f t="shared" si="8"/>
        <v>11.766979889273808</v>
      </c>
      <c r="G50" s="7">
        <f t="shared" si="8"/>
        <v>4.3749699292396382</v>
      </c>
      <c r="H50" s="7">
        <f t="shared" si="8"/>
        <v>8.7456726430699891</v>
      </c>
      <c r="I50" s="7">
        <f t="shared" si="8"/>
        <v>13.800888866548544</v>
      </c>
      <c r="J50" s="7" t="e">
        <f t="shared" si="8"/>
        <v>#DIV/0!</v>
      </c>
      <c r="K50" s="7">
        <f t="shared" si="8"/>
        <v>8.4427594248479423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8.6233041253856104</v>
      </c>
      <c r="C53" s="114">
        <f t="shared" ref="C53:J53" si="9">IF(C57&gt;0,C58*100/C57,NA())</f>
        <v>9.3812256739142157</v>
      </c>
      <c r="D53" s="114">
        <f t="shared" si="9"/>
        <v>9.2602081721149769</v>
      </c>
      <c r="E53" s="114">
        <f t="shared" si="9"/>
        <v>9.6893326209519852</v>
      </c>
      <c r="F53" s="114">
        <f t="shared" si="9"/>
        <v>12.709361205540615</v>
      </c>
      <c r="G53" s="114">
        <f t="shared" si="9"/>
        <v>7.7307666855902957</v>
      </c>
      <c r="H53" s="114">
        <f t="shared" si="9"/>
        <v>7.1090653628744063</v>
      </c>
      <c r="I53" s="114">
        <f t="shared" si="9"/>
        <v>12.248544584702287</v>
      </c>
      <c r="J53" s="114">
        <f t="shared" si="9"/>
        <v>9.191496144270662</v>
      </c>
      <c r="K53" s="7">
        <f>K57</f>
        <v>9.191496144270662</v>
      </c>
      <c r="L53" s="7">
        <f>L57</f>
        <v>9.191496144270662</v>
      </c>
    </row>
    <row r="54" spans="1:12" x14ac:dyDescent="0.25">
      <c r="A54" s="1" t="s">
        <v>30</v>
      </c>
      <c r="B54" s="114">
        <f>IF(B63&gt;0,B64*100/B63,NA())</f>
        <v>8.3746075094786896</v>
      </c>
      <c r="C54" s="114">
        <f t="shared" ref="C54:J54" si="10">IF(C63&gt;0,C64*100/C63,NA())</f>
        <v>8.0459597184816332</v>
      </c>
      <c r="D54" s="114">
        <f t="shared" si="10"/>
        <v>7.2910273892765707</v>
      </c>
      <c r="E54" s="114">
        <f t="shared" si="10"/>
        <v>9.7379653924697784</v>
      </c>
      <c r="F54" s="114">
        <f t="shared" si="10"/>
        <v>11.401632554403795</v>
      </c>
      <c r="G54" s="114">
        <f t="shared" si="10"/>
        <v>3.4894772385806148</v>
      </c>
      <c r="H54" s="114">
        <f t="shared" si="10"/>
        <v>10.203221784521803</v>
      </c>
      <c r="I54" s="114">
        <f t="shared" si="10"/>
        <v>14.382407091518653</v>
      </c>
      <c r="J54" s="114">
        <f t="shared" si="10"/>
        <v>8.1030860214367806</v>
      </c>
      <c r="K54" s="7"/>
      <c r="L54" s="7">
        <f>L63</f>
        <v>8.1030860214367806</v>
      </c>
    </row>
    <row r="55" spans="1:12" x14ac:dyDescent="0.25">
      <c r="A55" s="1" t="s">
        <v>8</v>
      </c>
      <c r="B55" s="114">
        <f>IF(B60&gt;0,B61*100/B60,NA())</f>
        <v>8.4598544721426325</v>
      </c>
      <c r="C55" s="114">
        <f t="shared" ref="C55:J55" si="11">IF(C60&gt;0,C61*100/C60,NA())</f>
        <v>8.4278052851483736</v>
      </c>
      <c r="D55" s="114">
        <f t="shared" si="11"/>
        <v>7.875475264831806</v>
      </c>
      <c r="E55" s="114">
        <f t="shared" si="11"/>
        <v>9.7190209445772986</v>
      </c>
      <c r="F55" s="114">
        <f t="shared" si="11"/>
        <v>11.766979889273808</v>
      </c>
      <c r="G55" s="114">
        <f t="shared" si="11"/>
        <v>4.3749699292396382</v>
      </c>
      <c r="H55" s="114">
        <f t="shared" si="11"/>
        <v>8.7456726430699891</v>
      </c>
      <c r="I55" s="114">
        <f t="shared" si="11"/>
        <v>13.800888866548544</v>
      </c>
      <c r="J55" s="114">
        <f t="shared" si="11"/>
        <v>8.4427594248479423</v>
      </c>
      <c r="K55" s="7">
        <f>K50</f>
        <v>8.4427594248479423</v>
      </c>
      <c r="L55" s="7">
        <f>K50</f>
        <v>8.4427594248479423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15048.871999999999</v>
      </c>
      <c r="C57" s="3">
        <f t="shared" ref="C57:I57" si="12">IF(C58=0,0,C16)</f>
        <v>8758.0879999999997</v>
      </c>
      <c r="D57" s="3">
        <f t="shared" si="12"/>
        <v>6311.3159999999998</v>
      </c>
      <c r="E57" s="3">
        <f t="shared" si="12"/>
        <v>3135.0250000000001</v>
      </c>
      <c r="F57" s="3">
        <f t="shared" si="12"/>
        <v>2463.625</v>
      </c>
      <c r="G57" s="3">
        <f t="shared" si="12"/>
        <v>1722.7139999999999</v>
      </c>
      <c r="H57" s="3">
        <f t="shared" si="12"/>
        <v>985.024</v>
      </c>
      <c r="I57" s="3">
        <f t="shared" si="12"/>
        <v>260.23500000000001</v>
      </c>
      <c r="J57" s="3">
        <f>SUM(B57:I57)</f>
        <v>38684.898999999998</v>
      </c>
      <c r="K57" s="7">
        <f>J58*100/J57</f>
        <v>9.191496144270662</v>
      </c>
      <c r="L57" s="7">
        <f>K57*K$50/K$60</f>
        <v>9.191496144270662</v>
      </c>
    </row>
    <row r="58" spans="1:12" x14ac:dyDescent="0.25">
      <c r="A58" s="1" t="s">
        <v>32</v>
      </c>
      <c r="B58" s="3">
        <f>_xlfn.IFNA(B29,0)</f>
        <v>1297.71</v>
      </c>
      <c r="C58" s="3">
        <f t="shared" ref="C58:I58" si="13">_xlfn.IFNA(C29,0)</f>
        <v>821.61599999999999</v>
      </c>
      <c r="D58" s="3">
        <f t="shared" si="13"/>
        <v>584.44100000000003</v>
      </c>
      <c r="E58" s="3">
        <f t="shared" si="13"/>
        <v>303.76299999999998</v>
      </c>
      <c r="F58" s="3">
        <f t="shared" si="13"/>
        <v>313.11099999999999</v>
      </c>
      <c r="G58" s="3">
        <f t="shared" si="13"/>
        <v>133.179</v>
      </c>
      <c r="H58" s="3">
        <f t="shared" si="13"/>
        <v>70.025999999999996</v>
      </c>
      <c r="I58" s="3">
        <f t="shared" si="13"/>
        <v>31.875</v>
      </c>
      <c r="J58" s="3">
        <f>SUM(B58:I58)</f>
        <v>3555.7209999999995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43903.072</v>
      </c>
      <c r="C60" s="3">
        <f t="shared" ref="C60:I60" si="14">IF(C57=0,0,C24)</f>
        <v>30625.933000000001</v>
      </c>
      <c r="D60" s="3">
        <f t="shared" si="14"/>
        <v>21264.723000000002</v>
      </c>
      <c r="E60" s="3">
        <f t="shared" si="14"/>
        <v>8048.0020000000004</v>
      </c>
      <c r="F60" s="3">
        <f t="shared" si="14"/>
        <v>8818.3289999999997</v>
      </c>
      <c r="G60" s="3">
        <f t="shared" si="14"/>
        <v>8251.3709999999992</v>
      </c>
      <c r="H60" s="3">
        <f t="shared" si="14"/>
        <v>2091.0569999999998</v>
      </c>
      <c r="I60" s="3">
        <f t="shared" si="14"/>
        <v>954.92399999999998</v>
      </c>
      <c r="J60" s="3">
        <f>SUM(B60:I60)</f>
        <v>123957.41100000001</v>
      </c>
      <c r="K60" s="7">
        <f>J61*100/J60</f>
        <v>8.4427594248479423</v>
      </c>
      <c r="L60" s="7">
        <f>K60*K$50/K$60</f>
        <v>8.4427594248479423</v>
      </c>
    </row>
    <row r="61" spans="1:12" x14ac:dyDescent="0.25">
      <c r="A61" s="1" t="s">
        <v>39</v>
      </c>
      <c r="B61" s="3">
        <f>IF(B58=0,0,B37)</f>
        <v>3714.136</v>
      </c>
      <c r="C61" s="3">
        <f t="shared" ref="C61:I61" si="15">IF(C58=0,0,C37)</f>
        <v>2581.0940000000001</v>
      </c>
      <c r="D61" s="3">
        <f t="shared" si="15"/>
        <v>1674.6980000000001</v>
      </c>
      <c r="E61" s="3">
        <f t="shared" si="15"/>
        <v>782.18700000000001</v>
      </c>
      <c r="F61" s="3">
        <f t="shared" si="15"/>
        <v>1037.6510000000001</v>
      </c>
      <c r="G61" s="3">
        <f t="shared" si="15"/>
        <v>360.995</v>
      </c>
      <c r="H61" s="3">
        <f t="shared" si="15"/>
        <v>182.87700000000001</v>
      </c>
      <c r="I61" s="3">
        <f t="shared" si="15"/>
        <v>131.78800000000001</v>
      </c>
      <c r="J61" s="3">
        <f>SUM(B61:I61)</f>
        <v>10465.426000000001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28854.2</v>
      </c>
      <c r="C63" s="3">
        <f t="shared" ref="C63:J64" si="16">C60-C57</f>
        <v>21867.845000000001</v>
      </c>
      <c r="D63" s="3">
        <f t="shared" si="16"/>
        <v>14953.407000000003</v>
      </c>
      <c r="E63" s="3">
        <f t="shared" si="16"/>
        <v>4912.9770000000008</v>
      </c>
      <c r="F63" s="3">
        <f t="shared" si="16"/>
        <v>6354.7039999999997</v>
      </c>
      <c r="G63" s="3">
        <f t="shared" si="16"/>
        <v>6528.6569999999992</v>
      </c>
      <c r="H63" s="3">
        <f t="shared" si="16"/>
        <v>1106.0329999999999</v>
      </c>
      <c r="I63" s="3">
        <f t="shared" si="16"/>
        <v>694.68899999999996</v>
      </c>
      <c r="J63" s="3">
        <f t="shared" si="16"/>
        <v>85272.512000000017</v>
      </c>
      <c r="K63" s="7">
        <f>J64*100/J63</f>
        <v>8.1030860214367806</v>
      </c>
      <c r="L63" s="7">
        <f>K63*K$50/K$60</f>
        <v>8.1030860214367806</v>
      </c>
    </row>
    <row r="64" spans="1:12" x14ac:dyDescent="0.25">
      <c r="A64" s="1" t="s">
        <v>193</v>
      </c>
      <c r="B64" s="3">
        <f>B61-B58</f>
        <v>2416.4259999999999</v>
      </c>
      <c r="C64" s="3">
        <f t="shared" si="16"/>
        <v>1759.4780000000001</v>
      </c>
      <c r="D64" s="3">
        <f t="shared" si="16"/>
        <v>1090.2570000000001</v>
      </c>
      <c r="E64" s="3">
        <f t="shared" si="16"/>
        <v>478.42400000000004</v>
      </c>
      <c r="F64" s="3">
        <f t="shared" si="16"/>
        <v>724.54000000000008</v>
      </c>
      <c r="G64" s="3">
        <f t="shared" si="16"/>
        <v>227.816</v>
      </c>
      <c r="H64" s="3">
        <f t="shared" si="16"/>
        <v>112.85100000000001</v>
      </c>
      <c r="I64" s="3">
        <f t="shared" si="16"/>
        <v>99.913000000000011</v>
      </c>
      <c r="J64" s="3">
        <f t="shared" si="16"/>
        <v>6909.7050000000017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AF02-FB1F-4AE5-BA05-8F898520FEC7}">
  <sheetPr>
    <tabColor rgb="FF92D050"/>
  </sheetPr>
  <dimension ref="A1:M64"/>
  <sheetViews>
    <sheetView topLeftCell="A37" workbookViewId="0">
      <selection activeCell="H73" sqref="H73"/>
    </sheetView>
  </sheetViews>
  <sheetFormatPr defaultRowHeight="15" x14ac:dyDescent="0.25"/>
  <cols>
    <col min="1" max="1" width="12.28515625" customWidth="1"/>
    <col min="2" max="12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120" t="s">
        <v>16</v>
      </c>
    </row>
    <row r="3" spans="1:13" x14ac:dyDescent="0.25">
      <c r="A3" s="1" t="s">
        <v>9</v>
      </c>
      <c r="B3" s="3">
        <v>2197765</v>
      </c>
      <c r="C3" s="3">
        <v>1639066</v>
      </c>
      <c r="D3" s="3">
        <v>1031612</v>
      </c>
      <c r="E3" s="3">
        <v>581503</v>
      </c>
      <c r="F3" s="3">
        <v>556378</v>
      </c>
      <c r="G3" s="3">
        <v>182340</v>
      </c>
      <c r="H3" s="3">
        <v>99078</v>
      </c>
      <c r="I3" s="3">
        <v>38252</v>
      </c>
      <c r="J3" s="3"/>
      <c r="K3" s="3">
        <v>6325994</v>
      </c>
      <c r="L3" s="119">
        <f>SUM(B3:J3)-K3</f>
        <v>0</v>
      </c>
    </row>
    <row r="4" spans="1:13" x14ac:dyDescent="0.25">
      <c r="A4" s="1" t="s">
        <v>10</v>
      </c>
      <c r="B4" s="3" t="e">
        <f>NA()</f>
        <v>#N/A</v>
      </c>
      <c r="C4" s="3">
        <v>169304</v>
      </c>
      <c r="D4" s="3">
        <v>117175</v>
      </c>
      <c r="E4" s="3">
        <v>59557</v>
      </c>
      <c r="F4" s="3" t="e">
        <f>NA()</f>
        <v>#N/A</v>
      </c>
      <c r="G4" s="3">
        <v>23114</v>
      </c>
      <c r="H4" s="3">
        <v>10593</v>
      </c>
      <c r="I4" s="1" t="e">
        <f>NA()</f>
        <v>#N/A</v>
      </c>
      <c r="J4" s="3"/>
      <c r="K4" s="1" t="e">
        <f>NA()</f>
        <v>#N/A</v>
      </c>
      <c r="L4" s="119" t="e">
        <f t="shared" ref="L4:L38" si="0">SUM(B4:J4)-K4</f>
        <v>#N/A</v>
      </c>
    </row>
    <row r="5" spans="1:13" x14ac:dyDescent="0.25">
      <c r="A5" s="1" t="s">
        <v>11</v>
      </c>
      <c r="B5" s="3" t="e">
        <f>NA()</f>
        <v>#N/A</v>
      </c>
      <c r="C5" s="3">
        <v>85513</v>
      </c>
      <c r="D5" s="3">
        <v>52096</v>
      </c>
      <c r="E5" s="3">
        <v>34019</v>
      </c>
      <c r="F5" s="3" t="e">
        <f>NA()</f>
        <v>#N/A</v>
      </c>
      <c r="G5" s="3">
        <v>18617</v>
      </c>
      <c r="H5" s="3">
        <v>104</v>
      </c>
      <c r="I5" s="1" t="e">
        <f>NA()</f>
        <v>#N/A</v>
      </c>
      <c r="J5" s="1"/>
      <c r="K5" s="1" t="e">
        <f>NA()</f>
        <v>#N/A</v>
      </c>
      <c r="L5" s="119" t="e">
        <f t="shared" si="0"/>
        <v>#N/A</v>
      </c>
    </row>
    <row r="6" spans="1:13" x14ac:dyDescent="0.25">
      <c r="A6" s="1" t="s">
        <v>12</v>
      </c>
      <c r="B6" s="3">
        <v>252036</v>
      </c>
      <c r="C6" s="117">
        <f>C4+C5</f>
        <v>254817</v>
      </c>
      <c r="D6" s="117">
        <f>D4+D5</f>
        <v>169271</v>
      </c>
      <c r="E6" s="117">
        <f>E4+E5</f>
        <v>93576</v>
      </c>
      <c r="F6" s="3">
        <v>84304</v>
      </c>
      <c r="G6" s="117">
        <f>G4+G5</f>
        <v>41731</v>
      </c>
      <c r="H6" s="117">
        <f>H4+H5</f>
        <v>10697</v>
      </c>
      <c r="I6" s="3">
        <v>7064</v>
      </c>
      <c r="J6" s="3"/>
      <c r="K6" s="12">
        <f>942544-29048</f>
        <v>913496</v>
      </c>
      <c r="L6" s="119">
        <f t="shared" si="0"/>
        <v>0</v>
      </c>
      <c r="M6" t="s">
        <v>225</v>
      </c>
    </row>
    <row r="7" spans="1:13" x14ac:dyDescent="0.25">
      <c r="A7" s="1" t="s">
        <v>19</v>
      </c>
      <c r="B7" s="117">
        <f>SUM(B3,B6)</f>
        <v>2449801</v>
      </c>
      <c r="C7" s="117">
        <f t="shared" ref="C7:K7" si="1">SUM(C3,C6)</f>
        <v>1893883</v>
      </c>
      <c r="D7" s="117">
        <f t="shared" si="1"/>
        <v>1200883</v>
      </c>
      <c r="E7" s="117">
        <f t="shared" si="1"/>
        <v>675079</v>
      </c>
      <c r="F7" s="117">
        <f t="shared" si="1"/>
        <v>640682</v>
      </c>
      <c r="G7" s="117">
        <f t="shared" si="1"/>
        <v>224071</v>
      </c>
      <c r="H7" s="117">
        <f t="shared" si="1"/>
        <v>109775</v>
      </c>
      <c r="I7" s="117">
        <f t="shared" si="1"/>
        <v>45316</v>
      </c>
      <c r="J7" s="117"/>
      <c r="K7" s="117">
        <f t="shared" si="1"/>
        <v>7239490</v>
      </c>
      <c r="L7" s="119">
        <f t="shared" si="0"/>
        <v>0</v>
      </c>
    </row>
    <row r="8" spans="1:13" x14ac:dyDescent="0.25">
      <c r="A8" s="1" t="s">
        <v>13</v>
      </c>
      <c r="B8" s="3">
        <v>0</v>
      </c>
      <c r="C8" s="3">
        <v>14</v>
      </c>
      <c r="D8" s="1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16</v>
      </c>
      <c r="L8" s="119">
        <f t="shared" si="0"/>
        <v>0</v>
      </c>
    </row>
    <row r="9" spans="1:13" x14ac:dyDescent="0.25">
      <c r="A9" s="1" t="s">
        <v>14</v>
      </c>
      <c r="B9" s="3">
        <v>767</v>
      </c>
      <c r="C9" s="3">
        <v>1856</v>
      </c>
      <c r="D9" s="1">
        <v>132</v>
      </c>
      <c r="E9" s="3">
        <v>172</v>
      </c>
      <c r="F9" s="3">
        <v>148</v>
      </c>
      <c r="G9" s="3">
        <v>212</v>
      </c>
      <c r="H9" s="3">
        <v>924</v>
      </c>
      <c r="I9" s="3">
        <v>5</v>
      </c>
      <c r="J9" s="3"/>
      <c r="K9" s="3">
        <v>4216</v>
      </c>
      <c r="L9" s="119">
        <f t="shared" si="0"/>
        <v>0</v>
      </c>
    </row>
    <row r="10" spans="1:13" x14ac:dyDescent="0.25">
      <c r="A10" s="1" t="s">
        <v>15</v>
      </c>
      <c r="B10" s="3">
        <v>29048</v>
      </c>
      <c r="C10" s="3">
        <v>0</v>
      </c>
      <c r="D10" s="1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/>
      <c r="K10" s="3">
        <v>29048</v>
      </c>
      <c r="L10" s="119">
        <f t="shared" si="0"/>
        <v>0</v>
      </c>
    </row>
    <row r="11" spans="1:13" x14ac:dyDescent="0.25">
      <c r="A11" s="1" t="s">
        <v>8</v>
      </c>
      <c r="B11" s="3">
        <v>2479616</v>
      </c>
      <c r="C11" s="3">
        <v>1895753</v>
      </c>
      <c r="D11" s="3">
        <v>1201016</v>
      </c>
      <c r="E11" s="3">
        <v>675252</v>
      </c>
      <c r="F11" s="3">
        <v>640830</v>
      </c>
      <c r="G11" s="3">
        <v>224283</v>
      </c>
      <c r="H11" s="3">
        <v>110699</v>
      </c>
      <c r="I11" s="3">
        <v>45321</v>
      </c>
      <c r="J11" s="3"/>
      <c r="K11" s="3">
        <v>7272770</v>
      </c>
      <c r="L11" s="119">
        <f t="shared" si="0"/>
        <v>0</v>
      </c>
    </row>
    <row r="12" spans="1:13" x14ac:dyDescent="0.25">
      <c r="A12" s="120" t="s">
        <v>16</v>
      </c>
      <c r="B12" s="119">
        <f>SUM(B7:B10)-B11</f>
        <v>0</v>
      </c>
      <c r="C12" s="119">
        <f t="shared" ref="C12:K12" si="2">SUM(C7:C10)-C11</f>
        <v>0</v>
      </c>
      <c r="D12" s="119">
        <f t="shared" si="2"/>
        <v>0</v>
      </c>
      <c r="E12" s="119">
        <f t="shared" si="2"/>
        <v>0</v>
      </c>
      <c r="F12" s="119">
        <f t="shared" si="2"/>
        <v>0</v>
      </c>
      <c r="G12" s="119">
        <f t="shared" si="2"/>
        <v>0</v>
      </c>
      <c r="H12" s="119">
        <f t="shared" si="2"/>
        <v>0</v>
      </c>
      <c r="I12" s="119">
        <f t="shared" si="2"/>
        <v>0</v>
      </c>
      <c r="J12" s="119"/>
      <c r="K12" s="119">
        <f t="shared" si="2"/>
        <v>0</v>
      </c>
      <c r="L12" s="119">
        <f t="shared" si="0"/>
        <v>0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3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119" t="e">
        <f t="shared" si="0"/>
        <v>#VALUE!</v>
      </c>
    </row>
    <row r="16" spans="1:13" x14ac:dyDescent="0.25">
      <c r="A16" s="1" t="s">
        <v>9</v>
      </c>
      <c r="B16" s="9">
        <v>15222.949000000001</v>
      </c>
      <c r="C16" s="9">
        <v>8857.902</v>
      </c>
      <c r="D16" s="9">
        <v>6530.0519999999997</v>
      </c>
      <c r="E16" s="9">
        <v>3159.1280000000002</v>
      </c>
      <c r="F16" s="9">
        <v>2595.4690000000001</v>
      </c>
      <c r="G16" s="9">
        <v>1744.2819999999999</v>
      </c>
      <c r="H16" s="9">
        <v>1005.076</v>
      </c>
      <c r="I16" s="9">
        <v>265.24799999999999</v>
      </c>
      <c r="J16" s="9"/>
      <c r="K16" s="9">
        <v>39380.106</v>
      </c>
      <c r="L16" s="121">
        <f t="shared" si="0"/>
        <v>0</v>
      </c>
    </row>
    <row r="17" spans="1:12" x14ac:dyDescent="0.25">
      <c r="A17" s="1" t="s">
        <v>10</v>
      </c>
      <c r="B17" s="3" t="e">
        <f>NA()</f>
        <v>#N/A</v>
      </c>
      <c r="C17" s="9">
        <v>6873.3379999999997</v>
      </c>
      <c r="D17" s="9">
        <v>4911.2709999999997</v>
      </c>
      <c r="E17" s="9">
        <v>1955.8889999999999</v>
      </c>
      <c r="F17" s="9" t="e">
        <f>NA()</f>
        <v>#N/A</v>
      </c>
      <c r="G17" s="9">
        <v>564.98699999999997</v>
      </c>
      <c r="H17" s="9">
        <v>620.59500000000003</v>
      </c>
      <c r="I17" s="9" t="e">
        <f>NA()</f>
        <v>#N/A</v>
      </c>
      <c r="J17" s="9"/>
      <c r="K17" s="9" t="e">
        <f>NA()</f>
        <v>#N/A</v>
      </c>
      <c r="L17" s="121" t="e">
        <f t="shared" si="0"/>
        <v>#N/A</v>
      </c>
    </row>
    <row r="18" spans="1:12" x14ac:dyDescent="0.25">
      <c r="A18" s="1" t="s">
        <v>11</v>
      </c>
      <c r="B18" s="3" t="e">
        <f>NA()</f>
        <v>#N/A</v>
      </c>
      <c r="C18" s="9">
        <v>14551.503000000001</v>
      </c>
      <c r="D18" s="9">
        <v>9998.1039999999994</v>
      </c>
      <c r="E18" s="9">
        <v>3026.9549999999999</v>
      </c>
      <c r="F18" s="9" t="e">
        <f>NA()</f>
        <v>#N/A</v>
      </c>
      <c r="G18" s="9">
        <v>6022.5709999999999</v>
      </c>
      <c r="H18" s="9">
        <v>501.303</v>
      </c>
      <c r="I18" s="9" t="e">
        <f>NA()</f>
        <v>#N/A</v>
      </c>
      <c r="J18" s="9"/>
      <c r="K18" s="9" t="e">
        <f>NA()</f>
        <v>#N/A</v>
      </c>
      <c r="L18" s="121" t="e">
        <f t="shared" si="0"/>
        <v>#N/A</v>
      </c>
    </row>
    <row r="19" spans="1:12" x14ac:dyDescent="0.25">
      <c r="A19" s="1" t="s">
        <v>12</v>
      </c>
      <c r="B19" s="9">
        <v>27328.812999999998</v>
      </c>
      <c r="C19" s="118">
        <f>C17+C18</f>
        <v>21424.841</v>
      </c>
      <c r="D19" s="118">
        <f>D17+D18</f>
        <v>14909.375</v>
      </c>
      <c r="E19" s="118">
        <f>E17+E18</f>
        <v>4982.8440000000001</v>
      </c>
      <c r="F19" s="9">
        <v>6539.39</v>
      </c>
      <c r="G19" s="118">
        <f>G17+G18</f>
        <v>6587.558</v>
      </c>
      <c r="H19" s="118">
        <f>H17+H18</f>
        <v>1121.8980000000001</v>
      </c>
      <c r="I19" s="9">
        <v>726.51700000000005</v>
      </c>
      <c r="J19" s="15"/>
      <c r="K19" s="9">
        <v>83621.236000000004</v>
      </c>
      <c r="L19" s="121">
        <f t="shared" si="0"/>
        <v>0</v>
      </c>
    </row>
    <row r="20" spans="1:12" x14ac:dyDescent="0.25">
      <c r="A20" s="1" t="s">
        <v>19</v>
      </c>
      <c r="B20" s="118">
        <f t="shared" ref="B20:I20" si="3">SUM(B16,B19)</f>
        <v>42551.762000000002</v>
      </c>
      <c r="C20" s="118">
        <f t="shared" si="3"/>
        <v>30282.743000000002</v>
      </c>
      <c r="D20" s="118">
        <f t="shared" si="3"/>
        <v>21439.427</v>
      </c>
      <c r="E20" s="118">
        <f t="shared" si="3"/>
        <v>8141.9719999999998</v>
      </c>
      <c r="F20" s="118">
        <f t="shared" si="3"/>
        <v>9134.8590000000004</v>
      </c>
      <c r="G20" s="118">
        <f t="shared" si="3"/>
        <v>8331.84</v>
      </c>
      <c r="H20" s="118">
        <f t="shared" si="3"/>
        <v>2126.9740000000002</v>
      </c>
      <c r="I20" s="118">
        <f t="shared" si="3"/>
        <v>991.7650000000001</v>
      </c>
      <c r="J20" s="118"/>
      <c r="K20" s="118">
        <f>SUM(K16,K19)</f>
        <v>123001.342</v>
      </c>
      <c r="L20" s="121">
        <f t="shared" si="0"/>
        <v>0</v>
      </c>
    </row>
    <row r="21" spans="1:12" x14ac:dyDescent="0.25">
      <c r="A21" s="1" t="s">
        <v>13</v>
      </c>
      <c r="B21" s="9">
        <v>0</v>
      </c>
      <c r="C21" s="9">
        <v>294.42899999999997</v>
      </c>
      <c r="D21" s="9">
        <v>529.30200000000002</v>
      </c>
      <c r="E21" s="9">
        <v>1.732</v>
      </c>
      <c r="F21" s="9">
        <v>0</v>
      </c>
      <c r="G21" s="9">
        <v>0</v>
      </c>
      <c r="H21" s="9">
        <v>0</v>
      </c>
      <c r="I21" s="9">
        <v>0</v>
      </c>
      <c r="J21" s="9"/>
      <c r="K21" s="9">
        <v>825.46299999999997</v>
      </c>
      <c r="L21" s="121">
        <f t="shared" si="0"/>
        <v>0</v>
      </c>
    </row>
    <row r="22" spans="1:12" x14ac:dyDescent="0.25">
      <c r="A22" s="1" t="s">
        <v>14</v>
      </c>
      <c r="B22" s="9">
        <v>234.03</v>
      </c>
      <c r="C22" s="9">
        <v>201.14500000000001</v>
      </c>
      <c r="D22" s="9">
        <v>114.246</v>
      </c>
      <c r="E22" s="9">
        <v>63.512999999999998</v>
      </c>
      <c r="F22" s="9">
        <v>58.942999999999998</v>
      </c>
      <c r="G22" s="9">
        <v>18.908999999999999</v>
      </c>
      <c r="H22" s="9">
        <v>35.023000000000003</v>
      </c>
      <c r="I22" s="9">
        <v>0</v>
      </c>
      <c r="J22" s="9"/>
      <c r="K22" s="9">
        <v>725.80899999999997</v>
      </c>
      <c r="L22" s="121">
        <f t="shared" si="0"/>
        <v>0</v>
      </c>
    </row>
    <row r="23" spans="1:12" x14ac:dyDescent="0.25">
      <c r="A23" s="1" t="s">
        <v>15</v>
      </c>
      <c r="B23" s="9">
        <v>2322.7750000000001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/>
      <c r="K23" s="9">
        <v>2322.7750000000001</v>
      </c>
      <c r="L23" s="121">
        <f t="shared" si="0"/>
        <v>0</v>
      </c>
    </row>
    <row r="24" spans="1:12" x14ac:dyDescent="0.25">
      <c r="A24" s="1" t="s">
        <v>8</v>
      </c>
      <c r="B24" s="11">
        <v>45108.567000000003</v>
      </c>
      <c r="C24" s="11">
        <v>30778.316999999999</v>
      </c>
      <c r="D24" s="11">
        <v>22082.974999999999</v>
      </c>
      <c r="E24" s="11">
        <v>8207.2170000000006</v>
      </c>
      <c r="F24" s="11">
        <v>9193.8019999999997</v>
      </c>
      <c r="G24" s="11">
        <v>8350.7489999999998</v>
      </c>
      <c r="H24" s="11">
        <v>2161.9969999999998</v>
      </c>
      <c r="I24" s="11">
        <v>991.76499999999999</v>
      </c>
      <c r="J24" s="11"/>
      <c r="K24" s="11">
        <v>126875.389</v>
      </c>
      <c r="L24" s="121">
        <f t="shared" si="0"/>
        <v>0</v>
      </c>
    </row>
    <row r="25" spans="1:12" x14ac:dyDescent="0.25">
      <c r="A25" s="120" t="s">
        <v>16</v>
      </c>
      <c r="B25" s="121">
        <f>SUM(B20:B23)-B24</f>
        <v>0</v>
      </c>
      <c r="C25" s="121">
        <f t="shared" ref="C25:K25" si="4">SUM(C20:C23)-C24</f>
        <v>0</v>
      </c>
      <c r="D25" s="121">
        <f t="shared" si="4"/>
        <v>0</v>
      </c>
      <c r="E25" s="121">
        <f t="shared" si="4"/>
        <v>0</v>
      </c>
      <c r="F25" s="121">
        <f t="shared" si="4"/>
        <v>0</v>
      </c>
      <c r="G25" s="121">
        <f t="shared" si="4"/>
        <v>0</v>
      </c>
      <c r="H25" s="121">
        <f t="shared" si="4"/>
        <v>0</v>
      </c>
      <c r="I25" s="121">
        <f t="shared" si="4"/>
        <v>0</v>
      </c>
      <c r="J25" s="121"/>
      <c r="K25" s="121">
        <f t="shared" si="4"/>
        <v>0</v>
      </c>
      <c r="L25" s="121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21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21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121" t="e">
        <f t="shared" si="0"/>
        <v>#VALUE!</v>
      </c>
    </row>
    <row r="29" spans="1:12" x14ac:dyDescent="0.25">
      <c r="A29" s="1" t="s">
        <v>9</v>
      </c>
      <c r="B29" s="9">
        <v>1370.2940000000001</v>
      </c>
      <c r="C29" s="9">
        <v>884.23299999999995</v>
      </c>
      <c r="D29" s="9">
        <v>608.08600000000001</v>
      </c>
      <c r="E29" s="9">
        <v>319.12</v>
      </c>
      <c r="F29" s="9">
        <v>354.94900000000001</v>
      </c>
      <c r="G29" s="9">
        <v>139.477</v>
      </c>
      <c r="H29" s="9">
        <v>74.138000000000005</v>
      </c>
      <c r="I29" s="9">
        <v>32.947000000000003</v>
      </c>
      <c r="J29" s="9"/>
      <c r="K29" s="9">
        <v>3783.2440000000001</v>
      </c>
      <c r="L29" s="121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899.548</v>
      </c>
      <c r="D30" s="9">
        <v>516.54999999999995</v>
      </c>
      <c r="E30" s="9">
        <v>248.17400000000001</v>
      </c>
      <c r="F30" s="9" t="e">
        <f>NA()</f>
        <v>#N/A</v>
      </c>
      <c r="G30" s="9">
        <v>69.661000000000001</v>
      </c>
      <c r="H30" s="9">
        <v>76.125</v>
      </c>
      <c r="I30" s="9" t="e">
        <f>NA()</f>
        <v>#N/A</v>
      </c>
      <c r="J30" s="9"/>
      <c r="K30" s="9" t="e">
        <f>NA()</f>
        <v>#N/A</v>
      </c>
      <c r="L30" s="121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903.25</v>
      </c>
      <c r="D31" s="9">
        <v>569.25199999999995</v>
      </c>
      <c r="E31" s="9">
        <v>231.85499999999999</v>
      </c>
      <c r="F31" s="9" t="e">
        <f>NA()</f>
        <v>#N/A</v>
      </c>
      <c r="G31" s="9">
        <v>179.035</v>
      </c>
      <c r="H31" s="9">
        <v>44.817</v>
      </c>
      <c r="I31" s="9" t="e">
        <f>NA()</f>
        <v>#N/A</v>
      </c>
      <c r="J31" s="9"/>
      <c r="K31" s="9" t="e">
        <f>NA()</f>
        <v>#N/A</v>
      </c>
      <c r="L31" s="121" t="e">
        <f t="shared" si="0"/>
        <v>#N/A</v>
      </c>
    </row>
    <row r="32" spans="1:12" x14ac:dyDescent="0.25">
      <c r="A32" s="1" t="s">
        <v>12</v>
      </c>
      <c r="B32" s="9">
        <v>2372.8670000000002</v>
      </c>
      <c r="C32" s="118">
        <f>C30+C31</f>
        <v>1802.798</v>
      </c>
      <c r="D32" s="118">
        <f>D30+D31</f>
        <v>1085.8019999999999</v>
      </c>
      <c r="E32" s="118">
        <f>E30+E31</f>
        <v>480.029</v>
      </c>
      <c r="F32" s="9">
        <v>788.25900000000001</v>
      </c>
      <c r="G32" s="118">
        <f>G30+G31</f>
        <v>248.696</v>
      </c>
      <c r="H32" s="118">
        <f>H30+H31</f>
        <v>120.94200000000001</v>
      </c>
      <c r="I32" s="9">
        <v>102.765</v>
      </c>
      <c r="J32" s="15"/>
      <c r="K32" s="9">
        <v>7002.1580000000004</v>
      </c>
      <c r="L32" s="121">
        <f t="shared" si="0"/>
        <v>0</v>
      </c>
    </row>
    <row r="33" spans="1:12" x14ac:dyDescent="0.25">
      <c r="A33" s="1" t="s">
        <v>19</v>
      </c>
      <c r="B33" s="118">
        <f>SUM(B29,B32)</f>
        <v>3743.1610000000001</v>
      </c>
      <c r="C33" s="118">
        <f>SUM(C29,C32)</f>
        <v>2687.0309999999999</v>
      </c>
      <c r="D33" s="118">
        <f>SUM(D29,D32)</f>
        <v>1693.8879999999999</v>
      </c>
      <c r="E33" s="118">
        <f>SUM(E29,E32)</f>
        <v>799.149</v>
      </c>
      <c r="F33" s="118">
        <f t="shared" ref="F33:K33" si="5">SUM(F29,F32)</f>
        <v>1143.2080000000001</v>
      </c>
      <c r="G33" s="118">
        <f t="shared" si="5"/>
        <v>388.173</v>
      </c>
      <c r="H33" s="118">
        <f t="shared" si="5"/>
        <v>195.08</v>
      </c>
      <c r="I33" s="118">
        <f t="shared" si="5"/>
        <v>135.71199999999999</v>
      </c>
      <c r="J33" s="118"/>
      <c r="K33" s="118">
        <f t="shared" si="5"/>
        <v>10785.402</v>
      </c>
      <c r="L33" s="121">
        <f t="shared" si="0"/>
        <v>0</v>
      </c>
    </row>
    <row r="34" spans="1:12" x14ac:dyDescent="0.25">
      <c r="A34" s="1" t="s">
        <v>13</v>
      </c>
      <c r="B34" s="9">
        <v>0</v>
      </c>
      <c r="C34" s="9">
        <v>24.643000000000001</v>
      </c>
      <c r="D34" s="9">
        <v>39.253999999999998</v>
      </c>
      <c r="E34" s="9">
        <v>0.2</v>
      </c>
      <c r="F34" s="9">
        <v>0</v>
      </c>
      <c r="G34" s="9">
        <v>0</v>
      </c>
      <c r="H34" s="9">
        <v>0</v>
      </c>
      <c r="I34" s="9">
        <v>0</v>
      </c>
      <c r="J34" s="9"/>
      <c r="K34" s="9">
        <v>64.096999999999994</v>
      </c>
      <c r="L34" s="121">
        <f t="shared" si="0"/>
        <v>0</v>
      </c>
    </row>
    <row r="35" spans="1:12" x14ac:dyDescent="0.25">
      <c r="A35" s="1" t="s">
        <v>14</v>
      </c>
      <c r="B35" s="9">
        <v>20.420000000000002</v>
      </c>
      <c r="C35" s="9">
        <v>42.325000000000003</v>
      </c>
      <c r="D35" s="9">
        <v>21.38</v>
      </c>
      <c r="E35" s="9">
        <v>13.802</v>
      </c>
      <c r="F35" s="9">
        <v>12.391</v>
      </c>
      <c r="G35" s="9">
        <v>3.7090000000000001</v>
      </c>
      <c r="H35" s="9">
        <v>2.8519999999999999</v>
      </c>
      <c r="I35" s="9">
        <v>2.2589999999999999</v>
      </c>
      <c r="J35" s="9"/>
      <c r="K35" s="9">
        <v>119.13800000000001</v>
      </c>
      <c r="L35" s="121">
        <f t="shared" si="0"/>
        <v>0</v>
      </c>
    </row>
    <row r="36" spans="1:12" x14ac:dyDescent="0.25">
      <c r="A36" s="1" t="s">
        <v>15</v>
      </c>
      <c r="B36" s="9">
        <v>219.90899999999999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/>
      <c r="K36" s="9">
        <v>219.90899999999999</v>
      </c>
      <c r="L36" s="121">
        <f t="shared" si="0"/>
        <v>0</v>
      </c>
    </row>
    <row r="37" spans="1:12" x14ac:dyDescent="0.25">
      <c r="A37" s="1" t="s">
        <v>8</v>
      </c>
      <c r="B37" s="9">
        <v>3983.49</v>
      </c>
      <c r="C37" s="9">
        <v>2753.9989999999998</v>
      </c>
      <c r="D37" s="9">
        <v>1754.5219999999999</v>
      </c>
      <c r="E37" s="9">
        <v>813.15099999999995</v>
      </c>
      <c r="F37" s="9">
        <v>1155.5989999999999</v>
      </c>
      <c r="G37" s="9">
        <v>391.88200000000001</v>
      </c>
      <c r="H37" s="9">
        <v>197.93199999999999</v>
      </c>
      <c r="I37" s="9">
        <v>137.971</v>
      </c>
      <c r="J37" s="9"/>
      <c r="K37" s="9">
        <v>11188.546</v>
      </c>
      <c r="L37" s="121">
        <f t="shared" si="0"/>
        <v>0</v>
      </c>
    </row>
    <row r="38" spans="1:12" x14ac:dyDescent="0.25">
      <c r="A38" s="120" t="s">
        <v>16</v>
      </c>
      <c r="B38" s="121">
        <f>SUM(B33:B36)-B37</f>
        <v>0</v>
      </c>
      <c r="C38" s="121">
        <f t="shared" ref="C38:K38" si="6">SUM(C33:C36)-C37</f>
        <v>0</v>
      </c>
      <c r="D38" s="121">
        <f t="shared" si="6"/>
        <v>0</v>
      </c>
      <c r="E38" s="121">
        <f t="shared" si="6"/>
        <v>0</v>
      </c>
      <c r="F38" s="121">
        <f t="shared" si="6"/>
        <v>0</v>
      </c>
      <c r="G38" s="121">
        <f t="shared" si="6"/>
        <v>0</v>
      </c>
      <c r="H38" s="121">
        <f t="shared" si="6"/>
        <v>0</v>
      </c>
      <c r="I38" s="121">
        <f t="shared" si="6"/>
        <v>0</v>
      </c>
      <c r="J38" s="121"/>
      <c r="K38" s="121">
        <f t="shared" si="6"/>
        <v>0</v>
      </c>
      <c r="L38" s="121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24">
        <f>B29*100/B16</f>
        <v>9.0015016144375188</v>
      </c>
      <c r="C42" s="124">
        <f t="shared" ref="C42:K42" si="7">C29*100/C16</f>
        <v>9.9824202164349973</v>
      </c>
      <c r="D42" s="124">
        <f t="shared" si="7"/>
        <v>9.3121157381288846</v>
      </c>
      <c r="E42" s="124">
        <f t="shared" si="7"/>
        <v>10.101521685730999</v>
      </c>
      <c r="F42" s="124">
        <f t="shared" si="7"/>
        <v>13.675717182520771</v>
      </c>
      <c r="G42" s="124">
        <f t="shared" si="7"/>
        <v>7.9962414334379428</v>
      </c>
      <c r="H42" s="124">
        <f t="shared" si="7"/>
        <v>7.3763576087778437</v>
      </c>
      <c r="I42" s="124">
        <f t="shared" si="7"/>
        <v>12.421205814935458</v>
      </c>
      <c r="J42" s="124" t="e">
        <f t="shared" si="7"/>
        <v>#DIV/0!</v>
      </c>
      <c r="K42" s="124">
        <f t="shared" si="7"/>
        <v>9.6069929319133891</v>
      </c>
      <c r="L42" s="4"/>
    </row>
    <row r="43" spans="1:12" x14ac:dyDescent="0.25">
      <c r="A43" s="1" t="s">
        <v>10</v>
      </c>
      <c r="B43" s="124" t="e">
        <f t="shared" ref="B43:K50" si="8">B30*100/B17</f>
        <v>#N/A</v>
      </c>
      <c r="C43" s="124">
        <f t="shared" si="8"/>
        <v>13.087498388701386</v>
      </c>
      <c r="D43" s="124">
        <f t="shared" si="8"/>
        <v>10.51764400701977</v>
      </c>
      <c r="E43" s="124">
        <f t="shared" si="8"/>
        <v>12.68855236672429</v>
      </c>
      <c r="F43" s="124" t="e">
        <f t="shared" si="8"/>
        <v>#N/A</v>
      </c>
      <c r="G43" s="124">
        <f t="shared" si="8"/>
        <v>12.32966422236264</v>
      </c>
      <c r="H43" s="124">
        <f t="shared" si="8"/>
        <v>12.266453967563386</v>
      </c>
      <c r="I43" s="124" t="e">
        <f t="shared" si="8"/>
        <v>#N/A</v>
      </c>
      <c r="J43" s="124" t="e">
        <f t="shared" si="8"/>
        <v>#DIV/0!</v>
      </c>
      <c r="K43" s="124" t="e">
        <f t="shared" si="8"/>
        <v>#N/A</v>
      </c>
      <c r="L43" s="4"/>
    </row>
    <row r="44" spans="1:12" x14ac:dyDescent="0.25">
      <c r="A44" s="1" t="s">
        <v>11</v>
      </c>
      <c r="B44" s="124" t="e">
        <f t="shared" si="8"/>
        <v>#N/A</v>
      </c>
      <c r="C44" s="124">
        <f t="shared" si="8"/>
        <v>6.207262576243842</v>
      </c>
      <c r="D44" s="124">
        <f t="shared" si="8"/>
        <v>5.693599506466426</v>
      </c>
      <c r="E44" s="124">
        <f t="shared" si="8"/>
        <v>7.6596777950118193</v>
      </c>
      <c r="F44" s="124" t="e">
        <f t="shared" si="8"/>
        <v>#N/A</v>
      </c>
      <c r="G44" s="124">
        <f t="shared" si="8"/>
        <v>2.9727337378006835</v>
      </c>
      <c r="H44" s="124">
        <f t="shared" si="8"/>
        <v>8.9401020939431834</v>
      </c>
      <c r="I44" s="124" t="e">
        <f t="shared" si="8"/>
        <v>#N/A</v>
      </c>
      <c r="J44" s="124" t="e">
        <f t="shared" si="8"/>
        <v>#DIV/0!</v>
      </c>
      <c r="K44" s="124" t="e">
        <f t="shared" si="8"/>
        <v>#N/A</v>
      </c>
      <c r="L44" s="4"/>
    </row>
    <row r="45" spans="1:12" x14ac:dyDescent="0.25">
      <c r="A45" s="1" t="s">
        <v>12</v>
      </c>
      <c r="B45" s="124">
        <f t="shared" si="8"/>
        <v>8.6826566525227431</v>
      </c>
      <c r="C45" s="124">
        <f t="shared" si="8"/>
        <v>8.414522189452887</v>
      </c>
      <c r="D45" s="124">
        <f t="shared" si="8"/>
        <v>7.2826795221127645</v>
      </c>
      <c r="E45" s="124">
        <f t="shared" si="8"/>
        <v>9.633634928165522</v>
      </c>
      <c r="F45" s="124">
        <f t="shared" si="8"/>
        <v>12.054014212334788</v>
      </c>
      <c r="G45" s="124">
        <f t="shared" si="8"/>
        <v>3.7752381079604915</v>
      </c>
      <c r="H45" s="124">
        <f t="shared" si="8"/>
        <v>10.780124396335495</v>
      </c>
      <c r="I45" s="124">
        <f t="shared" si="8"/>
        <v>14.144885804461561</v>
      </c>
      <c r="J45" s="124" t="e">
        <f t="shared" si="8"/>
        <v>#DIV/0!</v>
      </c>
      <c r="K45" s="124">
        <f t="shared" si="8"/>
        <v>8.3736600114353728</v>
      </c>
      <c r="L45" s="4"/>
    </row>
    <row r="46" spans="1:12" x14ac:dyDescent="0.25">
      <c r="A46" s="1" t="s">
        <v>19</v>
      </c>
      <c r="B46" s="124">
        <f t="shared" si="8"/>
        <v>8.7967238583445724</v>
      </c>
      <c r="C46" s="124">
        <f t="shared" si="8"/>
        <v>8.8731427004482377</v>
      </c>
      <c r="D46" s="124">
        <f t="shared" si="8"/>
        <v>7.9008081699198396</v>
      </c>
      <c r="E46" s="124">
        <f t="shared" si="8"/>
        <v>9.8151774533245746</v>
      </c>
      <c r="F46" s="124">
        <f t="shared" si="8"/>
        <v>12.514785395154977</v>
      </c>
      <c r="G46" s="124">
        <f t="shared" si="8"/>
        <v>4.6589108768291281</v>
      </c>
      <c r="H46" s="124">
        <f t="shared" si="8"/>
        <v>9.1717153101072224</v>
      </c>
      <c r="I46" s="124">
        <f t="shared" si="8"/>
        <v>13.683886807862747</v>
      </c>
      <c r="J46" s="124" t="e">
        <f t="shared" si="8"/>
        <v>#DIV/0!</v>
      </c>
      <c r="K46" s="124">
        <f t="shared" si="8"/>
        <v>8.7685238426097811</v>
      </c>
      <c r="L46" s="4"/>
    </row>
    <row r="47" spans="1:12" x14ac:dyDescent="0.25">
      <c r="A47" s="1" t="s">
        <v>13</v>
      </c>
      <c r="B47" s="124" t="e">
        <f t="shared" si="8"/>
        <v>#DIV/0!</v>
      </c>
      <c r="C47" s="124">
        <f t="shared" si="8"/>
        <v>8.3697597723050396</v>
      </c>
      <c r="D47" s="124">
        <f t="shared" si="8"/>
        <v>7.4161820661928344</v>
      </c>
      <c r="E47" s="124">
        <f t="shared" si="8"/>
        <v>11.547344110854503</v>
      </c>
      <c r="F47" s="124" t="e">
        <f t="shared" si="8"/>
        <v>#DIV/0!</v>
      </c>
      <c r="G47" s="124" t="e">
        <f t="shared" si="8"/>
        <v>#DIV/0!</v>
      </c>
      <c r="H47" s="124" t="e">
        <f t="shared" si="8"/>
        <v>#DIV/0!</v>
      </c>
      <c r="I47" s="124" t="e">
        <f t="shared" si="8"/>
        <v>#DIV/0!</v>
      </c>
      <c r="J47" s="124" t="e">
        <f t="shared" si="8"/>
        <v>#DIV/0!</v>
      </c>
      <c r="K47" s="124">
        <f t="shared" si="8"/>
        <v>7.7649755349422085</v>
      </c>
      <c r="L47" s="4"/>
    </row>
    <row r="48" spans="1:12" x14ac:dyDescent="0.25">
      <c r="A48" s="1" t="s">
        <v>14</v>
      </c>
      <c r="B48" s="124">
        <f t="shared" si="8"/>
        <v>8.7253770884074697</v>
      </c>
      <c r="C48" s="124">
        <f t="shared" si="8"/>
        <v>21.0420343533272</v>
      </c>
      <c r="D48" s="124">
        <f t="shared" si="8"/>
        <v>18.714003116082839</v>
      </c>
      <c r="E48" s="124">
        <f t="shared" si="8"/>
        <v>21.730984207957427</v>
      </c>
      <c r="F48" s="124">
        <f t="shared" si="8"/>
        <v>21.022004309247915</v>
      </c>
      <c r="G48" s="124">
        <f t="shared" si="8"/>
        <v>19.614998149029567</v>
      </c>
      <c r="H48" s="124">
        <f t="shared" si="8"/>
        <v>8.1432201696028308</v>
      </c>
      <c r="I48" s="124" t="e">
        <f t="shared" si="8"/>
        <v>#DIV/0!</v>
      </c>
      <c r="J48" s="124" t="e">
        <f t="shared" si="8"/>
        <v>#DIV/0!</v>
      </c>
      <c r="K48" s="124">
        <f t="shared" si="8"/>
        <v>16.414511255716036</v>
      </c>
      <c r="L48" s="4"/>
    </row>
    <row r="49" spans="1:12" x14ac:dyDescent="0.25">
      <c r="A49" s="1" t="s">
        <v>15</v>
      </c>
      <c r="B49" s="124">
        <f t="shared" si="8"/>
        <v>9.4675119200094695</v>
      </c>
      <c r="C49" s="124" t="e">
        <f t="shared" si="8"/>
        <v>#DIV/0!</v>
      </c>
      <c r="D49" s="124" t="e">
        <f t="shared" si="8"/>
        <v>#DIV/0!</v>
      </c>
      <c r="E49" s="124" t="e">
        <f t="shared" si="8"/>
        <v>#DIV/0!</v>
      </c>
      <c r="F49" s="124" t="e">
        <f t="shared" si="8"/>
        <v>#DIV/0!</v>
      </c>
      <c r="G49" s="124" t="e">
        <f t="shared" si="8"/>
        <v>#DIV/0!</v>
      </c>
      <c r="H49" s="124" t="e">
        <f t="shared" si="8"/>
        <v>#DIV/0!</v>
      </c>
      <c r="I49" s="124" t="e">
        <f t="shared" si="8"/>
        <v>#DIV/0!</v>
      </c>
      <c r="J49" s="124" t="e">
        <f t="shared" si="8"/>
        <v>#DIV/0!</v>
      </c>
      <c r="K49" s="124">
        <f t="shared" si="8"/>
        <v>9.4675119200094695</v>
      </c>
      <c r="L49" s="4"/>
    </row>
    <row r="50" spans="1:12" x14ac:dyDescent="0.25">
      <c r="A50" s="1" t="s">
        <v>8</v>
      </c>
      <c r="B50" s="124">
        <f t="shared" si="8"/>
        <v>8.8308945837272983</v>
      </c>
      <c r="C50" s="124">
        <f t="shared" si="8"/>
        <v>8.9478544262183011</v>
      </c>
      <c r="D50" s="124">
        <f t="shared" si="8"/>
        <v>7.945134204064443</v>
      </c>
      <c r="E50" s="124">
        <f t="shared" si="8"/>
        <v>9.9077555765858243</v>
      </c>
      <c r="F50" s="124">
        <f t="shared" si="8"/>
        <v>12.569326596330876</v>
      </c>
      <c r="G50" s="124">
        <f t="shared" si="8"/>
        <v>4.6927766599139789</v>
      </c>
      <c r="H50" s="124">
        <f t="shared" si="8"/>
        <v>9.1550543317127637</v>
      </c>
      <c r="I50" s="124">
        <f t="shared" si="8"/>
        <v>13.911662541025343</v>
      </c>
      <c r="J50" s="124" t="e">
        <f t="shared" si="8"/>
        <v>#DIV/0!</v>
      </c>
      <c r="K50" s="124">
        <f t="shared" si="8"/>
        <v>8.8185313859412098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22">
        <f>IF(B57&gt;0,B58*100/B57,NA())</f>
        <v>9.0015016144375188</v>
      </c>
      <c r="C53" s="122">
        <f t="shared" ref="C53:J53" si="9">IF(C57&gt;0,C58*100/C57,NA())</f>
        <v>9.9824202164349973</v>
      </c>
      <c r="D53" s="122">
        <f t="shared" si="9"/>
        <v>9.3121157381288846</v>
      </c>
      <c r="E53" s="122">
        <f t="shared" si="9"/>
        <v>10.101521685730999</v>
      </c>
      <c r="F53" s="122">
        <f t="shared" si="9"/>
        <v>13.675717182520771</v>
      </c>
      <c r="G53" s="122">
        <f t="shared" si="9"/>
        <v>7.9962414334379428</v>
      </c>
      <c r="H53" s="122">
        <f t="shared" si="9"/>
        <v>7.3763576087778437</v>
      </c>
      <c r="I53" s="122">
        <f t="shared" si="9"/>
        <v>12.421205814935458</v>
      </c>
      <c r="J53" s="122">
        <f t="shared" si="9"/>
        <v>9.6069929319133891</v>
      </c>
      <c r="K53" s="124">
        <f>K57</f>
        <v>9.6069929319133891</v>
      </c>
      <c r="L53" s="124">
        <f>L57</f>
        <v>9.6069929319133909</v>
      </c>
    </row>
    <row r="54" spans="1:12" x14ac:dyDescent="0.25">
      <c r="A54" s="1" t="s">
        <v>30</v>
      </c>
      <c r="B54" s="122">
        <f>IF(B63&gt;0,B64*100/B63,NA())</f>
        <v>8.7439918424976177</v>
      </c>
      <c r="C54" s="122">
        <f t="shared" ref="C54:J54" si="10">IF(C63&gt;0,C64*100/C63,NA())</f>
        <v>8.529792889413816</v>
      </c>
      <c r="D54" s="122">
        <f t="shared" si="10"/>
        <v>7.3711931834292503</v>
      </c>
      <c r="E54" s="122">
        <f t="shared" si="10"/>
        <v>9.7864954441175644</v>
      </c>
      <c r="F54" s="122">
        <f t="shared" si="10"/>
        <v>12.134125391974001</v>
      </c>
      <c r="G54" s="122">
        <f t="shared" si="10"/>
        <v>3.8205745975874854</v>
      </c>
      <c r="H54" s="122">
        <f t="shared" si="10"/>
        <v>10.700298464631551</v>
      </c>
      <c r="I54" s="122">
        <f t="shared" si="10"/>
        <v>14.455821405417904</v>
      </c>
      <c r="J54" s="122">
        <f t="shared" si="10"/>
        <v>8.4636585494557455</v>
      </c>
      <c r="K54" s="124"/>
      <c r="L54" s="124">
        <f>L63</f>
        <v>8.4636585494557472</v>
      </c>
    </row>
    <row r="55" spans="1:12" x14ac:dyDescent="0.25">
      <c r="A55" s="1" t="s">
        <v>8</v>
      </c>
      <c r="B55" s="122">
        <f>IF(B60&gt;0,B61*100/B60,NA())</f>
        <v>8.8308945837272983</v>
      </c>
      <c r="C55" s="122">
        <f t="shared" ref="C55:J55" si="11">IF(C60&gt;0,C61*100/C60,NA())</f>
        <v>8.9478544262183011</v>
      </c>
      <c r="D55" s="122">
        <f t="shared" si="11"/>
        <v>7.945134204064443</v>
      </c>
      <c r="E55" s="122">
        <f t="shared" si="11"/>
        <v>9.9077555765858243</v>
      </c>
      <c r="F55" s="122">
        <f t="shared" si="11"/>
        <v>12.569326596330876</v>
      </c>
      <c r="G55" s="122">
        <f t="shared" si="11"/>
        <v>4.6927766599139789</v>
      </c>
      <c r="H55" s="122">
        <f t="shared" si="11"/>
        <v>9.1550543317127637</v>
      </c>
      <c r="I55" s="122">
        <f t="shared" si="11"/>
        <v>13.911662541025343</v>
      </c>
      <c r="J55" s="122">
        <f t="shared" si="11"/>
        <v>8.818531385941208</v>
      </c>
      <c r="K55" s="124">
        <f>K50</f>
        <v>8.8185313859412098</v>
      </c>
      <c r="L55" s="124">
        <f>K50</f>
        <v>8.8185313859412098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117">
        <f>IF(B58=0,0,B16)</f>
        <v>15222.949000000001</v>
      </c>
      <c r="C57" s="117">
        <f t="shared" ref="C57:I57" si="12">IF(C58=0,0,C16)</f>
        <v>8857.902</v>
      </c>
      <c r="D57" s="117">
        <f t="shared" si="12"/>
        <v>6530.0519999999997</v>
      </c>
      <c r="E57" s="117">
        <f t="shared" si="12"/>
        <v>3159.1280000000002</v>
      </c>
      <c r="F57" s="117">
        <f t="shared" si="12"/>
        <v>2595.4690000000001</v>
      </c>
      <c r="G57" s="117">
        <f t="shared" si="12"/>
        <v>1744.2819999999999</v>
      </c>
      <c r="H57" s="117">
        <f t="shared" si="12"/>
        <v>1005.076</v>
      </c>
      <c r="I57" s="117">
        <f t="shared" si="12"/>
        <v>265.24799999999999</v>
      </c>
      <c r="J57" s="117">
        <f>SUM(B57:I57)</f>
        <v>39380.106</v>
      </c>
      <c r="K57" s="124">
        <f>J58*100/J57</f>
        <v>9.6069929319133891</v>
      </c>
      <c r="L57" s="124">
        <f>K57*K$50/K$60</f>
        <v>9.6069929319133909</v>
      </c>
    </row>
    <row r="58" spans="1:12" x14ac:dyDescent="0.25">
      <c r="A58" s="1" t="s">
        <v>32</v>
      </c>
      <c r="B58" s="117">
        <f>_xlfn.IFNA(B29,0)</f>
        <v>1370.2940000000001</v>
      </c>
      <c r="C58" s="117">
        <f t="shared" ref="C58:I58" si="13">_xlfn.IFNA(C29,0)</f>
        <v>884.23299999999995</v>
      </c>
      <c r="D58" s="117">
        <f t="shared" si="13"/>
        <v>608.08600000000001</v>
      </c>
      <c r="E58" s="117">
        <f t="shared" si="13"/>
        <v>319.12</v>
      </c>
      <c r="F58" s="117">
        <f t="shared" si="13"/>
        <v>354.94900000000001</v>
      </c>
      <c r="G58" s="117">
        <f t="shared" si="13"/>
        <v>139.477</v>
      </c>
      <c r="H58" s="117">
        <f t="shared" si="13"/>
        <v>74.138000000000005</v>
      </c>
      <c r="I58" s="117">
        <f t="shared" si="13"/>
        <v>32.947000000000003</v>
      </c>
      <c r="J58" s="117">
        <f>SUM(B58:I58)</f>
        <v>3783.2440000000001</v>
      </c>
      <c r="K58" s="123"/>
      <c r="L58" s="124"/>
    </row>
    <row r="59" spans="1:12" x14ac:dyDescent="0.25">
      <c r="A59" s="108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4"/>
    </row>
    <row r="60" spans="1:12" x14ac:dyDescent="0.25">
      <c r="A60" s="1" t="s">
        <v>38</v>
      </c>
      <c r="B60" s="117">
        <f>IF(B57=0,0,B24)</f>
        <v>45108.567000000003</v>
      </c>
      <c r="C60" s="117">
        <f t="shared" ref="C60:I60" si="14">IF(C57=0,0,C24)</f>
        <v>30778.316999999999</v>
      </c>
      <c r="D60" s="117">
        <f t="shared" si="14"/>
        <v>22082.974999999999</v>
      </c>
      <c r="E60" s="117">
        <f t="shared" si="14"/>
        <v>8207.2170000000006</v>
      </c>
      <c r="F60" s="117">
        <f t="shared" si="14"/>
        <v>9193.8019999999997</v>
      </c>
      <c r="G60" s="117">
        <f t="shared" si="14"/>
        <v>8350.7489999999998</v>
      </c>
      <c r="H60" s="117">
        <f t="shared" si="14"/>
        <v>2161.9969999999998</v>
      </c>
      <c r="I60" s="117">
        <f t="shared" si="14"/>
        <v>991.76499999999999</v>
      </c>
      <c r="J60" s="117">
        <f>SUM(B60:I60)</f>
        <v>126875.389</v>
      </c>
      <c r="K60" s="124">
        <f>J61*100/J60</f>
        <v>8.818531385941208</v>
      </c>
      <c r="L60" s="124">
        <f>K60*K$50/K$60</f>
        <v>8.8185313859412098</v>
      </c>
    </row>
    <row r="61" spans="1:12" x14ac:dyDescent="0.25">
      <c r="A61" s="1" t="s">
        <v>39</v>
      </c>
      <c r="B61" s="117">
        <f>IF(B58=0,0,B37)</f>
        <v>3983.49</v>
      </c>
      <c r="C61" s="117">
        <f t="shared" ref="C61:I61" si="15">IF(C58=0,0,C37)</f>
        <v>2753.9989999999998</v>
      </c>
      <c r="D61" s="117">
        <f t="shared" si="15"/>
        <v>1754.5219999999999</v>
      </c>
      <c r="E61" s="117">
        <f t="shared" si="15"/>
        <v>813.15099999999995</v>
      </c>
      <c r="F61" s="117">
        <f t="shared" si="15"/>
        <v>1155.5989999999999</v>
      </c>
      <c r="G61" s="117">
        <f t="shared" si="15"/>
        <v>391.88200000000001</v>
      </c>
      <c r="H61" s="117">
        <f t="shared" si="15"/>
        <v>197.93199999999999</v>
      </c>
      <c r="I61" s="117">
        <f t="shared" si="15"/>
        <v>137.971</v>
      </c>
      <c r="J61" s="117">
        <f>SUM(B61:I61)</f>
        <v>11188.545999999998</v>
      </c>
      <c r="K61" s="123"/>
      <c r="L61" s="124"/>
    </row>
    <row r="62" spans="1:12" x14ac:dyDescent="0.25">
      <c r="A62" s="108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4"/>
    </row>
    <row r="63" spans="1:12" x14ac:dyDescent="0.25">
      <c r="A63" s="1" t="s">
        <v>192</v>
      </c>
      <c r="B63" s="117">
        <f>B60-B57</f>
        <v>29885.618000000002</v>
      </c>
      <c r="C63" s="117">
        <f t="shared" ref="C63:J64" si="16">C60-C57</f>
        <v>21920.415000000001</v>
      </c>
      <c r="D63" s="117">
        <f t="shared" si="16"/>
        <v>15552.922999999999</v>
      </c>
      <c r="E63" s="117">
        <f t="shared" si="16"/>
        <v>5048.0889999999999</v>
      </c>
      <c r="F63" s="117">
        <f t="shared" si="16"/>
        <v>6598.3329999999996</v>
      </c>
      <c r="G63" s="117">
        <f t="shared" si="16"/>
        <v>6606.4669999999996</v>
      </c>
      <c r="H63" s="117">
        <f t="shared" si="16"/>
        <v>1156.9209999999998</v>
      </c>
      <c r="I63" s="117">
        <f t="shared" si="16"/>
        <v>726.51700000000005</v>
      </c>
      <c r="J63" s="117">
        <f t="shared" si="16"/>
        <v>87495.282999999996</v>
      </c>
      <c r="K63" s="124">
        <f>J64*100/J63</f>
        <v>8.4636585494557455</v>
      </c>
      <c r="L63" s="124">
        <f>K63*K$50/K$60</f>
        <v>8.4636585494557472</v>
      </c>
    </row>
    <row r="64" spans="1:12" x14ac:dyDescent="0.25">
      <c r="A64" s="1" t="s">
        <v>193</v>
      </c>
      <c r="B64" s="117">
        <f>B61-B58</f>
        <v>2613.1959999999999</v>
      </c>
      <c r="C64" s="117">
        <f t="shared" si="16"/>
        <v>1869.7659999999998</v>
      </c>
      <c r="D64" s="117">
        <f t="shared" si="16"/>
        <v>1146.4359999999999</v>
      </c>
      <c r="E64" s="117">
        <f t="shared" si="16"/>
        <v>494.03099999999995</v>
      </c>
      <c r="F64" s="117">
        <f t="shared" si="16"/>
        <v>800.64999999999986</v>
      </c>
      <c r="G64" s="117">
        <f t="shared" si="16"/>
        <v>252.405</v>
      </c>
      <c r="H64" s="117">
        <f t="shared" si="16"/>
        <v>123.79399999999998</v>
      </c>
      <c r="I64" s="117">
        <f t="shared" si="16"/>
        <v>105.024</v>
      </c>
      <c r="J64" s="117">
        <f t="shared" si="16"/>
        <v>7405.3019999999979</v>
      </c>
      <c r="K64" s="123"/>
      <c r="L64" s="123"/>
    </row>
  </sheetData>
  <pageMargins left="0.7" right="0.7" top="0.75" bottom="0.75" header="0.3" footer="0.3"/>
  <pageSetup orientation="portrait" horizontalDpi="4294967293" verticalDpi="4294967293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0A36-9327-4FED-9573-9B876879142B}">
  <sheetPr>
    <tabColor rgb="FF92D050"/>
  </sheetPr>
  <dimension ref="A1:L64"/>
  <sheetViews>
    <sheetView topLeftCell="A22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2231018</v>
      </c>
      <c r="C3" s="3">
        <v>1661567</v>
      </c>
      <c r="D3" s="3">
        <v>1073548</v>
      </c>
      <c r="E3" s="3">
        <v>591655</v>
      </c>
      <c r="F3" s="3">
        <v>571727</v>
      </c>
      <c r="G3" s="3">
        <v>186134</v>
      </c>
      <c r="H3" s="3">
        <v>101920</v>
      </c>
      <c r="I3" s="3">
        <v>41304</v>
      </c>
      <c r="J3" s="3"/>
      <c r="K3" s="3">
        <v>6458873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3">
        <v>170545</v>
      </c>
      <c r="D4" s="1">
        <v>119416</v>
      </c>
      <c r="E4" s="3">
        <v>59610</v>
      </c>
      <c r="F4" s="1" t="e">
        <f>NA()</f>
        <v>#N/A</v>
      </c>
      <c r="G4" s="3">
        <v>23224</v>
      </c>
      <c r="H4" s="3">
        <v>10699</v>
      </c>
      <c r="I4" s="1" t="e">
        <f>NA()</f>
        <v>#N/A</v>
      </c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3">
        <v>85677</v>
      </c>
      <c r="D5" s="1">
        <v>53327</v>
      </c>
      <c r="E5" s="3">
        <v>34174</v>
      </c>
      <c r="F5" s="1" t="e">
        <f>NA()</f>
        <v>#N/A</v>
      </c>
      <c r="G5" s="3">
        <v>18776</v>
      </c>
      <c r="H5" s="1">
        <v>121</v>
      </c>
      <c r="I5" s="1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6">
        <v>264021</v>
      </c>
      <c r="C6" s="5">
        <f>C4+C5</f>
        <v>256222</v>
      </c>
      <c r="D6" s="5">
        <f>D4+D5</f>
        <v>172743</v>
      </c>
      <c r="E6" s="5">
        <f>E4+E5</f>
        <v>93784</v>
      </c>
      <c r="F6" s="3">
        <v>85050</v>
      </c>
      <c r="G6" s="5">
        <f>G4+G5</f>
        <v>42000</v>
      </c>
      <c r="H6" s="5">
        <f>H4+H5</f>
        <v>10820</v>
      </c>
      <c r="I6" s="6">
        <v>8330</v>
      </c>
      <c r="J6" s="5"/>
      <c r="K6" s="3">
        <v>932970</v>
      </c>
      <c r="L6" s="4">
        <f t="shared" si="0"/>
        <v>0</v>
      </c>
    </row>
    <row r="7" spans="1:12" x14ac:dyDescent="0.25">
      <c r="A7" s="1" t="s">
        <v>19</v>
      </c>
      <c r="B7" s="5">
        <f>SUM(B3,B6)</f>
        <v>2495039</v>
      </c>
      <c r="C7" s="5">
        <f t="shared" ref="C7:K7" si="1">SUM(C3,C6)</f>
        <v>1917789</v>
      </c>
      <c r="D7" s="5">
        <f t="shared" si="1"/>
        <v>1246291</v>
      </c>
      <c r="E7" s="5">
        <f t="shared" si="1"/>
        <v>685439</v>
      </c>
      <c r="F7" s="5">
        <f t="shared" si="1"/>
        <v>656777</v>
      </c>
      <c r="G7" s="5">
        <f t="shared" si="1"/>
        <v>228134</v>
      </c>
      <c r="H7" s="5">
        <f t="shared" si="1"/>
        <v>112740</v>
      </c>
      <c r="I7" s="5">
        <f t="shared" si="1"/>
        <v>49634</v>
      </c>
      <c r="J7" s="5"/>
      <c r="K7" s="5">
        <f t="shared" si="1"/>
        <v>7391843</v>
      </c>
      <c r="L7" s="4">
        <f t="shared" si="0"/>
        <v>0</v>
      </c>
    </row>
    <row r="8" spans="1:12" x14ac:dyDescent="0.25">
      <c r="A8" s="1" t="s">
        <v>13</v>
      </c>
      <c r="B8" s="3">
        <v>0</v>
      </c>
      <c r="C8" s="3">
        <v>12</v>
      </c>
      <c r="D8" s="1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14</v>
      </c>
      <c r="L8" s="4">
        <f t="shared" si="0"/>
        <v>0</v>
      </c>
    </row>
    <row r="9" spans="1:12" x14ac:dyDescent="0.25">
      <c r="A9" s="1" t="s">
        <v>14</v>
      </c>
      <c r="B9" s="3">
        <v>793</v>
      </c>
      <c r="C9" s="3">
        <v>1995</v>
      </c>
      <c r="D9" s="1">
        <v>132</v>
      </c>
      <c r="E9" s="3">
        <v>165</v>
      </c>
      <c r="F9" s="3">
        <v>150</v>
      </c>
      <c r="G9" s="3">
        <v>214</v>
      </c>
      <c r="H9" s="3">
        <v>950</v>
      </c>
      <c r="I9" s="3">
        <v>5</v>
      </c>
      <c r="J9" s="3"/>
      <c r="K9" s="3">
        <v>4404</v>
      </c>
      <c r="L9" s="4">
        <f t="shared" si="0"/>
        <v>0</v>
      </c>
    </row>
    <row r="10" spans="1:12" x14ac:dyDescent="0.25">
      <c r="A10" s="1" t="s">
        <v>15</v>
      </c>
      <c r="B10" s="3">
        <v>28507</v>
      </c>
      <c r="C10" s="3">
        <v>0</v>
      </c>
      <c r="D10" s="1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/>
      <c r="K10" s="3">
        <v>28507</v>
      </c>
      <c r="L10" s="4">
        <f t="shared" si="0"/>
        <v>0</v>
      </c>
    </row>
    <row r="11" spans="1:12" x14ac:dyDescent="0.25">
      <c r="A11" s="1" t="s">
        <v>8</v>
      </c>
      <c r="B11" s="3">
        <v>2524339</v>
      </c>
      <c r="C11" s="3">
        <v>1919796</v>
      </c>
      <c r="D11" s="3">
        <v>1246424</v>
      </c>
      <c r="E11" s="3">
        <v>685605</v>
      </c>
      <c r="F11" s="3">
        <v>656927</v>
      </c>
      <c r="G11" s="3">
        <v>228348</v>
      </c>
      <c r="H11" s="3">
        <v>113690</v>
      </c>
      <c r="I11" s="3">
        <v>49639</v>
      </c>
      <c r="J11" s="3"/>
      <c r="K11" s="3" t="e">
        <f>NA()</f>
        <v>#N/A</v>
      </c>
      <c r="L11" s="4" t="e">
        <f t="shared" si="0"/>
        <v>#N/A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/>
      <c r="J12" s="4"/>
      <c r="K12" s="4" t="e">
        <f t="shared" si="2"/>
        <v>#N/A</v>
      </c>
      <c r="L12" s="4" t="e">
        <f t="shared" si="0"/>
        <v>#N/A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8" t="e">
        <f t="shared" si="0"/>
        <v>#VALUE!</v>
      </c>
    </row>
    <row r="16" spans="1:12" x14ac:dyDescent="0.25">
      <c r="A16" s="1" t="s">
        <v>9</v>
      </c>
      <c r="B16" s="9">
        <v>15134.879000000001</v>
      </c>
      <c r="C16" s="9">
        <v>8814.5400000000009</v>
      </c>
      <c r="D16" s="9">
        <v>6773.1769999999997</v>
      </c>
      <c r="E16" s="9">
        <v>3100.3249999999998</v>
      </c>
      <c r="F16" s="9">
        <v>2630.4349999999999</v>
      </c>
      <c r="G16" s="9">
        <v>1747.5260000000001</v>
      </c>
      <c r="H16" s="9">
        <v>994.42700000000002</v>
      </c>
      <c r="I16" s="9">
        <v>275.173</v>
      </c>
      <c r="J16" s="9"/>
      <c r="K16" s="9">
        <v>39470.482000000004</v>
      </c>
      <c r="L16" s="8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6893.9520000000002</v>
      </c>
      <c r="D17" s="9">
        <v>5165.7780000000002</v>
      </c>
      <c r="E17" s="9">
        <v>1958.3520000000001</v>
      </c>
      <c r="F17" s="9" t="e">
        <f>NA()</f>
        <v>#N/A</v>
      </c>
      <c r="G17" s="9">
        <v>594.99</v>
      </c>
      <c r="H17" s="9">
        <v>581.73400000000004</v>
      </c>
      <c r="I17" s="9" t="e">
        <f>NA()</f>
        <v>#N/A</v>
      </c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14599.775</v>
      </c>
      <c r="D18" s="9">
        <v>10278.616</v>
      </c>
      <c r="E18" s="9">
        <v>2981.0279999999998</v>
      </c>
      <c r="F18" s="9" t="e">
        <f>NA()</f>
        <v>#N/A</v>
      </c>
      <c r="G18" s="9">
        <v>5864.9669999999996</v>
      </c>
      <c r="H18" s="9">
        <v>541.49099999999999</v>
      </c>
      <c r="I18" s="9" t="e">
        <f>NA()</f>
        <v>#N/A</v>
      </c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4">
        <v>27823.267</v>
      </c>
      <c r="C19" s="15">
        <f>C17+C18</f>
        <v>21493.726999999999</v>
      </c>
      <c r="D19" s="15">
        <f>D17+D18</f>
        <v>15444.394</v>
      </c>
      <c r="E19" s="15">
        <f>E17+E18</f>
        <v>4939.38</v>
      </c>
      <c r="F19" s="9">
        <v>6654.3590000000004</v>
      </c>
      <c r="G19" s="15">
        <f>G17+G18</f>
        <v>6459.9569999999994</v>
      </c>
      <c r="H19" s="15">
        <f>H17+H18</f>
        <v>1123.2249999999999</v>
      </c>
      <c r="I19" s="14">
        <v>733.53899999999999</v>
      </c>
      <c r="J19" s="15"/>
      <c r="K19" s="9">
        <v>84671.847999999998</v>
      </c>
      <c r="L19" s="8">
        <f t="shared" si="0"/>
        <v>0</v>
      </c>
    </row>
    <row r="20" spans="1:12" x14ac:dyDescent="0.25">
      <c r="A20" s="1" t="s">
        <v>19</v>
      </c>
      <c r="B20" s="15">
        <f t="shared" ref="B20:I20" si="3">SUM(B16,B19)</f>
        <v>42958.146000000001</v>
      </c>
      <c r="C20" s="15">
        <f t="shared" si="3"/>
        <v>30308.267</v>
      </c>
      <c r="D20" s="15">
        <f t="shared" si="3"/>
        <v>22217.571</v>
      </c>
      <c r="E20" s="15">
        <f t="shared" si="3"/>
        <v>8039.7049999999999</v>
      </c>
      <c r="F20" s="15">
        <f t="shared" si="3"/>
        <v>9284.7939999999999</v>
      </c>
      <c r="G20" s="15">
        <f t="shared" si="3"/>
        <v>8207.4830000000002</v>
      </c>
      <c r="H20" s="15">
        <f t="shared" si="3"/>
        <v>2117.652</v>
      </c>
      <c r="I20" s="15">
        <f t="shared" si="3"/>
        <v>1008.712</v>
      </c>
      <c r="J20" s="15"/>
      <c r="K20" s="15">
        <f>SUM(K16,K19)</f>
        <v>124142.33</v>
      </c>
      <c r="L20" s="8">
        <f t="shared" si="0"/>
        <v>0</v>
      </c>
    </row>
    <row r="21" spans="1:12" x14ac:dyDescent="0.25">
      <c r="A21" s="1" t="s">
        <v>13</v>
      </c>
      <c r="B21" s="9">
        <v>0</v>
      </c>
      <c r="C21" s="9">
        <v>295.98399999999998</v>
      </c>
      <c r="D21" s="9">
        <v>573.54300000000001</v>
      </c>
      <c r="E21" s="9">
        <v>1.732</v>
      </c>
      <c r="F21" s="9">
        <v>0</v>
      </c>
      <c r="G21" s="14">
        <v>0</v>
      </c>
      <c r="H21" s="9">
        <v>0</v>
      </c>
      <c r="I21" s="9">
        <v>0</v>
      </c>
      <c r="J21" s="9"/>
      <c r="K21" s="9">
        <v>871.25900000000001</v>
      </c>
      <c r="L21" s="8">
        <f t="shared" si="0"/>
        <v>0</v>
      </c>
    </row>
    <row r="22" spans="1:12" x14ac:dyDescent="0.25">
      <c r="A22" s="1" t="s">
        <v>14</v>
      </c>
      <c r="B22" s="9">
        <v>239.90700000000001</v>
      </c>
      <c r="C22" s="9">
        <v>206.18899999999999</v>
      </c>
      <c r="D22" s="9">
        <v>117.498</v>
      </c>
      <c r="E22" s="9">
        <v>64.796000000000006</v>
      </c>
      <c r="F22" s="9">
        <v>65.367000000000004</v>
      </c>
      <c r="G22" s="9">
        <v>18.617999999999999</v>
      </c>
      <c r="H22" s="9">
        <v>36.051000000000002</v>
      </c>
      <c r="I22" s="9"/>
      <c r="J22" s="9"/>
      <c r="K22" s="9">
        <v>748.42600000000004</v>
      </c>
      <c r="L22" s="8">
        <f t="shared" si="0"/>
        <v>0</v>
      </c>
    </row>
    <row r="23" spans="1:12" x14ac:dyDescent="0.25">
      <c r="A23" s="1" t="s">
        <v>15</v>
      </c>
      <c r="B23" s="9">
        <v>2244.9969999999998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/>
      <c r="K23" s="9">
        <v>2244.9969999999998</v>
      </c>
      <c r="L23" s="8">
        <f t="shared" si="0"/>
        <v>0</v>
      </c>
    </row>
    <row r="24" spans="1:12" x14ac:dyDescent="0.25">
      <c r="A24" s="1" t="s">
        <v>8</v>
      </c>
      <c r="B24" s="9">
        <v>45443.05</v>
      </c>
      <c r="C24" s="9">
        <v>30810.44</v>
      </c>
      <c r="D24" s="9">
        <v>22908.612000000001</v>
      </c>
      <c r="E24" s="9">
        <v>8106.2330000000002</v>
      </c>
      <c r="F24" s="9">
        <v>9350.1610000000001</v>
      </c>
      <c r="G24" s="9">
        <v>8226.1010000000006</v>
      </c>
      <c r="H24" s="9">
        <v>2153.703</v>
      </c>
      <c r="I24" s="9">
        <v>1008.712</v>
      </c>
      <c r="J24" s="9"/>
      <c r="K24" s="9">
        <v>128007.012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0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>
        <f t="shared" si="4"/>
        <v>0</v>
      </c>
      <c r="I25" s="8">
        <f t="shared" si="4"/>
        <v>0</v>
      </c>
      <c r="J25" s="8">
        <f t="shared" si="4"/>
        <v>0</v>
      </c>
      <c r="K25" s="8">
        <f t="shared" si="4"/>
        <v>0</v>
      </c>
      <c r="L25" s="8">
        <f t="shared" si="0"/>
        <v>0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</row>
    <row r="27" spans="1:12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4" t="e">
        <f t="shared" si="0"/>
        <v>#VALUE!</v>
      </c>
    </row>
    <row r="29" spans="1:12" x14ac:dyDescent="0.25">
      <c r="A29" s="1" t="s">
        <v>9</v>
      </c>
      <c r="B29" s="9">
        <v>1417.116</v>
      </c>
      <c r="C29" s="9">
        <v>947.18899999999996</v>
      </c>
      <c r="D29" s="9">
        <v>647.87699999999995</v>
      </c>
      <c r="E29" s="9">
        <v>330.00799999999998</v>
      </c>
      <c r="F29" s="9">
        <v>367.88799999999998</v>
      </c>
      <c r="G29" s="9">
        <v>144.18899999999999</v>
      </c>
      <c r="H29" s="9">
        <v>75.98</v>
      </c>
      <c r="I29" s="9">
        <v>36.168999999999997</v>
      </c>
      <c r="J29" s="9"/>
      <c r="K29" s="9">
        <v>3966.4160000000002</v>
      </c>
      <c r="L29" s="8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918.46199999999999</v>
      </c>
      <c r="D30" s="9">
        <v>553.54</v>
      </c>
      <c r="E30" s="9">
        <v>260.029</v>
      </c>
      <c r="F30" s="9" t="e">
        <f>NA()</f>
        <v>#N/A</v>
      </c>
      <c r="G30" s="9">
        <v>47.463999999999999</v>
      </c>
      <c r="H30" s="9">
        <v>74.13</v>
      </c>
      <c r="I30" s="9" t="e">
        <f>NA()</f>
        <v>#N/A</v>
      </c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916.01199999999994</v>
      </c>
      <c r="D31" s="9">
        <v>602.62900000000002</v>
      </c>
      <c r="E31" s="9">
        <v>237.94200000000001</v>
      </c>
      <c r="F31" s="9" t="e">
        <f>NA()</f>
        <v>#N/A</v>
      </c>
      <c r="G31" s="9">
        <v>219.13499999999999</v>
      </c>
      <c r="H31" s="9">
        <v>49.4</v>
      </c>
      <c r="I31" s="9" t="e">
        <f>NA()</f>
        <v>#N/A</v>
      </c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4">
        <v>2469.259</v>
      </c>
      <c r="C32" s="15">
        <f>C30+C31</f>
        <v>1834.4739999999999</v>
      </c>
      <c r="D32" s="15">
        <f>D30+D31</f>
        <v>1156.1689999999999</v>
      </c>
      <c r="E32" s="15">
        <f>E30+E31</f>
        <v>497.971</v>
      </c>
      <c r="F32" s="14">
        <v>817.21</v>
      </c>
      <c r="G32" s="15">
        <f>G30+G31</f>
        <v>266.59899999999999</v>
      </c>
      <c r="H32" s="15">
        <f>H30+H31</f>
        <v>123.53</v>
      </c>
      <c r="I32" s="14">
        <v>108.69199999999999</v>
      </c>
      <c r="J32" s="15"/>
      <c r="K32" s="9">
        <v>7273.9040000000005</v>
      </c>
      <c r="L32" s="8">
        <f t="shared" si="0"/>
        <v>0</v>
      </c>
    </row>
    <row r="33" spans="1:12" x14ac:dyDescent="0.25">
      <c r="A33" s="1" t="s">
        <v>19</v>
      </c>
      <c r="B33" s="15">
        <f t="shared" ref="B33:I33" si="5">SUM(B29,B32)</f>
        <v>3886.375</v>
      </c>
      <c r="C33" s="15">
        <f t="shared" si="5"/>
        <v>2781.663</v>
      </c>
      <c r="D33" s="15">
        <f t="shared" si="5"/>
        <v>1804.0459999999998</v>
      </c>
      <c r="E33" s="15">
        <f t="shared" si="5"/>
        <v>827.97900000000004</v>
      </c>
      <c r="F33" s="15">
        <f t="shared" si="5"/>
        <v>1185.098</v>
      </c>
      <c r="G33" s="15">
        <f t="shared" si="5"/>
        <v>410.78800000000001</v>
      </c>
      <c r="H33" s="15">
        <f t="shared" si="5"/>
        <v>199.51</v>
      </c>
      <c r="I33" s="15">
        <f t="shared" si="5"/>
        <v>144.86099999999999</v>
      </c>
      <c r="J33" s="15"/>
      <c r="K33" s="15">
        <f>SUM(K29,K32)</f>
        <v>11240.32</v>
      </c>
      <c r="L33" s="8">
        <f t="shared" si="0"/>
        <v>0</v>
      </c>
    </row>
    <row r="34" spans="1:12" x14ac:dyDescent="0.25">
      <c r="A34" s="1" t="s">
        <v>13</v>
      </c>
      <c r="B34" s="9">
        <v>0</v>
      </c>
      <c r="C34" s="9">
        <v>25.274000000000001</v>
      </c>
      <c r="D34" s="9">
        <v>41.411000000000001</v>
      </c>
      <c r="E34" s="9">
        <v>0.21</v>
      </c>
      <c r="F34" s="9">
        <v>0</v>
      </c>
      <c r="G34" s="14">
        <v>0</v>
      </c>
      <c r="H34" s="9">
        <v>0</v>
      </c>
      <c r="I34" s="9">
        <v>0</v>
      </c>
      <c r="J34" s="9"/>
      <c r="K34" s="9">
        <v>66.894999999999996</v>
      </c>
      <c r="L34" s="8">
        <f t="shared" si="0"/>
        <v>0</v>
      </c>
    </row>
    <row r="35" spans="1:12" x14ac:dyDescent="0.25">
      <c r="A35" s="1" t="s">
        <v>14</v>
      </c>
      <c r="B35" s="9">
        <v>21.760999999999999</v>
      </c>
      <c r="C35" s="9">
        <v>47.142000000000003</v>
      </c>
      <c r="D35" s="9">
        <v>23.131</v>
      </c>
      <c r="E35" s="9">
        <v>14.896000000000001</v>
      </c>
      <c r="F35" s="9">
        <v>13.285</v>
      </c>
      <c r="G35" s="9">
        <v>4.0599999999999996</v>
      </c>
      <c r="H35" s="9">
        <v>2.63</v>
      </c>
      <c r="I35" s="9">
        <v>2.21</v>
      </c>
      <c r="J35" s="9"/>
      <c r="K35" s="9">
        <v>129.11500000000001</v>
      </c>
      <c r="L35" s="8">
        <f t="shared" si="0"/>
        <v>0</v>
      </c>
    </row>
    <row r="36" spans="1:12" x14ac:dyDescent="0.25">
      <c r="A36" s="1" t="s">
        <v>15</v>
      </c>
      <c r="B36" s="9">
        <v>239.23500000000001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/>
      <c r="K36" s="9">
        <v>239.23500000000001</v>
      </c>
      <c r="L36" s="8">
        <f t="shared" si="0"/>
        <v>0</v>
      </c>
    </row>
    <row r="37" spans="1:12" x14ac:dyDescent="0.25">
      <c r="A37" s="1" t="s">
        <v>8</v>
      </c>
      <c r="B37" s="9">
        <v>4147.3710000000001</v>
      </c>
      <c r="C37" s="9">
        <v>2854.0790000000002</v>
      </c>
      <c r="D37" s="9">
        <v>1868.588</v>
      </c>
      <c r="E37" s="9">
        <v>843.08500000000004</v>
      </c>
      <c r="F37" s="9">
        <v>1198.383</v>
      </c>
      <c r="G37" s="9">
        <v>414.84800000000001</v>
      </c>
      <c r="H37" s="9">
        <v>202.14</v>
      </c>
      <c r="I37" s="9">
        <v>147.071</v>
      </c>
      <c r="J37" s="9"/>
      <c r="K37" s="9">
        <v>11675.565000000001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6">SUM(C33:C36)-C37</f>
        <v>0</v>
      </c>
      <c r="D38" s="8">
        <f t="shared" si="6"/>
        <v>0</v>
      </c>
      <c r="E38" s="8">
        <f t="shared" si="6"/>
        <v>0</v>
      </c>
      <c r="F38" s="8">
        <f t="shared" si="6"/>
        <v>0</v>
      </c>
      <c r="G38" s="8">
        <f t="shared" si="6"/>
        <v>0</v>
      </c>
      <c r="H38" s="8">
        <f t="shared" si="6"/>
        <v>0</v>
      </c>
      <c r="I38" s="8">
        <f t="shared" si="6"/>
        <v>0</v>
      </c>
      <c r="J38" s="8"/>
      <c r="K38" s="8">
        <f t="shared" si="6"/>
        <v>0</v>
      </c>
      <c r="L38" s="8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9.3632463133666288</v>
      </c>
      <c r="C42" s="7">
        <f t="shared" ref="C42:K42" si="7">C29*100/C16</f>
        <v>10.74575644333113</v>
      </c>
      <c r="D42" s="7">
        <f t="shared" si="7"/>
        <v>9.5653339636628427</v>
      </c>
      <c r="E42" s="7">
        <f t="shared" si="7"/>
        <v>10.644303419802762</v>
      </c>
      <c r="F42" s="7">
        <f t="shared" si="7"/>
        <v>13.985823637535235</v>
      </c>
      <c r="G42" s="7">
        <f t="shared" si="7"/>
        <v>8.251036036087589</v>
      </c>
      <c r="H42" s="7">
        <f t="shared" si="7"/>
        <v>7.6405809576771349</v>
      </c>
      <c r="I42" s="7">
        <f t="shared" si="7"/>
        <v>13.144094805813069</v>
      </c>
      <c r="J42" s="7" t="e">
        <f t="shared" si="7"/>
        <v>#DIV/0!</v>
      </c>
      <c r="K42" s="7">
        <f t="shared" si="7"/>
        <v>10.049069073947463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8">B30*100/B17</f>
        <v>#N/A</v>
      </c>
      <c r="C43" s="7">
        <f t="shared" si="8"/>
        <v>13.322721132958279</v>
      </c>
      <c r="D43" s="7">
        <f t="shared" si="8"/>
        <v>10.715520488878925</v>
      </c>
      <c r="E43" s="7">
        <f t="shared" si="8"/>
        <v>13.277950031455019</v>
      </c>
      <c r="F43" s="7" t="e">
        <f t="shared" si="8"/>
        <v>#N/A</v>
      </c>
      <c r="G43" s="7">
        <f t="shared" si="8"/>
        <v>7.9772769290240166</v>
      </c>
      <c r="H43" s="7">
        <f t="shared" si="8"/>
        <v>12.742937493768629</v>
      </c>
      <c r="I43" s="7" t="e">
        <f t="shared" si="8"/>
        <v>#N/A</v>
      </c>
      <c r="J43" s="7" t="e">
        <f t="shared" si="8"/>
        <v>#DIV/0!</v>
      </c>
      <c r="K43" s="7" t="e">
        <f t="shared" si="8"/>
        <v>#N/A</v>
      </c>
      <c r="L43" s="4" t="e">
        <f t="shared" si="0"/>
        <v>#N/A</v>
      </c>
    </row>
    <row r="44" spans="1:12" x14ac:dyDescent="0.25">
      <c r="A44" s="1" t="s">
        <v>11</v>
      </c>
      <c r="B44" s="7" t="e">
        <f t="shared" si="8"/>
        <v>#N/A</v>
      </c>
      <c r="C44" s="7">
        <f t="shared" si="8"/>
        <v>6.2741514852112443</v>
      </c>
      <c r="D44" s="7">
        <f t="shared" si="8"/>
        <v>5.8629391349963846</v>
      </c>
      <c r="E44" s="7">
        <f t="shared" si="8"/>
        <v>7.9818773926309996</v>
      </c>
      <c r="F44" s="7" t="e">
        <f t="shared" si="8"/>
        <v>#N/A</v>
      </c>
      <c r="G44" s="7">
        <f t="shared" si="8"/>
        <v>3.7363381584244211</v>
      </c>
      <c r="H44" s="7">
        <f t="shared" si="8"/>
        <v>9.1229586456653937</v>
      </c>
      <c r="I44" s="7" t="e">
        <f t="shared" si="8"/>
        <v>#N/A</v>
      </c>
      <c r="J44" s="7" t="e">
        <f t="shared" si="8"/>
        <v>#DIV/0!</v>
      </c>
      <c r="K44" s="7" t="e">
        <f t="shared" si="8"/>
        <v>#N/A</v>
      </c>
      <c r="L44" s="4" t="e">
        <f t="shared" si="0"/>
        <v>#N/A</v>
      </c>
    </row>
    <row r="45" spans="1:12" x14ac:dyDescent="0.25">
      <c r="A45" s="1" t="s">
        <v>12</v>
      </c>
      <c r="B45" s="7">
        <f t="shared" si="8"/>
        <v>8.8747989227864572</v>
      </c>
      <c r="C45" s="7">
        <f t="shared" si="8"/>
        <v>8.5349274232430705</v>
      </c>
      <c r="D45" s="7">
        <f t="shared" si="8"/>
        <v>7.4860107816467254</v>
      </c>
      <c r="E45" s="7">
        <f t="shared" si="8"/>
        <v>10.081649923674631</v>
      </c>
      <c r="F45" s="7">
        <f t="shared" si="8"/>
        <v>12.280822239978335</v>
      </c>
      <c r="G45" s="7">
        <f t="shared" si="8"/>
        <v>4.126946975034044</v>
      </c>
      <c r="H45" s="7">
        <f t="shared" si="8"/>
        <v>10.997796523403593</v>
      </c>
      <c r="I45" s="7">
        <f t="shared" si="8"/>
        <v>14.81748073381238</v>
      </c>
      <c r="J45" s="7" t="e">
        <f t="shared" si="8"/>
        <v>#DIV/0!</v>
      </c>
      <c r="K45" s="7">
        <f t="shared" si="8"/>
        <v>8.5906994730999617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8"/>
        <v>9.0468871724585131</v>
      </c>
      <c r="C46" s="7">
        <f t="shared" si="8"/>
        <v>9.1779018576020857</v>
      </c>
      <c r="D46" s="7">
        <f t="shared" si="8"/>
        <v>8.1199065370377337</v>
      </c>
      <c r="E46" s="7">
        <f t="shared" si="8"/>
        <v>10.298624141059904</v>
      </c>
      <c r="F46" s="7">
        <f t="shared" si="8"/>
        <v>12.763858842748691</v>
      </c>
      <c r="G46" s="7">
        <f t="shared" si="8"/>
        <v>5.0050423497678889</v>
      </c>
      <c r="H46" s="7">
        <f t="shared" si="8"/>
        <v>9.4212835725605526</v>
      </c>
      <c r="I46" s="7">
        <f t="shared" si="8"/>
        <v>14.36098708055421</v>
      </c>
      <c r="J46" s="7" t="e">
        <f t="shared" si="8"/>
        <v>#DIV/0!</v>
      </c>
      <c r="K46" s="7">
        <f t="shared" si="8"/>
        <v>9.0543813701579463</v>
      </c>
      <c r="L46" s="4" t="e">
        <f t="shared" si="0"/>
        <v>#DIV/0!</v>
      </c>
    </row>
    <row r="47" spans="1:12" x14ac:dyDescent="0.25">
      <c r="A47" s="1" t="s">
        <v>13</v>
      </c>
      <c r="B47" s="7" t="e">
        <f t="shared" si="8"/>
        <v>#DIV/0!</v>
      </c>
      <c r="C47" s="7">
        <f t="shared" si="8"/>
        <v>8.5389750797340405</v>
      </c>
      <c r="D47" s="7">
        <f t="shared" si="8"/>
        <v>7.2202084237799093</v>
      </c>
      <c r="E47" s="7">
        <f t="shared" si="8"/>
        <v>12.124711316397228</v>
      </c>
      <c r="F47" s="7" t="e">
        <f t="shared" si="8"/>
        <v>#DIV/0!</v>
      </c>
      <c r="G47" s="7" t="e">
        <f t="shared" si="8"/>
        <v>#DIV/0!</v>
      </c>
      <c r="H47" s="7" t="e">
        <f t="shared" si="8"/>
        <v>#DIV/0!</v>
      </c>
      <c r="I47" s="7" t="e">
        <f t="shared" si="8"/>
        <v>#DIV/0!</v>
      </c>
      <c r="J47" s="7" t="e">
        <f t="shared" si="8"/>
        <v>#DIV/0!</v>
      </c>
      <c r="K47" s="7">
        <f t="shared" si="8"/>
        <v>7.6779694671733658</v>
      </c>
      <c r="L47" s="4" t="e">
        <f t="shared" si="0"/>
        <v>#DIV/0!</v>
      </c>
    </row>
    <row r="48" spans="1:12" x14ac:dyDescent="0.25">
      <c r="A48" s="1" t="s">
        <v>14</v>
      </c>
      <c r="B48" s="7">
        <f t="shared" si="8"/>
        <v>9.0705981901320083</v>
      </c>
      <c r="C48" s="7">
        <f t="shared" si="8"/>
        <v>22.86348932290278</v>
      </c>
      <c r="D48" s="7">
        <f t="shared" si="8"/>
        <v>19.686292532638852</v>
      </c>
      <c r="E48" s="7">
        <f t="shared" si="8"/>
        <v>22.989073399592566</v>
      </c>
      <c r="F48" s="7">
        <f t="shared" si="8"/>
        <v>20.323710740893723</v>
      </c>
      <c r="G48" s="7">
        <f t="shared" si="8"/>
        <v>21.806853582554517</v>
      </c>
      <c r="H48" s="7">
        <f t="shared" si="8"/>
        <v>7.2952206596210916</v>
      </c>
      <c r="I48" s="7" t="e">
        <f t="shared" si="8"/>
        <v>#DIV/0!</v>
      </c>
      <c r="J48" s="7" t="e">
        <f t="shared" si="8"/>
        <v>#DIV/0!</v>
      </c>
      <c r="K48" s="7">
        <f t="shared" si="8"/>
        <v>17.251538562262667</v>
      </c>
      <c r="L48" s="4" t="e">
        <f t="shared" si="0"/>
        <v>#DIV/0!</v>
      </c>
    </row>
    <row r="49" spans="1:12" x14ac:dyDescent="0.25">
      <c r="A49" s="1" t="s">
        <v>15</v>
      </c>
      <c r="B49" s="7">
        <f t="shared" si="8"/>
        <v>10.656361678879749</v>
      </c>
      <c r="C49" s="7" t="e">
        <f t="shared" si="8"/>
        <v>#DIV/0!</v>
      </c>
      <c r="D49" s="7" t="e">
        <f t="shared" si="8"/>
        <v>#DIV/0!</v>
      </c>
      <c r="E49" s="7" t="e">
        <f t="shared" si="8"/>
        <v>#DIV/0!</v>
      </c>
      <c r="F49" s="7" t="e">
        <f t="shared" si="8"/>
        <v>#DIV/0!</v>
      </c>
      <c r="G49" s="7" t="e">
        <f t="shared" si="8"/>
        <v>#DIV/0!</v>
      </c>
      <c r="H49" s="7" t="e">
        <f t="shared" si="8"/>
        <v>#DIV/0!</v>
      </c>
      <c r="I49" s="7" t="e">
        <f t="shared" si="8"/>
        <v>#DIV/0!</v>
      </c>
      <c r="J49" s="7" t="e">
        <f t="shared" si="8"/>
        <v>#DIV/0!</v>
      </c>
      <c r="K49" s="7">
        <f t="shared" si="8"/>
        <v>10.656361678879749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8"/>
        <v>9.1265242979949637</v>
      </c>
      <c r="C50" s="7">
        <f t="shared" si="8"/>
        <v>9.2633503448830989</v>
      </c>
      <c r="D50" s="7">
        <f t="shared" si="8"/>
        <v>8.1567054346199583</v>
      </c>
      <c r="E50" s="7">
        <f t="shared" si="8"/>
        <v>10.400453576895705</v>
      </c>
      <c r="F50" s="7">
        <f t="shared" si="8"/>
        <v>12.816709787136286</v>
      </c>
      <c r="G50" s="7">
        <f t="shared" si="8"/>
        <v>5.0430696146327403</v>
      </c>
      <c r="H50" s="7">
        <f t="shared" si="8"/>
        <v>9.3856952421016278</v>
      </c>
      <c r="I50" s="7">
        <f t="shared" si="8"/>
        <v>14.580078357350761</v>
      </c>
      <c r="J50" s="7" t="e">
        <f t="shared" si="8"/>
        <v>#DIV/0!</v>
      </c>
      <c r="K50" s="7">
        <f t="shared" si="8"/>
        <v>9.1210354945243157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9.3632463133666288</v>
      </c>
      <c r="C53" s="114">
        <f t="shared" ref="C53:J53" si="9">IF(C57&gt;0,C58*100/C57,NA())</f>
        <v>10.74575644333113</v>
      </c>
      <c r="D53" s="114">
        <f t="shared" si="9"/>
        <v>9.5653339636628427</v>
      </c>
      <c r="E53" s="114">
        <f t="shared" si="9"/>
        <v>10.644303419802762</v>
      </c>
      <c r="F53" s="114">
        <f t="shared" si="9"/>
        <v>13.985823637535235</v>
      </c>
      <c r="G53" s="114">
        <f t="shared" si="9"/>
        <v>8.251036036087589</v>
      </c>
      <c r="H53" s="114">
        <f t="shared" si="9"/>
        <v>7.6405809576771349</v>
      </c>
      <c r="I53" s="114">
        <f t="shared" si="9"/>
        <v>13.144094805813069</v>
      </c>
      <c r="J53" s="114">
        <f t="shared" si="9"/>
        <v>10.049069073947459</v>
      </c>
      <c r="K53" s="7">
        <f>K57</f>
        <v>10.049069073947459</v>
      </c>
      <c r="L53" s="7">
        <f>L57</f>
        <v>10.049069073947461</v>
      </c>
    </row>
    <row r="54" spans="1:12" x14ac:dyDescent="0.25">
      <c r="A54" s="1" t="s">
        <v>30</v>
      </c>
      <c r="B54" s="114">
        <f>IF(B63&gt;0,B64*100/B63,NA())</f>
        <v>9.0083133027063891</v>
      </c>
      <c r="C54" s="114">
        <f t="shared" ref="C54:J54" si="10">IF(C63&gt;0,C64*100/C63,NA())</f>
        <v>8.6692974599811805</v>
      </c>
      <c r="D54" s="114">
        <f t="shared" si="10"/>
        <v>7.5654049611925549</v>
      </c>
      <c r="E54" s="114">
        <f t="shared" si="10"/>
        <v>10.249429274369405</v>
      </c>
      <c r="F54" s="114">
        <f t="shared" si="10"/>
        <v>12.359060473596692</v>
      </c>
      <c r="G54" s="114">
        <f t="shared" si="10"/>
        <v>4.177755139054498</v>
      </c>
      <c r="H54" s="114">
        <f t="shared" si="10"/>
        <v>10.882654346333402</v>
      </c>
      <c r="I54" s="114">
        <f t="shared" si="10"/>
        <v>15.118759875071401</v>
      </c>
      <c r="J54" s="114">
        <f t="shared" si="10"/>
        <v>8.7073087233032496</v>
      </c>
      <c r="K54" s="7"/>
      <c r="L54" s="7">
        <f>L63</f>
        <v>8.7073087233032513</v>
      </c>
    </row>
    <row r="55" spans="1:12" x14ac:dyDescent="0.25">
      <c r="A55" s="1" t="s">
        <v>8</v>
      </c>
      <c r="B55" s="114">
        <f>IF(B60&gt;0,B61*100/B60,NA())</f>
        <v>9.1265242979949637</v>
      </c>
      <c r="C55" s="114">
        <f t="shared" ref="C55:J55" si="11">IF(C60&gt;0,C61*100/C60,NA())</f>
        <v>9.2633503448830989</v>
      </c>
      <c r="D55" s="114">
        <f t="shared" si="11"/>
        <v>8.1567054346199583</v>
      </c>
      <c r="E55" s="114">
        <f t="shared" si="11"/>
        <v>10.400453576895705</v>
      </c>
      <c r="F55" s="114">
        <f t="shared" si="11"/>
        <v>12.816709787136286</v>
      </c>
      <c r="G55" s="114">
        <f t="shared" si="11"/>
        <v>5.0430696146327403</v>
      </c>
      <c r="H55" s="114">
        <f t="shared" si="11"/>
        <v>9.3856952421016278</v>
      </c>
      <c r="I55" s="114">
        <f t="shared" si="11"/>
        <v>14.580078357350761</v>
      </c>
      <c r="J55" s="114">
        <f t="shared" si="11"/>
        <v>9.1210354945243139</v>
      </c>
      <c r="K55" s="7">
        <f>K50</f>
        <v>9.1210354945243157</v>
      </c>
      <c r="L55" s="7">
        <f>K50</f>
        <v>9.1210354945243157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15134.879000000001</v>
      </c>
      <c r="C57" s="3">
        <f t="shared" ref="C57:I57" si="12">IF(C58=0,0,C16)</f>
        <v>8814.5400000000009</v>
      </c>
      <c r="D57" s="3">
        <f t="shared" si="12"/>
        <v>6773.1769999999997</v>
      </c>
      <c r="E57" s="3">
        <f t="shared" si="12"/>
        <v>3100.3249999999998</v>
      </c>
      <c r="F57" s="3">
        <f t="shared" si="12"/>
        <v>2630.4349999999999</v>
      </c>
      <c r="G57" s="3">
        <f t="shared" si="12"/>
        <v>1747.5260000000001</v>
      </c>
      <c r="H57" s="3">
        <f t="shared" si="12"/>
        <v>994.42700000000002</v>
      </c>
      <c r="I57" s="3">
        <f t="shared" si="12"/>
        <v>275.173</v>
      </c>
      <c r="J57" s="3">
        <f>SUM(B57:I57)</f>
        <v>39470.482000000004</v>
      </c>
      <c r="K57" s="7">
        <f>J58*100/J57</f>
        <v>10.049069073947459</v>
      </c>
      <c r="L57" s="7">
        <f>K57*K$50/K$60</f>
        <v>10.049069073947461</v>
      </c>
    </row>
    <row r="58" spans="1:12" x14ac:dyDescent="0.25">
      <c r="A58" s="1" t="s">
        <v>32</v>
      </c>
      <c r="B58" s="3">
        <f>_xlfn.IFNA(B29,0)</f>
        <v>1417.116</v>
      </c>
      <c r="C58" s="3">
        <f t="shared" ref="C58:I58" si="13">_xlfn.IFNA(C29,0)</f>
        <v>947.18899999999996</v>
      </c>
      <c r="D58" s="3">
        <f t="shared" si="13"/>
        <v>647.87699999999995</v>
      </c>
      <c r="E58" s="3">
        <f t="shared" si="13"/>
        <v>330.00799999999998</v>
      </c>
      <c r="F58" s="3">
        <f t="shared" si="13"/>
        <v>367.88799999999998</v>
      </c>
      <c r="G58" s="3">
        <f t="shared" si="13"/>
        <v>144.18899999999999</v>
      </c>
      <c r="H58" s="3">
        <f t="shared" si="13"/>
        <v>75.98</v>
      </c>
      <c r="I58" s="3">
        <f t="shared" si="13"/>
        <v>36.168999999999997</v>
      </c>
      <c r="J58" s="3">
        <f>SUM(B58:I58)</f>
        <v>3966.4159999999993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45443.05</v>
      </c>
      <c r="C60" s="3">
        <f t="shared" ref="C60:I60" si="14">IF(C57=0,0,C24)</f>
        <v>30810.44</v>
      </c>
      <c r="D60" s="3">
        <f t="shared" si="14"/>
        <v>22908.612000000001</v>
      </c>
      <c r="E60" s="3">
        <f t="shared" si="14"/>
        <v>8106.2330000000002</v>
      </c>
      <c r="F60" s="3">
        <f t="shared" si="14"/>
        <v>9350.1610000000001</v>
      </c>
      <c r="G60" s="3">
        <f t="shared" si="14"/>
        <v>8226.1010000000006</v>
      </c>
      <c r="H60" s="3">
        <f t="shared" si="14"/>
        <v>2153.703</v>
      </c>
      <c r="I60" s="3">
        <f t="shared" si="14"/>
        <v>1008.712</v>
      </c>
      <c r="J60" s="3">
        <f>SUM(B60:I60)</f>
        <v>128007.012</v>
      </c>
      <c r="K60" s="7">
        <f>J61*100/J60</f>
        <v>9.1210354945243139</v>
      </c>
      <c r="L60" s="7">
        <f>K60*K$50/K$60</f>
        <v>9.1210354945243157</v>
      </c>
    </row>
    <row r="61" spans="1:12" x14ac:dyDescent="0.25">
      <c r="A61" s="1" t="s">
        <v>39</v>
      </c>
      <c r="B61" s="3">
        <f>IF(B58=0,0,B37)</f>
        <v>4147.3710000000001</v>
      </c>
      <c r="C61" s="3">
        <f t="shared" ref="C61:I61" si="15">IF(C58=0,0,C37)</f>
        <v>2854.0790000000002</v>
      </c>
      <c r="D61" s="3">
        <f t="shared" si="15"/>
        <v>1868.588</v>
      </c>
      <c r="E61" s="3">
        <f t="shared" si="15"/>
        <v>843.08500000000004</v>
      </c>
      <c r="F61" s="3">
        <f t="shared" si="15"/>
        <v>1198.383</v>
      </c>
      <c r="G61" s="3">
        <f t="shared" si="15"/>
        <v>414.84800000000001</v>
      </c>
      <c r="H61" s="3">
        <f t="shared" si="15"/>
        <v>202.14</v>
      </c>
      <c r="I61" s="3">
        <f t="shared" si="15"/>
        <v>147.071</v>
      </c>
      <c r="J61" s="3">
        <f>SUM(B61:I61)</f>
        <v>11675.564999999999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30308.171000000002</v>
      </c>
      <c r="C63" s="3">
        <f t="shared" ref="C63:J64" si="16">C60-C57</f>
        <v>21995.899999999998</v>
      </c>
      <c r="D63" s="3">
        <f t="shared" si="16"/>
        <v>16135.435000000001</v>
      </c>
      <c r="E63" s="3">
        <f t="shared" si="16"/>
        <v>5005.9080000000004</v>
      </c>
      <c r="F63" s="3">
        <f t="shared" si="16"/>
        <v>6719.7260000000006</v>
      </c>
      <c r="G63" s="3">
        <f t="shared" si="16"/>
        <v>6478.5750000000007</v>
      </c>
      <c r="H63" s="3">
        <f t="shared" si="16"/>
        <v>1159.2759999999998</v>
      </c>
      <c r="I63" s="3">
        <f t="shared" si="16"/>
        <v>733.53899999999999</v>
      </c>
      <c r="J63" s="3">
        <f t="shared" si="16"/>
        <v>88536.53</v>
      </c>
      <c r="K63" s="7">
        <f>J64*100/J63</f>
        <v>8.7073087233032496</v>
      </c>
      <c r="L63" s="7">
        <f>K63*K$50/K$60</f>
        <v>8.7073087233032513</v>
      </c>
    </row>
    <row r="64" spans="1:12" x14ac:dyDescent="0.25">
      <c r="A64" s="1" t="s">
        <v>193</v>
      </c>
      <c r="B64" s="3">
        <f>B61-B58</f>
        <v>2730.2550000000001</v>
      </c>
      <c r="C64" s="3">
        <f t="shared" si="16"/>
        <v>1906.8900000000003</v>
      </c>
      <c r="D64" s="3">
        <f t="shared" si="16"/>
        <v>1220.711</v>
      </c>
      <c r="E64" s="3">
        <f t="shared" si="16"/>
        <v>513.077</v>
      </c>
      <c r="F64" s="3">
        <f t="shared" si="16"/>
        <v>830.49500000000012</v>
      </c>
      <c r="G64" s="3">
        <f t="shared" si="16"/>
        <v>270.65899999999999</v>
      </c>
      <c r="H64" s="3">
        <f t="shared" si="16"/>
        <v>126.15999999999998</v>
      </c>
      <c r="I64" s="3">
        <f t="shared" si="16"/>
        <v>110.902</v>
      </c>
      <c r="J64" s="3">
        <f t="shared" si="16"/>
        <v>7709.1489999999994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C48E-7F51-4909-BBCA-F9F0E38FA5B1}">
  <sheetPr>
    <tabColor rgb="FF92D050"/>
  </sheetPr>
  <dimension ref="A1:L64"/>
  <sheetViews>
    <sheetView topLeftCell="A37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2302524</v>
      </c>
      <c r="C3" s="3">
        <v>1684837</v>
      </c>
      <c r="D3" s="3">
        <v>1123671</v>
      </c>
      <c r="E3" s="3">
        <v>594229</v>
      </c>
      <c r="F3" s="3">
        <v>590546</v>
      </c>
      <c r="G3" s="3">
        <v>190308</v>
      </c>
      <c r="H3" s="3">
        <v>105588</v>
      </c>
      <c r="I3" s="3">
        <v>42588</v>
      </c>
      <c r="J3" s="3"/>
      <c r="K3" s="3">
        <v>6634291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3">
        <v>172853</v>
      </c>
      <c r="D4" s="3">
        <v>121972</v>
      </c>
      <c r="E4" s="3">
        <v>54901</v>
      </c>
      <c r="F4" s="1" t="e">
        <f>NA()</f>
        <v>#N/A</v>
      </c>
      <c r="G4" s="3">
        <v>28747</v>
      </c>
      <c r="H4" s="3" t="e">
        <f>NA()</f>
        <v>#N/A</v>
      </c>
      <c r="I4" s="1" t="e">
        <f>NA()</f>
        <v>#N/A</v>
      </c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3">
        <v>87009</v>
      </c>
      <c r="D5" s="3">
        <v>53686</v>
      </c>
      <c r="E5" s="3">
        <v>30327</v>
      </c>
      <c r="F5" s="1" t="e">
        <f>NA()</f>
        <v>#N/A</v>
      </c>
      <c r="G5" s="3">
        <v>13609</v>
      </c>
      <c r="H5" s="3" t="e">
        <f>NA()</f>
        <v>#N/A</v>
      </c>
      <c r="I5" s="1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6">
        <v>260095</v>
      </c>
      <c r="C6" s="5">
        <f>C4+C5</f>
        <v>259862</v>
      </c>
      <c r="D6" s="5">
        <f>D4+D5</f>
        <v>175658</v>
      </c>
      <c r="E6" s="5">
        <f>E4+E5</f>
        <v>85228</v>
      </c>
      <c r="F6" s="6">
        <v>86785</v>
      </c>
      <c r="G6" s="5">
        <f>G4+G5</f>
        <v>42356</v>
      </c>
      <c r="H6" s="3">
        <v>11175</v>
      </c>
      <c r="I6" s="3">
        <v>8133</v>
      </c>
      <c r="J6" s="5"/>
      <c r="K6" s="3">
        <v>929292</v>
      </c>
      <c r="L6" s="4">
        <f t="shared" si="0"/>
        <v>0</v>
      </c>
    </row>
    <row r="7" spans="1:12" x14ac:dyDescent="0.25">
      <c r="A7" s="1" t="s">
        <v>19</v>
      </c>
      <c r="B7" s="5">
        <f>SUM(B3,B6)</f>
        <v>2562619</v>
      </c>
      <c r="C7" s="5">
        <f t="shared" ref="C7:J7" si="1">SUM(C3,C6)</f>
        <v>1944699</v>
      </c>
      <c r="D7" s="5">
        <f t="shared" si="1"/>
        <v>1299329</v>
      </c>
      <c r="E7" s="5">
        <f t="shared" si="1"/>
        <v>679457</v>
      </c>
      <c r="F7" s="5">
        <f t="shared" si="1"/>
        <v>677331</v>
      </c>
      <c r="G7" s="5">
        <f t="shared" si="1"/>
        <v>232664</v>
      </c>
      <c r="H7" s="5">
        <f t="shared" si="1"/>
        <v>116763</v>
      </c>
      <c r="I7" s="5">
        <f t="shared" si="1"/>
        <v>50721</v>
      </c>
      <c r="J7" s="5">
        <f t="shared" si="1"/>
        <v>0</v>
      </c>
      <c r="K7" s="5">
        <f>SUM(K3,K6)</f>
        <v>7563583</v>
      </c>
      <c r="L7" s="4">
        <f t="shared" si="0"/>
        <v>0</v>
      </c>
    </row>
    <row r="8" spans="1:12" x14ac:dyDescent="0.25">
      <c r="A8" s="1" t="s">
        <v>13</v>
      </c>
      <c r="B8" s="3"/>
      <c r="C8" s="3">
        <v>12</v>
      </c>
      <c r="D8" s="1">
        <v>1</v>
      </c>
      <c r="E8" s="3">
        <v>1</v>
      </c>
      <c r="F8" s="3"/>
      <c r="G8" s="3"/>
      <c r="H8" s="3"/>
      <c r="I8" s="3"/>
      <c r="J8" s="3"/>
      <c r="K8" s="3">
        <v>14</v>
      </c>
      <c r="L8" s="4">
        <f t="shared" si="0"/>
        <v>0</v>
      </c>
    </row>
    <row r="9" spans="1:12" x14ac:dyDescent="0.25">
      <c r="A9" s="1" t="s">
        <v>14</v>
      </c>
      <c r="B9" s="3">
        <v>984</v>
      </c>
      <c r="C9" s="3">
        <v>2087</v>
      </c>
      <c r="D9" s="1">
        <v>132</v>
      </c>
      <c r="E9" s="3">
        <v>789</v>
      </c>
      <c r="F9" s="3">
        <v>146</v>
      </c>
      <c r="G9" s="3">
        <v>231</v>
      </c>
      <c r="H9" s="3">
        <v>968</v>
      </c>
      <c r="I9" s="3">
        <v>17</v>
      </c>
      <c r="J9" s="3"/>
      <c r="K9" s="3">
        <v>5354</v>
      </c>
      <c r="L9" s="4">
        <f t="shared" si="0"/>
        <v>0</v>
      </c>
    </row>
    <row r="10" spans="1:12" x14ac:dyDescent="0.25">
      <c r="A10" s="1" t="s">
        <v>15</v>
      </c>
      <c r="B10" s="3">
        <v>28653</v>
      </c>
      <c r="C10" s="3"/>
      <c r="D10" s="1"/>
      <c r="E10" s="3"/>
      <c r="F10" s="3"/>
      <c r="G10" s="3"/>
      <c r="H10" s="3">
        <v>34</v>
      </c>
      <c r="I10" s="3"/>
      <c r="J10" s="3"/>
      <c r="K10" s="3">
        <v>28687</v>
      </c>
      <c r="L10" s="4">
        <f t="shared" si="0"/>
        <v>0</v>
      </c>
    </row>
    <row r="11" spans="1:12" x14ac:dyDescent="0.25">
      <c r="A11" s="1" t="s">
        <v>8</v>
      </c>
      <c r="B11" s="3">
        <v>2592256</v>
      </c>
      <c r="C11" s="3">
        <v>1946798</v>
      </c>
      <c r="D11" s="3">
        <v>1299462</v>
      </c>
      <c r="E11" s="3">
        <v>680247</v>
      </c>
      <c r="F11" s="3">
        <v>677477</v>
      </c>
      <c r="G11" s="3">
        <v>232895</v>
      </c>
      <c r="H11" s="3">
        <v>117765</v>
      </c>
      <c r="I11" s="3">
        <v>50738</v>
      </c>
      <c r="J11" s="3"/>
      <c r="K11" s="3">
        <v>7597638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>SUM(I7:I10)-I11</f>
        <v>0</v>
      </c>
      <c r="J12" s="4"/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15711.942999999999</v>
      </c>
      <c r="C16" s="9">
        <v>8945.6049999999996</v>
      </c>
      <c r="D16" s="9">
        <v>7077.34</v>
      </c>
      <c r="E16" s="9">
        <v>3276.2869999999998</v>
      </c>
      <c r="F16" s="9">
        <v>2658.4029999999998</v>
      </c>
      <c r="G16" s="9">
        <v>1797.0650000000001</v>
      </c>
      <c r="H16" s="9">
        <v>1059.1279999999999</v>
      </c>
      <c r="I16" s="9">
        <v>285.71499999999997</v>
      </c>
      <c r="J16" s="9"/>
      <c r="K16" s="9">
        <v>40811.485999999997</v>
      </c>
      <c r="L16" s="4">
        <f t="shared" si="0"/>
        <v>0</v>
      </c>
    </row>
    <row r="17" spans="1:12" x14ac:dyDescent="0.25">
      <c r="A17" s="1" t="s">
        <v>10</v>
      </c>
      <c r="B17" s="9" t="e">
        <f>NA()</f>
        <v>#N/A</v>
      </c>
      <c r="C17" s="9">
        <v>7242.4359999999997</v>
      </c>
      <c r="D17" s="9">
        <v>5414.4250000000002</v>
      </c>
      <c r="E17" s="9">
        <v>2031.5840000000001</v>
      </c>
      <c r="F17" s="9" t="e">
        <f>NA()</f>
        <v>#N/A</v>
      </c>
      <c r="G17" s="9">
        <v>603.04999999999995</v>
      </c>
      <c r="H17" s="9">
        <v>1151.5139999999999</v>
      </c>
      <c r="I17" s="9" t="e">
        <f>NA()</f>
        <v>#N/A</v>
      </c>
      <c r="J17" s="9"/>
      <c r="K17" s="9" t="e">
        <f>NA()</f>
        <v>#N/A</v>
      </c>
      <c r="L17" s="4" t="e">
        <f t="shared" si="0"/>
        <v>#N/A</v>
      </c>
    </row>
    <row r="18" spans="1:12" x14ac:dyDescent="0.25">
      <c r="A18" s="1" t="s">
        <v>11</v>
      </c>
      <c r="B18" s="9" t="e">
        <f>NA()</f>
        <v>#N/A</v>
      </c>
      <c r="C18" s="9">
        <v>14955.501</v>
      </c>
      <c r="D18" s="9">
        <v>10723.95</v>
      </c>
      <c r="E18" s="9">
        <v>3046.712</v>
      </c>
      <c r="F18" s="9" t="e">
        <f>NA()</f>
        <v>#N/A</v>
      </c>
      <c r="G18" s="9">
        <v>5785.6970000000001</v>
      </c>
      <c r="H18" s="9">
        <v>0</v>
      </c>
      <c r="I18" s="9" t="e">
        <f>NA()</f>
        <v>#N/A</v>
      </c>
      <c r="J18" s="9"/>
      <c r="K18" s="9" t="e">
        <f>NA()</f>
        <v>#N/A</v>
      </c>
      <c r="L18" s="4" t="e">
        <f t="shared" si="0"/>
        <v>#N/A</v>
      </c>
    </row>
    <row r="19" spans="1:12" x14ac:dyDescent="0.25">
      <c r="A19" s="1" t="s">
        <v>12</v>
      </c>
      <c r="B19" s="14">
        <v>29101.539000000001</v>
      </c>
      <c r="C19" s="15">
        <f>C17+C18</f>
        <v>22197.936999999998</v>
      </c>
      <c r="D19" s="15">
        <f>D17+D18</f>
        <v>16138.375</v>
      </c>
      <c r="E19" s="15">
        <f>E17+E18</f>
        <v>5078.2960000000003</v>
      </c>
      <c r="F19" s="9">
        <v>6919.0789999999997</v>
      </c>
      <c r="G19" s="15">
        <f>G17+G18</f>
        <v>6388.7470000000003</v>
      </c>
      <c r="H19" s="15">
        <f>H17+H18</f>
        <v>1151.5139999999999</v>
      </c>
      <c r="I19" s="9">
        <v>783.07799999999997</v>
      </c>
      <c r="J19" s="15"/>
      <c r="K19" s="9">
        <v>87758.565000000002</v>
      </c>
      <c r="L19" s="4">
        <f t="shared" si="0"/>
        <v>0</v>
      </c>
    </row>
    <row r="20" spans="1:12" x14ac:dyDescent="0.25">
      <c r="A20" s="1" t="s">
        <v>19</v>
      </c>
      <c r="B20" s="15">
        <f t="shared" ref="B20:K20" si="3">SUM(B16,B19)</f>
        <v>44813.482000000004</v>
      </c>
      <c r="C20" s="15">
        <f t="shared" si="3"/>
        <v>31143.541999999998</v>
      </c>
      <c r="D20" s="15">
        <f t="shared" si="3"/>
        <v>23215.715</v>
      </c>
      <c r="E20" s="15">
        <f t="shared" si="3"/>
        <v>8354.5830000000005</v>
      </c>
      <c r="F20" s="15">
        <f t="shared" si="3"/>
        <v>9577.482</v>
      </c>
      <c r="G20" s="15">
        <f t="shared" si="3"/>
        <v>8185.8119999999999</v>
      </c>
      <c r="H20" s="15">
        <f t="shared" si="3"/>
        <v>2210.6419999999998</v>
      </c>
      <c r="I20" s="15">
        <f t="shared" si="3"/>
        <v>1068.7929999999999</v>
      </c>
      <c r="J20" s="15">
        <f t="shared" si="3"/>
        <v>0</v>
      </c>
      <c r="K20" s="15">
        <f t="shared" si="3"/>
        <v>128570.05100000001</v>
      </c>
      <c r="L20" s="4">
        <f t="shared" si="0"/>
        <v>0</v>
      </c>
    </row>
    <row r="21" spans="1:12" x14ac:dyDescent="0.25">
      <c r="A21" s="1" t="s">
        <v>13</v>
      </c>
      <c r="B21" s="9">
        <v>0</v>
      </c>
      <c r="C21" s="9">
        <v>295.30399999999997</v>
      </c>
      <c r="D21" s="9">
        <v>580.13599999999997</v>
      </c>
      <c r="E21" s="9">
        <v>1.605</v>
      </c>
      <c r="F21" s="9">
        <v>0</v>
      </c>
      <c r="G21" s="9"/>
      <c r="H21" s="9"/>
      <c r="I21" s="9">
        <v>0</v>
      </c>
      <c r="J21" s="9"/>
      <c r="K21" s="9">
        <v>877.04499999999996</v>
      </c>
      <c r="L21" s="4">
        <f t="shared" si="0"/>
        <v>0</v>
      </c>
    </row>
    <row r="22" spans="1:12" x14ac:dyDescent="0.25">
      <c r="A22" s="1" t="s">
        <v>14</v>
      </c>
      <c r="B22" s="9">
        <v>254.25299999999999</v>
      </c>
      <c r="C22" s="9">
        <v>221.12899999999999</v>
      </c>
      <c r="D22" s="9">
        <v>123.825</v>
      </c>
      <c r="E22" s="9">
        <v>66.405000000000001</v>
      </c>
      <c r="F22" s="9">
        <v>65.924999999999997</v>
      </c>
      <c r="G22" s="9">
        <v>15.01</v>
      </c>
      <c r="H22" s="9">
        <v>36.473999999999997</v>
      </c>
      <c r="I22" s="9">
        <v>11.3</v>
      </c>
      <c r="J22" s="9"/>
      <c r="K22" s="9">
        <v>794.32100000000003</v>
      </c>
      <c r="L22" s="4">
        <f t="shared" si="0"/>
        <v>0</v>
      </c>
    </row>
    <row r="23" spans="1:12" x14ac:dyDescent="0.25">
      <c r="A23" s="1" t="s">
        <v>15</v>
      </c>
      <c r="B23" s="9">
        <v>2123.9749999999999</v>
      </c>
      <c r="C23" s="9"/>
      <c r="D23" s="9"/>
      <c r="E23" s="9"/>
      <c r="F23" s="9"/>
      <c r="G23" s="9"/>
      <c r="H23" s="9"/>
      <c r="I23" s="9"/>
      <c r="J23" s="9"/>
      <c r="K23" s="9">
        <v>2123.9749999999999</v>
      </c>
      <c r="L23" s="4">
        <f t="shared" si="0"/>
        <v>0</v>
      </c>
    </row>
    <row r="24" spans="1:12" x14ac:dyDescent="0.25">
      <c r="A24" s="1" t="s">
        <v>8</v>
      </c>
      <c r="B24" s="9">
        <v>47191.71</v>
      </c>
      <c r="C24" s="9">
        <v>31659.974999999999</v>
      </c>
      <c r="D24" s="9">
        <v>23919.675999999999</v>
      </c>
      <c r="E24" s="9">
        <v>8422.5930000000008</v>
      </c>
      <c r="F24" s="9">
        <v>9643.4069999999992</v>
      </c>
      <c r="G24" s="9">
        <v>8200.8220000000001</v>
      </c>
      <c r="H24" s="9">
        <v>2247.116</v>
      </c>
      <c r="I24" s="9">
        <v>1080.0930000000001</v>
      </c>
      <c r="J24" s="9"/>
      <c r="K24" s="9">
        <v>132365.39199999999</v>
      </c>
      <c r="L24" s="4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0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>
        <f t="shared" si="4"/>
        <v>0</v>
      </c>
      <c r="I25" s="8">
        <f t="shared" si="4"/>
        <v>0</v>
      </c>
      <c r="J25" s="8"/>
      <c r="K25" s="8">
        <f t="shared" si="4"/>
        <v>0</v>
      </c>
      <c r="L25" s="4">
        <f t="shared" si="0"/>
        <v>0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</row>
    <row r="27" spans="1:12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4" t="e">
        <f t="shared" si="0"/>
        <v>#VALUE!</v>
      </c>
    </row>
    <row r="29" spans="1:12" x14ac:dyDescent="0.25">
      <c r="A29" s="1" t="s">
        <v>9</v>
      </c>
      <c r="B29" s="9">
        <v>1513.923</v>
      </c>
      <c r="C29" s="9">
        <v>1048.3240000000001</v>
      </c>
      <c r="D29" s="9">
        <v>684.46699999999998</v>
      </c>
      <c r="E29" s="9">
        <v>358.68900000000002</v>
      </c>
      <c r="F29" s="9">
        <v>377.197</v>
      </c>
      <c r="G29" s="9">
        <v>163.131</v>
      </c>
      <c r="H29" s="9">
        <v>84.891999999999996</v>
      </c>
      <c r="I29" s="9">
        <v>37.917999999999999</v>
      </c>
      <c r="J29" s="9"/>
      <c r="K29" s="9">
        <v>4268.5410000000002</v>
      </c>
      <c r="L29" s="4">
        <f t="shared" si="0"/>
        <v>0</v>
      </c>
    </row>
    <row r="30" spans="1:12" x14ac:dyDescent="0.25">
      <c r="A30" s="1" t="s">
        <v>10</v>
      </c>
      <c r="B30" s="9" t="e">
        <f>NA()</f>
        <v>#N/A</v>
      </c>
      <c r="C30" s="9">
        <v>931.61400000000003</v>
      </c>
      <c r="D30" s="9">
        <v>585.077</v>
      </c>
      <c r="E30" s="9">
        <v>266.39699999999999</v>
      </c>
      <c r="F30" s="9" t="e">
        <f>NA()</f>
        <v>#N/A</v>
      </c>
      <c r="G30" s="9">
        <v>79.012</v>
      </c>
      <c r="H30" s="9" t="e">
        <f>NA()</f>
        <v>#N/A</v>
      </c>
      <c r="I30" s="9" t="e">
        <f>NA()</f>
        <v>#N/A</v>
      </c>
      <c r="J30" s="9"/>
      <c r="K30" s="9" t="e">
        <f>NA()</f>
        <v>#N/A</v>
      </c>
      <c r="L30" s="4" t="e">
        <f t="shared" si="0"/>
        <v>#N/A</v>
      </c>
    </row>
    <row r="31" spans="1:12" x14ac:dyDescent="0.25">
      <c r="A31" s="1" t="s">
        <v>11</v>
      </c>
      <c r="B31" s="9" t="e">
        <f>NA()</f>
        <v>#N/A</v>
      </c>
      <c r="C31" s="9">
        <v>935.43700000000001</v>
      </c>
      <c r="D31" s="9">
        <v>631.81899999999996</v>
      </c>
      <c r="E31" s="9">
        <v>239.67099999999999</v>
      </c>
      <c r="F31" s="9" t="e">
        <f>NA()</f>
        <v>#N/A</v>
      </c>
      <c r="G31" s="9">
        <v>180.48400000000001</v>
      </c>
      <c r="H31" s="9" t="e">
        <f>NA()</f>
        <v>#N/A</v>
      </c>
      <c r="I31" s="9" t="e">
        <f>NA()</f>
        <v>#N/A</v>
      </c>
      <c r="J31" s="9"/>
      <c r="K31" s="9" t="e">
        <f>NA()</f>
        <v>#N/A</v>
      </c>
      <c r="L31" s="4" t="e">
        <f t="shared" si="0"/>
        <v>#N/A</v>
      </c>
    </row>
    <row r="32" spans="1:12" x14ac:dyDescent="0.25">
      <c r="A32" s="1" t="s">
        <v>12</v>
      </c>
      <c r="B32" s="14">
        <v>2492.9989999999998</v>
      </c>
      <c r="C32" s="15">
        <f>C30+C31</f>
        <v>1867.0509999999999</v>
      </c>
      <c r="D32" s="15">
        <f>D30+D31</f>
        <v>1216.896</v>
      </c>
      <c r="E32" s="15">
        <f>E30+E31</f>
        <v>506.06799999999998</v>
      </c>
      <c r="F32" s="14">
        <v>820.44200000000001</v>
      </c>
      <c r="G32" s="15">
        <f>G30+G31</f>
        <v>259.49599999999998</v>
      </c>
      <c r="H32" s="14">
        <v>133.07499999999999</v>
      </c>
      <c r="I32" s="14">
        <v>119.221</v>
      </c>
      <c r="J32" s="15"/>
      <c r="K32" s="9">
        <v>7415.2479999999996</v>
      </c>
      <c r="L32" s="4">
        <f t="shared" si="0"/>
        <v>0</v>
      </c>
    </row>
    <row r="33" spans="1:12" x14ac:dyDescent="0.25">
      <c r="A33" s="1" t="s">
        <v>19</v>
      </c>
      <c r="B33" s="15">
        <f>SUM(B29,B32)</f>
        <v>4006.9219999999996</v>
      </c>
      <c r="C33" s="15">
        <f>SUM(C29,C32)</f>
        <v>2915.375</v>
      </c>
      <c r="D33" s="15">
        <f>SUM(D29,D32)</f>
        <v>1901.3629999999998</v>
      </c>
      <c r="E33" s="15">
        <f>SUM(E29,E32)</f>
        <v>864.75700000000006</v>
      </c>
      <c r="F33" s="15">
        <f t="shared" ref="F33:K33" si="5">SUM(F29,F32)</f>
        <v>1197.6390000000001</v>
      </c>
      <c r="G33" s="15">
        <f t="shared" si="5"/>
        <v>422.62699999999995</v>
      </c>
      <c r="H33" s="15">
        <f t="shared" si="5"/>
        <v>217.96699999999998</v>
      </c>
      <c r="I33" s="15">
        <f t="shared" si="5"/>
        <v>157.13900000000001</v>
      </c>
      <c r="J33" s="15">
        <f t="shared" si="5"/>
        <v>0</v>
      </c>
      <c r="K33" s="15">
        <f t="shared" si="5"/>
        <v>11683.789000000001</v>
      </c>
      <c r="L33" s="4">
        <f t="shared" si="0"/>
        <v>0</v>
      </c>
    </row>
    <row r="34" spans="1:12" x14ac:dyDescent="0.25">
      <c r="A34" s="1" t="s">
        <v>13</v>
      </c>
      <c r="B34" s="9">
        <v>0</v>
      </c>
      <c r="C34" s="9">
        <v>25.904</v>
      </c>
      <c r="D34" s="9">
        <v>43.718000000000004</v>
      </c>
      <c r="E34" s="9">
        <v>0.19900000000000001</v>
      </c>
      <c r="F34" s="9"/>
      <c r="G34" s="9"/>
      <c r="H34" s="9">
        <v>2.661</v>
      </c>
      <c r="I34" s="9"/>
      <c r="J34" s="9"/>
      <c r="K34" s="9">
        <v>72.481999999999999</v>
      </c>
      <c r="L34" s="4">
        <f t="shared" si="0"/>
        <v>0</v>
      </c>
    </row>
    <row r="35" spans="1:12" x14ac:dyDescent="0.25">
      <c r="A35" s="1" t="s">
        <v>14</v>
      </c>
      <c r="B35" s="9">
        <v>22.832999999999998</v>
      </c>
      <c r="C35" s="9">
        <v>48.758000000000003</v>
      </c>
      <c r="D35" s="9">
        <v>24.6</v>
      </c>
      <c r="E35" s="9">
        <v>14.161</v>
      </c>
      <c r="F35" s="9">
        <v>13.606999999999999</v>
      </c>
      <c r="G35" s="9">
        <v>3.286</v>
      </c>
      <c r="H35" s="9"/>
      <c r="I35" s="9">
        <v>2.226</v>
      </c>
      <c r="J35" s="9"/>
      <c r="K35" s="9">
        <v>129.471</v>
      </c>
      <c r="L35" s="4">
        <f t="shared" si="0"/>
        <v>0</v>
      </c>
    </row>
    <row r="36" spans="1:12" x14ac:dyDescent="0.25">
      <c r="A36" s="1" t="s">
        <v>15</v>
      </c>
      <c r="B36" s="9">
        <v>222.27199999999999</v>
      </c>
      <c r="C36" s="9"/>
      <c r="D36" s="9"/>
      <c r="E36" s="9"/>
      <c r="F36" s="9"/>
      <c r="G36" s="9"/>
      <c r="H36" s="9"/>
      <c r="I36" s="9"/>
      <c r="J36" s="9"/>
      <c r="K36" s="9">
        <v>222.27199999999999</v>
      </c>
      <c r="L36" s="4">
        <f t="shared" si="0"/>
        <v>0</v>
      </c>
    </row>
    <row r="37" spans="1:12" x14ac:dyDescent="0.25">
      <c r="A37" s="1" t="s">
        <v>8</v>
      </c>
      <c r="B37" s="9">
        <v>4252.027</v>
      </c>
      <c r="C37" s="9">
        <v>2990.0369999999998</v>
      </c>
      <c r="D37" s="9">
        <v>1969.681</v>
      </c>
      <c r="E37" s="9">
        <v>879.11699999999996</v>
      </c>
      <c r="F37" s="9">
        <v>1211.2460000000001</v>
      </c>
      <c r="G37" s="9">
        <v>425.91300000000001</v>
      </c>
      <c r="H37" s="9">
        <v>220.62799999999999</v>
      </c>
      <c r="I37" s="9">
        <v>159.36500000000001</v>
      </c>
      <c r="J37" s="9"/>
      <c r="K37" s="9">
        <v>12108.013999999999</v>
      </c>
      <c r="L37" s="4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6">SUM(C33:C36)-C37</f>
        <v>0</v>
      </c>
      <c r="D38" s="8">
        <f t="shared" si="6"/>
        <v>0</v>
      </c>
      <c r="E38" s="8">
        <f t="shared" si="6"/>
        <v>0</v>
      </c>
      <c r="F38" s="8">
        <f t="shared" si="6"/>
        <v>0</v>
      </c>
      <c r="G38" s="8">
        <f t="shared" si="6"/>
        <v>0</v>
      </c>
      <c r="H38" s="8">
        <f t="shared" si="6"/>
        <v>0</v>
      </c>
      <c r="I38" s="8">
        <f t="shared" si="6"/>
        <v>0</v>
      </c>
      <c r="J38" s="8">
        <f t="shared" si="6"/>
        <v>0</v>
      </c>
      <c r="K38" s="8">
        <f t="shared" si="6"/>
        <v>0</v>
      </c>
      <c r="L38" s="4">
        <f t="shared" si="0"/>
        <v>0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9.6354919312016332</v>
      </c>
      <c r="C42" s="7">
        <f t="shared" ref="C42:K42" si="7">C29*100/C16</f>
        <v>11.718872004744231</v>
      </c>
      <c r="D42" s="7">
        <f t="shared" si="7"/>
        <v>9.671246541779821</v>
      </c>
      <c r="E42" s="7">
        <f t="shared" si="7"/>
        <v>10.948033551395223</v>
      </c>
      <c r="F42" s="7">
        <f t="shared" si="7"/>
        <v>14.188856994217957</v>
      </c>
      <c r="G42" s="7">
        <f t="shared" si="7"/>
        <v>9.0776349213857035</v>
      </c>
      <c r="H42" s="7">
        <f t="shared" si="7"/>
        <v>8.0152729415141515</v>
      </c>
      <c r="I42" s="7">
        <f t="shared" si="7"/>
        <v>13.271266821832945</v>
      </c>
      <c r="J42" s="7" t="e">
        <f t="shared" si="7"/>
        <v>#DIV/0!</v>
      </c>
      <c r="K42" s="7">
        <f t="shared" si="7"/>
        <v>10.459165833853735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8">B30*100/B17</f>
        <v>#N/A</v>
      </c>
      <c r="C43" s="7">
        <f t="shared" si="8"/>
        <v>12.86326865712034</v>
      </c>
      <c r="D43" s="7">
        <f t="shared" si="8"/>
        <v>10.805893515931977</v>
      </c>
      <c r="E43" s="7">
        <f t="shared" si="8"/>
        <v>13.11277308740372</v>
      </c>
      <c r="F43" s="7" t="e">
        <f t="shared" si="8"/>
        <v>#N/A</v>
      </c>
      <c r="G43" s="7">
        <f t="shared" si="8"/>
        <v>13.102064505430727</v>
      </c>
      <c r="H43" s="7" t="e">
        <f t="shared" si="8"/>
        <v>#N/A</v>
      </c>
      <c r="I43" s="7" t="e">
        <f t="shared" si="8"/>
        <v>#N/A</v>
      </c>
      <c r="J43" s="7" t="e">
        <f t="shared" si="8"/>
        <v>#DIV/0!</v>
      </c>
      <c r="K43" s="7" t="e">
        <f t="shared" si="8"/>
        <v>#N/A</v>
      </c>
      <c r="L43" s="4" t="e">
        <f t="shared" si="0"/>
        <v>#N/A</v>
      </c>
    </row>
    <row r="44" spans="1:12" x14ac:dyDescent="0.25">
      <c r="A44" s="1" t="s">
        <v>11</v>
      </c>
      <c r="B44" s="7" t="e">
        <f t="shared" si="8"/>
        <v>#N/A</v>
      </c>
      <c r="C44" s="7">
        <f t="shared" si="8"/>
        <v>6.2548021627627186</v>
      </c>
      <c r="D44" s="7">
        <f t="shared" si="8"/>
        <v>5.8916630532592924</v>
      </c>
      <c r="E44" s="7">
        <f t="shared" si="8"/>
        <v>7.8665459682437984</v>
      </c>
      <c r="F44" s="7" t="e">
        <f t="shared" si="8"/>
        <v>#N/A</v>
      </c>
      <c r="G44" s="7">
        <f t="shared" si="8"/>
        <v>3.1194858631552949</v>
      </c>
      <c r="H44" s="7" t="e">
        <f t="shared" si="8"/>
        <v>#N/A</v>
      </c>
      <c r="I44" s="7" t="e">
        <f t="shared" si="8"/>
        <v>#N/A</v>
      </c>
      <c r="J44" s="7" t="e">
        <f t="shared" si="8"/>
        <v>#DIV/0!</v>
      </c>
      <c r="K44" s="7" t="e">
        <f t="shared" si="8"/>
        <v>#N/A</v>
      </c>
      <c r="L44" s="4" t="e">
        <f t="shared" si="0"/>
        <v>#N/A</v>
      </c>
    </row>
    <row r="45" spans="1:12" x14ac:dyDescent="0.25">
      <c r="A45" s="1" t="s">
        <v>12</v>
      </c>
      <c r="B45" s="7">
        <f t="shared" si="8"/>
        <v>8.5665538169647988</v>
      </c>
      <c r="C45" s="7">
        <f t="shared" si="8"/>
        <v>8.4109212491232874</v>
      </c>
      <c r="D45" s="7">
        <f t="shared" si="8"/>
        <v>7.5403874305808358</v>
      </c>
      <c r="E45" s="7">
        <f t="shared" si="8"/>
        <v>9.9653111988745824</v>
      </c>
      <c r="F45" s="7">
        <f t="shared" si="8"/>
        <v>11.857676433525329</v>
      </c>
      <c r="G45" s="7">
        <f t="shared" si="8"/>
        <v>4.0617667282802081</v>
      </c>
      <c r="H45" s="7">
        <f t="shared" si="8"/>
        <v>11.556524714419451</v>
      </c>
      <c r="I45" s="7">
        <f t="shared" si="8"/>
        <v>15.224664720500385</v>
      </c>
      <c r="J45" s="7" t="e">
        <f t="shared" si="8"/>
        <v>#DIV/0!</v>
      </c>
      <c r="K45" s="7">
        <f t="shared" si="8"/>
        <v>8.4496003324575781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8"/>
        <v>8.9413315394684112</v>
      </c>
      <c r="C46" s="7">
        <f t="shared" si="8"/>
        <v>9.3610900134608972</v>
      </c>
      <c r="D46" s="7">
        <f t="shared" si="8"/>
        <v>8.1899825183071027</v>
      </c>
      <c r="E46" s="7">
        <f t="shared" si="8"/>
        <v>10.350690154134563</v>
      </c>
      <c r="F46" s="7">
        <f t="shared" si="8"/>
        <v>12.504737675309649</v>
      </c>
      <c r="G46" s="7">
        <f t="shared" si="8"/>
        <v>5.1629209173140058</v>
      </c>
      <c r="H46" s="7">
        <f t="shared" si="8"/>
        <v>9.8598959035429523</v>
      </c>
      <c r="I46" s="7">
        <f t="shared" si="8"/>
        <v>14.702472789398886</v>
      </c>
      <c r="J46" s="7" t="e">
        <f t="shared" si="8"/>
        <v>#DIV/0!</v>
      </c>
      <c r="K46" s="7">
        <f t="shared" si="8"/>
        <v>9.0874888118384582</v>
      </c>
      <c r="L46" s="4" t="e">
        <f t="shared" si="0"/>
        <v>#DIV/0!</v>
      </c>
    </row>
    <row r="47" spans="1:12" x14ac:dyDescent="0.25">
      <c r="A47" s="1" t="s">
        <v>13</v>
      </c>
      <c r="B47" s="7" t="e">
        <f t="shared" si="8"/>
        <v>#DIV/0!</v>
      </c>
      <c r="C47" s="7">
        <f t="shared" si="8"/>
        <v>8.7719773521523585</v>
      </c>
      <c r="D47" s="7">
        <f t="shared" si="8"/>
        <v>7.5358191872250648</v>
      </c>
      <c r="E47" s="7">
        <f t="shared" si="8"/>
        <v>12.398753894080999</v>
      </c>
      <c r="F47" s="7" t="e">
        <f t="shared" si="8"/>
        <v>#DIV/0!</v>
      </c>
      <c r="G47" s="7" t="e">
        <f t="shared" si="8"/>
        <v>#DIV/0!</v>
      </c>
      <c r="H47" s="7" t="e">
        <f t="shared" si="8"/>
        <v>#DIV/0!</v>
      </c>
      <c r="I47" s="7" t="e">
        <f t="shared" si="8"/>
        <v>#DIV/0!</v>
      </c>
      <c r="J47" s="7" t="e">
        <f t="shared" si="8"/>
        <v>#DIV/0!</v>
      </c>
      <c r="K47" s="7">
        <f t="shared" si="8"/>
        <v>8.2643421945282167</v>
      </c>
      <c r="L47" s="4" t="e">
        <f t="shared" si="0"/>
        <v>#DIV/0!</v>
      </c>
    </row>
    <row r="48" spans="1:12" x14ac:dyDescent="0.25">
      <c r="A48" s="1" t="s">
        <v>14</v>
      </c>
      <c r="B48" s="7">
        <f t="shared" si="8"/>
        <v>8.9804250097343985</v>
      </c>
      <c r="C48" s="7">
        <f t="shared" si="8"/>
        <v>22.049572873752428</v>
      </c>
      <c r="D48" s="7">
        <f t="shared" si="8"/>
        <v>19.866747425802544</v>
      </c>
      <c r="E48" s="7">
        <f t="shared" si="8"/>
        <v>21.325201415556055</v>
      </c>
      <c r="F48" s="7">
        <f t="shared" si="8"/>
        <v>20.640121350018958</v>
      </c>
      <c r="G48" s="7">
        <f t="shared" si="8"/>
        <v>21.89207195203198</v>
      </c>
      <c r="H48" s="7">
        <f t="shared" si="8"/>
        <v>0</v>
      </c>
      <c r="I48" s="7">
        <f t="shared" si="8"/>
        <v>19.699115044247787</v>
      </c>
      <c r="J48" s="7" t="e">
        <f t="shared" si="8"/>
        <v>#DIV/0!</v>
      </c>
      <c r="K48" s="7">
        <f t="shared" si="8"/>
        <v>16.299581655275386</v>
      </c>
      <c r="L48" s="4" t="e">
        <f t="shared" si="0"/>
        <v>#DIV/0!</v>
      </c>
    </row>
    <row r="49" spans="1:12" x14ac:dyDescent="0.25">
      <c r="A49" s="1" t="s">
        <v>15</v>
      </c>
      <c r="B49" s="7">
        <f t="shared" si="8"/>
        <v>10.464906602008028</v>
      </c>
      <c r="C49" s="7" t="e">
        <f t="shared" si="8"/>
        <v>#DIV/0!</v>
      </c>
      <c r="D49" s="7" t="e">
        <f t="shared" si="8"/>
        <v>#DIV/0!</v>
      </c>
      <c r="E49" s="7" t="e">
        <f t="shared" si="8"/>
        <v>#DIV/0!</v>
      </c>
      <c r="F49" s="7" t="e">
        <f t="shared" si="8"/>
        <v>#DIV/0!</v>
      </c>
      <c r="G49" s="7" t="e">
        <f t="shared" si="8"/>
        <v>#DIV/0!</v>
      </c>
      <c r="H49" s="7" t="e">
        <f t="shared" si="8"/>
        <v>#DIV/0!</v>
      </c>
      <c r="I49" s="7" t="e">
        <f t="shared" si="8"/>
        <v>#DIV/0!</v>
      </c>
      <c r="J49" s="7" t="e">
        <f t="shared" si="8"/>
        <v>#DIV/0!</v>
      </c>
      <c r="K49" s="7">
        <f t="shared" si="8"/>
        <v>10.464906602008028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8"/>
        <v>9.0101142764269415</v>
      </c>
      <c r="C50" s="7">
        <f t="shared" si="8"/>
        <v>9.444217817607246</v>
      </c>
      <c r="D50" s="7">
        <f t="shared" si="8"/>
        <v>8.2345638795441882</v>
      </c>
      <c r="E50" s="7">
        <f t="shared" si="8"/>
        <v>10.437605141314556</v>
      </c>
      <c r="F50" s="7">
        <f t="shared" si="8"/>
        <v>12.560353410366275</v>
      </c>
      <c r="G50" s="7">
        <f t="shared" si="8"/>
        <v>5.1935403548571113</v>
      </c>
      <c r="H50" s="7">
        <f t="shared" si="8"/>
        <v>9.8182737339772395</v>
      </c>
      <c r="I50" s="7">
        <f t="shared" si="8"/>
        <v>14.75474797077659</v>
      </c>
      <c r="J50" s="7" t="e">
        <f t="shared" si="8"/>
        <v>#DIV/0!</v>
      </c>
      <c r="K50" s="7">
        <f t="shared" si="8"/>
        <v>9.1474167205276729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9.6354919312016332</v>
      </c>
      <c r="C53" s="114">
        <f t="shared" ref="C53:J53" si="9">IF(C57&gt;0,C58*100/C57,NA())</f>
        <v>11.718872004744231</v>
      </c>
      <c r="D53" s="114">
        <f t="shared" si="9"/>
        <v>9.671246541779821</v>
      </c>
      <c r="E53" s="114">
        <f t="shared" si="9"/>
        <v>10.948033551395223</v>
      </c>
      <c r="F53" s="114">
        <f t="shared" si="9"/>
        <v>14.188856994217957</v>
      </c>
      <c r="G53" s="114">
        <f t="shared" si="9"/>
        <v>9.0776349213857035</v>
      </c>
      <c r="H53" s="114">
        <f t="shared" si="9"/>
        <v>8.0152729415141515</v>
      </c>
      <c r="I53" s="114">
        <f t="shared" si="9"/>
        <v>13.271266821832945</v>
      </c>
      <c r="J53" s="114">
        <f t="shared" si="9"/>
        <v>10.459165833853739</v>
      </c>
      <c r="K53" s="7">
        <f>K57</f>
        <v>10.459165833853739</v>
      </c>
      <c r="L53" s="7">
        <f>L57</f>
        <v>10.459165833853737</v>
      </c>
    </row>
    <row r="54" spans="1:12" x14ac:dyDescent="0.25">
      <c r="A54" s="1" t="s">
        <v>30</v>
      </c>
      <c r="B54" s="114">
        <f>IF(B63&gt;0,B64*100/B63,NA())</f>
        <v>8.6979805155482897</v>
      </c>
      <c r="C54" s="114">
        <f t="shared" ref="C54:J54" si="10">IF(C63&gt;0,C64*100/C63,NA())</f>
        <v>8.5483902921366521</v>
      </c>
      <c r="D54" s="114">
        <f t="shared" si="10"/>
        <v>7.6308535823059227</v>
      </c>
      <c r="E54" s="114">
        <f t="shared" si="10"/>
        <v>10.112651676756101</v>
      </c>
      <c r="F54" s="114">
        <f t="shared" si="10"/>
        <v>11.940565817857802</v>
      </c>
      <c r="G54" s="114">
        <f t="shared" si="10"/>
        <v>4.103559832142289</v>
      </c>
      <c r="H54" s="114">
        <f t="shared" si="10"/>
        <v>11.42570463674717</v>
      </c>
      <c r="I54" s="114">
        <f t="shared" si="10"/>
        <v>15.288313623992606</v>
      </c>
      <c r="J54" s="114">
        <f t="shared" si="10"/>
        <v>8.5626854631412446</v>
      </c>
      <c r="K54" s="7"/>
      <c r="L54" s="7">
        <f>L63</f>
        <v>8.5626854631412428</v>
      </c>
    </row>
    <row r="55" spans="1:12" x14ac:dyDescent="0.25">
      <c r="A55" s="1" t="s">
        <v>8</v>
      </c>
      <c r="B55" s="114">
        <f>IF(B60&gt;0,B61*100/B60,NA())</f>
        <v>9.0101142764269415</v>
      </c>
      <c r="C55" s="114">
        <f t="shared" ref="C55:J55" si="11">IF(C60&gt;0,C61*100/C60,NA())</f>
        <v>9.444217817607246</v>
      </c>
      <c r="D55" s="114">
        <f t="shared" si="11"/>
        <v>8.2345638795441882</v>
      </c>
      <c r="E55" s="114">
        <f t="shared" si="11"/>
        <v>10.437605141314556</v>
      </c>
      <c r="F55" s="114">
        <f t="shared" si="11"/>
        <v>12.560353410366275</v>
      </c>
      <c r="G55" s="114">
        <f t="shared" si="11"/>
        <v>5.1935403548571113</v>
      </c>
      <c r="H55" s="114">
        <f t="shared" si="11"/>
        <v>9.8182737339772395</v>
      </c>
      <c r="I55" s="114">
        <f t="shared" si="11"/>
        <v>14.75474797077659</v>
      </c>
      <c r="J55" s="114">
        <f t="shared" si="11"/>
        <v>9.1474167205276746</v>
      </c>
      <c r="K55" s="7">
        <f>K50</f>
        <v>9.1474167205276729</v>
      </c>
      <c r="L55" s="7">
        <f>K50</f>
        <v>9.1474167205276729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15711.942999999999</v>
      </c>
      <c r="C57" s="3">
        <f t="shared" ref="C57:I57" si="12">IF(C58=0,0,C16)</f>
        <v>8945.6049999999996</v>
      </c>
      <c r="D57" s="3">
        <f t="shared" si="12"/>
        <v>7077.34</v>
      </c>
      <c r="E57" s="3">
        <f t="shared" si="12"/>
        <v>3276.2869999999998</v>
      </c>
      <c r="F57" s="3">
        <f t="shared" si="12"/>
        <v>2658.4029999999998</v>
      </c>
      <c r="G57" s="3">
        <f t="shared" si="12"/>
        <v>1797.0650000000001</v>
      </c>
      <c r="H57" s="3">
        <f t="shared" si="12"/>
        <v>1059.1279999999999</v>
      </c>
      <c r="I57" s="3">
        <f t="shared" si="12"/>
        <v>285.71499999999997</v>
      </c>
      <c r="J57" s="3">
        <f>SUM(B57:I57)</f>
        <v>40811.48599999999</v>
      </c>
      <c r="K57" s="7">
        <f>J58*100/J57</f>
        <v>10.459165833853739</v>
      </c>
      <c r="L57" s="7">
        <f>K57*K$50/K$60</f>
        <v>10.459165833853737</v>
      </c>
    </row>
    <row r="58" spans="1:12" x14ac:dyDescent="0.25">
      <c r="A58" s="1" t="s">
        <v>32</v>
      </c>
      <c r="B58" s="3">
        <f>_xlfn.IFNA(B29,0)</f>
        <v>1513.923</v>
      </c>
      <c r="C58" s="3">
        <f t="shared" ref="C58:I58" si="13">_xlfn.IFNA(C29,0)</f>
        <v>1048.3240000000001</v>
      </c>
      <c r="D58" s="3">
        <f t="shared" si="13"/>
        <v>684.46699999999998</v>
      </c>
      <c r="E58" s="3">
        <f t="shared" si="13"/>
        <v>358.68900000000002</v>
      </c>
      <c r="F58" s="3">
        <f t="shared" si="13"/>
        <v>377.197</v>
      </c>
      <c r="G58" s="3">
        <f t="shared" si="13"/>
        <v>163.131</v>
      </c>
      <c r="H58" s="3">
        <f t="shared" si="13"/>
        <v>84.891999999999996</v>
      </c>
      <c r="I58" s="3">
        <f t="shared" si="13"/>
        <v>37.917999999999999</v>
      </c>
      <c r="J58" s="3">
        <f>SUM(B58:I58)</f>
        <v>4268.5410000000002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47191.71</v>
      </c>
      <c r="C60" s="3">
        <f t="shared" ref="C60:I60" si="14">IF(C57=0,0,C24)</f>
        <v>31659.974999999999</v>
      </c>
      <c r="D60" s="3">
        <f t="shared" si="14"/>
        <v>23919.675999999999</v>
      </c>
      <c r="E60" s="3">
        <f t="shared" si="14"/>
        <v>8422.5930000000008</v>
      </c>
      <c r="F60" s="3">
        <f t="shared" si="14"/>
        <v>9643.4069999999992</v>
      </c>
      <c r="G60" s="3">
        <f t="shared" si="14"/>
        <v>8200.8220000000001</v>
      </c>
      <c r="H60" s="3">
        <f t="shared" si="14"/>
        <v>2247.116</v>
      </c>
      <c r="I60" s="3">
        <f t="shared" si="14"/>
        <v>1080.0930000000001</v>
      </c>
      <c r="J60" s="3">
        <f>SUM(B60:I60)</f>
        <v>132365.39199999999</v>
      </c>
      <c r="K60" s="7">
        <f>J61*100/J60</f>
        <v>9.1474167205276746</v>
      </c>
      <c r="L60" s="7">
        <f>K60*K$50/K$60</f>
        <v>9.1474167205276729</v>
      </c>
    </row>
    <row r="61" spans="1:12" x14ac:dyDescent="0.25">
      <c r="A61" s="1" t="s">
        <v>39</v>
      </c>
      <c r="B61" s="3">
        <f>IF(B58=0,0,B37)</f>
        <v>4252.027</v>
      </c>
      <c r="C61" s="3">
        <f t="shared" ref="C61:I61" si="15">IF(C58=0,0,C37)</f>
        <v>2990.0369999999998</v>
      </c>
      <c r="D61" s="3">
        <f t="shared" si="15"/>
        <v>1969.681</v>
      </c>
      <c r="E61" s="3">
        <f t="shared" si="15"/>
        <v>879.11699999999996</v>
      </c>
      <c r="F61" s="3">
        <f t="shared" si="15"/>
        <v>1211.2460000000001</v>
      </c>
      <c r="G61" s="3">
        <f t="shared" si="15"/>
        <v>425.91300000000001</v>
      </c>
      <c r="H61" s="3">
        <f t="shared" si="15"/>
        <v>220.62799999999999</v>
      </c>
      <c r="I61" s="3">
        <f t="shared" si="15"/>
        <v>159.36500000000001</v>
      </c>
      <c r="J61" s="3">
        <f>SUM(B61:I61)</f>
        <v>12108.014000000001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31479.767</v>
      </c>
      <c r="C63" s="3">
        <f t="shared" ref="C63:J64" si="16">C60-C57</f>
        <v>22714.37</v>
      </c>
      <c r="D63" s="3">
        <f t="shared" si="16"/>
        <v>16842.335999999999</v>
      </c>
      <c r="E63" s="3">
        <f t="shared" si="16"/>
        <v>5146.3060000000005</v>
      </c>
      <c r="F63" s="3">
        <f t="shared" si="16"/>
        <v>6985.003999999999</v>
      </c>
      <c r="G63" s="3">
        <f t="shared" si="16"/>
        <v>6403.7569999999996</v>
      </c>
      <c r="H63" s="3">
        <f t="shared" si="16"/>
        <v>1187.9880000000001</v>
      </c>
      <c r="I63" s="3">
        <f t="shared" si="16"/>
        <v>794.37800000000016</v>
      </c>
      <c r="J63" s="3">
        <f t="shared" si="16"/>
        <v>91553.906000000003</v>
      </c>
      <c r="K63" s="7">
        <f>J64*100/J63</f>
        <v>8.5626854631412446</v>
      </c>
      <c r="L63" s="7">
        <f>K63*K$50/K$60</f>
        <v>8.5626854631412428</v>
      </c>
    </row>
    <row r="64" spans="1:12" x14ac:dyDescent="0.25">
      <c r="A64" s="1" t="s">
        <v>193</v>
      </c>
      <c r="B64" s="3">
        <f>B61-B58</f>
        <v>2738.1040000000003</v>
      </c>
      <c r="C64" s="3">
        <f t="shared" si="16"/>
        <v>1941.7129999999997</v>
      </c>
      <c r="D64" s="3">
        <f t="shared" si="16"/>
        <v>1285.2139999999999</v>
      </c>
      <c r="E64" s="3">
        <f t="shared" si="16"/>
        <v>520.42799999999988</v>
      </c>
      <c r="F64" s="3">
        <f t="shared" si="16"/>
        <v>834.04900000000009</v>
      </c>
      <c r="G64" s="3">
        <f t="shared" si="16"/>
        <v>262.78200000000004</v>
      </c>
      <c r="H64" s="3">
        <f t="shared" si="16"/>
        <v>135.73599999999999</v>
      </c>
      <c r="I64" s="3">
        <f t="shared" si="16"/>
        <v>121.447</v>
      </c>
      <c r="J64" s="3">
        <f t="shared" si="16"/>
        <v>7839.4730000000009</v>
      </c>
      <c r="K64" s="108"/>
      <c r="L64" s="108"/>
    </row>
  </sheetData>
  <autoFilter ref="A1:A51" xr:uid="{344711D0-A610-41F3-95E9-2782C628C456}"/>
  <pageMargins left="0.7" right="0.7" top="0.75" bottom="0.75" header="0.3" footer="0.3"/>
  <pageSetup orientation="portrait" horizontalDpi="4294967293" verticalDpi="4294967293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F8C0-E76C-4F8F-B8F6-13B638211529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2329499</v>
      </c>
      <c r="C3" s="3">
        <v>1709280</v>
      </c>
      <c r="D3" s="3">
        <v>1174558</v>
      </c>
      <c r="E3" s="3">
        <v>605481</v>
      </c>
      <c r="F3" s="3">
        <v>609852</v>
      </c>
      <c r="G3" s="3">
        <v>194314</v>
      </c>
      <c r="H3" s="3">
        <v>109005</v>
      </c>
      <c r="I3" s="3">
        <v>48190</v>
      </c>
      <c r="J3" s="3"/>
      <c r="K3" s="3">
        <v>6780179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2329499</v>
      </c>
      <c r="C7" s="5">
        <f t="shared" ref="C7:K7" si="1">SUM(C3,C6)</f>
        <v>1709280</v>
      </c>
      <c r="D7" s="5">
        <f t="shared" si="1"/>
        <v>1174558</v>
      </c>
      <c r="E7" s="5">
        <f t="shared" si="1"/>
        <v>605481</v>
      </c>
      <c r="F7" s="5">
        <f t="shared" si="1"/>
        <v>609852</v>
      </c>
      <c r="G7" s="5">
        <f t="shared" si="1"/>
        <v>194314</v>
      </c>
      <c r="H7" s="5">
        <f t="shared" si="1"/>
        <v>109005</v>
      </c>
      <c r="I7" s="5"/>
      <c r="J7" s="5"/>
      <c r="K7" s="5">
        <f t="shared" si="1"/>
        <v>6780179</v>
      </c>
      <c r="L7" s="4">
        <f t="shared" si="0"/>
        <v>-48190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2625379</v>
      </c>
      <c r="C11" s="3">
        <v>1985687</v>
      </c>
      <c r="D11" s="3">
        <v>1355793</v>
      </c>
      <c r="E11" s="3">
        <v>692536</v>
      </c>
      <c r="F11" s="3">
        <v>699625</v>
      </c>
      <c r="G11" s="3">
        <v>237607</v>
      </c>
      <c r="H11" s="3">
        <v>121679</v>
      </c>
      <c r="I11" s="3">
        <v>57538</v>
      </c>
      <c r="J11" s="3"/>
      <c r="K11" s="3">
        <v>7775844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-295880</v>
      </c>
      <c r="C12" s="4">
        <f t="shared" ref="C12:K12" si="2">SUM(C7:C10)-C11</f>
        <v>-276407</v>
      </c>
      <c r="D12" s="4">
        <f t="shared" si="2"/>
        <v>-181235</v>
      </c>
      <c r="E12" s="4">
        <f t="shared" si="2"/>
        <v>-87055</v>
      </c>
      <c r="F12" s="4">
        <f t="shared" si="2"/>
        <v>-89773</v>
      </c>
      <c r="G12" s="4">
        <f t="shared" si="2"/>
        <v>-43293</v>
      </c>
      <c r="H12" s="4">
        <f t="shared" si="2"/>
        <v>-12674</v>
      </c>
      <c r="I12" s="4"/>
      <c r="J12" s="4"/>
      <c r="K12" s="4">
        <f t="shared" si="2"/>
        <v>-995665</v>
      </c>
      <c r="L12" s="4">
        <f t="shared" si="0"/>
        <v>9348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15678.476000000001</v>
      </c>
      <c r="C16" s="9">
        <v>8659.2929999999997</v>
      </c>
      <c r="D16" s="9">
        <v>7373.2809999999999</v>
      </c>
      <c r="E16" s="9">
        <v>3183.0889999999999</v>
      </c>
      <c r="F16" s="9">
        <v>2731.0419999999999</v>
      </c>
      <c r="G16" s="9">
        <v>1591.499</v>
      </c>
      <c r="H16" s="9">
        <v>1015.92</v>
      </c>
      <c r="I16" s="9">
        <v>313.32</v>
      </c>
      <c r="J16" s="9"/>
      <c r="K16" s="9">
        <v>40545.919999999998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15678.476000000001</v>
      </c>
      <c r="C20" s="15">
        <f>SUM(C16,C19)</f>
        <v>8659.2929999999997</v>
      </c>
      <c r="D20" s="15">
        <f>SUM(D16,D19)</f>
        <v>7373.2809999999999</v>
      </c>
      <c r="E20" s="15">
        <f>SUM(E16,E19)</f>
        <v>3183.0889999999999</v>
      </c>
      <c r="F20" s="14"/>
      <c r="G20" s="14"/>
      <c r="H20" s="15">
        <f>SUM(H16,H19)</f>
        <v>1015.92</v>
      </c>
      <c r="I20" s="15"/>
      <c r="J20" s="15"/>
      <c r="K20" s="14"/>
      <c r="L20" s="8">
        <f t="shared" si="0"/>
        <v>35910.058999999994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48423.419000000002</v>
      </c>
      <c r="C24" s="9">
        <v>31639.510999999999</v>
      </c>
      <c r="D24" s="9">
        <v>25272.5</v>
      </c>
      <c r="E24" s="9">
        <v>8603.1710000000003</v>
      </c>
      <c r="F24" s="9">
        <v>10203.242</v>
      </c>
      <c r="G24" s="9">
        <v>8217.3220000000001</v>
      </c>
      <c r="H24" s="9">
        <v>2215.8820000000001</v>
      </c>
      <c r="I24" s="9">
        <v>1104.4000000000001</v>
      </c>
      <c r="J24" s="9"/>
      <c r="K24" s="9">
        <v>135679.44699999999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-32744.942999999999</v>
      </c>
      <c r="C25" s="8">
        <f t="shared" ref="C25:K25" si="3">SUM(C20:C23)-C24</f>
        <v>-22980.218000000001</v>
      </c>
      <c r="D25" s="8">
        <f t="shared" si="3"/>
        <v>-17899.219000000001</v>
      </c>
      <c r="E25" s="8">
        <f t="shared" si="3"/>
        <v>-5420.0820000000003</v>
      </c>
      <c r="F25" s="8">
        <f t="shared" si="3"/>
        <v>-10203.242</v>
      </c>
      <c r="G25" s="8">
        <f t="shared" si="3"/>
        <v>-8217.3220000000001</v>
      </c>
      <c r="H25" s="8">
        <f t="shared" si="3"/>
        <v>-1199.962</v>
      </c>
      <c r="I25" s="8"/>
      <c r="J25" s="8"/>
      <c r="K25" s="8">
        <f t="shared" si="3"/>
        <v>-135679.44699999999</v>
      </c>
      <c r="L25" s="8">
        <f t="shared" si="0"/>
        <v>37014.458999999988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1511.982</v>
      </c>
      <c r="C29" s="9">
        <v>1089.2360000000001</v>
      </c>
      <c r="D29" s="9">
        <v>717.89300000000003</v>
      </c>
      <c r="E29" s="9">
        <v>355.43</v>
      </c>
      <c r="F29" s="9">
        <v>371.14600000000002</v>
      </c>
      <c r="G29" s="9">
        <v>151.24799999999999</v>
      </c>
      <c r="H29" s="9">
        <v>82.311999999999998</v>
      </c>
      <c r="I29" s="9">
        <v>41.924999999999997</v>
      </c>
      <c r="J29" s="9"/>
      <c r="K29" s="9">
        <v>4321.1719999999996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1511.982</v>
      </c>
      <c r="C33" s="15">
        <f>SUM(C29,C32)</f>
        <v>1089.2360000000001</v>
      </c>
      <c r="D33" s="9" t="e">
        <f>NA()</f>
        <v>#N/A</v>
      </c>
      <c r="E33" s="15">
        <f>SUM(E29,E32)</f>
        <v>355.43</v>
      </c>
      <c r="F33" s="14"/>
      <c r="G33" s="14"/>
      <c r="H33" s="15">
        <f>SUM(H29,H32)</f>
        <v>82.311999999999998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4166.3760000000002</v>
      </c>
      <c r="C37" s="9">
        <v>3048.366</v>
      </c>
      <c r="D37" s="9">
        <v>2047.578</v>
      </c>
      <c r="E37" s="9">
        <v>865.20699999999999</v>
      </c>
      <c r="F37" s="9">
        <v>1238.338</v>
      </c>
      <c r="G37" s="9">
        <v>437.11099999999999</v>
      </c>
      <c r="H37" s="9">
        <v>220.46299999999999</v>
      </c>
      <c r="I37" s="9">
        <v>164.79300000000001</v>
      </c>
      <c r="J37" s="9"/>
      <c r="K37" s="9">
        <v>12188.232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-2654.3940000000002</v>
      </c>
      <c r="C38" s="8">
        <f t="shared" ref="C38:K38" si="4">SUM(C33:C36)-C37</f>
        <v>-1959.1299999999999</v>
      </c>
      <c r="D38" s="8" t="e">
        <f t="shared" si="4"/>
        <v>#N/A</v>
      </c>
      <c r="E38" s="8">
        <f t="shared" si="4"/>
        <v>-509.77699999999999</v>
      </c>
      <c r="F38" s="8">
        <f t="shared" si="4"/>
        <v>-1238.338</v>
      </c>
      <c r="G38" s="8">
        <f t="shared" si="4"/>
        <v>-437.11099999999999</v>
      </c>
      <c r="H38" s="8">
        <f t="shared" si="4"/>
        <v>-138.15100000000001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9.6436796535581646</v>
      </c>
      <c r="C42" s="7">
        <f t="shared" ref="C42:K42" si="5">C29*100/C16</f>
        <v>12.57880984048005</v>
      </c>
      <c r="D42" s="7">
        <f t="shared" si="5"/>
        <v>9.7364117819461917</v>
      </c>
      <c r="E42" s="7">
        <f t="shared" si="5"/>
        <v>11.16619736363011</v>
      </c>
      <c r="F42" s="7">
        <f t="shared" si="5"/>
        <v>13.589904512636569</v>
      </c>
      <c r="G42" s="7">
        <f t="shared" si="5"/>
        <v>9.5034932475609466</v>
      </c>
      <c r="H42" s="7">
        <f t="shared" si="5"/>
        <v>8.1022127726592643</v>
      </c>
      <c r="I42" s="7">
        <f t="shared" si="5"/>
        <v>13.380888548448871</v>
      </c>
      <c r="J42" s="7" t="e">
        <f t="shared" si="5"/>
        <v>#DIV/0!</v>
      </c>
      <c r="K42" s="7">
        <f t="shared" si="5"/>
        <v>10.657476757217495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9.6436796535581646</v>
      </c>
      <c r="C46" s="7">
        <f t="shared" si="6"/>
        <v>12.57880984048005</v>
      </c>
      <c r="D46" s="7" t="e">
        <f t="shared" si="6"/>
        <v>#N/A</v>
      </c>
      <c r="E46" s="7">
        <f t="shared" si="6"/>
        <v>11.16619736363011</v>
      </c>
      <c r="F46" s="7" t="e">
        <f t="shared" si="6"/>
        <v>#DIV/0!</v>
      </c>
      <c r="G46" s="7" t="e">
        <f t="shared" si="6"/>
        <v>#DIV/0!</v>
      </c>
      <c r="H46" s="7">
        <f t="shared" si="6"/>
        <v>8.1022127726592643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8.6040516882956997</v>
      </c>
      <c r="C50" s="7">
        <f t="shared" si="6"/>
        <v>9.634681142828029</v>
      </c>
      <c r="D50" s="7">
        <f t="shared" si="6"/>
        <v>8.1020001978435054</v>
      </c>
      <c r="E50" s="7">
        <f t="shared" si="6"/>
        <v>10.0568383448382</v>
      </c>
      <c r="F50" s="7">
        <f t="shared" si="6"/>
        <v>12.136711057132626</v>
      </c>
      <c r="G50" s="7">
        <f t="shared" si="6"/>
        <v>5.3193850746021631</v>
      </c>
      <c r="H50" s="7">
        <f t="shared" si="6"/>
        <v>9.9492211227854188</v>
      </c>
      <c r="I50" s="7">
        <f t="shared" si="6"/>
        <v>14.921495834842446</v>
      </c>
      <c r="J50" s="7" t="e">
        <f t="shared" si="6"/>
        <v>#DIV/0!</v>
      </c>
      <c r="K50" s="7">
        <f t="shared" si="6"/>
        <v>8.983108547015231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9.6436796535581646</v>
      </c>
      <c r="C53" s="114">
        <f t="shared" ref="C53:J53" si="7">IF(C57&gt;0,C58*100/C57,NA())</f>
        <v>12.57880984048005</v>
      </c>
      <c r="D53" s="114">
        <f t="shared" si="7"/>
        <v>9.7364117819461917</v>
      </c>
      <c r="E53" s="114">
        <f t="shared" si="7"/>
        <v>11.16619736363011</v>
      </c>
      <c r="F53" s="114">
        <f t="shared" si="7"/>
        <v>13.589904512636569</v>
      </c>
      <c r="G53" s="114">
        <f t="shared" si="7"/>
        <v>9.5034932475609466</v>
      </c>
      <c r="H53" s="114">
        <f t="shared" si="7"/>
        <v>8.1022127726592643</v>
      </c>
      <c r="I53" s="114">
        <f t="shared" si="7"/>
        <v>13.380888548448871</v>
      </c>
      <c r="J53" s="114">
        <f t="shared" si="7"/>
        <v>10.657476757217495</v>
      </c>
      <c r="K53" s="7">
        <f>K57</f>
        <v>10.657476757217495</v>
      </c>
      <c r="L53" s="7">
        <f>L57</f>
        <v>10.657476757217495</v>
      </c>
    </row>
    <row r="54" spans="1:12" x14ac:dyDescent="0.25">
      <c r="A54" s="1" t="s">
        <v>30</v>
      </c>
      <c r="B54" s="114">
        <f>IF(B63&gt;0,B64*100/B63,NA())</f>
        <v>8.1062715546641826</v>
      </c>
      <c r="C54" s="114">
        <f t="shared" ref="C54:J54" si="8">IF(C63&gt;0,C64*100/C63,NA())</f>
        <v>8.525289011618602</v>
      </c>
      <c r="D54" s="114">
        <f t="shared" si="8"/>
        <v>7.428731946349167</v>
      </c>
      <c r="E54" s="114">
        <f t="shared" si="8"/>
        <v>9.4053374100244227</v>
      </c>
      <c r="F54" s="114">
        <f t="shared" si="8"/>
        <v>11.605578009153929</v>
      </c>
      <c r="G54" s="114">
        <f t="shared" si="8"/>
        <v>4.3143772479282951</v>
      </c>
      <c r="H54" s="114">
        <f t="shared" si="8"/>
        <v>11.51294791001715</v>
      </c>
      <c r="I54" s="114">
        <f t="shared" si="8"/>
        <v>15.531678212064518</v>
      </c>
      <c r="J54" s="114">
        <f t="shared" si="8"/>
        <v>8.2694926258752091</v>
      </c>
      <c r="K54" s="7"/>
      <c r="L54" s="7">
        <f>L63</f>
        <v>8.2694926258752091</v>
      </c>
    </row>
    <row r="55" spans="1:12" x14ac:dyDescent="0.25">
      <c r="A55" s="1" t="s">
        <v>8</v>
      </c>
      <c r="B55" s="114">
        <f>IF(B60&gt;0,B61*100/B60,NA())</f>
        <v>8.6040516882956997</v>
      </c>
      <c r="C55" s="114">
        <f t="shared" ref="C55:J55" si="9">IF(C60&gt;0,C61*100/C60,NA())</f>
        <v>9.634681142828029</v>
      </c>
      <c r="D55" s="114">
        <f t="shared" si="9"/>
        <v>8.1020001978435054</v>
      </c>
      <c r="E55" s="114">
        <f t="shared" si="9"/>
        <v>10.0568383448382</v>
      </c>
      <c r="F55" s="114">
        <f t="shared" si="9"/>
        <v>12.136711057132626</v>
      </c>
      <c r="G55" s="114">
        <f t="shared" si="9"/>
        <v>5.3193850746021631</v>
      </c>
      <c r="H55" s="114">
        <f t="shared" si="9"/>
        <v>9.9492211227854188</v>
      </c>
      <c r="I55" s="114">
        <f t="shared" si="9"/>
        <v>14.921495834842446</v>
      </c>
      <c r="J55" s="114">
        <f t="shared" si="9"/>
        <v>8.983108547015231</v>
      </c>
      <c r="K55" s="7">
        <f>K50</f>
        <v>8.983108547015231</v>
      </c>
      <c r="L55" s="7">
        <f>K50</f>
        <v>8.983108547015231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15678.476000000001</v>
      </c>
      <c r="C57" s="3">
        <f t="shared" ref="C57:I57" si="10">IF(C58=0,0,C16)</f>
        <v>8659.2929999999997</v>
      </c>
      <c r="D57" s="3">
        <f t="shared" si="10"/>
        <v>7373.2809999999999</v>
      </c>
      <c r="E57" s="3">
        <f t="shared" si="10"/>
        <v>3183.0889999999999</v>
      </c>
      <c r="F57" s="3">
        <f t="shared" si="10"/>
        <v>2731.0419999999999</v>
      </c>
      <c r="G57" s="3">
        <f t="shared" si="10"/>
        <v>1591.499</v>
      </c>
      <c r="H57" s="3">
        <f t="shared" si="10"/>
        <v>1015.92</v>
      </c>
      <c r="I57" s="3">
        <f t="shared" si="10"/>
        <v>313.32</v>
      </c>
      <c r="J57" s="3">
        <f>SUM(B57:I57)</f>
        <v>40545.919999999998</v>
      </c>
      <c r="K57" s="7">
        <f>J58*100/J57</f>
        <v>10.657476757217495</v>
      </c>
      <c r="L57" s="7">
        <f>K57*K$50/K$60</f>
        <v>10.657476757217495</v>
      </c>
    </row>
    <row r="58" spans="1:12" x14ac:dyDescent="0.25">
      <c r="A58" s="1" t="s">
        <v>32</v>
      </c>
      <c r="B58" s="3">
        <f>_xlfn.IFNA(B29,0)</f>
        <v>1511.982</v>
      </c>
      <c r="C58" s="3">
        <f t="shared" ref="C58:I58" si="11">_xlfn.IFNA(C29,0)</f>
        <v>1089.2360000000001</v>
      </c>
      <c r="D58" s="3">
        <f t="shared" si="11"/>
        <v>717.89300000000003</v>
      </c>
      <c r="E58" s="3">
        <f t="shared" si="11"/>
        <v>355.43</v>
      </c>
      <c r="F58" s="3">
        <f t="shared" si="11"/>
        <v>371.14600000000002</v>
      </c>
      <c r="G58" s="3">
        <f t="shared" si="11"/>
        <v>151.24799999999999</v>
      </c>
      <c r="H58" s="3">
        <f t="shared" si="11"/>
        <v>82.311999999999998</v>
      </c>
      <c r="I58" s="3">
        <f t="shared" si="11"/>
        <v>41.924999999999997</v>
      </c>
      <c r="J58" s="3">
        <f>SUM(B58:I58)</f>
        <v>4321.1719999999996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48423.419000000002</v>
      </c>
      <c r="C60" s="3">
        <f t="shared" ref="C60:I60" si="12">IF(C57=0,0,C24)</f>
        <v>31639.510999999999</v>
      </c>
      <c r="D60" s="3">
        <f t="shared" si="12"/>
        <v>25272.5</v>
      </c>
      <c r="E60" s="3">
        <f t="shared" si="12"/>
        <v>8603.1710000000003</v>
      </c>
      <c r="F60" s="3">
        <f t="shared" si="12"/>
        <v>10203.242</v>
      </c>
      <c r="G60" s="3">
        <f t="shared" si="12"/>
        <v>8217.3220000000001</v>
      </c>
      <c r="H60" s="3">
        <f t="shared" si="12"/>
        <v>2215.8820000000001</v>
      </c>
      <c r="I60" s="3">
        <f t="shared" si="12"/>
        <v>1104.4000000000001</v>
      </c>
      <c r="J60" s="3">
        <f>SUM(B60:I60)</f>
        <v>135679.44699999999</v>
      </c>
      <c r="K60" s="7">
        <f>J61*100/J60</f>
        <v>8.983108547015231</v>
      </c>
      <c r="L60" s="7">
        <f>K60*K$50/K$60</f>
        <v>8.983108547015231</v>
      </c>
    </row>
    <row r="61" spans="1:12" x14ac:dyDescent="0.25">
      <c r="A61" s="1" t="s">
        <v>39</v>
      </c>
      <c r="B61" s="3">
        <f>IF(B58=0,0,B37)</f>
        <v>4166.3760000000002</v>
      </c>
      <c r="C61" s="3">
        <f t="shared" ref="C61:I61" si="13">IF(C58=0,0,C37)</f>
        <v>3048.366</v>
      </c>
      <c r="D61" s="3">
        <f t="shared" si="13"/>
        <v>2047.578</v>
      </c>
      <c r="E61" s="3">
        <f t="shared" si="13"/>
        <v>865.20699999999999</v>
      </c>
      <c r="F61" s="3">
        <f t="shared" si="13"/>
        <v>1238.338</v>
      </c>
      <c r="G61" s="3">
        <f t="shared" si="13"/>
        <v>437.11099999999999</v>
      </c>
      <c r="H61" s="3">
        <f t="shared" si="13"/>
        <v>220.46299999999999</v>
      </c>
      <c r="I61" s="3">
        <f t="shared" si="13"/>
        <v>164.79300000000001</v>
      </c>
      <c r="J61" s="3">
        <f>SUM(B61:I61)</f>
        <v>12188.232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32744.942999999999</v>
      </c>
      <c r="C63" s="3">
        <f t="shared" ref="C63:J64" si="14">C60-C57</f>
        <v>22980.218000000001</v>
      </c>
      <c r="D63" s="3">
        <f t="shared" si="14"/>
        <v>17899.219000000001</v>
      </c>
      <c r="E63" s="3">
        <f t="shared" si="14"/>
        <v>5420.0820000000003</v>
      </c>
      <c r="F63" s="3">
        <f t="shared" si="14"/>
        <v>7472.2000000000007</v>
      </c>
      <c r="G63" s="3">
        <f t="shared" si="14"/>
        <v>6625.8230000000003</v>
      </c>
      <c r="H63" s="3">
        <f t="shared" si="14"/>
        <v>1199.962</v>
      </c>
      <c r="I63" s="3">
        <f t="shared" si="14"/>
        <v>791.08000000000015</v>
      </c>
      <c r="J63" s="3">
        <f t="shared" si="14"/>
        <v>95133.526999999987</v>
      </c>
      <c r="K63" s="7">
        <f>J64*100/J63</f>
        <v>8.2694926258752091</v>
      </c>
      <c r="L63" s="7">
        <f>K63*K$50/K$60</f>
        <v>8.2694926258752091</v>
      </c>
    </row>
    <row r="64" spans="1:12" x14ac:dyDescent="0.25">
      <c r="A64" s="1" t="s">
        <v>193</v>
      </c>
      <c r="B64" s="3">
        <f>B61-B58</f>
        <v>2654.3940000000002</v>
      </c>
      <c r="C64" s="3">
        <f t="shared" si="14"/>
        <v>1959.1299999999999</v>
      </c>
      <c r="D64" s="3">
        <f t="shared" si="14"/>
        <v>1329.6849999999999</v>
      </c>
      <c r="E64" s="3">
        <f t="shared" si="14"/>
        <v>509.77699999999999</v>
      </c>
      <c r="F64" s="3">
        <f t="shared" si="14"/>
        <v>867.19200000000001</v>
      </c>
      <c r="G64" s="3">
        <f t="shared" si="14"/>
        <v>285.863</v>
      </c>
      <c r="H64" s="3">
        <f t="shared" si="14"/>
        <v>138.15100000000001</v>
      </c>
      <c r="I64" s="3">
        <f t="shared" si="14"/>
        <v>122.86800000000001</v>
      </c>
      <c r="J64" s="3">
        <f t="shared" si="14"/>
        <v>7867.06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5F7-04CF-4493-B6EC-DE848D018E1E}">
  <sheetPr>
    <tabColor rgb="FF7030A0"/>
  </sheetPr>
  <dimension ref="A1:L64"/>
  <sheetViews>
    <sheetView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2372174</v>
      </c>
      <c r="C3" s="3">
        <v>1735723</v>
      </c>
      <c r="D3" s="3">
        <v>1223711</v>
      </c>
      <c r="E3" s="3">
        <v>616298</v>
      </c>
      <c r="F3" s="3">
        <v>615921</v>
      </c>
      <c r="G3" s="3">
        <v>198663</v>
      </c>
      <c r="H3" s="3">
        <v>112762</v>
      </c>
      <c r="I3" s="3">
        <v>49545</v>
      </c>
      <c r="J3" s="3"/>
      <c r="K3" s="3">
        <v>6924797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2372174</v>
      </c>
      <c r="C7" s="5">
        <f t="shared" ref="C7:K7" si="1">SUM(C3,C6)</f>
        <v>1735723</v>
      </c>
      <c r="D7" s="5">
        <f t="shared" si="1"/>
        <v>1223711</v>
      </c>
      <c r="E7" s="5">
        <f t="shared" si="1"/>
        <v>616298</v>
      </c>
      <c r="F7" s="5">
        <f t="shared" si="1"/>
        <v>615921</v>
      </c>
      <c r="G7" s="5">
        <f t="shared" si="1"/>
        <v>198663</v>
      </c>
      <c r="H7" s="5">
        <f t="shared" si="1"/>
        <v>112762</v>
      </c>
      <c r="I7" s="5"/>
      <c r="J7" s="5"/>
      <c r="K7" s="5">
        <f t="shared" si="1"/>
        <v>6924797</v>
      </c>
      <c r="L7" s="4">
        <f t="shared" si="0"/>
        <v>-49545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2672901</v>
      </c>
      <c r="C11" s="3">
        <v>2002363</v>
      </c>
      <c r="D11" s="3">
        <v>1410842</v>
      </c>
      <c r="E11" s="3">
        <v>704156</v>
      </c>
      <c r="F11" s="3">
        <v>706634</v>
      </c>
      <c r="G11" s="3">
        <v>239876</v>
      </c>
      <c r="H11" s="3">
        <v>124715</v>
      </c>
      <c r="I11" s="3">
        <v>59226</v>
      </c>
      <c r="J11" s="3"/>
      <c r="K11" s="3">
        <v>7920713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-300727</v>
      </c>
      <c r="C12" s="4">
        <f t="shared" ref="C12:K12" si="2">SUM(C7:C10)-C11</f>
        <v>-266640</v>
      </c>
      <c r="D12" s="4">
        <f t="shared" si="2"/>
        <v>-187131</v>
      </c>
      <c r="E12" s="4">
        <f t="shared" si="2"/>
        <v>-87858</v>
      </c>
      <c r="F12" s="4">
        <f t="shared" si="2"/>
        <v>-90713</v>
      </c>
      <c r="G12" s="4">
        <f t="shared" si="2"/>
        <v>-41213</v>
      </c>
      <c r="H12" s="4">
        <f t="shared" si="2"/>
        <v>-11953</v>
      </c>
      <c r="I12" s="4"/>
      <c r="J12" s="4"/>
      <c r="K12" s="4">
        <f t="shared" si="2"/>
        <v>-995916</v>
      </c>
      <c r="L12" s="4">
        <f t="shared" si="0"/>
        <v>9681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16077.004999999999</v>
      </c>
      <c r="C16" s="9">
        <v>8933.3379999999997</v>
      </c>
      <c r="D16" s="9">
        <v>7727.1049999999996</v>
      </c>
      <c r="E16" s="9">
        <v>3375.3020000000001</v>
      </c>
      <c r="F16" s="9">
        <v>2936.893</v>
      </c>
      <c r="G16" s="9">
        <v>1750.779</v>
      </c>
      <c r="H16" s="9">
        <v>1041.0039999999999</v>
      </c>
      <c r="I16" s="9">
        <v>331.23399999999998</v>
      </c>
      <c r="J16" s="9"/>
      <c r="K16" s="9">
        <v>42172.66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16077.004999999999</v>
      </c>
      <c r="C20" s="15">
        <f>SUM(C16,C19)</f>
        <v>8933.3379999999997</v>
      </c>
      <c r="D20" s="15">
        <f>SUM(D16,D19)</f>
        <v>7727.1049999999996</v>
      </c>
      <c r="E20" s="15">
        <f>SUM(E16,E19)</f>
        <v>3375.3020000000001</v>
      </c>
      <c r="F20" s="14"/>
      <c r="G20" s="14"/>
      <c r="H20" s="15">
        <f>SUM(H16,H19)</f>
        <v>1041.0039999999999</v>
      </c>
      <c r="I20" s="15"/>
      <c r="J20" s="15"/>
      <c r="K20" s="14"/>
      <c r="L20" s="8">
        <f t="shared" si="0"/>
        <v>37153.754000000001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49647.964</v>
      </c>
      <c r="C24" s="9">
        <v>32511</v>
      </c>
      <c r="D24" s="9">
        <v>26497.419000000002</v>
      </c>
      <c r="E24" s="9">
        <v>9257.0390000000007</v>
      </c>
      <c r="F24" s="9">
        <v>10772.433000000001</v>
      </c>
      <c r="G24" s="9">
        <v>8044.4660000000003</v>
      </c>
      <c r="H24" s="9">
        <v>2272.3380000000002</v>
      </c>
      <c r="I24" s="9">
        <v>1202.664</v>
      </c>
      <c r="J24" s="9"/>
      <c r="K24" s="9">
        <v>140205.323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-33570.959000000003</v>
      </c>
      <c r="C25" s="8">
        <f t="shared" ref="C25:K25" si="3">SUM(C20:C23)-C24</f>
        <v>-23577.662</v>
      </c>
      <c r="D25" s="8">
        <f t="shared" si="3"/>
        <v>-18770.314000000002</v>
      </c>
      <c r="E25" s="8">
        <f t="shared" si="3"/>
        <v>-5881.737000000001</v>
      </c>
      <c r="F25" s="8">
        <f t="shared" si="3"/>
        <v>-10772.433000000001</v>
      </c>
      <c r="G25" s="8">
        <f t="shared" si="3"/>
        <v>-8044.4660000000003</v>
      </c>
      <c r="H25" s="8">
        <f t="shared" si="3"/>
        <v>-1231.3340000000003</v>
      </c>
      <c r="I25" s="8"/>
      <c r="J25" s="8"/>
      <c r="K25" s="8">
        <f t="shared" si="3"/>
        <v>-140205.323</v>
      </c>
      <c r="L25" s="8">
        <f t="shared" si="0"/>
        <v>38356.418000000005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1546.2539999999999</v>
      </c>
      <c r="C29" s="9">
        <v>1138.953</v>
      </c>
      <c r="D29" s="9">
        <v>754.21</v>
      </c>
      <c r="E29" s="9">
        <v>377.18</v>
      </c>
      <c r="F29" s="9">
        <v>413.94499999999999</v>
      </c>
      <c r="G29" s="9">
        <v>160.00800000000001</v>
      </c>
      <c r="H29" s="9">
        <v>83.867999999999995</v>
      </c>
      <c r="I29" s="9">
        <v>44.296999999999997</v>
      </c>
      <c r="J29" s="9"/>
      <c r="K29" s="9">
        <v>4518.7150000000001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1546.2539999999999</v>
      </c>
      <c r="C33" s="15">
        <f>SUM(C29,C32)</f>
        <v>1138.953</v>
      </c>
      <c r="D33" s="9" t="e">
        <f>NA()</f>
        <v>#N/A</v>
      </c>
      <c r="E33" s="15">
        <f>SUM(E29,E32)</f>
        <v>377.18</v>
      </c>
      <c r="F33" s="14"/>
      <c r="G33" s="14"/>
      <c r="H33" s="15">
        <f>SUM(H29,H32)</f>
        <v>83.867999999999995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4072.904</v>
      </c>
      <c r="C37" s="9">
        <v>3139.1129999999998</v>
      </c>
      <c r="D37" s="9">
        <v>2104.098</v>
      </c>
      <c r="E37" s="9">
        <v>885.43399999999997</v>
      </c>
      <c r="F37" s="9">
        <v>1262.3520000000001</v>
      </c>
      <c r="G37" s="9">
        <v>447.71600000000001</v>
      </c>
      <c r="H37" s="9">
        <v>220.727</v>
      </c>
      <c r="I37" s="9">
        <v>177.58699999999999</v>
      </c>
      <c r="J37" s="9"/>
      <c r="K37" s="9">
        <v>12309.931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-2526.65</v>
      </c>
      <c r="C38" s="8">
        <f t="shared" ref="C38:K38" si="4">SUM(C33:C36)-C37</f>
        <v>-2000.1599999999999</v>
      </c>
      <c r="D38" s="8" t="e">
        <f t="shared" si="4"/>
        <v>#N/A</v>
      </c>
      <c r="E38" s="8">
        <f t="shared" si="4"/>
        <v>-508.25399999999996</v>
      </c>
      <c r="F38" s="8">
        <f t="shared" si="4"/>
        <v>-1262.3520000000001</v>
      </c>
      <c r="G38" s="8">
        <f t="shared" si="4"/>
        <v>-447.71600000000001</v>
      </c>
      <c r="H38" s="8">
        <f t="shared" si="4"/>
        <v>-136.85900000000001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9.6177988375322396</v>
      </c>
      <c r="C42" s="7">
        <f t="shared" ref="C42:K42" si="5">C29*100/C16</f>
        <v>12.749467220427572</v>
      </c>
      <c r="D42" s="7">
        <f t="shared" si="5"/>
        <v>9.7605765678090304</v>
      </c>
      <c r="E42" s="7">
        <f t="shared" si="5"/>
        <v>11.17470377465483</v>
      </c>
      <c r="F42" s="7">
        <f t="shared" si="5"/>
        <v>14.094657176819176</v>
      </c>
      <c r="G42" s="7">
        <f t="shared" si="5"/>
        <v>9.1392460156307571</v>
      </c>
      <c r="H42" s="7">
        <f t="shared" si="5"/>
        <v>8.056453193263426</v>
      </c>
      <c r="I42" s="7">
        <f t="shared" si="5"/>
        <v>13.37332520212297</v>
      </c>
      <c r="J42" s="7" t="e">
        <f t="shared" si="5"/>
        <v>#DIV/0!</v>
      </c>
      <c r="K42" s="7">
        <f t="shared" si="5"/>
        <v>10.714797216964735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9.6177988375322396</v>
      </c>
      <c r="C46" s="7">
        <f t="shared" si="6"/>
        <v>12.749467220427572</v>
      </c>
      <c r="D46" s="7" t="e">
        <f t="shared" si="6"/>
        <v>#N/A</v>
      </c>
      <c r="E46" s="7">
        <f t="shared" si="6"/>
        <v>11.17470377465483</v>
      </c>
      <c r="F46" s="7" t="e">
        <f t="shared" si="6"/>
        <v>#DIV/0!</v>
      </c>
      <c r="G46" s="7" t="e">
        <f t="shared" si="6"/>
        <v>#DIV/0!</v>
      </c>
      <c r="H46" s="7">
        <f t="shared" si="6"/>
        <v>8.056453193263426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8.2035670183776315</v>
      </c>
      <c r="C50" s="7">
        <f t="shared" si="6"/>
        <v>9.6555412014395117</v>
      </c>
      <c r="D50" s="7">
        <f t="shared" si="6"/>
        <v>7.9407658534591601</v>
      </c>
      <c r="E50" s="7">
        <f t="shared" si="6"/>
        <v>9.5649807676083025</v>
      </c>
      <c r="F50" s="7">
        <f t="shared" si="6"/>
        <v>11.718355546978106</v>
      </c>
      <c r="G50" s="7">
        <f t="shared" si="6"/>
        <v>5.565515473618758</v>
      </c>
      <c r="H50" s="7">
        <f t="shared" si="6"/>
        <v>9.7136517542724707</v>
      </c>
      <c r="I50" s="7">
        <f t="shared" si="6"/>
        <v>14.766135845090563</v>
      </c>
      <c r="J50" s="7" t="e">
        <f t="shared" si="6"/>
        <v>#DIV/0!</v>
      </c>
      <c r="K50" s="7">
        <f t="shared" si="6"/>
        <v>8.7799312726521812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9.6177988375322396</v>
      </c>
      <c r="C53" s="114">
        <f t="shared" ref="C53:J53" si="7">IF(C57&gt;0,C58*100/C57,NA())</f>
        <v>12.749467220427572</v>
      </c>
      <c r="D53" s="114">
        <f t="shared" si="7"/>
        <v>9.7605765678090304</v>
      </c>
      <c r="E53" s="114">
        <f t="shared" si="7"/>
        <v>11.17470377465483</v>
      </c>
      <c r="F53" s="114">
        <f t="shared" si="7"/>
        <v>14.094657176819176</v>
      </c>
      <c r="G53" s="114">
        <f t="shared" si="7"/>
        <v>9.1392460156307571</v>
      </c>
      <c r="H53" s="114">
        <f t="shared" si="7"/>
        <v>8.056453193263426</v>
      </c>
      <c r="I53" s="114">
        <f t="shared" si="7"/>
        <v>13.37332520212297</v>
      </c>
      <c r="J53" s="114">
        <f t="shared" si="7"/>
        <v>10.714797216964735</v>
      </c>
      <c r="K53" s="7">
        <f>K57</f>
        <v>10.714797216964735</v>
      </c>
      <c r="L53" s="7">
        <f>L57</f>
        <v>10.714797216964733</v>
      </c>
    </row>
    <row r="54" spans="1:12" x14ac:dyDescent="0.25">
      <c r="A54" s="1" t="s">
        <v>30</v>
      </c>
      <c r="B54" s="114">
        <f>IF(B63&gt;0,B64*100/B63,NA())</f>
        <v>7.5262967614359777</v>
      </c>
      <c r="C54" s="114">
        <f t="shared" ref="C54:J54" si="8">IF(C63&gt;0,C64*100/C63,NA())</f>
        <v>8.4832838811583606</v>
      </c>
      <c r="D54" s="114">
        <f t="shared" si="8"/>
        <v>7.1916111792269417</v>
      </c>
      <c r="E54" s="114">
        <f t="shared" si="8"/>
        <v>8.6412228224417351</v>
      </c>
      <c r="F54" s="114">
        <f t="shared" si="8"/>
        <v>10.8276774797908</v>
      </c>
      <c r="G54" s="114">
        <f t="shared" si="8"/>
        <v>4.5713744582468108</v>
      </c>
      <c r="H54" s="114">
        <f t="shared" si="8"/>
        <v>11.11469349502247</v>
      </c>
      <c r="I54" s="114">
        <f t="shared" si="8"/>
        <v>15.295548695821809</v>
      </c>
      <c r="J54" s="114">
        <f t="shared" si="8"/>
        <v>7.9475715150163806</v>
      </c>
      <c r="K54" s="7"/>
      <c r="L54" s="7">
        <f>L63</f>
        <v>7.9475715150163788</v>
      </c>
    </row>
    <row r="55" spans="1:12" x14ac:dyDescent="0.25">
      <c r="A55" s="1" t="s">
        <v>8</v>
      </c>
      <c r="B55" s="114">
        <f>IF(B60&gt;0,B61*100/B60,NA())</f>
        <v>8.2035670183776315</v>
      </c>
      <c r="C55" s="114">
        <f t="shared" ref="C55:J55" si="9">IF(C60&gt;0,C61*100/C60,NA())</f>
        <v>9.6555412014395117</v>
      </c>
      <c r="D55" s="114">
        <f t="shared" si="9"/>
        <v>7.9407658534591601</v>
      </c>
      <c r="E55" s="114">
        <f t="shared" si="9"/>
        <v>9.5649807676083025</v>
      </c>
      <c r="F55" s="114">
        <f t="shared" si="9"/>
        <v>11.718355546978106</v>
      </c>
      <c r="G55" s="114">
        <f t="shared" si="9"/>
        <v>5.565515473618758</v>
      </c>
      <c r="H55" s="114">
        <f t="shared" si="9"/>
        <v>9.7136517542724707</v>
      </c>
      <c r="I55" s="114">
        <f t="shared" si="9"/>
        <v>14.766135845090563</v>
      </c>
      <c r="J55" s="114">
        <f t="shared" si="9"/>
        <v>8.779931272652183</v>
      </c>
      <c r="K55" s="7">
        <f>K50</f>
        <v>8.7799312726521812</v>
      </c>
      <c r="L55" s="7">
        <f>K50</f>
        <v>8.7799312726521812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16077.004999999999</v>
      </c>
      <c r="C57" s="3">
        <f t="shared" ref="C57:I57" si="10">IF(C58=0,0,C16)</f>
        <v>8933.3379999999997</v>
      </c>
      <c r="D57" s="3">
        <f t="shared" si="10"/>
        <v>7727.1049999999996</v>
      </c>
      <c r="E57" s="3">
        <f t="shared" si="10"/>
        <v>3375.3020000000001</v>
      </c>
      <c r="F57" s="3">
        <f t="shared" si="10"/>
        <v>2936.893</v>
      </c>
      <c r="G57" s="3">
        <f t="shared" si="10"/>
        <v>1750.779</v>
      </c>
      <c r="H57" s="3">
        <f t="shared" si="10"/>
        <v>1041.0039999999999</v>
      </c>
      <c r="I57" s="3">
        <f t="shared" si="10"/>
        <v>331.23399999999998</v>
      </c>
      <c r="J57" s="3">
        <f>SUM(B57:I57)</f>
        <v>42172.659999999996</v>
      </c>
      <c r="K57" s="7">
        <f>J58*100/J57</f>
        <v>10.714797216964735</v>
      </c>
      <c r="L57" s="7">
        <f>K57*K$50/K$60</f>
        <v>10.714797216964733</v>
      </c>
    </row>
    <row r="58" spans="1:12" x14ac:dyDescent="0.25">
      <c r="A58" s="1" t="s">
        <v>32</v>
      </c>
      <c r="B58" s="3">
        <f>_xlfn.IFNA(B29,0)</f>
        <v>1546.2539999999999</v>
      </c>
      <c r="C58" s="3">
        <f t="shared" ref="C58:I58" si="11">_xlfn.IFNA(C29,0)</f>
        <v>1138.953</v>
      </c>
      <c r="D58" s="3">
        <f t="shared" si="11"/>
        <v>754.21</v>
      </c>
      <c r="E58" s="3">
        <f t="shared" si="11"/>
        <v>377.18</v>
      </c>
      <c r="F58" s="3">
        <f t="shared" si="11"/>
        <v>413.94499999999999</v>
      </c>
      <c r="G58" s="3">
        <f t="shared" si="11"/>
        <v>160.00800000000001</v>
      </c>
      <c r="H58" s="3">
        <f t="shared" si="11"/>
        <v>83.867999999999995</v>
      </c>
      <c r="I58" s="3">
        <f t="shared" si="11"/>
        <v>44.296999999999997</v>
      </c>
      <c r="J58" s="3">
        <f>SUM(B58:I58)</f>
        <v>4518.7149999999992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49647.964</v>
      </c>
      <c r="C60" s="3">
        <f t="shared" ref="C60:I60" si="12">IF(C57=0,0,C24)</f>
        <v>32511</v>
      </c>
      <c r="D60" s="3">
        <f t="shared" si="12"/>
        <v>26497.419000000002</v>
      </c>
      <c r="E60" s="3">
        <f t="shared" si="12"/>
        <v>9257.0390000000007</v>
      </c>
      <c r="F60" s="3">
        <f t="shared" si="12"/>
        <v>10772.433000000001</v>
      </c>
      <c r="G60" s="3">
        <f t="shared" si="12"/>
        <v>8044.4660000000003</v>
      </c>
      <c r="H60" s="3">
        <f t="shared" si="12"/>
        <v>2272.3380000000002</v>
      </c>
      <c r="I60" s="3">
        <f t="shared" si="12"/>
        <v>1202.664</v>
      </c>
      <c r="J60" s="3">
        <f>SUM(B60:I60)</f>
        <v>140205.32299999997</v>
      </c>
      <c r="K60" s="7">
        <f>J61*100/J60</f>
        <v>8.779931272652183</v>
      </c>
      <c r="L60" s="7">
        <f>K60*K$50/K$60</f>
        <v>8.7799312726521812</v>
      </c>
    </row>
    <row r="61" spans="1:12" x14ac:dyDescent="0.25">
      <c r="A61" s="1" t="s">
        <v>39</v>
      </c>
      <c r="B61" s="3">
        <f>IF(B58=0,0,B37)</f>
        <v>4072.904</v>
      </c>
      <c r="C61" s="3">
        <f t="shared" ref="C61:I61" si="13">IF(C58=0,0,C37)</f>
        <v>3139.1129999999998</v>
      </c>
      <c r="D61" s="3">
        <f t="shared" si="13"/>
        <v>2104.098</v>
      </c>
      <c r="E61" s="3">
        <f t="shared" si="13"/>
        <v>885.43399999999997</v>
      </c>
      <c r="F61" s="3">
        <f t="shared" si="13"/>
        <v>1262.3520000000001</v>
      </c>
      <c r="G61" s="3">
        <f t="shared" si="13"/>
        <v>447.71600000000001</v>
      </c>
      <c r="H61" s="3">
        <f t="shared" si="13"/>
        <v>220.727</v>
      </c>
      <c r="I61" s="3">
        <f t="shared" si="13"/>
        <v>177.58699999999999</v>
      </c>
      <c r="J61" s="3">
        <f>SUM(B61:I61)</f>
        <v>12309.931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33570.959000000003</v>
      </c>
      <c r="C63" s="3">
        <f t="shared" ref="C63:J64" si="14">C60-C57</f>
        <v>23577.662</v>
      </c>
      <c r="D63" s="3">
        <f t="shared" si="14"/>
        <v>18770.314000000002</v>
      </c>
      <c r="E63" s="3">
        <f t="shared" si="14"/>
        <v>5881.737000000001</v>
      </c>
      <c r="F63" s="3">
        <f t="shared" si="14"/>
        <v>7835.5400000000009</v>
      </c>
      <c r="G63" s="3">
        <f t="shared" si="14"/>
        <v>6293.6869999999999</v>
      </c>
      <c r="H63" s="3">
        <f t="shared" si="14"/>
        <v>1231.3340000000003</v>
      </c>
      <c r="I63" s="3">
        <f t="shared" si="14"/>
        <v>871.43000000000006</v>
      </c>
      <c r="J63" s="3">
        <f t="shared" si="14"/>
        <v>98032.662999999971</v>
      </c>
      <c r="K63" s="7">
        <f>J64*100/J63</f>
        <v>7.9475715150163806</v>
      </c>
      <c r="L63" s="7">
        <f>K63*K$50/K$60</f>
        <v>7.9475715150163788</v>
      </c>
    </row>
    <row r="64" spans="1:12" x14ac:dyDescent="0.25">
      <c r="A64" s="1" t="s">
        <v>193</v>
      </c>
      <c r="B64" s="3">
        <f>B61-B58</f>
        <v>2526.65</v>
      </c>
      <c r="C64" s="3">
        <f t="shared" si="14"/>
        <v>2000.1599999999999</v>
      </c>
      <c r="D64" s="3">
        <f t="shared" si="14"/>
        <v>1349.8879999999999</v>
      </c>
      <c r="E64" s="3">
        <f t="shared" si="14"/>
        <v>508.25399999999996</v>
      </c>
      <c r="F64" s="3">
        <f t="shared" si="14"/>
        <v>848.40700000000015</v>
      </c>
      <c r="G64" s="3">
        <f t="shared" si="14"/>
        <v>287.70799999999997</v>
      </c>
      <c r="H64" s="3">
        <f t="shared" si="14"/>
        <v>136.85900000000001</v>
      </c>
      <c r="I64" s="3">
        <f t="shared" si="14"/>
        <v>133.29</v>
      </c>
      <c r="J64" s="3">
        <f t="shared" si="14"/>
        <v>7791.2160000000013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220E-0FD0-4D9E-94A3-28B138923FE3}">
  <sheetPr>
    <tabColor rgb="FF7030A0"/>
  </sheetPr>
  <dimension ref="A1:L64"/>
  <sheetViews>
    <sheetView topLeftCell="A19" workbookViewId="0">
      <selection activeCell="B53" sqref="B53:J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2401033</v>
      </c>
      <c r="C3" s="3">
        <v>1763026</v>
      </c>
      <c r="D3" s="3">
        <v>1262654</v>
      </c>
      <c r="E3" s="3">
        <v>622292</v>
      </c>
      <c r="F3" s="3">
        <v>632278</v>
      </c>
      <c r="G3" s="3">
        <v>200925</v>
      </c>
      <c r="H3" s="3">
        <v>114778</v>
      </c>
      <c r="I3" s="3">
        <v>51252</v>
      </c>
      <c r="J3" s="3"/>
      <c r="K3" s="3">
        <v>7048238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2401033</v>
      </c>
      <c r="C7" s="5">
        <f t="shared" ref="C7:K7" si="1">SUM(C3,C6)</f>
        <v>1763026</v>
      </c>
      <c r="D7" s="5">
        <f t="shared" si="1"/>
        <v>1262654</v>
      </c>
      <c r="E7" s="5">
        <f t="shared" si="1"/>
        <v>622292</v>
      </c>
      <c r="F7" s="5">
        <f t="shared" si="1"/>
        <v>632278</v>
      </c>
      <c r="G7" s="5">
        <f t="shared" si="1"/>
        <v>200925</v>
      </c>
      <c r="H7" s="5">
        <f t="shared" si="1"/>
        <v>114778</v>
      </c>
      <c r="I7" s="5"/>
      <c r="J7" s="5"/>
      <c r="K7" s="5">
        <f t="shared" si="1"/>
        <v>7048238</v>
      </c>
      <c r="L7" s="4">
        <f t="shared" si="0"/>
        <v>-51252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3">
        <v>2708046</v>
      </c>
      <c r="C11" s="3">
        <v>2035584</v>
      </c>
      <c r="D11" s="3">
        <v>1457364</v>
      </c>
      <c r="E11" s="3">
        <v>711050</v>
      </c>
      <c r="F11" s="3">
        <v>725430</v>
      </c>
      <c r="G11" s="3">
        <v>241818</v>
      </c>
      <c r="H11" s="3">
        <v>126730</v>
      </c>
      <c r="I11" s="3">
        <v>61305</v>
      </c>
      <c r="J11" s="3"/>
      <c r="K11" s="3">
        <v>8067327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-307013</v>
      </c>
      <c r="C12" s="4">
        <f t="shared" ref="C12:K12" si="2">SUM(C7:C10)-C11</f>
        <v>-272558</v>
      </c>
      <c r="D12" s="4">
        <f t="shared" si="2"/>
        <v>-194710</v>
      </c>
      <c r="E12" s="4">
        <f t="shared" si="2"/>
        <v>-88758</v>
      </c>
      <c r="F12" s="4">
        <f t="shared" si="2"/>
        <v>-93152</v>
      </c>
      <c r="G12" s="4">
        <f t="shared" si="2"/>
        <v>-40893</v>
      </c>
      <c r="H12" s="4">
        <f t="shared" si="2"/>
        <v>-11952</v>
      </c>
      <c r="I12" s="4"/>
      <c r="J12" s="4"/>
      <c r="K12" s="4">
        <f t="shared" si="2"/>
        <v>-1019089</v>
      </c>
      <c r="L12" s="4">
        <f t="shared" si="0"/>
        <v>10053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16469.864000000001</v>
      </c>
      <c r="C16" s="9">
        <v>9452.7829999999994</v>
      </c>
      <c r="D16" s="9">
        <v>7937.7330000000002</v>
      </c>
      <c r="E16" s="9">
        <v>3384</v>
      </c>
      <c r="F16" s="9">
        <v>2947.239</v>
      </c>
      <c r="G16" s="9">
        <v>1828.836</v>
      </c>
      <c r="H16" s="9">
        <v>1037.008</v>
      </c>
      <c r="I16" s="9">
        <v>356.40600000000001</v>
      </c>
      <c r="J16" s="9"/>
      <c r="K16" s="9">
        <v>43413.868999999999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16469.864000000001</v>
      </c>
      <c r="C20" s="15">
        <f>SUM(C16,C19)</f>
        <v>9452.7829999999994</v>
      </c>
      <c r="D20" s="15">
        <f>SUM(D16,D19)</f>
        <v>7937.7330000000002</v>
      </c>
      <c r="E20" s="15">
        <f>SUM(E16,E19)</f>
        <v>3384</v>
      </c>
      <c r="F20" s="14"/>
      <c r="G20" s="14"/>
      <c r="H20" s="15">
        <f>SUM(H16,H19)</f>
        <v>1037.008</v>
      </c>
      <c r="I20" s="15"/>
      <c r="J20" s="15"/>
      <c r="K20" s="14"/>
      <c r="L20" s="8">
        <f t="shared" si="0"/>
        <v>38281.388000000006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9">
        <v>51411.063000000002</v>
      </c>
      <c r="C24" s="9">
        <v>32882.758000000002</v>
      </c>
      <c r="D24" s="9">
        <v>27641.735000000001</v>
      </c>
      <c r="E24" s="9">
        <v>9184.0030000000006</v>
      </c>
      <c r="F24" s="9">
        <v>11074.558999999999</v>
      </c>
      <c r="G24" s="9">
        <v>8453.6090000000004</v>
      </c>
      <c r="H24" s="9">
        <v>2287.1109999999999</v>
      </c>
      <c r="I24" s="9">
        <v>1356.537</v>
      </c>
      <c r="J24" s="9"/>
      <c r="K24" s="9">
        <v>144291.375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-34941.199000000001</v>
      </c>
      <c r="C25" s="8">
        <f t="shared" ref="C25:K25" si="3">SUM(C20:C23)-C24</f>
        <v>-23429.975000000002</v>
      </c>
      <c r="D25" s="8">
        <f t="shared" si="3"/>
        <v>-19704.002</v>
      </c>
      <c r="E25" s="8">
        <f t="shared" si="3"/>
        <v>-5800.0030000000006</v>
      </c>
      <c r="F25" s="8">
        <f t="shared" si="3"/>
        <v>-11074.558999999999</v>
      </c>
      <c r="G25" s="8">
        <f t="shared" si="3"/>
        <v>-8453.6090000000004</v>
      </c>
      <c r="H25" s="8">
        <f t="shared" si="3"/>
        <v>-1250.1029999999998</v>
      </c>
      <c r="I25" s="8"/>
      <c r="J25" s="8"/>
      <c r="K25" s="8">
        <f t="shared" si="3"/>
        <v>-144291.375</v>
      </c>
      <c r="L25" s="8">
        <f t="shared" si="0"/>
        <v>39637.925000000003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1578.2439999999999</v>
      </c>
      <c r="C29" s="9">
        <v>1155.9259999999999</v>
      </c>
      <c r="D29" s="9">
        <v>774.399</v>
      </c>
      <c r="E29" s="9">
        <v>383.28699999999998</v>
      </c>
      <c r="F29" s="9">
        <v>414.935</v>
      </c>
      <c r="G29" s="9">
        <v>167.14400000000001</v>
      </c>
      <c r="H29" s="9">
        <v>86.683000000000007</v>
      </c>
      <c r="I29" s="9">
        <v>47.445999999999998</v>
      </c>
      <c r="J29" s="9"/>
      <c r="K29" s="9">
        <v>4608.0640000000003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1578.2439999999999</v>
      </c>
      <c r="C33" s="15">
        <f>SUM(C29,C32)</f>
        <v>1155.9259999999999</v>
      </c>
      <c r="D33" s="9" t="e">
        <f>NA()</f>
        <v>#N/A</v>
      </c>
      <c r="E33" s="15">
        <f>SUM(E29,E32)</f>
        <v>383.28699999999998</v>
      </c>
      <c r="F33" s="14"/>
      <c r="G33" s="14"/>
      <c r="H33" s="15">
        <f>SUM(H29,H32)</f>
        <v>86.683000000000007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4163.7340000000004</v>
      </c>
      <c r="C37" s="9">
        <v>3158.1320000000001</v>
      </c>
      <c r="D37" s="9">
        <v>2117.9409999999998</v>
      </c>
      <c r="E37" s="9">
        <v>873.72699999999998</v>
      </c>
      <c r="F37" s="9">
        <v>1292.8399999999999</v>
      </c>
      <c r="G37" s="9">
        <v>479.61900000000003</v>
      </c>
      <c r="H37" s="9">
        <v>226.41499999999999</v>
      </c>
      <c r="I37" s="9">
        <v>196.25399999999999</v>
      </c>
      <c r="J37" s="9"/>
      <c r="K37" s="9">
        <v>12508.662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-2585.4900000000007</v>
      </c>
      <c r="C38" s="8">
        <f t="shared" ref="C38:K38" si="4">SUM(C33:C36)-C37</f>
        <v>-2002.2060000000001</v>
      </c>
      <c r="D38" s="8" t="e">
        <f t="shared" si="4"/>
        <v>#N/A</v>
      </c>
      <c r="E38" s="8">
        <f t="shared" si="4"/>
        <v>-490.44</v>
      </c>
      <c r="F38" s="8">
        <f t="shared" si="4"/>
        <v>-1292.8399999999999</v>
      </c>
      <c r="G38" s="8">
        <f t="shared" si="4"/>
        <v>-479.61900000000003</v>
      </c>
      <c r="H38" s="8">
        <f t="shared" si="4"/>
        <v>-139.73199999999997</v>
      </c>
      <c r="I38" s="8"/>
      <c r="J38" s="8"/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9.5826170756479829</v>
      </c>
      <c r="C42" s="7">
        <f t="shared" ref="C42:K42" si="5">C29*100/C16</f>
        <v>12.228419926703067</v>
      </c>
      <c r="D42" s="7">
        <f t="shared" si="5"/>
        <v>9.755921495469801</v>
      </c>
      <c r="E42" s="7">
        <f t="shared" si="5"/>
        <v>11.326447990543734</v>
      </c>
      <c r="F42" s="7">
        <f t="shared" si="5"/>
        <v>14.078769994561011</v>
      </c>
      <c r="G42" s="7">
        <f t="shared" si="5"/>
        <v>9.139365148105135</v>
      </c>
      <c r="H42" s="7">
        <f t="shared" si="5"/>
        <v>8.3589519077962766</v>
      </c>
      <c r="I42" s="7">
        <f t="shared" si="5"/>
        <v>13.31234603233391</v>
      </c>
      <c r="J42" s="7" t="e">
        <f t="shared" si="5"/>
        <v>#DIV/0!</v>
      </c>
      <c r="K42" s="7">
        <f t="shared" si="5"/>
        <v>10.61426706751246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9.5826170756479829</v>
      </c>
      <c r="C46" s="7">
        <f t="shared" si="6"/>
        <v>12.228419926703067</v>
      </c>
      <c r="D46" s="7" t="e">
        <f t="shared" si="6"/>
        <v>#N/A</v>
      </c>
      <c r="E46" s="7">
        <f t="shared" si="6"/>
        <v>11.326447990543734</v>
      </c>
      <c r="F46" s="7" t="e">
        <f t="shared" si="6"/>
        <v>#DIV/0!</v>
      </c>
      <c r="G46" s="7" t="e">
        <f t="shared" si="6"/>
        <v>#DIV/0!</v>
      </c>
      <c r="H46" s="7">
        <f t="shared" si="6"/>
        <v>8.3589519077962766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6"/>
        <v>8.0989066497224531</v>
      </c>
      <c r="C50" s="7">
        <f t="shared" si="6"/>
        <v>9.6042187215561423</v>
      </c>
      <c r="D50" s="7">
        <f t="shared" si="6"/>
        <v>7.6621131054183094</v>
      </c>
      <c r="E50" s="7">
        <f t="shared" si="6"/>
        <v>9.5135748540151823</v>
      </c>
      <c r="F50" s="7">
        <f t="shared" si="6"/>
        <v>11.67396372171569</v>
      </c>
      <c r="G50" s="7">
        <f t="shared" si="6"/>
        <v>5.6735413241847361</v>
      </c>
      <c r="H50" s="7">
        <f t="shared" si="6"/>
        <v>9.8996069714150305</v>
      </c>
      <c r="I50" s="7">
        <f t="shared" si="6"/>
        <v>14.467279550797359</v>
      </c>
      <c r="J50" s="7" t="e">
        <f t="shared" si="6"/>
        <v>#DIV/0!</v>
      </c>
      <c r="K50" s="7">
        <f t="shared" si="6"/>
        <v>8.6690295937646997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9.5826170756479829</v>
      </c>
      <c r="C53" s="114">
        <f t="shared" ref="C53:J53" si="7">IF(C57&gt;0,C58*100/C57,NA())</f>
        <v>12.228419926703067</v>
      </c>
      <c r="D53" s="114">
        <f t="shared" si="7"/>
        <v>9.755921495469801</v>
      </c>
      <c r="E53" s="114">
        <f t="shared" si="7"/>
        <v>11.326447990543734</v>
      </c>
      <c r="F53" s="114">
        <f t="shared" si="7"/>
        <v>14.078769994561011</v>
      </c>
      <c r="G53" s="114">
        <f t="shared" si="7"/>
        <v>9.139365148105135</v>
      </c>
      <c r="H53" s="114">
        <f t="shared" si="7"/>
        <v>8.3589519077962766</v>
      </c>
      <c r="I53" s="114">
        <f t="shared" si="7"/>
        <v>13.31234603233391</v>
      </c>
      <c r="J53" s="114">
        <f t="shared" si="7"/>
        <v>10.614267067512456</v>
      </c>
      <c r="K53" s="7">
        <f>K57</f>
        <v>10.614267067512456</v>
      </c>
      <c r="L53" s="7">
        <f>L57</f>
        <v>10.614267067512452</v>
      </c>
    </row>
    <row r="54" spans="1:12" x14ac:dyDescent="0.25">
      <c r="A54" s="1" t="s">
        <v>30</v>
      </c>
      <c r="B54" s="114">
        <f>IF(B63&gt;0,B64*100/B63,NA())</f>
        <v>7.3995457339629374</v>
      </c>
      <c r="C54" s="114">
        <f t="shared" ref="C54:J54" si="8">IF(C63&gt;0,C64*100/C63,NA())</f>
        <v>8.5454892717555175</v>
      </c>
      <c r="D54" s="114">
        <f t="shared" si="8"/>
        <v>6.8186249676588533</v>
      </c>
      <c r="E54" s="114">
        <f t="shared" si="8"/>
        <v>8.4558576952460189</v>
      </c>
      <c r="F54" s="114">
        <f t="shared" si="8"/>
        <v>10.801900257403425</v>
      </c>
      <c r="G54" s="114">
        <f t="shared" si="8"/>
        <v>4.7167653895461781</v>
      </c>
      <c r="H54" s="114">
        <f t="shared" si="8"/>
        <v>11.177638962549485</v>
      </c>
      <c r="I54" s="114">
        <f t="shared" si="8"/>
        <v>14.878850870535958</v>
      </c>
      <c r="J54" s="114">
        <f t="shared" si="8"/>
        <v>7.831872845865167</v>
      </c>
      <c r="K54" s="7"/>
      <c r="L54" s="7">
        <f>L63</f>
        <v>7.8318728458651643</v>
      </c>
    </row>
    <row r="55" spans="1:12" x14ac:dyDescent="0.25">
      <c r="A55" s="1" t="s">
        <v>8</v>
      </c>
      <c r="B55" s="114">
        <f>IF(B60&gt;0,B61*100/B60,NA())</f>
        <v>8.0989066497224531</v>
      </c>
      <c r="C55" s="114">
        <f t="shared" ref="C55:J55" si="9">IF(C60&gt;0,C61*100/C60,NA())</f>
        <v>9.6042187215561423</v>
      </c>
      <c r="D55" s="114">
        <f t="shared" si="9"/>
        <v>7.6621131054183094</v>
      </c>
      <c r="E55" s="114">
        <f t="shared" si="9"/>
        <v>9.5135748540151823</v>
      </c>
      <c r="F55" s="114">
        <f t="shared" si="9"/>
        <v>11.67396372171569</v>
      </c>
      <c r="G55" s="114">
        <f t="shared" si="9"/>
        <v>5.6735413241847361</v>
      </c>
      <c r="H55" s="114">
        <f t="shared" si="9"/>
        <v>9.8996069714150305</v>
      </c>
      <c r="I55" s="114">
        <f t="shared" si="9"/>
        <v>14.467279550797359</v>
      </c>
      <c r="J55" s="114">
        <f t="shared" si="9"/>
        <v>8.6690295937647033</v>
      </c>
      <c r="K55" s="7">
        <f>K50</f>
        <v>8.6690295937646997</v>
      </c>
      <c r="L55" s="7">
        <f>K50</f>
        <v>8.6690295937646997</v>
      </c>
    </row>
    <row r="56" spans="1:12" x14ac:dyDescent="0.25">
      <c r="A56" s="108"/>
      <c r="B56" s="108"/>
      <c r="C56" s="108"/>
      <c r="D56" s="108"/>
      <c r="E56" s="108"/>
      <c r="F56" s="108"/>
      <c r="G56" s="108"/>
      <c r="H56" s="108"/>
      <c r="I56" s="108"/>
      <c r="J56" s="108" t="s">
        <v>40</v>
      </c>
      <c r="K56" s="108"/>
      <c r="L56" s="108"/>
    </row>
    <row r="57" spans="1:12" x14ac:dyDescent="0.25">
      <c r="A57" s="1" t="s">
        <v>31</v>
      </c>
      <c r="B57" s="3">
        <f>IF(B58=0,0,B16)</f>
        <v>16469.864000000001</v>
      </c>
      <c r="C57" s="3">
        <f t="shared" ref="C57:I57" si="10">IF(C58=0,0,C16)</f>
        <v>9452.7829999999994</v>
      </c>
      <c r="D57" s="3">
        <f t="shared" si="10"/>
        <v>7937.7330000000002</v>
      </c>
      <c r="E57" s="3">
        <f t="shared" si="10"/>
        <v>3384</v>
      </c>
      <c r="F57" s="3">
        <f t="shared" si="10"/>
        <v>2947.239</v>
      </c>
      <c r="G57" s="3">
        <f t="shared" si="10"/>
        <v>1828.836</v>
      </c>
      <c r="H57" s="3">
        <f t="shared" si="10"/>
        <v>1037.008</v>
      </c>
      <c r="I57" s="3">
        <f t="shared" si="10"/>
        <v>356.40600000000001</v>
      </c>
      <c r="J57" s="3">
        <f>SUM(B57:I57)</f>
        <v>43413.869000000013</v>
      </c>
      <c r="K57" s="7">
        <f>J58*100/J57</f>
        <v>10.614267067512456</v>
      </c>
      <c r="L57" s="7">
        <f>K57*K$50/K$60</f>
        <v>10.614267067512452</v>
      </c>
    </row>
    <row r="58" spans="1:12" x14ac:dyDescent="0.25">
      <c r="A58" s="1" t="s">
        <v>32</v>
      </c>
      <c r="B58" s="3">
        <f>_xlfn.IFNA(B29,0)</f>
        <v>1578.2439999999999</v>
      </c>
      <c r="C58" s="3">
        <f t="shared" ref="C58:I58" si="11">_xlfn.IFNA(C29,0)</f>
        <v>1155.9259999999999</v>
      </c>
      <c r="D58" s="3">
        <f t="shared" si="11"/>
        <v>774.399</v>
      </c>
      <c r="E58" s="3">
        <f t="shared" si="11"/>
        <v>383.28699999999998</v>
      </c>
      <c r="F58" s="3">
        <f t="shared" si="11"/>
        <v>414.935</v>
      </c>
      <c r="G58" s="3">
        <f t="shared" si="11"/>
        <v>167.14400000000001</v>
      </c>
      <c r="H58" s="3">
        <f t="shared" si="11"/>
        <v>86.683000000000007</v>
      </c>
      <c r="I58" s="3">
        <f t="shared" si="11"/>
        <v>47.445999999999998</v>
      </c>
      <c r="J58" s="3">
        <f>SUM(B58:I58)</f>
        <v>4608.0640000000003</v>
      </c>
      <c r="K58" s="108"/>
      <c r="L58" s="7"/>
    </row>
    <row r="59" spans="1:12" x14ac:dyDescent="0.2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7"/>
    </row>
    <row r="60" spans="1:12" x14ac:dyDescent="0.25">
      <c r="A60" s="1" t="s">
        <v>38</v>
      </c>
      <c r="B60" s="3">
        <f>IF(B57=0,0,B24)</f>
        <v>51411.063000000002</v>
      </c>
      <c r="C60" s="3">
        <f t="shared" ref="C60:I60" si="12">IF(C57=0,0,C24)</f>
        <v>32882.758000000002</v>
      </c>
      <c r="D60" s="3">
        <f t="shared" si="12"/>
        <v>27641.735000000001</v>
      </c>
      <c r="E60" s="3">
        <f t="shared" si="12"/>
        <v>9184.0030000000006</v>
      </c>
      <c r="F60" s="3">
        <f t="shared" si="12"/>
        <v>11074.558999999999</v>
      </c>
      <c r="G60" s="3">
        <f t="shared" si="12"/>
        <v>8453.6090000000004</v>
      </c>
      <c r="H60" s="3">
        <f t="shared" si="12"/>
        <v>2287.1109999999999</v>
      </c>
      <c r="I60" s="3">
        <f t="shared" si="12"/>
        <v>1356.537</v>
      </c>
      <c r="J60" s="3">
        <f>SUM(B60:I60)</f>
        <v>144291.375</v>
      </c>
      <c r="K60" s="7">
        <f>J61*100/J60</f>
        <v>8.6690295937647033</v>
      </c>
      <c r="L60" s="7">
        <f>K60*K$50/K$60</f>
        <v>8.6690295937646997</v>
      </c>
    </row>
    <row r="61" spans="1:12" x14ac:dyDescent="0.25">
      <c r="A61" s="1" t="s">
        <v>39</v>
      </c>
      <c r="B61" s="3">
        <f>IF(B58=0,0,B37)</f>
        <v>4163.7340000000004</v>
      </c>
      <c r="C61" s="3">
        <f t="shared" ref="C61:I61" si="13">IF(C58=0,0,C37)</f>
        <v>3158.1320000000001</v>
      </c>
      <c r="D61" s="3">
        <f t="shared" si="13"/>
        <v>2117.9409999999998</v>
      </c>
      <c r="E61" s="3">
        <f t="shared" si="13"/>
        <v>873.72699999999998</v>
      </c>
      <c r="F61" s="3">
        <f t="shared" si="13"/>
        <v>1292.8399999999999</v>
      </c>
      <c r="G61" s="3">
        <f t="shared" si="13"/>
        <v>479.61900000000003</v>
      </c>
      <c r="H61" s="3">
        <f t="shared" si="13"/>
        <v>226.41499999999999</v>
      </c>
      <c r="I61" s="3">
        <f t="shared" si="13"/>
        <v>196.25399999999999</v>
      </c>
      <c r="J61" s="3">
        <f>SUM(B61:I61)</f>
        <v>12508.662000000004</v>
      </c>
      <c r="K61" s="108"/>
      <c r="L61" s="7"/>
    </row>
    <row r="62" spans="1:12" x14ac:dyDescent="0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7"/>
    </row>
    <row r="63" spans="1:12" x14ac:dyDescent="0.25">
      <c r="A63" s="1" t="s">
        <v>192</v>
      </c>
      <c r="B63" s="3">
        <f>B60-B57</f>
        <v>34941.199000000001</v>
      </c>
      <c r="C63" s="3">
        <f t="shared" ref="C63:J64" si="14">C60-C57</f>
        <v>23429.975000000002</v>
      </c>
      <c r="D63" s="3">
        <f t="shared" si="14"/>
        <v>19704.002</v>
      </c>
      <c r="E63" s="3">
        <f t="shared" si="14"/>
        <v>5800.0030000000006</v>
      </c>
      <c r="F63" s="3">
        <f t="shared" si="14"/>
        <v>8127.32</v>
      </c>
      <c r="G63" s="3">
        <f t="shared" si="14"/>
        <v>6624.7730000000001</v>
      </c>
      <c r="H63" s="3">
        <f t="shared" si="14"/>
        <v>1250.1029999999998</v>
      </c>
      <c r="I63" s="3">
        <f t="shared" si="14"/>
        <v>1000.1310000000001</v>
      </c>
      <c r="J63" s="3">
        <f t="shared" si="14"/>
        <v>100877.50599999999</v>
      </c>
      <c r="K63" s="7">
        <f>J64*100/J63</f>
        <v>7.831872845865167</v>
      </c>
      <c r="L63" s="7">
        <f>K63*K$50/K$60</f>
        <v>7.8318728458651643</v>
      </c>
    </row>
    <row r="64" spans="1:12" x14ac:dyDescent="0.25">
      <c r="A64" s="1" t="s">
        <v>193</v>
      </c>
      <c r="B64" s="3">
        <f>B61-B58</f>
        <v>2585.4900000000007</v>
      </c>
      <c r="C64" s="3">
        <f t="shared" si="14"/>
        <v>2002.2060000000001</v>
      </c>
      <c r="D64" s="3">
        <f t="shared" si="14"/>
        <v>1343.5419999999999</v>
      </c>
      <c r="E64" s="3">
        <f t="shared" si="14"/>
        <v>490.44</v>
      </c>
      <c r="F64" s="3">
        <f t="shared" si="14"/>
        <v>877.90499999999997</v>
      </c>
      <c r="G64" s="3">
        <f t="shared" si="14"/>
        <v>312.47500000000002</v>
      </c>
      <c r="H64" s="3">
        <f t="shared" si="14"/>
        <v>139.73199999999997</v>
      </c>
      <c r="I64" s="3">
        <f t="shared" si="14"/>
        <v>148.80799999999999</v>
      </c>
      <c r="J64" s="3">
        <f t="shared" si="14"/>
        <v>7900.5980000000036</v>
      </c>
      <c r="K64" s="108"/>
      <c r="L64" s="108"/>
    </row>
  </sheetData>
  <pageMargins left="0.7" right="0.7" top="0.75" bottom="0.75" header="0.3" footer="0.3"/>
  <pageSetup orientation="portrait" horizontalDpi="4294967293" verticalDpi="4294967293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95EF-4F28-4077-8DCD-B278C9817BC5}">
  <sheetPr>
    <tabColor rgb="FF92D050"/>
  </sheetPr>
  <dimension ref="A1:Q64"/>
  <sheetViews>
    <sheetView topLeftCell="A10" workbookViewId="0">
      <selection activeCell="H16" sqref="H16"/>
    </sheetView>
  </sheetViews>
  <sheetFormatPr defaultRowHeight="15" x14ac:dyDescent="0.25"/>
  <cols>
    <col min="1" max="1" width="12.28515625" customWidth="1"/>
    <col min="2" max="12" width="12" customWidth="1"/>
    <col min="13" max="13" width="10.140625" bestFit="1" customWidth="1"/>
  </cols>
  <sheetData>
    <row r="1" spans="1:17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7" x14ac:dyDescent="0.25">
      <c r="A3" s="1" t="s">
        <v>9</v>
      </c>
      <c r="B3" s="3">
        <v>2437181</v>
      </c>
      <c r="C3" s="3">
        <v>1784717</v>
      </c>
      <c r="D3" s="3">
        <v>1295116</v>
      </c>
      <c r="E3" s="3">
        <v>624262</v>
      </c>
      <c r="F3" s="3">
        <v>647383</v>
      </c>
      <c r="G3" s="3">
        <v>202556</v>
      </c>
      <c r="H3" s="3">
        <v>116129</v>
      </c>
      <c r="I3" s="3">
        <v>52883</v>
      </c>
      <c r="J3" s="3"/>
      <c r="K3" s="3">
        <v>7160227</v>
      </c>
      <c r="L3" s="4">
        <f>SUM(B3:J3)-K3</f>
        <v>0</v>
      </c>
    </row>
    <row r="4" spans="1:17" x14ac:dyDescent="0.25">
      <c r="A4" s="1" t="s">
        <v>10</v>
      </c>
      <c r="B4" s="1" t="e">
        <f>NA()</f>
        <v>#N/A</v>
      </c>
      <c r="C4" s="3">
        <v>202553</v>
      </c>
      <c r="D4" s="1" t="e">
        <f>NA()</f>
        <v>#N/A</v>
      </c>
      <c r="E4" s="3">
        <v>55524</v>
      </c>
      <c r="F4" s="1">
        <v>93282</v>
      </c>
      <c r="G4" s="3">
        <v>34393</v>
      </c>
      <c r="H4" s="3" t="e">
        <f>NA()</f>
        <v>#N/A</v>
      </c>
      <c r="I4" s="3" t="e">
        <f>NA()</f>
        <v>#N/A</v>
      </c>
      <c r="J4" s="3"/>
      <c r="K4" s="1" t="e">
        <f>NA()</f>
        <v>#N/A</v>
      </c>
      <c r="L4" s="4" t="e">
        <f t="shared" ref="L4:L50" si="0">SUM(B4:J4)-K4</f>
        <v>#N/A</v>
      </c>
    </row>
    <row r="5" spans="1:17" x14ac:dyDescent="0.25">
      <c r="A5" s="1" t="s">
        <v>11</v>
      </c>
      <c r="B5" s="1" t="e">
        <f>NA()</f>
        <v>#N/A</v>
      </c>
      <c r="C5" s="3">
        <v>71215</v>
      </c>
      <c r="D5" s="1" t="e">
        <f>NA()</f>
        <v>#N/A</v>
      </c>
      <c r="E5" s="3">
        <v>31609</v>
      </c>
      <c r="F5" s="1">
        <v>1333</v>
      </c>
      <c r="G5" s="3">
        <v>6356</v>
      </c>
      <c r="H5" s="3" t="e">
        <f>NA()</f>
        <v>#N/A</v>
      </c>
      <c r="I5" s="3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7" x14ac:dyDescent="0.25">
      <c r="A6" s="1" t="s">
        <v>12</v>
      </c>
      <c r="B6" s="6">
        <v>307349</v>
      </c>
      <c r="C6" s="5">
        <f>C4+C5</f>
        <v>273768</v>
      </c>
      <c r="D6" s="3">
        <v>200654</v>
      </c>
      <c r="E6" s="5">
        <f>E4+E5</f>
        <v>87133</v>
      </c>
      <c r="F6" s="5">
        <f>F4+F5</f>
        <v>94615</v>
      </c>
      <c r="G6" s="5">
        <f>G4+G5</f>
        <v>40749</v>
      </c>
      <c r="H6" s="3">
        <v>11876</v>
      </c>
      <c r="I6" s="3">
        <v>10612</v>
      </c>
      <c r="J6" s="5"/>
      <c r="K6" s="3">
        <v>1026756</v>
      </c>
      <c r="L6" s="4">
        <f t="shared" si="0"/>
        <v>0</v>
      </c>
    </row>
    <row r="7" spans="1:17" x14ac:dyDescent="0.25">
      <c r="A7" s="1" t="s">
        <v>19</v>
      </c>
      <c r="B7" s="5">
        <f>SUM(B3,B6)</f>
        <v>2744530</v>
      </c>
      <c r="C7" s="5">
        <f t="shared" ref="C7:K7" si="1">SUM(C3,C6)</f>
        <v>2058485</v>
      </c>
      <c r="D7" s="5">
        <f t="shared" si="1"/>
        <v>1495770</v>
      </c>
      <c r="E7" s="5">
        <f t="shared" si="1"/>
        <v>711395</v>
      </c>
      <c r="F7" s="5">
        <f t="shared" si="1"/>
        <v>741998</v>
      </c>
      <c r="G7" s="5">
        <f t="shared" si="1"/>
        <v>243305</v>
      </c>
      <c r="H7" s="5">
        <f t="shared" si="1"/>
        <v>128005</v>
      </c>
      <c r="I7" s="5">
        <f t="shared" si="1"/>
        <v>63495</v>
      </c>
      <c r="J7" s="5"/>
      <c r="K7" s="5">
        <f t="shared" si="1"/>
        <v>8186983</v>
      </c>
      <c r="L7" s="4">
        <f t="shared" si="0"/>
        <v>0</v>
      </c>
    </row>
    <row r="8" spans="1:17" x14ac:dyDescent="0.25">
      <c r="A8" s="1" t="s">
        <v>13</v>
      </c>
      <c r="B8" s="3">
        <v>0</v>
      </c>
      <c r="C8" s="3">
        <v>210</v>
      </c>
      <c r="D8" s="1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/>
      <c r="K8" s="3">
        <v>211</v>
      </c>
      <c r="L8" s="4">
        <f t="shared" si="0"/>
        <v>0</v>
      </c>
    </row>
    <row r="9" spans="1:17" x14ac:dyDescent="0.25">
      <c r="A9" s="1" t="s">
        <v>14</v>
      </c>
      <c r="B9" s="3">
        <v>2815</v>
      </c>
      <c r="C9" s="3">
        <v>3892</v>
      </c>
      <c r="D9" s="1">
        <v>130</v>
      </c>
      <c r="E9" s="3">
        <v>1937</v>
      </c>
      <c r="F9" s="3">
        <v>152</v>
      </c>
      <c r="G9" s="3">
        <v>217</v>
      </c>
      <c r="H9" s="3">
        <v>0</v>
      </c>
      <c r="I9" s="3">
        <v>38</v>
      </c>
      <c r="J9" s="3"/>
      <c r="K9" s="3">
        <v>9181</v>
      </c>
      <c r="L9" s="4">
        <f t="shared" si="0"/>
        <v>0</v>
      </c>
      <c r="N9" t="s">
        <v>28</v>
      </c>
      <c r="Q9" t="s">
        <v>29</v>
      </c>
    </row>
    <row r="10" spans="1:17" x14ac:dyDescent="0.25">
      <c r="A10" s="1" t="s">
        <v>15</v>
      </c>
      <c r="B10" s="3">
        <v>0</v>
      </c>
      <c r="C10" s="3"/>
      <c r="D10" s="1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/>
      <c r="K10" s="3">
        <v>0</v>
      </c>
      <c r="L10" s="4">
        <f t="shared" si="0"/>
        <v>0</v>
      </c>
    </row>
    <row r="11" spans="1:17" x14ac:dyDescent="0.25">
      <c r="A11" s="1" t="s">
        <v>8</v>
      </c>
      <c r="B11" s="3">
        <v>2747345</v>
      </c>
      <c r="C11" s="3">
        <v>2062587</v>
      </c>
      <c r="D11" s="3">
        <v>1495900</v>
      </c>
      <c r="E11" s="3">
        <v>713333</v>
      </c>
      <c r="F11" s="3">
        <v>742150</v>
      </c>
      <c r="G11" s="3">
        <v>243522</v>
      </c>
      <c r="H11" s="3">
        <v>128005</v>
      </c>
      <c r="I11" s="3">
        <v>63533</v>
      </c>
      <c r="J11" s="3"/>
      <c r="K11" s="3">
        <v>8196375</v>
      </c>
      <c r="L11" s="4">
        <f t="shared" si="0"/>
        <v>0</v>
      </c>
    </row>
    <row r="12" spans="1:17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/>
      <c r="J12" s="4"/>
      <c r="K12" s="4">
        <f t="shared" si="2"/>
        <v>0</v>
      </c>
      <c r="L12" s="4">
        <f t="shared" si="0"/>
        <v>0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7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7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8" t="e">
        <f t="shared" si="0"/>
        <v>#VALUE!</v>
      </c>
    </row>
    <row r="16" spans="1:17" x14ac:dyDescent="0.25">
      <c r="A16" s="1" t="s">
        <v>9</v>
      </c>
      <c r="B16" s="9">
        <v>17133.844000000001</v>
      </c>
      <c r="C16" s="9">
        <v>9781.6440000000002</v>
      </c>
      <c r="D16" s="9">
        <v>8188.2759999999998</v>
      </c>
      <c r="E16" s="9">
        <v>3569.7280000000001</v>
      </c>
      <c r="F16" s="9">
        <v>3040.6219999999998</v>
      </c>
      <c r="G16" s="9">
        <v>1848.61</v>
      </c>
      <c r="H16" s="10">
        <v>1050.8999999999942</v>
      </c>
      <c r="I16" s="9">
        <v>374.70600000000002</v>
      </c>
      <c r="J16" s="9"/>
      <c r="K16" s="9">
        <v>44988.33</v>
      </c>
      <c r="L16" s="8">
        <f t="shared" si="0"/>
        <v>0</v>
      </c>
      <c r="M16" s="9"/>
      <c r="N16" s="9"/>
    </row>
    <row r="17" spans="1:14" x14ac:dyDescent="0.25">
      <c r="A17" s="1" t="s">
        <v>10</v>
      </c>
      <c r="B17" s="9" t="e">
        <f>NA()</f>
        <v>#N/A</v>
      </c>
      <c r="C17" s="9">
        <v>9107.3549999999996</v>
      </c>
      <c r="D17" s="9" t="e">
        <f>NA()</f>
        <v>#N/A</v>
      </c>
      <c r="E17" s="9">
        <v>2363.0610000000001</v>
      </c>
      <c r="F17" s="9" t="e">
        <f>NA()</f>
        <v>#N/A</v>
      </c>
      <c r="G17" s="9">
        <v>777.29300000000001</v>
      </c>
      <c r="H17" s="10" t="e">
        <f>NA()</f>
        <v>#N/A</v>
      </c>
      <c r="I17" s="9" t="e">
        <f>NA()</f>
        <v>#N/A</v>
      </c>
      <c r="J17" s="9"/>
      <c r="K17" s="9" t="e">
        <f>NA()</f>
        <v>#N/A</v>
      </c>
      <c r="L17" s="8" t="e">
        <f t="shared" si="0"/>
        <v>#N/A</v>
      </c>
      <c r="M17" s="9"/>
      <c r="N17" s="9"/>
    </row>
    <row r="18" spans="1:14" x14ac:dyDescent="0.25">
      <c r="A18" s="1" t="s">
        <v>11</v>
      </c>
      <c r="B18" s="9" t="e">
        <f>NA()</f>
        <v>#N/A</v>
      </c>
      <c r="C18" s="9">
        <v>14472.592000000001</v>
      </c>
      <c r="D18" s="9" t="e">
        <f>NA()</f>
        <v>#N/A</v>
      </c>
      <c r="E18" s="9">
        <v>3464.6770000000001</v>
      </c>
      <c r="F18" s="9" t="e">
        <f>NA()</f>
        <v>#N/A</v>
      </c>
      <c r="G18" s="9">
        <v>6262.49</v>
      </c>
      <c r="H18" s="10" t="e">
        <f>NA()</f>
        <v>#N/A</v>
      </c>
      <c r="I18" s="9" t="e">
        <f>NA()</f>
        <v>#N/A</v>
      </c>
      <c r="J18" s="9"/>
      <c r="K18" s="9" t="e">
        <f>NA()</f>
        <v>#N/A</v>
      </c>
      <c r="L18" s="8" t="e">
        <f t="shared" si="0"/>
        <v>#N/A</v>
      </c>
      <c r="M18" s="9"/>
      <c r="N18" s="9"/>
    </row>
    <row r="19" spans="1:14" x14ac:dyDescent="0.25">
      <c r="A19" s="1" t="s">
        <v>12</v>
      </c>
      <c r="B19" s="14">
        <v>36283.881999999998</v>
      </c>
      <c r="C19" s="15">
        <f>C17+C18</f>
        <v>23579.947</v>
      </c>
      <c r="D19" s="9">
        <v>20391.873</v>
      </c>
      <c r="E19" s="15">
        <f>E17+E18</f>
        <v>5827.7380000000003</v>
      </c>
      <c r="F19" s="9">
        <v>7677.5990000000002</v>
      </c>
      <c r="G19" s="15">
        <f>G17+G18</f>
        <v>7039.7829999999994</v>
      </c>
      <c r="H19" s="16">
        <v>1260.00000000001</v>
      </c>
      <c r="I19" s="9">
        <v>1000.239</v>
      </c>
      <c r="J19" s="15"/>
      <c r="K19" s="9">
        <v>103366.825</v>
      </c>
      <c r="L19" s="8">
        <f t="shared" si="0"/>
        <v>-305.76399999999558</v>
      </c>
      <c r="M19" s="9"/>
      <c r="N19" s="9"/>
    </row>
    <row r="20" spans="1:14" x14ac:dyDescent="0.25">
      <c r="A20" s="1" t="s">
        <v>19</v>
      </c>
      <c r="B20" s="15">
        <f t="shared" ref="B20:I20" si="3">SUM(B16,B19)</f>
        <v>53417.725999999995</v>
      </c>
      <c r="C20" s="15">
        <f t="shared" si="3"/>
        <v>33361.591</v>
      </c>
      <c r="D20" s="15">
        <f t="shared" si="3"/>
        <v>28580.148999999998</v>
      </c>
      <c r="E20" s="15">
        <f t="shared" si="3"/>
        <v>9397.4660000000003</v>
      </c>
      <c r="F20" s="15">
        <f t="shared" si="3"/>
        <v>10718.221</v>
      </c>
      <c r="G20" s="15">
        <f t="shared" si="3"/>
        <v>8888.393</v>
      </c>
      <c r="H20" s="17">
        <f t="shared" si="3"/>
        <v>2310.9000000000042</v>
      </c>
      <c r="I20" s="15">
        <f t="shared" si="3"/>
        <v>1374.9450000000002</v>
      </c>
      <c r="J20" s="15"/>
      <c r="K20" s="14">
        <v>148355.15500000003</v>
      </c>
      <c r="L20" s="8">
        <f t="shared" si="0"/>
        <v>-305.76400000002468</v>
      </c>
      <c r="M20" s="9"/>
      <c r="N20" s="9"/>
    </row>
    <row r="21" spans="1:14" x14ac:dyDescent="0.25">
      <c r="A21" s="1" t="s">
        <v>13</v>
      </c>
      <c r="B21" s="9">
        <v>0</v>
      </c>
      <c r="C21" s="14">
        <v>304.06400000000002</v>
      </c>
      <c r="D21" s="9">
        <v>0</v>
      </c>
      <c r="E21" s="9">
        <v>1.7</v>
      </c>
      <c r="F21" s="9">
        <v>0</v>
      </c>
      <c r="G21" s="9">
        <v>0</v>
      </c>
      <c r="H21" s="10">
        <v>0</v>
      </c>
      <c r="I21" s="9">
        <v>0</v>
      </c>
      <c r="J21" s="9"/>
      <c r="K21" s="9">
        <v>0</v>
      </c>
      <c r="L21" s="8">
        <f t="shared" si="0"/>
        <v>305.76400000000001</v>
      </c>
      <c r="M21" s="9"/>
      <c r="N21" s="9"/>
    </row>
    <row r="22" spans="1:14" x14ac:dyDescent="0.25">
      <c r="A22" s="1" t="s">
        <v>14</v>
      </c>
      <c r="B22" s="9">
        <v>251.601</v>
      </c>
      <c r="C22" s="14">
        <v>249.798</v>
      </c>
      <c r="D22" s="9">
        <v>151.22999999999999</v>
      </c>
      <c r="E22" s="9">
        <v>89.350999999999999</v>
      </c>
      <c r="F22" s="9">
        <v>81.010999999999996</v>
      </c>
      <c r="G22" s="9">
        <v>21.039000000000001</v>
      </c>
      <c r="H22" s="10">
        <v>40</v>
      </c>
      <c r="I22" s="9">
        <v>14.964</v>
      </c>
      <c r="J22" s="9"/>
      <c r="K22" s="9">
        <v>898.99400000000003</v>
      </c>
      <c r="L22" s="8">
        <f t="shared" si="0"/>
        <v>0</v>
      </c>
      <c r="M22" s="9"/>
      <c r="N22" s="9"/>
    </row>
    <row r="23" spans="1:14" x14ac:dyDescent="0.25">
      <c r="A23" s="1" t="s">
        <v>15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  <c r="I23" s="9">
        <v>0</v>
      </c>
      <c r="J23" s="9">
        <v>0</v>
      </c>
      <c r="K23" s="9">
        <v>0</v>
      </c>
      <c r="L23" s="8">
        <f t="shared" si="0"/>
        <v>0</v>
      </c>
      <c r="M23" s="9"/>
      <c r="N23" s="9"/>
    </row>
    <row r="24" spans="1:14" x14ac:dyDescent="0.25">
      <c r="A24" s="1" t="s">
        <v>8</v>
      </c>
      <c r="B24" s="9">
        <v>53669.326999999997</v>
      </c>
      <c r="C24" s="9">
        <v>33915.453000000001</v>
      </c>
      <c r="D24" s="9">
        <v>28731.379000000001</v>
      </c>
      <c r="E24" s="9">
        <v>9488.5169999999998</v>
      </c>
      <c r="F24" s="9">
        <v>10799.232</v>
      </c>
      <c r="G24" s="9">
        <v>8909.4320000000007</v>
      </c>
      <c r="H24" s="10">
        <v>2350.9</v>
      </c>
      <c r="I24" s="9">
        <v>1389.9090000000001</v>
      </c>
      <c r="J24" s="9"/>
      <c r="K24" s="11">
        <v>149254.149</v>
      </c>
      <c r="L24" s="4">
        <f t="shared" si="0"/>
        <v>0</v>
      </c>
      <c r="M24" s="11"/>
      <c r="N24" s="9"/>
    </row>
    <row r="25" spans="1:14" x14ac:dyDescent="0.25">
      <c r="A25" s="2" t="s">
        <v>16</v>
      </c>
      <c r="B25" s="4">
        <f>SUM(B20:B23)-B24</f>
        <v>0</v>
      </c>
      <c r="C25" s="4">
        <f t="shared" ref="C25:K25" si="4">SUM(C20:C23)-C24</f>
        <v>0</v>
      </c>
      <c r="D25" s="4">
        <f t="shared" si="4"/>
        <v>0</v>
      </c>
      <c r="E25" s="4">
        <f t="shared" si="4"/>
        <v>0</v>
      </c>
      <c r="F25" s="4">
        <f t="shared" si="4"/>
        <v>0</v>
      </c>
      <c r="G25" s="4">
        <f t="shared" si="4"/>
        <v>0</v>
      </c>
      <c r="H25" s="4">
        <f t="shared" si="4"/>
        <v>4.0927261579781771E-12</v>
      </c>
      <c r="I25" s="4">
        <f t="shared" si="4"/>
        <v>0</v>
      </c>
      <c r="J25" s="4"/>
      <c r="K25" s="4">
        <f t="shared" si="4"/>
        <v>0</v>
      </c>
      <c r="L25" s="4">
        <f t="shared" si="0"/>
        <v>4.0927261579781771E-12</v>
      </c>
    </row>
    <row r="26" spans="1:14" x14ac:dyDescent="0.25">
      <c r="A26" s="1"/>
      <c r="B26" s="1"/>
      <c r="C26" s="1"/>
      <c r="D26" s="1"/>
      <c r="E26" s="1"/>
      <c r="F26" s="1"/>
      <c r="G26" s="1"/>
      <c r="H26" s="9"/>
      <c r="I26" s="1"/>
      <c r="J26" s="1"/>
      <c r="K26" s="1"/>
      <c r="L26" s="4"/>
    </row>
    <row r="27" spans="1:14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</row>
    <row r="28" spans="1:14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4" t="e">
        <f t="shared" si="0"/>
        <v>#VALUE!</v>
      </c>
    </row>
    <row r="29" spans="1:14" x14ac:dyDescent="0.25">
      <c r="A29" s="1" t="s">
        <v>9</v>
      </c>
      <c r="B29" s="9">
        <v>1656.4110000000001</v>
      </c>
      <c r="C29" s="9">
        <v>1250.9680000000001</v>
      </c>
      <c r="D29" s="9">
        <v>794.875</v>
      </c>
      <c r="E29" s="9">
        <v>419.5</v>
      </c>
      <c r="F29" s="9">
        <v>426.43400000000003</v>
      </c>
      <c r="G29" s="9">
        <v>169.37899999999999</v>
      </c>
      <c r="H29" s="9">
        <v>87.54</v>
      </c>
      <c r="I29" s="9">
        <v>49.716000000000001</v>
      </c>
      <c r="J29" s="9"/>
      <c r="K29" s="9">
        <v>4854.8230000000003</v>
      </c>
      <c r="L29" s="8">
        <f t="shared" si="0"/>
        <v>0</v>
      </c>
    </row>
    <row r="30" spans="1:14" x14ac:dyDescent="0.25">
      <c r="A30" s="1" t="s">
        <v>10</v>
      </c>
      <c r="B30" s="9" t="e">
        <f>NA()</f>
        <v>#N/A</v>
      </c>
      <c r="C30" s="9">
        <v>971.21500000000003</v>
      </c>
      <c r="D30" s="9" t="e">
        <f>NA()</f>
        <v>#N/A</v>
      </c>
      <c r="E30" s="9">
        <v>248.5</v>
      </c>
      <c r="F30" s="9" t="e">
        <f>NA()</f>
        <v>#N/A</v>
      </c>
      <c r="G30" s="9">
        <v>98.055999999999997</v>
      </c>
      <c r="H30" s="9" t="e">
        <f>NA()</f>
        <v>#N/A</v>
      </c>
      <c r="I30" s="9" t="e">
        <f>NA()</f>
        <v>#N/A</v>
      </c>
      <c r="J30" s="9"/>
      <c r="K30" s="9" t="e">
        <f>NA()</f>
        <v>#N/A</v>
      </c>
      <c r="L30" s="8" t="e">
        <f t="shared" si="0"/>
        <v>#N/A</v>
      </c>
    </row>
    <row r="31" spans="1:14" x14ac:dyDescent="0.25">
      <c r="A31" s="1" t="s">
        <v>11</v>
      </c>
      <c r="B31" s="9" t="e">
        <f>NA()</f>
        <v>#N/A</v>
      </c>
      <c r="C31" s="9">
        <v>824.79300000000001</v>
      </c>
      <c r="D31" s="9" t="e">
        <f>NA()</f>
        <v>#N/A</v>
      </c>
      <c r="E31" s="9">
        <v>243.7</v>
      </c>
      <c r="F31" s="9" t="e">
        <f>NA()</f>
        <v>#N/A</v>
      </c>
      <c r="G31" s="9">
        <v>222.48</v>
      </c>
      <c r="H31" s="9" t="e">
        <f>NA()</f>
        <v>#N/A</v>
      </c>
      <c r="I31" s="9" t="e">
        <f>NA()</f>
        <v>#N/A</v>
      </c>
      <c r="J31" s="9"/>
      <c r="K31" s="9" t="e">
        <f>NA()</f>
        <v>#N/A</v>
      </c>
      <c r="L31" s="8" t="e">
        <f t="shared" si="0"/>
        <v>#N/A</v>
      </c>
    </row>
    <row r="32" spans="1:14" x14ac:dyDescent="0.25">
      <c r="A32" s="1" t="s">
        <v>12</v>
      </c>
      <c r="B32" s="14">
        <v>2458.085</v>
      </c>
      <c r="C32" s="15">
        <f>C30+C31</f>
        <v>1796.008</v>
      </c>
      <c r="D32" s="9">
        <v>1347.0319999999999</v>
      </c>
      <c r="E32" s="15">
        <f>E30+E31</f>
        <v>492.2</v>
      </c>
      <c r="F32" s="15">
        <v>826.83399999999995</v>
      </c>
      <c r="G32" s="15">
        <f>G30+G31</f>
        <v>320.536</v>
      </c>
      <c r="H32" s="14">
        <v>142.03699999999998</v>
      </c>
      <c r="I32" s="9">
        <v>151.55799999999999</v>
      </c>
      <c r="J32" s="15"/>
      <c r="K32" s="9">
        <v>7553.3509999999997</v>
      </c>
      <c r="L32" s="8">
        <f t="shared" si="0"/>
        <v>-19.060999999999694</v>
      </c>
      <c r="M32" s="13"/>
    </row>
    <row r="33" spans="1:12" x14ac:dyDescent="0.25">
      <c r="A33" s="1" t="s">
        <v>19</v>
      </c>
      <c r="B33" s="15">
        <f t="shared" ref="B33:I33" si="5">SUM(B29,B32)</f>
        <v>4114.4960000000001</v>
      </c>
      <c r="C33" s="15">
        <f t="shared" si="5"/>
        <v>3046.9760000000001</v>
      </c>
      <c r="D33" s="15">
        <f t="shared" si="5"/>
        <v>2141.9070000000002</v>
      </c>
      <c r="E33" s="15">
        <f t="shared" si="5"/>
        <v>911.7</v>
      </c>
      <c r="F33" s="15">
        <f t="shared" si="5"/>
        <v>1253.268</v>
      </c>
      <c r="G33" s="15">
        <f t="shared" si="5"/>
        <v>489.91499999999996</v>
      </c>
      <c r="H33" s="15">
        <f t="shared" si="5"/>
        <v>229.577</v>
      </c>
      <c r="I33" s="15">
        <f t="shared" si="5"/>
        <v>201.274</v>
      </c>
      <c r="J33" s="15"/>
      <c r="K33" s="9">
        <f>K32+K29</f>
        <v>12408.173999999999</v>
      </c>
      <c r="L33" s="8">
        <f t="shared" si="0"/>
        <v>-19.060999999997875</v>
      </c>
    </row>
    <row r="34" spans="1:12" x14ac:dyDescent="0.25">
      <c r="A34" s="1" t="s">
        <v>13</v>
      </c>
      <c r="B34" s="9">
        <v>0</v>
      </c>
      <c r="C34" s="9">
        <v>18.77</v>
      </c>
      <c r="D34" s="9">
        <v>0</v>
      </c>
      <c r="E34" s="9">
        <v>0.2</v>
      </c>
      <c r="F34" s="9">
        <v>0</v>
      </c>
      <c r="G34" s="9">
        <v>0</v>
      </c>
      <c r="H34" s="9"/>
      <c r="I34" s="9">
        <v>0</v>
      </c>
      <c r="J34" s="9"/>
      <c r="K34" s="9">
        <v>0</v>
      </c>
      <c r="L34" s="8">
        <f t="shared" si="0"/>
        <v>18.97</v>
      </c>
    </row>
    <row r="35" spans="1:12" x14ac:dyDescent="0.25">
      <c r="A35" s="1" t="s">
        <v>14</v>
      </c>
      <c r="B35" s="9">
        <v>26.577999999999999</v>
      </c>
      <c r="C35" s="9">
        <v>49.741999999999997</v>
      </c>
      <c r="D35" s="9">
        <v>29.67</v>
      </c>
      <c r="E35" s="9">
        <v>19</v>
      </c>
      <c r="F35" s="9">
        <v>15.411</v>
      </c>
      <c r="G35" s="9">
        <v>4.8390000000000004</v>
      </c>
      <c r="H35" s="9">
        <v>0.09</v>
      </c>
      <c r="I35" s="9">
        <v>2.5859999999999999</v>
      </c>
      <c r="J35" s="9"/>
      <c r="K35" s="9">
        <v>147.916</v>
      </c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>
        <v>4141.0730000000003</v>
      </c>
      <c r="C37" s="9">
        <v>3115.4879999999998</v>
      </c>
      <c r="D37" s="9">
        <v>2171.6669999999999</v>
      </c>
      <c r="E37" s="9">
        <v>930.9</v>
      </c>
      <c r="F37" s="9">
        <v>1268.6790000000001</v>
      </c>
      <c r="G37" s="9">
        <v>494.75400000000002</v>
      </c>
      <c r="H37" s="9">
        <v>229.667</v>
      </c>
      <c r="I37" s="9">
        <v>203.86</v>
      </c>
      <c r="J37" s="9"/>
      <c r="K37" s="9">
        <v>12556.088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1.0000000002037268E-3</v>
      </c>
      <c r="C38" s="8">
        <f t="shared" ref="C38:K38" si="6">SUM(C33:C36)-C37</f>
        <v>0</v>
      </c>
      <c r="D38" s="8">
        <f t="shared" si="6"/>
        <v>-8.9999999999690772E-2</v>
      </c>
      <c r="E38" s="8">
        <f t="shared" si="6"/>
        <v>0</v>
      </c>
      <c r="F38" s="8">
        <f t="shared" si="6"/>
        <v>0</v>
      </c>
      <c r="G38" s="8">
        <f t="shared" si="6"/>
        <v>0</v>
      </c>
      <c r="H38" s="8">
        <f t="shared" si="6"/>
        <v>0</v>
      </c>
      <c r="I38" s="8"/>
      <c r="J38" s="4"/>
      <c r="K38" s="4">
        <f t="shared" si="6"/>
        <v>1.9999999985884642E-3</v>
      </c>
      <c r="L38" s="8">
        <f t="shared" si="0"/>
        <v>-9.0999999998075509E-2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9.6674803389128563</v>
      </c>
      <c r="C42" s="7">
        <f t="shared" ref="C42:K42" si="7">C29*100/C16</f>
        <v>12.788934048305173</v>
      </c>
      <c r="D42" s="7">
        <f t="shared" si="7"/>
        <v>9.7074768852442208</v>
      </c>
      <c r="E42" s="7">
        <f t="shared" si="7"/>
        <v>11.751595639779838</v>
      </c>
      <c r="F42" s="7">
        <f t="shared" si="7"/>
        <v>14.024564710772994</v>
      </c>
      <c r="G42" s="7">
        <f t="shared" si="7"/>
        <v>9.1625058827984258</v>
      </c>
      <c r="H42" s="7">
        <f t="shared" si="7"/>
        <v>8.330002854696021</v>
      </c>
      <c r="I42" s="7">
        <f t="shared" si="7"/>
        <v>13.268002113657108</v>
      </c>
      <c r="J42" s="7" t="e">
        <f t="shared" si="7"/>
        <v>#DIV/0!</v>
      </c>
      <c r="K42" s="7">
        <f t="shared" si="7"/>
        <v>10.791294097824926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8">B30*100/B17</f>
        <v>#N/A</v>
      </c>
      <c r="C43" s="7">
        <f t="shared" si="8"/>
        <v>10.664073158452702</v>
      </c>
      <c r="D43" s="7" t="e">
        <f t="shared" si="8"/>
        <v>#N/A</v>
      </c>
      <c r="E43" s="7">
        <f t="shared" si="8"/>
        <v>10.516021380743027</v>
      </c>
      <c r="F43" s="7" t="e">
        <f t="shared" si="8"/>
        <v>#N/A</v>
      </c>
      <c r="G43" s="7">
        <f t="shared" si="8"/>
        <v>12.61506278842084</v>
      </c>
      <c r="H43" s="7" t="e">
        <f t="shared" si="8"/>
        <v>#N/A</v>
      </c>
      <c r="I43" s="7" t="e">
        <f t="shared" si="8"/>
        <v>#N/A</v>
      </c>
      <c r="J43" s="7" t="e">
        <f t="shared" si="8"/>
        <v>#DIV/0!</v>
      </c>
      <c r="K43" s="7" t="e">
        <f t="shared" si="8"/>
        <v>#N/A</v>
      </c>
      <c r="L43" s="4" t="e">
        <f t="shared" si="0"/>
        <v>#N/A</v>
      </c>
    </row>
    <row r="44" spans="1:12" x14ac:dyDescent="0.25">
      <c r="A44" s="1" t="s">
        <v>11</v>
      </c>
      <c r="B44" s="7" t="e">
        <f t="shared" si="8"/>
        <v>#N/A</v>
      </c>
      <c r="C44" s="7">
        <f t="shared" si="8"/>
        <v>5.6989998750742092</v>
      </c>
      <c r="D44" s="7" t="e">
        <f t="shared" si="8"/>
        <v>#N/A</v>
      </c>
      <c r="E44" s="7">
        <f t="shared" si="8"/>
        <v>7.0338447133744353</v>
      </c>
      <c r="F44" s="7" t="e">
        <f t="shared" si="8"/>
        <v>#N/A</v>
      </c>
      <c r="G44" s="7">
        <f t="shared" si="8"/>
        <v>3.5525805230826717</v>
      </c>
      <c r="H44" s="7" t="e">
        <f t="shared" si="8"/>
        <v>#N/A</v>
      </c>
      <c r="I44" s="7" t="e">
        <f t="shared" si="8"/>
        <v>#N/A</v>
      </c>
      <c r="J44" s="7" t="e">
        <f t="shared" si="8"/>
        <v>#DIV/0!</v>
      </c>
      <c r="K44" s="7" t="e">
        <f t="shared" si="8"/>
        <v>#N/A</v>
      </c>
      <c r="L44" s="4" t="e">
        <f t="shared" si="0"/>
        <v>#N/A</v>
      </c>
    </row>
    <row r="45" spans="1:12" x14ac:dyDescent="0.25">
      <c r="A45" s="1" t="s">
        <v>12</v>
      </c>
      <c r="B45" s="7">
        <f t="shared" si="8"/>
        <v>6.7745920902289347</v>
      </c>
      <c r="C45" s="7">
        <f t="shared" si="8"/>
        <v>7.6166753046561135</v>
      </c>
      <c r="D45" s="7">
        <f t="shared" si="8"/>
        <v>6.6057296453346872</v>
      </c>
      <c r="E45" s="7">
        <f t="shared" si="8"/>
        <v>8.4458155119533505</v>
      </c>
      <c r="F45" s="7">
        <f t="shared" si="8"/>
        <v>10.769434558903114</v>
      </c>
      <c r="G45" s="7">
        <f t="shared" si="8"/>
        <v>4.553208529296997</v>
      </c>
      <c r="H45" s="7">
        <f t="shared" si="8"/>
        <v>11.272777777777685</v>
      </c>
      <c r="I45" s="7">
        <f t="shared" si="8"/>
        <v>15.152178629307594</v>
      </c>
      <c r="J45" s="7" t="e">
        <f t="shared" si="8"/>
        <v>#DIV/0!</v>
      </c>
      <c r="K45" s="7">
        <f t="shared" si="8"/>
        <v>7.3073261174462889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8"/>
        <v>7.7024918657151389</v>
      </c>
      <c r="C46" s="7">
        <f t="shared" si="8"/>
        <v>9.1331855246352021</v>
      </c>
      <c r="D46" s="7">
        <f t="shared" si="8"/>
        <v>7.4943871006410792</v>
      </c>
      <c r="E46" s="7">
        <f t="shared" si="8"/>
        <v>9.7015514607874085</v>
      </c>
      <c r="F46" s="7">
        <f t="shared" si="8"/>
        <v>11.69287328559469</v>
      </c>
      <c r="G46" s="7">
        <f t="shared" si="8"/>
        <v>5.5118512424011854</v>
      </c>
      <c r="H46" s="7">
        <f t="shared" si="8"/>
        <v>9.9345276732009005</v>
      </c>
      <c r="I46" s="7">
        <f t="shared" si="8"/>
        <v>14.638694638694638</v>
      </c>
      <c r="J46" s="7" t="e">
        <f t="shared" si="8"/>
        <v>#DIV/0!</v>
      </c>
      <c r="K46" s="7">
        <f t="shared" si="8"/>
        <v>8.363830700726238</v>
      </c>
      <c r="L46" s="4" t="e">
        <f t="shared" si="0"/>
        <v>#DIV/0!</v>
      </c>
    </row>
    <row r="47" spans="1:12" x14ac:dyDescent="0.25">
      <c r="A47" s="1" t="s">
        <v>13</v>
      </c>
      <c r="B47" s="7" t="e">
        <f t="shared" si="8"/>
        <v>#DIV/0!</v>
      </c>
      <c r="C47" s="7">
        <f t="shared" si="8"/>
        <v>6.1730425173647649</v>
      </c>
      <c r="D47" s="7" t="e">
        <f t="shared" si="8"/>
        <v>#DIV/0!</v>
      </c>
      <c r="E47" s="7">
        <f t="shared" si="8"/>
        <v>11.764705882352942</v>
      </c>
      <c r="F47" s="7" t="e">
        <f t="shared" si="8"/>
        <v>#DIV/0!</v>
      </c>
      <c r="G47" s="7" t="e">
        <f t="shared" si="8"/>
        <v>#DIV/0!</v>
      </c>
      <c r="H47" s="7" t="e">
        <f t="shared" si="8"/>
        <v>#DIV/0!</v>
      </c>
      <c r="I47" s="7" t="e">
        <f t="shared" si="8"/>
        <v>#DIV/0!</v>
      </c>
      <c r="J47" s="7" t="e">
        <f t="shared" si="8"/>
        <v>#DIV/0!</v>
      </c>
      <c r="K47" s="7" t="e">
        <f t="shared" si="8"/>
        <v>#DIV/0!</v>
      </c>
      <c r="L47" s="4" t="e">
        <f t="shared" si="0"/>
        <v>#DIV/0!</v>
      </c>
    </row>
    <row r="48" spans="1:12" x14ac:dyDescent="0.25">
      <c r="A48" s="1" t="s">
        <v>14</v>
      </c>
      <c r="B48" s="7">
        <f t="shared" si="8"/>
        <v>10.563551019272577</v>
      </c>
      <c r="C48" s="7">
        <f t="shared" si="8"/>
        <v>19.912889614808766</v>
      </c>
      <c r="D48" s="7">
        <f t="shared" si="8"/>
        <v>19.619123189843286</v>
      </c>
      <c r="E48" s="7">
        <f t="shared" si="8"/>
        <v>21.264451433112107</v>
      </c>
      <c r="F48" s="7">
        <f t="shared" si="8"/>
        <v>19.023342509041981</v>
      </c>
      <c r="G48" s="7">
        <f t="shared" si="8"/>
        <v>23.000142592328533</v>
      </c>
      <c r="H48" s="7">
        <f t="shared" si="8"/>
        <v>0.22500000000000001</v>
      </c>
      <c r="I48" s="7">
        <f t="shared" si="8"/>
        <v>17.281475541299116</v>
      </c>
      <c r="J48" s="7" t="e">
        <f t="shared" si="8"/>
        <v>#DIV/0!</v>
      </c>
      <c r="K48" s="7">
        <f t="shared" si="8"/>
        <v>16.453502470539291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8"/>
        <v>#DIV/0!</v>
      </c>
      <c r="C49" s="7" t="e">
        <f t="shared" si="8"/>
        <v>#DIV/0!</v>
      </c>
      <c r="D49" s="7" t="e">
        <f t="shared" si="8"/>
        <v>#DIV/0!</v>
      </c>
      <c r="E49" s="7" t="e">
        <f t="shared" si="8"/>
        <v>#DIV/0!</v>
      </c>
      <c r="F49" s="7" t="e">
        <f t="shared" si="8"/>
        <v>#DIV/0!</v>
      </c>
      <c r="G49" s="7" t="e">
        <f t="shared" si="8"/>
        <v>#DIV/0!</v>
      </c>
      <c r="H49" s="7" t="e">
        <f t="shared" si="8"/>
        <v>#DIV/0!</v>
      </c>
      <c r="I49" s="7" t="e">
        <f t="shared" si="8"/>
        <v>#DIV/0!</v>
      </c>
      <c r="J49" s="7" t="e">
        <f t="shared" si="8"/>
        <v>#DIV/0!</v>
      </c>
      <c r="K49" s="7" t="e">
        <f t="shared" si="8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8"/>
        <v>7.7159026048528627</v>
      </c>
      <c r="C50" s="7">
        <f t="shared" si="8"/>
        <v>9.1860427162803919</v>
      </c>
      <c r="D50" s="7">
        <f t="shared" si="8"/>
        <v>7.5585199025775953</v>
      </c>
      <c r="E50" s="7">
        <f t="shared" si="8"/>
        <v>9.8108060511458213</v>
      </c>
      <c r="F50" s="7">
        <f t="shared" si="8"/>
        <v>11.747863181381788</v>
      </c>
      <c r="G50" s="7">
        <f t="shared" si="8"/>
        <v>5.5531486182284118</v>
      </c>
      <c r="H50" s="7">
        <f t="shared" si="8"/>
        <v>9.7693223871708703</v>
      </c>
      <c r="I50" s="7">
        <f t="shared" si="8"/>
        <v>14.667147273670434</v>
      </c>
      <c r="J50" s="7" t="e">
        <f t="shared" si="8"/>
        <v>#DIV/0!</v>
      </c>
      <c r="K50" s="7">
        <f t="shared" si="8"/>
        <v>8.4125554191461713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4">
        <f>IF(B57&gt;0,B58*100/B57,NA())</f>
        <v>9.6674803389128563</v>
      </c>
      <c r="C53" s="114">
        <f t="shared" ref="C53:J53" si="9">IF(C57&gt;0,C58*100/C57,NA())</f>
        <v>12.788934048305173</v>
      </c>
      <c r="D53" s="114">
        <f t="shared" si="9"/>
        <v>9.7074768852442208</v>
      </c>
      <c r="E53" s="114">
        <f t="shared" si="9"/>
        <v>11.751595639779838</v>
      </c>
      <c r="F53" s="114">
        <f t="shared" si="9"/>
        <v>14.024564710772994</v>
      </c>
      <c r="G53" s="114">
        <f t="shared" si="9"/>
        <v>9.1625058827984258</v>
      </c>
      <c r="H53" s="114">
        <f t="shared" si="9"/>
        <v>8.330002854696021</v>
      </c>
      <c r="I53" s="114">
        <f t="shared" si="9"/>
        <v>13.268002113657108</v>
      </c>
      <c r="J53" s="114">
        <f t="shared" si="9"/>
        <v>10.791294097824926</v>
      </c>
      <c r="K53" s="84">
        <f>K57</f>
        <v>10.791294097824926</v>
      </c>
      <c r="L53" s="84">
        <f>L57</f>
        <v>10.791294097824926</v>
      </c>
    </row>
    <row r="54" spans="1:12" x14ac:dyDescent="0.25">
      <c r="A54" s="1" t="s">
        <v>30</v>
      </c>
      <c r="B54" s="114">
        <f>IF(B63&gt;0,B64*100/B63,NA())</f>
        <v>6.8006819562232161</v>
      </c>
      <c r="C54" s="114">
        <f t="shared" ref="C54:J54" si="10">IF(C63&gt;0,C64*100/C63,NA())</f>
        <v>7.7257593279204277</v>
      </c>
      <c r="D54" s="114">
        <f t="shared" si="10"/>
        <v>6.7019670786832917</v>
      </c>
      <c r="E54" s="114">
        <f t="shared" si="10"/>
        <v>8.6402809763956778</v>
      </c>
      <c r="F54" s="114">
        <f t="shared" si="10"/>
        <v>10.855617178850336</v>
      </c>
      <c r="G54" s="114">
        <f t="shared" si="10"/>
        <v>4.6081745156583747</v>
      </c>
      <c r="H54" s="114">
        <f t="shared" si="10"/>
        <v>10.932846153846105</v>
      </c>
      <c r="I54" s="114">
        <f t="shared" si="10"/>
        <v>15.183564272367201</v>
      </c>
      <c r="J54" s="114">
        <f t="shared" si="10"/>
        <v>7.3861837693904269</v>
      </c>
      <c r="K54" s="84"/>
      <c r="L54" s="84">
        <f>L63</f>
        <v>7.3861837693904269</v>
      </c>
    </row>
    <row r="55" spans="1:12" x14ac:dyDescent="0.25">
      <c r="A55" s="1" t="s">
        <v>8</v>
      </c>
      <c r="B55" s="114">
        <f>IF(B60&gt;0,B61*100/B60,NA())</f>
        <v>7.7159026048528627</v>
      </c>
      <c r="C55" s="114">
        <f t="shared" ref="C55:J55" si="11">IF(C60&gt;0,C61*100/C60,NA())</f>
        <v>9.1860427162803919</v>
      </c>
      <c r="D55" s="114">
        <f t="shared" si="11"/>
        <v>7.5585199025775953</v>
      </c>
      <c r="E55" s="114">
        <f t="shared" si="11"/>
        <v>9.8108060511458213</v>
      </c>
      <c r="F55" s="114">
        <f t="shared" si="11"/>
        <v>11.747863181381788</v>
      </c>
      <c r="G55" s="114">
        <f t="shared" si="11"/>
        <v>5.5531486182284118</v>
      </c>
      <c r="H55" s="114">
        <f t="shared" si="11"/>
        <v>9.7693223871708703</v>
      </c>
      <c r="I55" s="114">
        <f t="shared" si="11"/>
        <v>14.667147273670434</v>
      </c>
      <c r="J55" s="114">
        <f t="shared" si="11"/>
        <v>8.4125554191461713</v>
      </c>
      <c r="K55" s="84">
        <f>K50</f>
        <v>8.4125554191461713</v>
      </c>
      <c r="L55" s="84">
        <f>K50</f>
        <v>8.4125554191461713</v>
      </c>
    </row>
    <row r="56" spans="1:12" x14ac:dyDescent="0.25">
      <c r="A56" s="108"/>
      <c r="B56" s="111"/>
      <c r="C56" s="111"/>
      <c r="D56" s="111"/>
      <c r="E56" s="111"/>
      <c r="F56" s="111"/>
      <c r="G56" s="111"/>
      <c r="H56" s="111"/>
      <c r="I56" s="111"/>
      <c r="J56" s="111" t="s">
        <v>40</v>
      </c>
      <c r="K56" s="111"/>
      <c r="L56" s="111"/>
    </row>
    <row r="57" spans="1:12" x14ac:dyDescent="0.25">
      <c r="A57" s="1" t="s">
        <v>31</v>
      </c>
      <c r="B57" s="5">
        <f>IF(B58=0,0,B16)</f>
        <v>17133.844000000001</v>
      </c>
      <c r="C57" s="5">
        <f t="shared" ref="C57:I57" si="12">IF(C58=0,0,C16)</f>
        <v>9781.6440000000002</v>
      </c>
      <c r="D57" s="5">
        <f t="shared" si="12"/>
        <v>8188.2759999999998</v>
      </c>
      <c r="E57" s="5">
        <f t="shared" si="12"/>
        <v>3569.7280000000001</v>
      </c>
      <c r="F57" s="5">
        <f t="shared" si="12"/>
        <v>3040.6219999999998</v>
      </c>
      <c r="G57" s="5">
        <f t="shared" si="12"/>
        <v>1848.61</v>
      </c>
      <c r="H57" s="5">
        <f t="shared" si="12"/>
        <v>1050.8999999999942</v>
      </c>
      <c r="I57" s="5">
        <f t="shared" si="12"/>
        <v>374.70600000000002</v>
      </c>
      <c r="J57" s="5">
        <f>SUM(B57:I57)</f>
        <v>44988.33</v>
      </c>
      <c r="K57" s="84">
        <f>J58*100/J57</f>
        <v>10.791294097824926</v>
      </c>
      <c r="L57" s="84">
        <f>K57*K$50/K$60</f>
        <v>10.791294097824926</v>
      </c>
    </row>
    <row r="58" spans="1:12" x14ac:dyDescent="0.25">
      <c r="A58" s="1" t="s">
        <v>32</v>
      </c>
      <c r="B58" s="5">
        <f>_xlfn.IFNA(B29,0)</f>
        <v>1656.4110000000001</v>
      </c>
      <c r="C58" s="5">
        <f t="shared" ref="C58:I58" si="13">_xlfn.IFNA(C29,0)</f>
        <v>1250.9680000000001</v>
      </c>
      <c r="D58" s="5">
        <f t="shared" si="13"/>
        <v>794.875</v>
      </c>
      <c r="E58" s="5">
        <f t="shared" si="13"/>
        <v>419.5</v>
      </c>
      <c r="F58" s="5">
        <f t="shared" si="13"/>
        <v>426.43400000000003</v>
      </c>
      <c r="G58" s="5">
        <f t="shared" si="13"/>
        <v>169.37899999999999</v>
      </c>
      <c r="H58" s="5">
        <f t="shared" si="13"/>
        <v>87.54</v>
      </c>
      <c r="I58" s="5">
        <f t="shared" si="13"/>
        <v>49.716000000000001</v>
      </c>
      <c r="J58" s="5">
        <f>SUM(B58:I58)</f>
        <v>4854.8230000000003</v>
      </c>
      <c r="K58" s="111"/>
      <c r="L58" s="84"/>
    </row>
    <row r="59" spans="1:12" x14ac:dyDescent="0.25">
      <c r="A59" s="108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84"/>
    </row>
    <row r="60" spans="1:12" x14ac:dyDescent="0.25">
      <c r="A60" s="1" t="s">
        <v>38</v>
      </c>
      <c r="B60" s="5">
        <f>IF(B57=0,0,B24)</f>
        <v>53669.326999999997</v>
      </c>
      <c r="C60" s="5">
        <f t="shared" ref="C60:I60" si="14">IF(C57=0,0,C24)</f>
        <v>33915.453000000001</v>
      </c>
      <c r="D60" s="5">
        <f t="shared" si="14"/>
        <v>28731.379000000001</v>
      </c>
      <c r="E60" s="5">
        <f t="shared" si="14"/>
        <v>9488.5169999999998</v>
      </c>
      <c r="F60" s="5">
        <f t="shared" si="14"/>
        <v>10799.232</v>
      </c>
      <c r="G60" s="5">
        <f t="shared" si="14"/>
        <v>8909.4320000000007</v>
      </c>
      <c r="H60" s="5">
        <f t="shared" si="14"/>
        <v>2350.9</v>
      </c>
      <c r="I60" s="5">
        <f t="shared" si="14"/>
        <v>1389.9090000000001</v>
      </c>
      <c r="J60" s="5">
        <f>SUM(B60:I60)</f>
        <v>149254.149</v>
      </c>
      <c r="K60" s="84">
        <f>J61*100/J60</f>
        <v>8.4125554191461713</v>
      </c>
      <c r="L60" s="84">
        <f>K60*K$50/K$60</f>
        <v>8.4125554191461713</v>
      </c>
    </row>
    <row r="61" spans="1:12" x14ac:dyDescent="0.25">
      <c r="A61" s="1" t="s">
        <v>39</v>
      </c>
      <c r="B61" s="5">
        <f>IF(B58=0,0,B37)</f>
        <v>4141.0730000000003</v>
      </c>
      <c r="C61" s="5">
        <f t="shared" ref="C61:I61" si="15">IF(C58=0,0,C37)</f>
        <v>3115.4879999999998</v>
      </c>
      <c r="D61" s="5">
        <f t="shared" si="15"/>
        <v>2171.6669999999999</v>
      </c>
      <c r="E61" s="5">
        <f t="shared" si="15"/>
        <v>930.9</v>
      </c>
      <c r="F61" s="5">
        <f t="shared" si="15"/>
        <v>1268.6790000000001</v>
      </c>
      <c r="G61" s="5">
        <f t="shared" si="15"/>
        <v>494.75400000000002</v>
      </c>
      <c r="H61" s="5">
        <f t="shared" si="15"/>
        <v>229.667</v>
      </c>
      <c r="I61" s="5">
        <f t="shared" si="15"/>
        <v>203.86</v>
      </c>
      <c r="J61" s="5">
        <f>SUM(B61:I61)</f>
        <v>12556.088</v>
      </c>
      <c r="K61" s="111"/>
      <c r="L61" s="84"/>
    </row>
    <row r="62" spans="1:12" x14ac:dyDescent="0.25">
      <c r="A62" s="108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84"/>
    </row>
    <row r="63" spans="1:12" x14ac:dyDescent="0.25">
      <c r="A63" s="1" t="s">
        <v>192</v>
      </c>
      <c r="B63" s="5">
        <f>B60-B57</f>
        <v>36535.482999999993</v>
      </c>
      <c r="C63" s="5">
        <f t="shared" ref="C63:J64" si="16">C60-C57</f>
        <v>24133.809000000001</v>
      </c>
      <c r="D63" s="5">
        <f t="shared" si="16"/>
        <v>20543.103000000003</v>
      </c>
      <c r="E63" s="5">
        <f t="shared" si="16"/>
        <v>5918.7889999999998</v>
      </c>
      <c r="F63" s="5">
        <f t="shared" si="16"/>
        <v>7758.6100000000006</v>
      </c>
      <c r="G63" s="5">
        <f t="shared" si="16"/>
        <v>7060.822000000001</v>
      </c>
      <c r="H63" s="5">
        <f t="shared" si="16"/>
        <v>1300.0000000000059</v>
      </c>
      <c r="I63" s="5">
        <f t="shared" si="16"/>
        <v>1015.2030000000001</v>
      </c>
      <c r="J63" s="5">
        <f t="shared" si="16"/>
        <v>104265.819</v>
      </c>
      <c r="K63" s="84">
        <f>J64*100/J63</f>
        <v>7.3861837693904269</v>
      </c>
      <c r="L63" s="84">
        <f>K63*K$50/K$60</f>
        <v>7.3861837693904269</v>
      </c>
    </row>
    <row r="64" spans="1:12" x14ac:dyDescent="0.25">
      <c r="A64" s="1" t="s">
        <v>193</v>
      </c>
      <c r="B64" s="5">
        <f>B61-B58</f>
        <v>2484.6620000000003</v>
      </c>
      <c r="C64" s="5">
        <f t="shared" si="16"/>
        <v>1864.5199999999998</v>
      </c>
      <c r="D64" s="5">
        <f t="shared" si="16"/>
        <v>1376.7919999999999</v>
      </c>
      <c r="E64" s="5">
        <f t="shared" si="16"/>
        <v>511.4</v>
      </c>
      <c r="F64" s="5">
        <f t="shared" si="16"/>
        <v>842.24500000000012</v>
      </c>
      <c r="G64" s="5">
        <f t="shared" si="16"/>
        <v>325.375</v>
      </c>
      <c r="H64" s="5">
        <f t="shared" si="16"/>
        <v>142.12700000000001</v>
      </c>
      <c r="I64" s="5">
        <f t="shared" si="16"/>
        <v>154.14400000000001</v>
      </c>
      <c r="J64" s="5">
        <f t="shared" si="16"/>
        <v>7701.2649999999994</v>
      </c>
      <c r="K64" s="111"/>
      <c r="L64" s="111"/>
    </row>
  </sheetData>
  <pageMargins left="0.7" right="0.7" top="0.75" bottom="0.75" header="0.3" footer="0.3"/>
  <pageSetup orientation="portrait" horizontalDpi="4294967293" verticalDpi="4294967293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07C-1BC8-4D34-A5E7-75B2FFF43094}">
  <sheetPr>
    <tabColor rgb="FF92D050"/>
  </sheetPr>
  <dimension ref="A1:L64"/>
  <sheetViews>
    <sheetView topLeftCell="A31" workbookViewId="0">
      <selection activeCell="H53" sqref="H53:H55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6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2555906</v>
      </c>
      <c r="C3" s="3">
        <v>1804169</v>
      </c>
      <c r="D3" s="6">
        <v>1346548</v>
      </c>
      <c r="E3" s="3">
        <v>630060</v>
      </c>
      <c r="F3" s="3">
        <v>673571</v>
      </c>
      <c r="G3" s="3">
        <v>206926</v>
      </c>
      <c r="H3" s="3"/>
      <c r="I3" s="3">
        <v>54998</v>
      </c>
      <c r="J3" s="3"/>
      <c r="K3" s="3">
        <v>7272178</v>
      </c>
      <c r="L3" s="4">
        <f>SUM(B3:J3)-K3</f>
        <v>0</v>
      </c>
    </row>
    <row r="4" spans="1:12" x14ac:dyDescent="0.25">
      <c r="A4" s="1" t="s">
        <v>10</v>
      </c>
      <c r="B4" s="3"/>
      <c r="C4" s="3"/>
      <c r="E4" s="3"/>
      <c r="F4" s="1"/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6"/>
      <c r="E5" s="3"/>
      <c r="F5" s="1"/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6">
        <v>391107</v>
      </c>
      <c r="C6" s="6">
        <v>283882</v>
      </c>
      <c r="D6" s="6">
        <v>185486</v>
      </c>
      <c r="E6" s="6">
        <v>94471</v>
      </c>
      <c r="F6" s="3">
        <v>88133</v>
      </c>
      <c r="G6" s="6">
        <v>38572</v>
      </c>
      <c r="H6" s="5"/>
      <c r="I6" s="6">
        <v>11128</v>
      </c>
      <c r="J6" s="5"/>
      <c r="K6" s="3">
        <v>1092779</v>
      </c>
      <c r="L6" s="4">
        <f t="shared" si="0"/>
        <v>0</v>
      </c>
    </row>
    <row r="7" spans="1:12" x14ac:dyDescent="0.25">
      <c r="A7" s="1" t="s">
        <v>19</v>
      </c>
      <c r="B7" s="5">
        <f>SUM(B3,B6)</f>
        <v>2947013</v>
      </c>
      <c r="C7" s="5">
        <f t="shared" ref="C7:K7" si="1">SUM(C3,C6)</f>
        <v>2088051</v>
      </c>
      <c r="D7" s="5">
        <f t="shared" si="1"/>
        <v>1532034</v>
      </c>
      <c r="E7" s="5">
        <f t="shared" si="1"/>
        <v>724531</v>
      </c>
      <c r="F7" s="5">
        <f t="shared" si="1"/>
        <v>761704</v>
      </c>
      <c r="G7" s="5">
        <f t="shared" si="1"/>
        <v>245498</v>
      </c>
      <c r="H7" s="5"/>
      <c r="I7" s="5">
        <f t="shared" si="1"/>
        <v>66126</v>
      </c>
      <c r="J7" s="5"/>
      <c r="K7" s="5">
        <f t="shared" si="1"/>
        <v>8364957</v>
      </c>
      <c r="L7" s="4">
        <f t="shared" si="0"/>
        <v>0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2947013</v>
      </c>
      <c r="C11" s="3">
        <v>2088051</v>
      </c>
      <c r="D11" s="3">
        <v>1532034</v>
      </c>
      <c r="E11" s="3">
        <v>724531</v>
      </c>
      <c r="F11" s="3">
        <v>761704</v>
      </c>
      <c r="G11" s="3">
        <v>245498</v>
      </c>
      <c r="H11" s="3"/>
      <c r="I11" s="3">
        <v>66126</v>
      </c>
      <c r="J11" s="3"/>
      <c r="K11" s="3">
        <v>8364957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18315.072</v>
      </c>
      <c r="C16" s="9">
        <v>10281.175999999999</v>
      </c>
      <c r="D16" s="9">
        <v>9369.44</v>
      </c>
      <c r="E16" s="9">
        <v>3693.2359999999999</v>
      </c>
      <c r="F16" s="9">
        <v>3267.7710000000002</v>
      </c>
      <c r="G16" s="9">
        <v>1886.84</v>
      </c>
      <c r="H16" s="9"/>
      <c r="I16" s="9">
        <v>411.59899999999999</v>
      </c>
      <c r="J16" s="9"/>
      <c r="K16" s="9">
        <v>47225.133999999998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8">
        <f t="shared" si="0"/>
        <v>0</v>
      </c>
    </row>
    <row r="18" spans="1:12" x14ac:dyDescent="0.25">
      <c r="A18" s="1" t="s">
        <v>11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8">
        <f t="shared" si="0"/>
        <v>0</v>
      </c>
    </row>
    <row r="19" spans="1:12" x14ac:dyDescent="0.25">
      <c r="A19" s="1" t="s">
        <v>12</v>
      </c>
      <c r="B19" s="14">
        <v>40397.659</v>
      </c>
      <c r="C19" s="9">
        <v>24573.813999999998</v>
      </c>
      <c r="D19" s="9">
        <v>22840.937999999998</v>
      </c>
      <c r="E19" s="9">
        <v>6245.9849999999997</v>
      </c>
      <c r="F19" s="9">
        <v>7795.6289999999999</v>
      </c>
      <c r="G19" s="9">
        <v>7097.69</v>
      </c>
      <c r="H19" s="15"/>
      <c r="I19" s="14">
        <v>1113.405</v>
      </c>
      <c r="J19" s="15"/>
      <c r="K19" s="9">
        <v>110065.12</v>
      </c>
      <c r="L19" s="8">
        <f t="shared" si="0"/>
        <v>0</v>
      </c>
    </row>
    <row r="20" spans="1:12" x14ac:dyDescent="0.25">
      <c r="A20" s="1" t="s">
        <v>19</v>
      </c>
      <c r="B20" s="15">
        <f>SUM(B16,B19)</f>
        <v>58712.731</v>
      </c>
      <c r="C20" s="15">
        <f t="shared" ref="C20:K20" si="3">SUM(C16,C19)</f>
        <v>34854.99</v>
      </c>
      <c r="D20" s="15">
        <f t="shared" si="3"/>
        <v>32210.377999999997</v>
      </c>
      <c r="E20" s="15">
        <f t="shared" si="3"/>
        <v>9939.2209999999995</v>
      </c>
      <c r="F20" s="15">
        <f t="shared" si="3"/>
        <v>11063.4</v>
      </c>
      <c r="G20" s="15">
        <f t="shared" si="3"/>
        <v>8984.5299999999988</v>
      </c>
      <c r="H20" s="15"/>
      <c r="I20" s="15">
        <f t="shared" si="3"/>
        <v>1525.0039999999999</v>
      </c>
      <c r="J20" s="15"/>
      <c r="K20" s="15">
        <f t="shared" si="3"/>
        <v>157290.25399999999</v>
      </c>
      <c r="L20" s="8">
        <f t="shared" si="0"/>
        <v>0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19">
        <v>58712.731</v>
      </c>
      <c r="C24" s="9">
        <v>34854.99</v>
      </c>
      <c r="D24" s="9">
        <v>32210.378000000001</v>
      </c>
      <c r="E24" s="9">
        <v>9939.2209999999995</v>
      </c>
      <c r="F24" s="9">
        <v>11063.4</v>
      </c>
      <c r="G24" s="9">
        <v>8984.5300000000007</v>
      </c>
      <c r="H24" s="9"/>
      <c r="I24" s="9">
        <v>1525.0039999999999</v>
      </c>
      <c r="J24" s="9"/>
      <c r="K24" s="9">
        <v>157290.25399999999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0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>
        <f t="shared" si="4"/>
        <v>0</v>
      </c>
      <c r="I25" s="8">
        <f t="shared" si="4"/>
        <v>0</v>
      </c>
      <c r="J25" s="8">
        <f t="shared" si="4"/>
        <v>0</v>
      </c>
      <c r="K25" s="4">
        <f t="shared" si="4"/>
        <v>0</v>
      </c>
      <c r="L25" s="8">
        <f t="shared" si="0"/>
        <v>0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</row>
    <row r="27" spans="1:12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</row>
    <row r="28" spans="1:12" x14ac:dyDescent="0.25">
      <c r="A28" s="1" t="s">
        <v>0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24</v>
      </c>
      <c r="I28" s="1" t="s">
        <v>25</v>
      </c>
      <c r="J28" s="1" t="s">
        <v>26</v>
      </c>
      <c r="K28" s="1" t="s">
        <v>8</v>
      </c>
      <c r="L28" s="8" t="e">
        <f t="shared" si="0"/>
        <v>#VALUE!</v>
      </c>
    </row>
    <row r="29" spans="1:12" x14ac:dyDescent="0.25">
      <c r="A29" s="1" t="s">
        <v>9</v>
      </c>
      <c r="B29" s="9">
        <v>1794.7270000000001</v>
      </c>
      <c r="C29" s="9">
        <v>1317.0740000000001</v>
      </c>
      <c r="D29" s="9">
        <v>907.47900000000004</v>
      </c>
      <c r="E29" s="9">
        <v>463.66899999999998</v>
      </c>
      <c r="F29" s="9">
        <v>440.99700000000001</v>
      </c>
      <c r="G29" s="9">
        <v>175.655</v>
      </c>
      <c r="H29" s="9"/>
      <c r="I29" s="9">
        <v>54.488</v>
      </c>
      <c r="J29" s="9"/>
      <c r="K29" s="1">
        <v>5154.0889999999999</v>
      </c>
      <c r="L29" s="8">
        <f t="shared" si="0"/>
        <v>0</v>
      </c>
    </row>
    <row r="30" spans="1:12" x14ac:dyDescent="0.25">
      <c r="A30" s="1" t="s">
        <v>10</v>
      </c>
      <c r="B30" s="9"/>
      <c r="C30" s="9"/>
      <c r="D30" s="9"/>
      <c r="E30" s="9"/>
      <c r="F30" s="9"/>
      <c r="G30" s="9"/>
      <c r="H30" s="9"/>
      <c r="I30" s="9"/>
      <c r="J30" s="9"/>
      <c r="K30" s="1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/>
      <c r="E31" s="9"/>
      <c r="F31" s="9"/>
      <c r="G31" s="9"/>
      <c r="H31" s="9"/>
      <c r="I31" s="9"/>
      <c r="J31" s="9"/>
      <c r="K31" s="1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4">
        <v>2731.2330000000002</v>
      </c>
      <c r="C32" s="14">
        <v>1796.163</v>
      </c>
      <c r="D32" s="14">
        <v>1401.277</v>
      </c>
      <c r="E32" s="14">
        <v>515.91800000000001</v>
      </c>
      <c r="F32" s="14">
        <v>851.67499999999995</v>
      </c>
      <c r="G32" s="14">
        <v>328.81900000000002</v>
      </c>
      <c r="H32" s="14">
        <f>H30+H31</f>
        <v>0</v>
      </c>
      <c r="I32" s="14">
        <v>156.58699999999999</v>
      </c>
      <c r="J32" s="15"/>
      <c r="K32" s="1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 t="shared" ref="B33:I33" si="5">SUM(B29,B32)</f>
        <v>4525.96</v>
      </c>
      <c r="C33" s="15">
        <f t="shared" si="5"/>
        <v>3113.2370000000001</v>
      </c>
      <c r="D33" s="15">
        <f t="shared" si="5"/>
        <v>2308.7560000000003</v>
      </c>
      <c r="E33" s="15">
        <f t="shared" si="5"/>
        <v>979.58699999999999</v>
      </c>
      <c r="F33" s="15">
        <f t="shared" si="5"/>
        <v>1292.672</v>
      </c>
      <c r="G33" s="15">
        <f t="shared" si="5"/>
        <v>504.47400000000005</v>
      </c>
      <c r="H33" s="15">
        <f t="shared" si="5"/>
        <v>0</v>
      </c>
      <c r="I33" s="15">
        <f t="shared" si="5"/>
        <v>211.07499999999999</v>
      </c>
      <c r="J33" s="15"/>
      <c r="K33" s="1">
        <v>7781.6719999999996</v>
      </c>
      <c r="L33" s="8">
        <f t="shared" si="0"/>
        <v>5154.0890000000027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1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1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1"/>
      <c r="L36" s="8">
        <f t="shared" si="0"/>
        <v>0</v>
      </c>
    </row>
    <row r="37" spans="1:12" x14ac:dyDescent="0.25">
      <c r="A37" s="1" t="s">
        <v>8</v>
      </c>
      <c r="B37" s="9">
        <v>4525.96</v>
      </c>
      <c r="C37" s="9">
        <v>3113.2370000000001</v>
      </c>
      <c r="D37" s="9">
        <v>2308.7550000000001</v>
      </c>
      <c r="E37" s="9">
        <v>979.58699999999999</v>
      </c>
      <c r="F37" s="9">
        <v>1292.672</v>
      </c>
      <c r="G37" s="9">
        <v>504.47399999999999</v>
      </c>
      <c r="I37" s="9">
        <v>211.07499999999999</v>
      </c>
      <c r="K37" s="9">
        <v>12935.761</v>
      </c>
      <c r="L37" s="8">
        <f t="shared" si="0"/>
        <v>-9.9999999838473741E-4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6">SUM(C33:C36)-C37</f>
        <v>0</v>
      </c>
      <c r="D38" s="8">
        <f t="shared" si="6"/>
        <v>1.0000000002037268E-3</v>
      </c>
      <c r="E38" s="8">
        <f t="shared" si="6"/>
        <v>0</v>
      </c>
      <c r="F38" s="8">
        <f t="shared" si="6"/>
        <v>0</v>
      </c>
      <c r="G38" s="8">
        <f t="shared" si="6"/>
        <v>0</v>
      </c>
      <c r="H38" s="8">
        <f t="shared" si="6"/>
        <v>0</v>
      </c>
      <c r="I38" s="8">
        <f t="shared" si="6"/>
        <v>0</v>
      </c>
      <c r="J38" s="8">
        <f t="shared" si="6"/>
        <v>0</v>
      </c>
      <c r="K38" s="8">
        <f t="shared" si="6"/>
        <v>-5154.0890000000009</v>
      </c>
      <c r="L38" s="4">
        <f t="shared" si="0"/>
        <v>5154.0900000000011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9.7991806966415425</v>
      </c>
      <c r="C42" s="7">
        <f t="shared" ref="C42:K42" si="7">C29*100/C16</f>
        <v>12.810538405334176</v>
      </c>
      <c r="D42" s="7">
        <f t="shared" si="7"/>
        <v>9.6855201591557236</v>
      </c>
      <c r="E42" s="7">
        <f t="shared" si="7"/>
        <v>12.554545661311654</v>
      </c>
      <c r="F42" s="7">
        <f t="shared" si="7"/>
        <v>13.495345910102024</v>
      </c>
      <c r="G42" s="7">
        <f t="shared" si="7"/>
        <v>9.309480401093893</v>
      </c>
      <c r="H42" s="7" t="e">
        <f t="shared" si="7"/>
        <v>#DIV/0!</v>
      </c>
      <c r="I42" s="7">
        <f t="shared" si="7"/>
        <v>13.238127400698254</v>
      </c>
      <c r="J42" s="7" t="e">
        <f t="shared" si="7"/>
        <v>#DIV/0!</v>
      </c>
      <c r="K42" s="7">
        <f t="shared" si="7"/>
        <v>10.913868449796247</v>
      </c>
      <c r="L42" s="4" t="e">
        <f t="shared" si="0"/>
        <v>#DIV/0!</v>
      </c>
    </row>
    <row r="43" spans="1:12" x14ac:dyDescent="0.25">
      <c r="A43" s="1" t="s">
        <v>10</v>
      </c>
      <c r="B43" s="7" t="e">
        <f t="shared" ref="B43:K50" si="8">B30*100/B17</f>
        <v>#DIV/0!</v>
      </c>
      <c r="C43" s="7" t="e">
        <f t="shared" si="8"/>
        <v>#DIV/0!</v>
      </c>
      <c r="D43" s="7" t="e">
        <f t="shared" si="8"/>
        <v>#DIV/0!</v>
      </c>
      <c r="E43" s="7" t="e">
        <f t="shared" si="8"/>
        <v>#DIV/0!</v>
      </c>
      <c r="F43" s="7" t="e">
        <f t="shared" si="8"/>
        <v>#DIV/0!</v>
      </c>
      <c r="G43" s="7" t="e">
        <f t="shared" si="8"/>
        <v>#DIV/0!</v>
      </c>
      <c r="H43" s="7" t="e">
        <f t="shared" si="8"/>
        <v>#DIV/0!</v>
      </c>
      <c r="I43" s="7" t="e">
        <f t="shared" si="8"/>
        <v>#DIV/0!</v>
      </c>
      <c r="J43" s="7" t="e">
        <f t="shared" si="8"/>
        <v>#DIV/0!</v>
      </c>
      <c r="K43" s="7" t="e">
        <f t="shared" si="8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8"/>
        <v>#DIV/0!</v>
      </c>
      <c r="C44" s="7" t="e">
        <f t="shared" si="8"/>
        <v>#DIV/0!</v>
      </c>
      <c r="D44" s="7" t="e">
        <f t="shared" si="8"/>
        <v>#DIV/0!</v>
      </c>
      <c r="E44" s="7" t="e">
        <f t="shared" si="8"/>
        <v>#DIV/0!</v>
      </c>
      <c r="F44" s="7" t="e">
        <f t="shared" si="8"/>
        <v>#DIV/0!</v>
      </c>
      <c r="G44" s="7" t="e">
        <f t="shared" si="8"/>
        <v>#DIV/0!</v>
      </c>
      <c r="H44" s="7" t="e">
        <f t="shared" si="8"/>
        <v>#DIV/0!</v>
      </c>
      <c r="I44" s="7" t="e">
        <f t="shared" si="8"/>
        <v>#DIV/0!</v>
      </c>
      <c r="J44" s="7" t="e">
        <f t="shared" si="8"/>
        <v>#DIV/0!</v>
      </c>
      <c r="K44" s="7" t="e">
        <f t="shared" si="8"/>
        <v>#N/A</v>
      </c>
      <c r="L44" s="4" t="e">
        <f t="shared" si="0"/>
        <v>#DIV/0!</v>
      </c>
    </row>
    <row r="45" spans="1:12" x14ac:dyDescent="0.25">
      <c r="A45" s="1" t="s">
        <v>12</v>
      </c>
      <c r="B45" s="7">
        <f t="shared" si="8"/>
        <v>6.7608694850362507</v>
      </c>
      <c r="C45" s="7">
        <f t="shared" si="8"/>
        <v>7.3092561048927935</v>
      </c>
      <c r="D45" s="7">
        <f t="shared" si="8"/>
        <v>6.1349363147870735</v>
      </c>
      <c r="E45" s="7">
        <f t="shared" si="8"/>
        <v>8.2599942202871137</v>
      </c>
      <c r="F45" s="7">
        <f t="shared" si="8"/>
        <v>10.925032476532683</v>
      </c>
      <c r="G45" s="7">
        <f t="shared" si="8"/>
        <v>4.6327607996404465</v>
      </c>
      <c r="H45" s="7" t="e">
        <f t="shared" si="8"/>
        <v>#DIV/0!</v>
      </c>
      <c r="I45" s="7">
        <f t="shared" si="8"/>
        <v>14.063795294614268</v>
      </c>
      <c r="J45" s="7" t="e">
        <f t="shared" si="8"/>
        <v>#DIV/0!</v>
      </c>
      <c r="K45" s="7" t="e">
        <f t="shared" si="8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8"/>
        <v>7.7086518084127276</v>
      </c>
      <c r="C46" s="7">
        <f>C33*100/C20</f>
        <v>8.9319692818732701</v>
      </c>
      <c r="D46" s="7">
        <f t="shared" si="8"/>
        <v>7.1677395403431792</v>
      </c>
      <c r="E46" s="7">
        <f t="shared" si="8"/>
        <v>9.8557723990642732</v>
      </c>
      <c r="F46" s="7">
        <f t="shared" si="8"/>
        <v>11.684220040855433</v>
      </c>
      <c r="G46" s="7">
        <f t="shared" si="8"/>
        <v>5.6149180869783963</v>
      </c>
      <c r="H46" s="7" t="e">
        <f t="shared" si="8"/>
        <v>#DIV/0!</v>
      </c>
      <c r="I46" s="7">
        <f t="shared" si="8"/>
        <v>13.840947302433307</v>
      </c>
      <c r="J46" s="7" t="e">
        <f t="shared" si="8"/>
        <v>#DIV/0!</v>
      </c>
      <c r="K46" s="7">
        <f t="shared" si="8"/>
        <v>4.947332591884555</v>
      </c>
      <c r="L46" s="4" t="e">
        <f t="shared" si="0"/>
        <v>#DIV/0!</v>
      </c>
    </row>
    <row r="47" spans="1:12" x14ac:dyDescent="0.25">
      <c r="A47" s="1" t="s">
        <v>13</v>
      </c>
      <c r="B47" s="7" t="e">
        <f t="shared" si="8"/>
        <v>#DIV/0!</v>
      </c>
      <c r="C47" s="7" t="e">
        <f t="shared" si="8"/>
        <v>#DIV/0!</v>
      </c>
      <c r="D47" s="7" t="e">
        <f>D34*100/D21</f>
        <v>#DIV/0!</v>
      </c>
      <c r="E47" s="7" t="e">
        <f t="shared" si="8"/>
        <v>#DIV/0!</v>
      </c>
      <c r="F47" s="7" t="e">
        <f t="shared" si="8"/>
        <v>#DIV/0!</v>
      </c>
      <c r="G47" s="7" t="e">
        <f t="shared" si="8"/>
        <v>#DIV/0!</v>
      </c>
      <c r="H47" s="7" t="e">
        <f t="shared" si="8"/>
        <v>#DIV/0!</v>
      </c>
      <c r="I47" s="7" t="e">
        <f t="shared" si="8"/>
        <v>#DIV/0!</v>
      </c>
      <c r="J47" s="7" t="e">
        <f t="shared" si="8"/>
        <v>#DIV/0!</v>
      </c>
      <c r="K47" s="7" t="e">
        <f t="shared" si="8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8"/>
        <v>#DIV/0!</v>
      </c>
      <c r="C48" s="7" t="e">
        <f t="shared" si="8"/>
        <v>#DIV/0!</v>
      </c>
      <c r="D48" s="7" t="e">
        <f t="shared" si="8"/>
        <v>#DIV/0!</v>
      </c>
      <c r="E48" s="7" t="e">
        <f t="shared" si="8"/>
        <v>#DIV/0!</v>
      </c>
      <c r="F48" s="7" t="e">
        <f t="shared" si="8"/>
        <v>#DIV/0!</v>
      </c>
      <c r="G48" s="7" t="e">
        <f t="shared" si="8"/>
        <v>#DIV/0!</v>
      </c>
      <c r="H48" s="7" t="e">
        <f t="shared" si="8"/>
        <v>#DIV/0!</v>
      </c>
      <c r="I48" s="7" t="e">
        <f t="shared" si="8"/>
        <v>#DIV/0!</v>
      </c>
      <c r="J48" s="7" t="e">
        <f t="shared" si="8"/>
        <v>#DIV/0!</v>
      </c>
      <c r="K48" s="7" t="e">
        <f t="shared" si="8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8"/>
        <v>#DIV/0!</v>
      </c>
      <c r="C49" s="7" t="e">
        <f t="shared" si="8"/>
        <v>#DIV/0!</v>
      </c>
      <c r="D49" s="7" t="e">
        <f t="shared" si="8"/>
        <v>#DIV/0!</v>
      </c>
      <c r="E49" s="7" t="e">
        <f t="shared" si="8"/>
        <v>#DIV/0!</v>
      </c>
      <c r="F49" s="7" t="e">
        <f t="shared" si="8"/>
        <v>#DIV/0!</v>
      </c>
      <c r="G49" s="7" t="e">
        <f t="shared" si="8"/>
        <v>#DIV/0!</v>
      </c>
      <c r="H49" s="7" t="e">
        <f t="shared" si="8"/>
        <v>#DIV/0!</v>
      </c>
      <c r="I49" s="7" t="e">
        <f t="shared" si="8"/>
        <v>#DIV/0!</v>
      </c>
      <c r="J49" s="7" t="e">
        <f t="shared" si="8"/>
        <v>#DIV/0!</v>
      </c>
      <c r="K49" s="7" t="e">
        <f t="shared" si="8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f t="shared" si="8"/>
        <v>7.7086518084127276</v>
      </c>
      <c r="C50" s="7">
        <f t="shared" si="8"/>
        <v>8.9319692818732701</v>
      </c>
      <c r="D50" s="7">
        <f t="shared" si="8"/>
        <v>7.167736435753719</v>
      </c>
      <c r="E50" s="7">
        <f t="shared" si="8"/>
        <v>9.8557723990642732</v>
      </c>
      <c r="F50" s="7">
        <f t="shared" si="8"/>
        <v>11.684220040855433</v>
      </c>
      <c r="G50" s="7">
        <f t="shared" si="8"/>
        <v>5.6149180869783946</v>
      </c>
      <c r="H50" s="7" t="e">
        <f t="shared" si="8"/>
        <v>#DIV/0!</v>
      </c>
      <c r="I50" s="7">
        <f t="shared" si="8"/>
        <v>13.840947302433307</v>
      </c>
      <c r="J50" s="7" t="e">
        <f t="shared" si="8"/>
        <v>#DIV/0!</v>
      </c>
      <c r="K50" s="7">
        <f t="shared" si="8"/>
        <v>8.2241338360353851</v>
      </c>
      <c r="L50" s="4" t="e">
        <f t="shared" si="0"/>
        <v>#DIV/0!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41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12" t="s">
        <v>194</v>
      </c>
      <c r="K52" s="1" t="s">
        <v>8</v>
      </c>
      <c r="L52" s="1" t="s">
        <v>8</v>
      </c>
    </row>
    <row r="53" spans="1:12" x14ac:dyDescent="0.25">
      <c r="A53" s="1" t="s">
        <v>9</v>
      </c>
      <c r="B53" s="115">
        <f>AVERAGE('1997'!B53,'1999'!B53)</f>
        <v>9.6237401694564291</v>
      </c>
      <c r="C53" s="114">
        <f t="shared" ref="C53:J53" si="9">IF(C57&gt;0,C58*100/C57,NA())</f>
        <v>12.810538405334176</v>
      </c>
      <c r="D53" s="114">
        <f t="shared" si="9"/>
        <v>9.6855201591557236</v>
      </c>
      <c r="E53" s="114">
        <f t="shared" si="9"/>
        <v>12.554545661311654</v>
      </c>
      <c r="F53" s="114">
        <f t="shared" si="9"/>
        <v>13.495345910102024</v>
      </c>
      <c r="G53" s="114">
        <f t="shared" si="9"/>
        <v>9.309480401093893</v>
      </c>
      <c r="H53" s="115">
        <f>AVERAGE('1997'!H53,'1999'!H53)</f>
        <v>8.3150014273480117</v>
      </c>
      <c r="I53" s="114">
        <f t="shared" si="9"/>
        <v>13.238127400698254</v>
      </c>
      <c r="J53" s="114">
        <f t="shared" si="9"/>
        <v>10.913868449796249</v>
      </c>
      <c r="K53" s="84">
        <f>K57</f>
        <v>10.913868449796249</v>
      </c>
      <c r="L53" s="84">
        <f>L57</f>
        <v>10.91386929349375</v>
      </c>
    </row>
    <row r="54" spans="1:12" x14ac:dyDescent="0.25">
      <c r="A54" s="1" t="s">
        <v>30</v>
      </c>
      <c r="B54" s="115">
        <f>AVERAGE('1997'!B54,'1999'!B54)</f>
        <v>6.9803409781116077</v>
      </c>
      <c r="C54" s="114">
        <f t="shared" ref="C54:J54" si="10">IF(C63&gt;0,C64*100/C63,NA())</f>
        <v>7.3092561048927935</v>
      </c>
      <c r="D54" s="114">
        <f t="shared" si="10"/>
        <v>6.1349319366831603</v>
      </c>
      <c r="E54" s="114">
        <f t="shared" si="10"/>
        <v>8.2599942202871137</v>
      </c>
      <c r="F54" s="114">
        <f t="shared" si="10"/>
        <v>10.925032476532683</v>
      </c>
      <c r="G54" s="114">
        <f t="shared" si="10"/>
        <v>4.6327607996404456</v>
      </c>
      <c r="H54" s="115">
        <f>AVERAGE('1997'!H54,'1999'!H54)</f>
        <v>10.071423076923054</v>
      </c>
      <c r="I54" s="114">
        <f t="shared" si="10"/>
        <v>14.063795294614268</v>
      </c>
      <c r="J54" s="114">
        <f t="shared" si="10"/>
        <v>7.0700608875909126</v>
      </c>
      <c r="K54" s="84"/>
      <c r="L54" s="84">
        <f>L63</f>
        <v>7.0700614341425538</v>
      </c>
    </row>
    <row r="55" spans="1:12" x14ac:dyDescent="0.25">
      <c r="A55" s="1" t="s">
        <v>8</v>
      </c>
      <c r="B55" s="115">
        <f>AVERAGE('1997'!B55,'1999'!B55)</f>
        <v>7.8679513024264311</v>
      </c>
      <c r="C55" s="114">
        <f t="shared" ref="C55:J55" si="11">IF(C60&gt;0,C61*100/C60,NA())</f>
        <v>8.9319692818732701</v>
      </c>
      <c r="D55" s="114">
        <f t="shared" si="11"/>
        <v>7.167736435753719</v>
      </c>
      <c r="E55" s="114">
        <f t="shared" si="11"/>
        <v>9.8557723990642732</v>
      </c>
      <c r="F55" s="114">
        <f t="shared" si="11"/>
        <v>11.684220040855433</v>
      </c>
      <c r="G55" s="114">
        <f t="shared" si="11"/>
        <v>5.6149180869783946</v>
      </c>
      <c r="H55" s="115">
        <f>AVERAGE('1997'!H55,'1999'!H55)</f>
        <v>9.2846611935854355</v>
      </c>
      <c r="I55" s="114">
        <f t="shared" si="11"/>
        <v>13.840947302433307</v>
      </c>
      <c r="J55" s="114">
        <f t="shared" si="11"/>
        <v>8.2241332002680885</v>
      </c>
      <c r="K55" s="84">
        <f>K50</f>
        <v>8.2241338360353851</v>
      </c>
      <c r="L55" s="84">
        <f>K50</f>
        <v>8.2241338360353851</v>
      </c>
    </row>
    <row r="56" spans="1:12" x14ac:dyDescent="0.25">
      <c r="A56" s="108"/>
      <c r="B56" s="111"/>
      <c r="C56" s="111"/>
      <c r="D56" s="111"/>
      <c r="E56" s="111"/>
      <c r="F56" s="111"/>
      <c r="G56" s="111"/>
      <c r="H56" s="111"/>
      <c r="I56" s="111"/>
      <c r="J56" s="111" t="s">
        <v>40</v>
      </c>
      <c r="K56" s="111"/>
      <c r="L56" s="111"/>
    </row>
    <row r="57" spans="1:12" x14ac:dyDescent="0.25">
      <c r="A57" s="1" t="s">
        <v>31</v>
      </c>
      <c r="B57" s="5">
        <f>IF(B58=0,0,B16)</f>
        <v>18315.072</v>
      </c>
      <c r="C57" s="5">
        <f t="shared" ref="C57:I57" si="12">IF(C58=0,0,C16)</f>
        <v>10281.175999999999</v>
      </c>
      <c r="D57" s="5">
        <f t="shared" si="12"/>
        <v>9369.44</v>
      </c>
      <c r="E57" s="5">
        <f t="shared" si="12"/>
        <v>3693.2359999999999</v>
      </c>
      <c r="F57" s="5">
        <f t="shared" si="12"/>
        <v>3267.7710000000002</v>
      </c>
      <c r="G57" s="5">
        <f t="shared" si="12"/>
        <v>1886.84</v>
      </c>
      <c r="H57" s="5">
        <f t="shared" si="12"/>
        <v>0</v>
      </c>
      <c r="I57" s="5">
        <f t="shared" si="12"/>
        <v>411.59899999999999</v>
      </c>
      <c r="J57" s="5">
        <f>SUM(B57:I57)</f>
        <v>47225.133999999998</v>
      </c>
      <c r="K57" s="84">
        <f>J58*100/J57</f>
        <v>10.913868449796249</v>
      </c>
      <c r="L57" s="84">
        <f>K57*K$50/K$60</f>
        <v>10.91386929349375</v>
      </c>
    </row>
    <row r="58" spans="1:12" x14ac:dyDescent="0.25">
      <c r="A58" s="1" t="s">
        <v>32</v>
      </c>
      <c r="B58" s="5">
        <f>_xlfn.IFNA(B29,0)</f>
        <v>1794.7270000000001</v>
      </c>
      <c r="C58" s="5">
        <f t="shared" ref="C58:I58" si="13">_xlfn.IFNA(C29,0)</f>
        <v>1317.0740000000001</v>
      </c>
      <c r="D58" s="5">
        <f t="shared" si="13"/>
        <v>907.47900000000004</v>
      </c>
      <c r="E58" s="5">
        <f t="shared" si="13"/>
        <v>463.66899999999998</v>
      </c>
      <c r="F58" s="5">
        <f t="shared" si="13"/>
        <v>440.99700000000001</v>
      </c>
      <c r="G58" s="5">
        <f t="shared" si="13"/>
        <v>175.655</v>
      </c>
      <c r="H58" s="5">
        <f t="shared" si="13"/>
        <v>0</v>
      </c>
      <c r="I58" s="5">
        <f t="shared" si="13"/>
        <v>54.488</v>
      </c>
      <c r="J58" s="5">
        <f>SUM(B58:I58)</f>
        <v>5154.0890000000009</v>
      </c>
      <c r="K58" s="111"/>
      <c r="L58" s="84"/>
    </row>
    <row r="59" spans="1:12" x14ac:dyDescent="0.25">
      <c r="A59" s="108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84"/>
    </row>
    <row r="60" spans="1:12" x14ac:dyDescent="0.25">
      <c r="A60" s="1" t="s">
        <v>38</v>
      </c>
      <c r="B60" s="5">
        <f>IF(B57=0,0,B24)</f>
        <v>58712.731</v>
      </c>
      <c r="C60" s="5">
        <f t="shared" ref="C60:I60" si="14">IF(C57=0,0,C24)</f>
        <v>34854.99</v>
      </c>
      <c r="D60" s="5">
        <f t="shared" si="14"/>
        <v>32210.378000000001</v>
      </c>
      <c r="E60" s="5">
        <f t="shared" si="14"/>
        <v>9939.2209999999995</v>
      </c>
      <c r="F60" s="5">
        <f t="shared" si="14"/>
        <v>11063.4</v>
      </c>
      <c r="G60" s="5">
        <f t="shared" si="14"/>
        <v>8984.5300000000007</v>
      </c>
      <c r="H60" s="5">
        <f t="shared" si="14"/>
        <v>0</v>
      </c>
      <c r="I60" s="5">
        <f t="shared" si="14"/>
        <v>1525.0039999999999</v>
      </c>
      <c r="J60" s="5">
        <f>SUM(B60:I60)</f>
        <v>157290.25399999996</v>
      </c>
      <c r="K60" s="84">
        <f>J61*100/J60</f>
        <v>8.2241332002680885</v>
      </c>
      <c r="L60" s="84">
        <f>K60*K$50/K$60</f>
        <v>8.2241338360353851</v>
      </c>
    </row>
    <row r="61" spans="1:12" x14ac:dyDescent="0.25">
      <c r="A61" s="1" t="s">
        <v>39</v>
      </c>
      <c r="B61" s="5">
        <f>IF(B58=0,0,B37)</f>
        <v>4525.96</v>
      </c>
      <c r="C61" s="5">
        <f t="shared" ref="C61:I61" si="15">IF(C58=0,0,C37)</f>
        <v>3113.2370000000001</v>
      </c>
      <c r="D61" s="5">
        <f t="shared" si="15"/>
        <v>2308.7550000000001</v>
      </c>
      <c r="E61" s="5">
        <f t="shared" si="15"/>
        <v>979.58699999999999</v>
      </c>
      <c r="F61" s="5">
        <f t="shared" si="15"/>
        <v>1292.672</v>
      </c>
      <c r="G61" s="5">
        <f t="shared" si="15"/>
        <v>504.47399999999999</v>
      </c>
      <c r="H61" s="5">
        <f t="shared" si="15"/>
        <v>0</v>
      </c>
      <c r="I61" s="5">
        <f t="shared" si="15"/>
        <v>211.07499999999999</v>
      </c>
      <c r="J61" s="5">
        <f>SUM(B61:I61)</f>
        <v>12935.760000000002</v>
      </c>
      <c r="K61" s="111"/>
      <c r="L61" s="84"/>
    </row>
    <row r="62" spans="1:12" x14ac:dyDescent="0.25">
      <c r="A62" s="108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84"/>
    </row>
    <row r="63" spans="1:12" x14ac:dyDescent="0.25">
      <c r="A63" s="1" t="s">
        <v>192</v>
      </c>
      <c r="B63" s="5">
        <f>B60-B57</f>
        <v>40397.659</v>
      </c>
      <c r="C63" s="5">
        <f t="shared" ref="C63:J64" si="16">C60-C57</f>
        <v>24573.813999999998</v>
      </c>
      <c r="D63" s="5">
        <f t="shared" si="16"/>
        <v>22840.938000000002</v>
      </c>
      <c r="E63" s="5">
        <f t="shared" si="16"/>
        <v>6245.9849999999997</v>
      </c>
      <c r="F63" s="5">
        <f t="shared" si="16"/>
        <v>7795.628999999999</v>
      </c>
      <c r="G63" s="5">
        <f t="shared" si="16"/>
        <v>7097.6900000000005</v>
      </c>
      <c r="H63" s="5">
        <f t="shared" si="16"/>
        <v>0</v>
      </c>
      <c r="I63" s="5">
        <f t="shared" si="16"/>
        <v>1113.405</v>
      </c>
      <c r="J63" s="5">
        <f t="shared" si="16"/>
        <v>110065.11999999997</v>
      </c>
      <c r="K63" s="84">
        <f>J64*100/J63</f>
        <v>7.0700608875909126</v>
      </c>
      <c r="L63" s="84">
        <f>K63*K$50/K$60</f>
        <v>7.0700614341425538</v>
      </c>
    </row>
    <row r="64" spans="1:12" x14ac:dyDescent="0.25">
      <c r="A64" s="1" t="s">
        <v>193</v>
      </c>
      <c r="B64" s="5">
        <f>B61-B58</f>
        <v>2731.2330000000002</v>
      </c>
      <c r="C64" s="5">
        <f t="shared" si="16"/>
        <v>1796.163</v>
      </c>
      <c r="D64" s="5">
        <f t="shared" si="16"/>
        <v>1401.2760000000001</v>
      </c>
      <c r="E64" s="5">
        <f t="shared" si="16"/>
        <v>515.91800000000001</v>
      </c>
      <c r="F64" s="5">
        <f t="shared" si="16"/>
        <v>851.67499999999995</v>
      </c>
      <c r="G64" s="5">
        <f t="shared" si="16"/>
        <v>328.81899999999996</v>
      </c>
      <c r="H64" s="5">
        <f t="shared" si="16"/>
        <v>0</v>
      </c>
      <c r="I64" s="5">
        <f t="shared" si="16"/>
        <v>156.58699999999999</v>
      </c>
      <c r="J64" s="5">
        <f t="shared" si="16"/>
        <v>7781.6710000000012</v>
      </c>
      <c r="K64" s="111"/>
      <c r="L64" s="111"/>
    </row>
  </sheetData>
  <pageMargins left="0.7" right="0.7" top="0.75" bottom="0.75" header="0.3" footer="0.3"/>
  <pageSetup orientation="portrait" horizontalDpi="4294967293" verticalDpi="4294967293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5D8A-792D-4722-8D4B-C8317A5E1545}">
  <sheetPr>
    <tabColor rgb="FF7030A0"/>
  </sheetPr>
  <dimension ref="A1:L58"/>
  <sheetViews>
    <sheetView workbookViewId="0">
      <selection activeCell="O33" sqref="O33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2513792</v>
      </c>
      <c r="C3" s="3">
        <v>1800026</v>
      </c>
      <c r="D3" s="3">
        <v>1382747</v>
      </c>
      <c r="E3" s="3">
        <v>636283</v>
      </c>
      <c r="F3" s="3">
        <v>676947</v>
      </c>
      <c r="G3" s="3">
        <v>205138</v>
      </c>
      <c r="I3" s="3">
        <v>56686</v>
      </c>
      <c r="J3" s="3"/>
      <c r="K3" s="3">
        <v>7271619</v>
      </c>
      <c r="L3" s="4">
        <f>SUM(B3:J3)-K3</f>
        <v>0</v>
      </c>
    </row>
    <row r="4" spans="1:12" x14ac:dyDescent="0.25">
      <c r="A4" s="1" t="s">
        <v>10</v>
      </c>
      <c r="B4" s="3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3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5">
        <f>SUM(B3,B6)</f>
        <v>2513792</v>
      </c>
      <c r="C7" s="5">
        <f t="shared" ref="C7:K7" si="1">SUM(C3,C6)</f>
        <v>1800026</v>
      </c>
      <c r="D7" s="5">
        <f t="shared" si="1"/>
        <v>1382747</v>
      </c>
      <c r="E7" s="5">
        <f t="shared" si="1"/>
        <v>636283</v>
      </c>
      <c r="F7" s="5">
        <f t="shared" si="1"/>
        <v>676947</v>
      </c>
      <c r="G7" s="5">
        <f t="shared" si="1"/>
        <v>205138</v>
      </c>
      <c r="H7" s="5">
        <f>SUM(I3,H6)</f>
        <v>56686</v>
      </c>
      <c r="I7" s="5"/>
      <c r="J7" s="5"/>
      <c r="K7" s="5">
        <f t="shared" si="1"/>
        <v>7271619</v>
      </c>
      <c r="L7" s="4">
        <f t="shared" si="0"/>
        <v>0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2982253</v>
      </c>
      <c r="C11" s="3">
        <v>2153429</v>
      </c>
      <c r="D11" s="3">
        <v>1576313</v>
      </c>
      <c r="E11" s="3">
        <v>733783</v>
      </c>
      <c r="F11" s="3">
        <v>775602</v>
      </c>
      <c r="G11" s="3">
        <v>245185</v>
      </c>
      <c r="H11" s="3"/>
      <c r="I11" s="3">
        <v>68349</v>
      </c>
      <c r="J11" s="3"/>
      <c r="K11" s="3">
        <v>8534914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-468461</v>
      </c>
      <c r="C12" s="4">
        <f t="shared" ref="C12:K12" si="2">SUM(C7:C10)-C11</f>
        <v>-353403</v>
      </c>
      <c r="D12" s="4">
        <f t="shared" si="2"/>
        <v>-193566</v>
      </c>
      <c r="E12" s="4">
        <f t="shared" si="2"/>
        <v>-97500</v>
      </c>
      <c r="F12" s="4">
        <f t="shared" si="2"/>
        <v>-98655</v>
      </c>
      <c r="G12" s="4">
        <f t="shared" si="2"/>
        <v>-40047</v>
      </c>
      <c r="H12" s="4">
        <f t="shared" si="2"/>
        <v>56686</v>
      </c>
      <c r="I12" s="4">
        <f t="shared" si="2"/>
        <v>-68349</v>
      </c>
      <c r="J12" s="4">
        <f t="shared" si="2"/>
        <v>0</v>
      </c>
      <c r="K12" s="4">
        <f t="shared" si="2"/>
        <v>-1263295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18456.109</v>
      </c>
      <c r="C16" s="9">
        <v>10630.735000000001</v>
      </c>
      <c r="D16" s="9">
        <v>9638.0259999999998</v>
      </c>
      <c r="E16" s="9">
        <v>3814</v>
      </c>
      <c r="F16" s="9">
        <v>3604.99</v>
      </c>
      <c r="G16" s="9">
        <v>1758.8820000000001</v>
      </c>
      <c r="H16" s="9" t="s">
        <v>42</v>
      </c>
      <c r="I16" s="9">
        <v>431.024</v>
      </c>
      <c r="J16" s="9"/>
      <c r="K16" s="9">
        <v>48333.766000000003</v>
      </c>
      <c r="L16" s="8">
        <f t="shared" si="0"/>
        <v>0</v>
      </c>
    </row>
    <row r="17" spans="1:12" x14ac:dyDescent="0.25">
      <c r="A17" s="1" t="s">
        <v>10</v>
      </c>
      <c r="B17" s="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5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15">
        <f>SUM(B16,B19)</f>
        <v>18456.109</v>
      </c>
      <c r="C20" s="15">
        <f>SUM(C16,C19)</f>
        <v>10630.735000000001</v>
      </c>
      <c r="D20" s="15">
        <f>SUM(D16,D19)</f>
        <v>9638.0259999999998</v>
      </c>
      <c r="E20" s="15">
        <f>SUM(E16,E19)</f>
        <v>3814</v>
      </c>
      <c r="F20" s="14"/>
      <c r="G20" s="14"/>
      <c r="H20" s="15">
        <f>SUM(H16,H19)</f>
        <v>0</v>
      </c>
      <c r="I20" s="15"/>
      <c r="J20" s="15"/>
      <c r="K20" s="14"/>
      <c r="L20" s="8">
        <f t="shared" si="0"/>
        <v>42538.87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19">
        <v>59544.038999999997</v>
      </c>
      <c r="C24" s="9">
        <v>36313.74</v>
      </c>
      <c r="D24" s="9">
        <v>33267.743999999999</v>
      </c>
      <c r="E24" s="9">
        <v>10456</v>
      </c>
      <c r="F24" s="9">
        <v>11406.7</v>
      </c>
      <c r="G24" s="9">
        <v>9224.6190000000006</v>
      </c>
      <c r="H24" s="9"/>
      <c r="I24" s="9">
        <v>1549.07</v>
      </c>
      <c r="J24" s="9"/>
      <c r="K24" s="9">
        <v>161761.91200000001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-41087.929999999993</v>
      </c>
      <c r="C25" s="8">
        <f t="shared" ref="C25:K25" si="3">SUM(C20:C23)-C24</f>
        <v>-25683.004999999997</v>
      </c>
      <c r="D25" s="8">
        <f t="shared" si="3"/>
        <v>-23629.718000000001</v>
      </c>
      <c r="E25" s="8">
        <f t="shared" si="3"/>
        <v>-6642</v>
      </c>
      <c r="F25" s="8">
        <f t="shared" si="3"/>
        <v>-11406.7</v>
      </c>
      <c r="G25" s="8">
        <f t="shared" si="3"/>
        <v>-9224.6190000000006</v>
      </c>
      <c r="H25" s="8">
        <f t="shared" si="3"/>
        <v>0</v>
      </c>
      <c r="I25" s="8">
        <f t="shared" si="3"/>
        <v>-1549.07</v>
      </c>
      <c r="J25" s="8">
        <f t="shared" si="3"/>
        <v>0</v>
      </c>
      <c r="K25" s="8">
        <f t="shared" si="3"/>
        <v>-161761.91200000001</v>
      </c>
      <c r="L25" s="8">
        <f t="shared" si="0"/>
        <v>42538.87000000001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 t="e">
        <f>NA()</f>
        <v>#N/A</v>
      </c>
      <c r="C37" s="9" t="e">
        <f>NA()</f>
        <v>#N/A</v>
      </c>
      <c r="D37" s="9" t="e">
        <f>NA()</f>
        <v>#N/A</v>
      </c>
      <c r="E37" s="9" t="e">
        <f>NA()</f>
        <v>#N/A</v>
      </c>
      <c r="F37" s="9" t="e">
        <f>NA()</f>
        <v>#N/A</v>
      </c>
      <c r="G37" s="9" t="e">
        <f>NA()</f>
        <v>#N/A</v>
      </c>
      <c r="H37" s="9" t="e">
        <f>NA()</f>
        <v>#N/A</v>
      </c>
      <c r="I37" s="9" t="e">
        <f>NA()</f>
        <v>#N/A</v>
      </c>
      <c r="J37" s="9" t="e">
        <f>NA()</f>
        <v>#N/A</v>
      </c>
      <c r="K37" s="9" t="e">
        <f>NA()</f>
        <v>#N/A</v>
      </c>
      <c r="L37" s="8" t="e">
        <f t="shared" si="0"/>
        <v>#N/A</v>
      </c>
    </row>
    <row r="38" spans="1:12" x14ac:dyDescent="0.25">
      <c r="A38" s="2" t="s">
        <v>16</v>
      </c>
      <c r="B38" s="8" t="e">
        <f>SUM(B33:B36)-B37</f>
        <v>#N/A</v>
      </c>
      <c r="C38" s="8" t="e">
        <f t="shared" ref="C38:K38" si="4">SUM(C33:C36)-C37</f>
        <v>#N/A</v>
      </c>
      <c r="D38" s="8" t="e">
        <f t="shared" si="4"/>
        <v>#N/A</v>
      </c>
      <c r="E38" s="8" t="e">
        <f t="shared" si="4"/>
        <v>#N/A</v>
      </c>
      <c r="F38" s="8" t="e">
        <f t="shared" si="4"/>
        <v>#N/A</v>
      </c>
      <c r="G38" s="8" t="e">
        <f t="shared" si="4"/>
        <v>#N/A</v>
      </c>
      <c r="H38" s="8" t="e">
        <f t="shared" si="4"/>
        <v>#N/A</v>
      </c>
      <c r="I38" s="8" t="e">
        <f t="shared" si="4"/>
        <v>#N/A</v>
      </c>
      <c r="J38" s="8" t="e">
        <f t="shared" si="4"/>
        <v>#N/A</v>
      </c>
      <c r="K38" s="8" t="e">
        <f t="shared" si="4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0</v>
      </c>
      <c r="C42" s="7">
        <f t="shared" ref="C42:K42" si="5">C29*100/C16</f>
        <v>0</v>
      </c>
      <c r="D42" s="7" t="e">
        <f t="shared" si="5"/>
        <v>#N/A</v>
      </c>
      <c r="E42" s="7">
        <f t="shared" si="5"/>
        <v>0</v>
      </c>
      <c r="F42" s="7">
        <f t="shared" si="5"/>
        <v>0</v>
      </c>
      <c r="G42" s="7" t="e">
        <f t="shared" si="5"/>
        <v>#N/A</v>
      </c>
      <c r="H42" s="7" t="e">
        <f t="shared" si="5"/>
        <v>#VALUE!</v>
      </c>
      <c r="I42" s="7">
        <f t="shared" si="5"/>
        <v>0</v>
      </c>
      <c r="J42" s="7" t="e">
        <f t="shared" si="5"/>
        <v>#DIV/0!</v>
      </c>
      <c r="K42" s="7" t="e">
        <f t="shared" si="5"/>
        <v>#N/A</v>
      </c>
      <c r="L42" s="4" t="e">
        <f t="shared" si="0"/>
        <v>#N/A</v>
      </c>
    </row>
    <row r="43" spans="1:12" x14ac:dyDescent="0.25">
      <c r="A43" s="1" t="s">
        <v>10</v>
      </c>
      <c r="B43" s="7" t="e">
        <f t="shared" ref="B43:K50" si="6">B30*100/B17</f>
        <v>#DIV/0!</v>
      </c>
      <c r="C43" s="7" t="e">
        <f t="shared" si="6"/>
        <v>#DIV/0!</v>
      </c>
      <c r="D43" s="7" t="e">
        <f t="shared" si="6"/>
        <v>#N/A</v>
      </c>
      <c r="E43" s="7" t="e">
        <f t="shared" si="6"/>
        <v>#DIV/0!</v>
      </c>
      <c r="F43" s="7" t="e">
        <f t="shared" si="6"/>
        <v>#N/A</v>
      </c>
      <c r="G43" s="7" t="e">
        <f t="shared" si="6"/>
        <v>#N/A</v>
      </c>
      <c r="H43" s="7" t="e">
        <f t="shared" si="6"/>
        <v>#DIV/0!</v>
      </c>
      <c r="I43" s="7" t="e">
        <f t="shared" si="6"/>
        <v>#DIV/0!</v>
      </c>
      <c r="J43" s="7" t="e">
        <f t="shared" si="6"/>
        <v>#DIV/0!</v>
      </c>
      <c r="K43" s="7" t="e">
        <f t="shared" si="6"/>
        <v>#N/A</v>
      </c>
      <c r="L43" s="4" t="e">
        <f t="shared" si="0"/>
        <v>#DIV/0!</v>
      </c>
    </row>
    <row r="44" spans="1:12" x14ac:dyDescent="0.25">
      <c r="A44" s="1" t="s">
        <v>11</v>
      </c>
      <c r="B44" s="7" t="e">
        <f t="shared" si="6"/>
        <v>#DIV/0!</v>
      </c>
      <c r="C44" s="7" t="e">
        <f t="shared" si="6"/>
        <v>#DIV/0!</v>
      </c>
      <c r="D44" s="7" t="e">
        <f t="shared" si="6"/>
        <v>#N/A</v>
      </c>
      <c r="E44" s="7" t="e">
        <f t="shared" si="6"/>
        <v>#DIV/0!</v>
      </c>
      <c r="F44" s="7" t="e">
        <f t="shared" si="6"/>
        <v>#N/A</v>
      </c>
      <c r="G44" s="7" t="e">
        <f t="shared" si="6"/>
        <v>#N/A</v>
      </c>
      <c r="H44" s="7" t="e">
        <f t="shared" si="6"/>
        <v>#DIV/0!</v>
      </c>
      <c r="I44" s="7" t="e">
        <f t="shared" si="6"/>
        <v>#DIV/0!</v>
      </c>
      <c r="J44" s="7" t="e">
        <f t="shared" si="6"/>
        <v>#DIV/0!</v>
      </c>
      <c r="K44" s="7" t="e">
        <f t="shared" si="6"/>
        <v>#N/A</v>
      </c>
      <c r="L44" s="4" t="e">
        <f t="shared" si="0"/>
        <v>#DIV/0!</v>
      </c>
    </row>
    <row r="45" spans="1:12" x14ac:dyDescent="0.25">
      <c r="A45" s="1" t="s">
        <v>12</v>
      </c>
      <c r="B45" s="7" t="e">
        <f t="shared" si="6"/>
        <v>#DIV/0!</v>
      </c>
      <c r="C45" s="7" t="e">
        <f t="shared" si="6"/>
        <v>#DIV/0!</v>
      </c>
      <c r="D45" s="7" t="e">
        <f t="shared" si="6"/>
        <v>#N/A</v>
      </c>
      <c r="E45" s="7" t="e">
        <f t="shared" si="6"/>
        <v>#DIV/0!</v>
      </c>
      <c r="F45" s="7" t="e">
        <f t="shared" si="6"/>
        <v>#N/A</v>
      </c>
      <c r="G45" s="7" t="e">
        <f t="shared" si="6"/>
        <v>#N/A</v>
      </c>
      <c r="H45" s="7" t="e">
        <f t="shared" si="6"/>
        <v>#DIV/0!</v>
      </c>
      <c r="I45" s="7" t="e">
        <f t="shared" si="6"/>
        <v>#DIV/0!</v>
      </c>
      <c r="J45" s="7" t="e">
        <f t="shared" si="6"/>
        <v>#DIV/0!</v>
      </c>
      <c r="K45" s="7" t="e">
        <f t="shared" si="6"/>
        <v>#N/A</v>
      </c>
      <c r="L45" s="4" t="e">
        <f t="shared" si="0"/>
        <v>#DIV/0!</v>
      </c>
    </row>
    <row r="46" spans="1:12" x14ac:dyDescent="0.25">
      <c r="A46" s="1" t="s">
        <v>19</v>
      </c>
      <c r="B46" s="7">
        <f t="shared" si="6"/>
        <v>0</v>
      </c>
      <c r="C46" s="7">
        <f t="shared" si="6"/>
        <v>0</v>
      </c>
      <c r="D46" s="7" t="e">
        <f t="shared" si="6"/>
        <v>#N/A</v>
      </c>
      <c r="E46" s="7">
        <f t="shared" si="6"/>
        <v>0</v>
      </c>
      <c r="F46" s="7" t="e">
        <f t="shared" si="6"/>
        <v>#DIV/0!</v>
      </c>
      <c r="G46" s="7" t="e">
        <f t="shared" si="6"/>
        <v>#DIV/0!</v>
      </c>
      <c r="H46" s="7" t="e">
        <f t="shared" si="6"/>
        <v>#DIV/0!</v>
      </c>
      <c r="I46" s="7" t="e">
        <f t="shared" si="6"/>
        <v>#DIV/0!</v>
      </c>
      <c r="J46" s="7" t="e">
        <f t="shared" si="6"/>
        <v>#DIV/0!</v>
      </c>
      <c r="K46" s="7" t="e">
        <f t="shared" si="6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6"/>
        <v>#DIV/0!</v>
      </c>
      <c r="C47" s="7" t="e">
        <f t="shared" si="6"/>
        <v>#DIV/0!</v>
      </c>
      <c r="D47" s="7" t="e">
        <f t="shared" si="6"/>
        <v>#DIV/0!</v>
      </c>
      <c r="E47" s="7" t="e">
        <f t="shared" si="6"/>
        <v>#DIV/0!</v>
      </c>
      <c r="F47" s="7" t="e">
        <f t="shared" si="6"/>
        <v>#DIV/0!</v>
      </c>
      <c r="G47" s="7" t="e">
        <f t="shared" si="6"/>
        <v>#DIV/0!</v>
      </c>
      <c r="H47" s="7" t="e">
        <f t="shared" si="6"/>
        <v>#DIV/0!</v>
      </c>
      <c r="I47" s="7" t="e">
        <f t="shared" si="6"/>
        <v>#DIV/0!</v>
      </c>
      <c r="J47" s="7" t="e">
        <f t="shared" si="6"/>
        <v>#DIV/0!</v>
      </c>
      <c r="K47" s="7" t="e">
        <f t="shared" si="6"/>
        <v>#DIV/0!</v>
      </c>
      <c r="L47" s="4" t="e">
        <f t="shared" si="0"/>
        <v>#DIV/0!</v>
      </c>
    </row>
    <row r="48" spans="1:12" x14ac:dyDescent="0.25">
      <c r="A48" s="1" t="s">
        <v>14</v>
      </c>
      <c r="B48" s="7" t="e">
        <f t="shared" si="6"/>
        <v>#DIV/0!</v>
      </c>
      <c r="C48" s="7" t="e">
        <f t="shared" si="6"/>
        <v>#DIV/0!</v>
      </c>
      <c r="D48" s="7" t="e">
        <f t="shared" si="6"/>
        <v>#DIV/0!</v>
      </c>
      <c r="E48" s="7" t="e">
        <f t="shared" si="6"/>
        <v>#DIV/0!</v>
      </c>
      <c r="F48" s="7" t="e">
        <f t="shared" si="6"/>
        <v>#DIV/0!</v>
      </c>
      <c r="G48" s="7" t="e">
        <f t="shared" si="6"/>
        <v>#DIV/0!</v>
      </c>
      <c r="H48" s="7" t="e">
        <f t="shared" si="6"/>
        <v>#DIV/0!</v>
      </c>
      <c r="I48" s="7" t="e">
        <f t="shared" si="6"/>
        <v>#DIV/0!</v>
      </c>
      <c r="J48" s="7" t="e">
        <f t="shared" si="6"/>
        <v>#DIV/0!</v>
      </c>
      <c r="K48" s="7" t="e">
        <f t="shared" si="6"/>
        <v>#DIV/0!</v>
      </c>
      <c r="L48" s="4" t="e">
        <f t="shared" si="0"/>
        <v>#DIV/0!</v>
      </c>
    </row>
    <row r="49" spans="1:12" x14ac:dyDescent="0.25">
      <c r="A49" s="1" t="s">
        <v>15</v>
      </c>
      <c r="B49" s="7" t="e">
        <f t="shared" si="6"/>
        <v>#DIV/0!</v>
      </c>
      <c r="C49" s="7" t="e">
        <f t="shared" si="6"/>
        <v>#DIV/0!</v>
      </c>
      <c r="D49" s="7" t="e">
        <f t="shared" si="6"/>
        <v>#DIV/0!</v>
      </c>
      <c r="E49" s="7" t="e">
        <f t="shared" si="6"/>
        <v>#DIV/0!</v>
      </c>
      <c r="F49" s="7" t="e">
        <f t="shared" si="6"/>
        <v>#DIV/0!</v>
      </c>
      <c r="G49" s="7" t="e">
        <f t="shared" si="6"/>
        <v>#DIV/0!</v>
      </c>
      <c r="H49" s="7" t="e">
        <f t="shared" si="6"/>
        <v>#DIV/0!</v>
      </c>
      <c r="I49" s="7" t="e">
        <f t="shared" si="6"/>
        <v>#DIV/0!</v>
      </c>
      <c r="J49" s="7" t="e">
        <f t="shared" si="6"/>
        <v>#DIV/0!</v>
      </c>
      <c r="K49" s="7" t="e">
        <f t="shared" si="6"/>
        <v>#DIV/0!</v>
      </c>
      <c r="L49" s="4" t="e">
        <f t="shared" si="0"/>
        <v>#DIV/0!</v>
      </c>
    </row>
    <row r="50" spans="1:12" x14ac:dyDescent="0.25">
      <c r="A50" s="1" t="s">
        <v>8</v>
      </c>
      <c r="B50" s="7" t="e">
        <f t="shared" si="6"/>
        <v>#N/A</v>
      </c>
      <c r="C50" s="7" t="e">
        <f t="shared" si="6"/>
        <v>#N/A</v>
      </c>
      <c r="D50" s="7" t="e">
        <f t="shared" si="6"/>
        <v>#N/A</v>
      </c>
      <c r="E50" s="7" t="e">
        <f t="shared" si="6"/>
        <v>#N/A</v>
      </c>
      <c r="F50" s="7" t="e">
        <f t="shared" si="6"/>
        <v>#N/A</v>
      </c>
      <c r="G50" s="7" t="e">
        <f t="shared" si="6"/>
        <v>#N/A</v>
      </c>
      <c r="H50" s="7" t="e">
        <f t="shared" si="6"/>
        <v>#N/A</v>
      </c>
      <c r="I50" s="7" t="e">
        <f t="shared" si="6"/>
        <v>#N/A</v>
      </c>
      <c r="J50" s="7" t="e">
        <f t="shared" si="6"/>
        <v>#N/A</v>
      </c>
      <c r="K50" s="7">
        <f>K55</f>
        <v>8.9</v>
      </c>
      <c r="L50" s="4" t="e">
        <f t="shared" si="0"/>
        <v>#N/A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  <c r="L52" s="1" t="s">
        <v>8</v>
      </c>
    </row>
    <row r="53" spans="1:12" x14ac:dyDescent="0.25">
      <c r="A53" s="1" t="s">
        <v>9</v>
      </c>
      <c r="B53" s="24">
        <v>9.58</v>
      </c>
      <c r="C53" s="7">
        <v>12.6</v>
      </c>
      <c r="D53" s="7">
        <v>9.69</v>
      </c>
      <c r="E53" s="7">
        <v>12.8</v>
      </c>
      <c r="F53" s="7">
        <v>13.6</v>
      </c>
      <c r="G53" s="7">
        <v>10.09</v>
      </c>
      <c r="H53" s="7">
        <v>8.3000000000000007</v>
      </c>
      <c r="I53" s="7">
        <v>13.98</v>
      </c>
      <c r="J53" s="7"/>
      <c r="K53" s="7">
        <v>10.85</v>
      </c>
      <c r="L53" s="7">
        <f>K53</f>
        <v>10.85</v>
      </c>
    </row>
    <row r="54" spans="1:12" x14ac:dyDescent="0.25">
      <c r="A54" s="1" t="s">
        <v>30</v>
      </c>
      <c r="B54" s="24">
        <v>7.16</v>
      </c>
      <c r="C54" s="24">
        <v>7.75</v>
      </c>
      <c r="D54" s="24">
        <v>8.4499999999999993</v>
      </c>
      <c r="E54" s="24">
        <v>8.5</v>
      </c>
      <c r="F54" s="24">
        <v>10.73</v>
      </c>
      <c r="G54" s="24">
        <v>4.55</v>
      </c>
      <c r="H54" s="24">
        <v>9.2100000000000009</v>
      </c>
      <c r="I54" s="24">
        <v>14.47</v>
      </c>
      <c r="J54" s="24"/>
      <c r="K54" s="24">
        <v>7.8</v>
      </c>
      <c r="L54" s="7">
        <f>K54</f>
        <v>7.8</v>
      </c>
    </row>
    <row r="55" spans="1:12" x14ac:dyDescent="0.25">
      <c r="A55" s="1" t="s">
        <v>8</v>
      </c>
      <c r="B55" s="24">
        <v>8.02</v>
      </c>
      <c r="C55" s="24">
        <v>9.43</v>
      </c>
      <c r="D55" s="24">
        <v>9.17</v>
      </c>
      <c r="E55" s="24">
        <v>10.1</v>
      </c>
      <c r="F55" s="24">
        <v>11.64</v>
      </c>
      <c r="G55" s="24">
        <v>5.64</v>
      </c>
      <c r="H55" s="24">
        <v>8.8000000000000007</v>
      </c>
      <c r="I55" s="24">
        <v>14.34</v>
      </c>
      <c r="J55" s="24"/>
      <c r="K55" s="24">
        <v>8.9</v>
      </c>
      <c r="L55" s="7">
        <f>K55</f>
        <v>8.9</v>
      </c>
    </row>
    <row r="56" spans="1:12" x14ac:dyDescent="0.25">
      <c r="B56" s="23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</sheetData>
  <pageMargins left="0.7" right="0.7" top="0.75" bottom="0.75" header="0.3" footer="0.3"/>
  <pageSetup orientation="portrait" horizontalDpi="4294967293" verticalDpi="4294967293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8D2B-1781-4A42-9A43-F9403217BE58}">
  <sheetPr>
    <tabColor rgb="FF00B0F0"/>
  </sheetPr>
  <dimension ref="A1:L58"/>
  <sheetViews>
    <sheetView topLeftCell="A16" workbookViewId="0">
      <selection activeCell="B2" sqref="B2:B50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32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120" t="s">
        <v>16</v>
      </c>
    </row>
    <row r="3" spans="1:12" x14ac:dyDescent="0.25">
      <c r="A3" s="1" t="s">
        <v>9</v>
      </c>
      <c r="B3" s="133">
        <v>2572324</v>
      </c>
      <c r="C3" s="3">
        <v>1871775</v>
      </c>
      <c r="D3" s="3">
        <v>1426420</v>
      </c>
      <c r="E3" s="3">
        <v>642878</v>
      </c>
      <c r="F3" s="3">
        <v>692475</v>
      </c>
      <c r="G3" s="3">
        <v>207285</v>
      </c>
      <c r="H3" s="3"/>
      <c r="I3" s="3">
        <v>58550</v>
      </c>
      <c r="J3" s="3"/>
      <c r="K3" s="3">
        <v>7471707</v>
      </c>
      <c r="L3" s="119">
        <f>SUM(B3:J3)-K3</f>
        <v>0</v>
      </c>
    </row>
    <row r="4" spans="1:12" x14ac:dyDescent="0.25">
      <c r="A4" s="1" t="s">
        <v>10</v>
      </c>
      <c r="B4" s="132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/>
      <c r="I4" s="1" t="e">
        <f>NA()</f>
        <v>#N/A</v>
      </c>
      <c r="J4" s="3"/>
      <c r="K4" s="1" t="e">
        <f>NA()</f>
        <v>#N/A</v>
      </c>
      <c r="L4" s="119" t="e">
        <f t="shared" ref="L4:L38" si="0">SUM(B4:J4)-K4</f>
        <v>#N/A</v>
      </c>
    </row>
    <row r="5" spans="1:12" x14ac:dyDescent="0.25">
      <c r="A5" s="1" t="s">
        <v>11</v>
      </c>
      <c r="B5" s="132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/>
      <c r="I5" s="1" t="e">
        <f>NA()</f>
        <v>#N/A</v>
      </c>
      <c r="J5" s="1"/>
      <c r="K5" s="1" t="e">
        <f>NA()</f>
        <v>#N/A</v>
      </c>
      <c r="L5" s="119" t="e">
        <f t="shared" si="0"/>
        <v>#N/A</v>
      </c>
    </row>
    <row r="6" spans="1:12" x14ac:dyDescent="0.25">
      <c r="A6" s="1" t="s">
        <v>12</v>
      </c>
      <c r="B6" s="133">
        <v>358674</v>
      </c>
      <c r="C6" s="3">
        <v>226217</v>
      </c>
      <c r="D6" s="3">
        <v>173719</v>
      </c>
      <c r="E6" s="3">
        <v>64199</v>
      </c>
      <c r="F6" s="3">
        <v>102271</v>
      </c>
      <c r="G6" s="3">
        <v>28653</v>
      </c>
      <c r="H6" s="3"/>
      <c r="I6" s="3">
        <v>11245</v>
      </c>
      <c r="J6" s="5"/>
      <c r="K6" s="3">
        <v>1178738</v>
      </c>
      <c r="L6" s="119">
        <f t="shared" si="0"/>
        <v>-213760</v>
      </c>
    </row>
    <row r="7" spans="1:12" x14ac:dyDescent="0.25">
      <c r="A7" s="1" t="s">
        <v>19</v>
      </c>
      <c r="B7" s="135">
        <f>SUM(B3,B6)</f>
        <v>2930998</v>
      </c>
      <c r="C7" s="117">
        <f t="shared" ref="C7:I7" si="1">SUM(C3,C6)</f>
        <v>2097992</v>
      </c>
      <c r="D7" s="117">
        <f t="shared" si="1"/>
        <v>1600139</v>
      </c>
      <c r="E7" s="117">
        <f t="shared" si="1"/>
        <v>707077</v>
      </c>
      <c r="F7" s="117">
        <f t="shared" si="1"/>
        <v>794746</v>
      </c>
      <c r="G7" s="117">
        <f t="shared" si="1"/>
        <v>235938</v>
      </c>
      <c r="H7" s="117"/>
      <c r="I7" s="117">
        <f t="shared" si="1"/>
        <v>69795</v>
      </c>
      <c r="J7" s="117"/>
      <c r="K7" s="117">
        <f t="shared" ref="K7" si="2">SUM(K3,K6)</f>
        <v>8650445</v>
      </c>
      <c r="L7" s="119">
        <f t="shared" si="0"/>
        <v>-213760</v>
      </c>
    </row>
    <row r="8" spans="1:12" x14ac:dyDescent="0.25">
      <c r="A8" s="1" t="s">
        <v>13</v>
      </c>
      <c r="B8" s="133" t="e">
        <f>NA()</f>
        <v>#N/A</v>
      </c>
      <c r="C8" s="3" t="e">
        <f>NA()</f>
        <v>#N/A</v>
      </c>
      <c r="D8" s="3" t="e">
        <f>NA()</f>
        <v>#N/A</v>
      </c>
      <c r="E8" s="3" t="e">
        <f>NA()</f>
        <v>#N/A</v>
      </c>
      <c r="F8" s="3" t="e">
        <f>NA()</f>
        <v>#N/A</v>
      </c>
      <c r="G8" s="3" t="e">
        <f>NA()</f>
        <v>#N/A</v>
      </c>
      <c r="H8" s="3"/>
      <c r="I8" s="3" t="e">
        <f>NA()</f>
        <v>#N/A</v>
      </c>
      <c r="J8" s="3"/>
      <c r="K8" s="3" t="e">
        <f>NA()</f>
        <v>#N/A</v>
      </c>
      <c r="L8" s="119" t="e">
        <f t="shared" si="0"/>
        <v>#N/A</v>
      </c>
    </row>
    <row r="9" spans="1:12" x14ac:dyDescent="0.25">
      <c r="A9" s="1" t="s">
        <v>14</v>
      </c>
      <c r="B9" s="133">
        <v>430</v>
      </c>
      <c r="C9" s="3">
        <v>8572</v>
      </c>
      <c r="D9" s="1">
        <v>475</v>
      </c>
      <c r="E9" s="3">
        <v>1940</v>
      </c>
      <c r="F9" s="3"/>
      <c r="G9" s="3">
        <v>66</v>
      </c>
      <c r="H9" s="3"/>
      <c r="I9" s="3">
        <v>38</v>
      </c>
      <c r="J9" s="3"/>
      <c r="K9" s="3"/>
      <c r="L9" s="119">
        <f t="shared" si="0"/>
        <v>11521</v>
      </c>
    </row>
    <row r="10" spans="1:12" x14ac:dyDescent="0.25">
      <c r="A10" s="1" t="s">
        <v>227</v>
      </c>
      <c r="B10" s="133">
        <v>83908</v>
      </c>
      <c r="C10" s="3">
        <v>49827</v>
      </c>
      <c r="D10" s="1">
        <v>28881</v>
      </c>
      <c r="E10" s="3">
        <v>27367</v>
      </c>
      <c r="F10" s="3"/>
      <c r="G10" s="3">
        <v>12256</v>
      </c>
      <c r="H10" s="3"/>
      <c r="I10" s="3">
        <v>0</v>
      </c>
      <c r="J10" s="3"/>
      <c r="K10" s="3"/>
      <c r="L10" s="119">
        <f t="shared" si="0"/>
        <v>202239</v>
      </c>
    </row>
    <row r="11" spans="1:12" x14ac:dyDescent="0.25">
      <c r="A11" s="1" t="s">
        <v>8</v>
      </c>
      <c r="B11" s="133">
        <v>3015336</v>
      </c>
      <c r="C11" s="3">
        <v>2156391</v>
      </c>
      <c r="D11" s="3">
        <v>1629495</v>
      </c>
      <c r="E11" s="3">
        <v>736384</v>
      </c>
      <c r="F11" s="3">
        <v>794746</v>
      </c>
      <c r="G11" s="3">
        <v>248260</v>
      </c>
      <c r="H11" s="3"/>
      <c r="I11" s="3">
        <v>69833</v>
      </c>
      <c r="J11" s="3"/>
      <c r="K11" s="3">
        <v>8650445</v>
      </c>
      <c r="L11" s="119">
        <f t="shared" si="0"/>
        <v>0</v>
      </c>
    </row>
    <row r="12" spans="1:12" x14ac:dyDescent="0.25">
      <c r="A12" s="120" t="s">
        <v>16</v>
      </c>
      <c r="B12" s="136">
        <f>SUM(B7,B9:B10)-B11</f>
        <v>0</v>
      </c>
      <c r="C12" s="119">
        <f t="shared" ref="C12:K12" si="3">SUM(C7,C9:C10)-C11</f>
        <v>0</v>
      </c>
      <c r="D12" s="119">
        <f t="shared" si="3"/>
        <v>0</v>
      </c>
      <c r="E12" s="119">
        <f t="shared" si="3"/>
        <v>0</v>
      </c>
      <c r="F12" s="119">
        <f t="shared" si="3"/>
        <v>0</v>
      </c>
      <c r="G12" s="119">
        <f t="shared" si="3"/>
        <v>0</v>
      </c>
      <c r="H12" s="119">
        <f t="shared" si="3"/>
        <v>0</v>
      </c>
      <c r="I12" s="119">
        <f t="shared" si="3"/>
        <v>0</v>
      </c>
      <c r="J12" s="119"/>
      <c r="K12" s="119">
        <f t="shared" si="3"/>
        <v>0</v>
      </c>
      <c r="L12" s="119">
        <f t="shared" si="0"/>
        <v>0</v>
      </c>
    </row>
    <row r="13" spans="1:12" x14ac:dyDescent="0.25">
      <c r="A13" s="1"/>
      <c r="B13" s="132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2" x14ac:dyDescent="0.25">
      <c r="A14" s="1" t="s">
        <v>22</v>
      </c>
      <c r="B14" s="132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2" x14ac:dyDescent="0.25">
      <c r="A15" s="1" t="s">
        <v>0</v>
      </c>
      <c r="B15" s="132" t="str">
        <f>B2</f>
        <v>NSW &amp; ACT</v>
      </c>
      <c r="C15" s="1" t="str">
        <f t="shared" ref="C15:K15" si="4">C2</f>
        <v>Vic</v>
      </c>
      <c r="D15" s="1" t="str">
        <f t="shared" si="4"/>
        <v>Qld</v>
      </c>
      <c r="E15" s="1" t="str">
        <f t="shared" si="4"/>
        <v>SA</v>
      </c>
      <c r="F15" s="1" t="str">
        <f t="shared" si="4"/>
        <v>WA</v>
      </c>
      <c r="G15" s="1" t="str">
        <f t="shared" si="4"/>
        <v>Tas</v>
      </c>
      <c r="H15" s="1" t="str">
        <f t="shared" si="4"/>
        <v>ACT</v>
      </c>
      <c r="I15" s="1" t="str">
        <f t="shared" si="4"/>
        <v>NT</v>
      </c>
      <c r="J15" s="1" t="str">
        <f t="shared" si="4"/>
        <v>PNG</v>
      </c>
      <c r="K15" s="1" t="str">
        <f t="shared" si="4"/>
        <v>Total</v>
      </c>
      <c r="L15" s="119" t="e">
        <f t="shared" si="0"/>
        <v>#VALUE!</v>
      </c>
    </row>
    <row r="16" spans="1:12" x14ac:dyDescent="0.25">
      <c r="A16" s="1" t="s">
        <v>9</v>
      </c>
      <c r="B16" s="137">
        <v>18531.856</v>
      </c>
      <c r="C16" s="9">
        <v>9986.5949999999993</v>
      </c>
      <c r="D16" s="9">
        <v>10631.502</v>
      </c>
      <c r="E16" s="9">
        <v>3944</v>
      </c>
      <c r="F16" s="9">
        <v>3844.7220000000002</v>
      </c>
      <c r="G16" s="9">
        <v>1755.729</v>
      </c>
      <c r="H16" s="9"/>
      <c r="I16" s="9">
        <v>444.87799999999999</v>
      </c>
      <c r="J16" s="9"/>
      <c r="K16" s="9">
        <v>49139.281999999999</v>
      </c>
      <c r="L16" s="121">
        <f t="shared" si="0"/>
        <v>0</v>
      </c>
    </row>
    <row r="17" spans="1:12" x14ac:dyDescent="0.25">
      <c r="A17" s="1" t="s">
        <v>10</v>
      </c>
      <c r="B17" s="132" t="e">
        <f>NA()</f>
        <v>#N/A</v>
      </c>
      <c r="C17" s="1" t="e">
        <f>NA()</f>
        <v>#N/A</v>
      </c>
      <c r="D17" s="1" t="e">
        <f>NA()</f>
        <v>#N/A</v>
      </c>
      <c r="E17" s="1" t="e">
        <f>NA()</f>
        <v>#N/A</v>
      </c>
      <c r="F17" s="1" t="e">
        <f>NA()</f>
        <v>#N/A</v>
      </c>
      <c r="G17" s="1" t="e">
        <f>NA()</f>
        <v>#N/A</v>
      </c>
      <c r="H17" s="1"/>
      <c r="I17" s="1" t="e">
        <f>NA()</f>
        <v>#N/A</v>
      </c>
      <c r="J17" s="9"/>
      <c r="K17" s="9" t="e">
        <f>NA()</f>
        <v>#N/A</v>
      </c>
      <c r="L17" s="121" t="e">
        <f t="shared" si="0"/>
        <v>#N/A</v>
      </c>
    </row>
    <row r="18" spans="1:12" x14ac:dyDescent="0.25">
      <c r="A18" s="1" t="s">
        <v>11</v>
      </c>
      <c r="B18" s="132" t="e">
        <f>NA()</f>
        <v>#N/A</v>
      </c>
      <c r="C18" s="1" t="e">
        <f>NA()</f>
        <v>#N/A</v>
      </c>
      <c r="D18" s="1" t="e">
        <f>NA()</f>
        <v>#N/A</v>
      </c>
      <c r="E18" s="1" t="e">
        <f>NA()</f>
        <v>#N/A</v>
      </c>
      <c r="F18" s="1" t="e">
        <f>NA()</f>
        <v>#N/A</v>
      </c>
      <c r="G18" s="1" t="e">
        <f>NA()</f>
        <v>#N/A</v>
      </c>
      <c r="H18" s="1"/>
      <c r="I18" s="1" t="e">
        <f>NA()</f>
        <v>#N/A</v>
      </c>
      <c r="J18" s="9"/>
      <c r="K18" s="9" t="e">
        <f>NA()</f>
        <v>#N/A</v>
      </c>
      <c r="L18" s="121" t="e">
        <f t="shared" si="0"/>
        <v>#N/A</v>
      </c>
    </row>
    <row r="19" spans="1:12" x14ac:dyDescent="0.25">
      <c r="A19" s="9" t="s">
        <v>12</v>
      </c>
      <c r="B19" s="137">
        <v>41213.866000000002</v>
      </c>
      <c r="C19" s="9">
        <v>27309.734</v>
      </c>
      <c r="D19" s="9">
        <v>24138.097000000002</v>
      </c>
      <c r="E19" s="9">
        <v>6677.25</v>
      </c>
      <c r="F19" s="9">
        <v>7790.44</v>
      </c>
      <c r="G19" s="9">
        <v>7423.3019999999997</v>
      </c>
      <c r="H19" s="9"/>
      <c r="I19" s="9">
        <v>1087.213</v>
      </c>
      <c r="J19" s="15"/>
      <c r="K19" s="9">
        <v>118496.121</v>
      </c>
      <c r="L19" s="121">
        <f t="shared" si="0"/>
        <v>-2856.2189999999828</v>
      </c>
    </row>
    <row r="20" spans="1:12" x14ac:dyDescent="0.25">
      <c r="A20" s="1" t="s">
        <v>19</v>
      </c>
      <c r="B20" s="139">
        <f>SUM(B16,B19)</f>
        <v>59745.722000000002</v>
      </c>
      <c r="C20" s="118">
        <f>SUM(C16,C19)</f>
        <v>37296.328999999998</v>
      </c>
      <c r="D20" s="118">
        <f>SUM(D16,D19)</f>
        <v>34769.599000000002</v>
      </c>
      <c r="E20" s="118">
        <f>SUM(E16,E19)</f>
        <v>10621.25</v>
      </c>
      <c r="F20" s="118">
        <f t="shared" ref="F20:K20" si="5">SUM(F16,F19)</f>
        <v>11635.162</v>
      </c>
      <c r="G20" s="118">
        <f t="shared" si="5"/>
        <v>9179.030999999999</v>
      </c>
      <c r="H20" s="118"/>
      <c r="I20" s="118">
        <f t="shared" si="5"/>
        <v>1532.0909999999999</v>
      </c>
      <c r="J20" s="118"/>
      <c r="K20" s="118">
        <f t="shared" si="5"/>
        <v>167635.40299999999</v>
      </c>
      <c r="L20" s="121">
        <f t="shared" si="0"/>
        <v>-2856.2189999999828</v>
      </c>
    </row>
    <row r="21" spans="1:12" x14ac:dyDescent="0.25">
      <c r="A21" s="1" t="s">
        <v>13</v>
      </c>
      <c r="B21" s="137" t="e">
        <f>NA()</f>
        <v>#N/A</v>
      </c>
      <c r="C21" s="9" t="e">
        <f>NA()</f>
        <v>#N/A</v>
      </c>
      <c r="D21" s="9" t="e">
        <f>NA()</f>
        <v>#N/A</v>
      </c>
      <c r="E21" s="9" t="e">
        <f>NA()</f>
        <v>#N/A</v>
      </c>
      <c r="F21" s="9" t="e">
        <f>NA()</f>
        <v>#N/A</v>
      </c>
      <c r="G21" s="9" t="e">
        <f>NA()</f>
        <v>#N/A</v>
      </c>
      <c r="H21" s="9"/>
      <c r="I21" s="9" t="e">
        <f>NA()</f>
        <v>#N/A</v>
      </c>
      <c r="J21" s="9"/>
      <c r="K21" s="9" t="e">
        <f>NA()</f>
        <v>#N/A</v>
      </c>
      <c r="L21" s="121" t="e">
        <f t="shared" si="0"/>
        <v>#N/A</v>
      </c>
    </row>
    <row r="22" spans="1:12" x14ac:dyDescent="0.25">
      <c r="A22" s="1" t="s">
        <v>14</v>
      </c>
      <c r="B22" s="137">
        <v>310.87</v>
      </c>
      <c r="C22" s="9">
        <v>282.45</v>
      </c>
      <c r="D22" s="9">
        <v>158.27000000000001</v>
      </c>
      <c r="E22" s="9">
        <v>92</v>
      </c>
      <c r="F22" s="9"/>
      <c r="G22" s="9">
        <v>22.515999999999998</v>
      </c>
      <c r="H22" s="9"/>
      <c r="I22" s="9">
        <v>17.422999999999998</v>
      </c>
      <c r="J22" s="9"/>
      <c r="K22" s="9"/>
      <c r="L22" s="121">
        <f t="shared" si="0"/>
        <v>883.52899999999988</v>
      </c>
    </row>
    <row r="23" spans="1:12" x14ac:dyDescent="0.25">
      <c r="A23" s="1" t="s">
        <v>15</v>
      </c>
      <c r="B23" s="137">
        <v>892.71799999999996</v>
      </c>
      <c r="C23" s="9"/>
      <c r="D23" s="9">
        <v>577.54</v>
      </c>
      <c r="E23" s="9">
        <v>332</v>
      </c>
      <c r="F23" s="9"/>
      <c r="G23" s="9">
        <v>170.43199999999999</v>
      </c>
      <c r="H23" s="9"/>
      <c r="I23" s="9"/>
      <c r="J23" s="9"/>
      <c r="K23" s="9"/>
      <c r="L23" s="121">
        <f t="shared" si="0"/>
        <v>1972.6899999999998</v>
      </c>
    </row>
    <row r="24" spans="1:12" x14ac:dyDescent="0.25">
      <c r="A24" s="1" t="s">
        <v>8</v>
      </c>
      <c r="B24" s="137">
        <v>60949.31</v>
      </c>
      <c r="C24" s="9">
        <v>37578.779000000002</v>
      </c>
      <c r="D24" s="9">
        <v>35505.409</v>
      </c>
      <c r="E24" s="9">
        <v>11045.25</v>
      </c>
      <c r="F24" s="9">
        <v>11635.162</v>
      </c>
      <c r="G24" s="9">
        <v>9371.9789999999994</v>
      </c>
      <c r="H24" s="9"/>
      <c r="I24" s="9">
        <v>1549.5139999999999</v>
      </c>
      <c r="J24" s="9"/>
      <c r="K24" s="9">
        <v>167635.40299999999</v>
      </c>
      <c r="L24" s="121">
        <f t="shared" si="0"/>
        <v>0</v>
      </c>
    </row>
    <row r="25" spans="1:12" x14ac:dyDescent="0.25">
      <c r="A25" s="120" t="s">
        <v>16</v>
      </c>
      <c r="B25" s="136">
        <f>SUM(B20,B22:B23)-B24</f>
        <v>0</v>
      </c>
      <c r="C25" s="119">
        <f t="shared" ref="C25:K25" si="6">SUM(C20,C22:C23)-C24</f>
        <v>0</v>
      </c>
      <c r="D25" s="119">
        <f t="shared" si="6"/>
        <v>0</v>
      </c>
      <c r="E25" s="119">
        <f t="shared" si="6"/>
        <v>0</v>
      </c>
      <c r="F25" s="119">
        <f t="shared" si="6"/>
        <v>0</v>
      </c>
      <c r="G25" s="119">
        <f t="shared" si="6"/>
        <v>0</v>
      </c>
      <c r="H25" s="119">
        <f t="shared" si="6"/>
        <v>0</v>
      </c>
      <c r="I25" s="119">
        <f t="shared" si="6"/>
        <v>0</v>
      </c>
      <c r="J25" s="119"/>
      <c r="K25" s="119">
        <f t="shared" si="6"/>
        <v>0</v>
      </c>
      <c r="L25" s="121">
        <f t="shared" si="0"/>
        <v>0</v>
      </c>
    </row>
    <row r="26" spans="1:12" x14ac:dyDescent="0.25">
      <c r="A26" s="1"/>
      <c r="B26" s="137"/>
      <c r="C26" s="9"/>
      <c r="D26" s="9"/>
      <c r="E26" s="9"/>
      <c r="F26" s="9"/>
      <c r="G26" s="9"/>
      <c r="H26" s="9"/>
      <c r="I26" s="9"/>
      <c r="J26" s="9"/>
      <c r="K26" s="9"/>
      <c r="L26" s="121"/>
    </row>
    <row r="27" spans="1:12" x14ac:dyDescent="0.25">
      <c r="A27" s="1" t="s">
        <v>27</v>
      </c>
      <c r="B27" s="137"/>
      <c r="C27" s="9"/>
      <c r="D27" s="9"/>
      <c r="E27" s="9"/>
      <c r="F27" s="9"/>
      <c r="G27" s="9"/>
      <c r="H27" s="9"/>
      <c r="I27" s="9"/>
      <c r="J27" s="9"/>
      <c r="K27" s="9"/>
      <c r="L27" s="121"/>
    </row>
    <row r="28" spans="1:12" x14ac:dyDescent="0.25">
      <c r="A28" s="1" t="s">
        <v>0</v>
      </c>
      <c r="B28" s="137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121" t="e">
        <f t="shared" si="0"/>
        <v>#VALUE!</v>
      </c>
    </row>
    <row r="29" spans="1:12" x14ac:dyDescent="0.25">
      <c r="A29" s="1" t="s">
        <v>9</v>
      </c>
      <c r="B29" s="137" t="e">
        <f>NA()</f>
        <v>#N/A</v>
      </c>
      <c r="C29" s="9" t="e">
        <f>NA()</f>
        <v>#N/A</v>
      </c>
      <c r="D29" s="9" t="e">
        <f>NA()</f>
        <v>#N/A</v>
      </c>
      <c r="E29" s="9" t="e">
        <f>NA()</f>
        <v>#N/A</v>
      </c>
      <c r="F29" s="9" t="e">
        <f>NA()</f>
        <v>#N/A</v>
      </c>
      <c r="G29" s="9" t="e">
        <f>NA()</f>
        <v>#N/A</v>
      </c>
      <c r="H29" s="9"/>
      <c r="I29" s="9" t="e">
        <f>NA()</f>
        <v>#N/A</v>
      </c>
      <c r="J29" s="9"/>
      <c r="K29" s="9" t="e">
        <f>NA()</f>
        <v>#N/A</v>
      </c>
      <c r="L29" s="121" t="e">
        <f t="shared" si="0"/>
        <v>#N/A</v>
      </c>
    </row>
    <row r="30" spans="1:12" x14ac:dyDescent="0.25">
      <c r="A30" s="1" t="s">
        <v>10</v>
      </c>
      <c r="B30" s="137" t="e">
        <f>NA()</f>
        <v>#N/A</v>
      </c>
      <c r="C30" s="9" t="e">
        <f>NA()</f>
        <v>#N/A</v>
      </c>
      <c r="D30" s="9" t="e">
        <f>NA()</f>
        <v>#N/A</v>
      </c>
      <c r="E30" s="9" t="e">
        <f>NA()</f>
        <v>#N/A</v>
      </c>
      <c r="F30" s="9" t="e">
        <f>NA()</f>
        <v>#N/A</v>
      </c>
      <c r="G30" s="9" t="e">
        <f>NA()</f>
        <v>#N/A</v>
      </c>
      <c r="H30" s="9"/>
      <c r="I30" s="9" t="e">
        <f>NA()</f>
        <v>#N/A</v>
      </c>
      <c r="J30" s="9"/>
      <c r="K30" s="9" t="e">
        <f>NA()</f>
        <v>#N/A</v>
      </c>
      <c r="L30" s="121" t="e">
        <f t="shared" si="0"/>
        <v>#N/A</v>
      </c>
    </row>
    <row r="31" spans="1:12" x14ac:dyDescent="0.25">
      <c r="A31" s="1" t="s">
        <v>11</v>
      </c>
      <c r="B31" s="137" t="e">
        <f>NA()</f>
        <v>#N/A</v>
      </c>
      <c r="C31" s="9" t="e">
        <f>NA()</f>
        <v>#N/A</v>
      </c>
      <c r="D31" s="9" t="e">
        <f>NA()</f>
        <v>#N/A</v>
      </c>
      <c r="E31" s="9" t="e">
        <f>NA()</f>
        <v>#N/A</v>
      </c>
      <c r="F31" s="9" t="e">
        <f>NA()</f>
        <v>#N/A</v>
      </c>
      <c r="G31" s="9" t="e">
        <f>NA()</f>
        <v>#N/A</v>
      </c>
      <c r="H31" s="9"/>
      <c r="I31" s="9" t="e">
        <f>NA()</f>
        <v>#N/A</v>
      </c>
      <c r="J31" s="9"/>
      <c r="K31" s="9" t="e">
        <f>NA()</f>
        <v>#N/A</v>
      </c>
      <c r="L31" s="121" t="e">
        <f t="shared" si="0"/>
        <v>#N/A</v>
      </c>
    </row>
    <row r="32" spans="1:12" x14ac:dyDescent="0.25">
      <c r="A32" s="1" t="s">
        <v>12</v>
      </c>
      <c r="B32" s="137" t="e">
        <f>NA()</f>
        <v>#N/A</v>
      </c>
      <c r="C32" s="9" t="e">
        <f>NA()</f>
        <v>#N/A</v>
      </c>
      <c r="D32" s="9" t="e">
        <f>NA()</f>
        <v>#N/A</v>
      </c>
      <c r="E32" s="9" t="e">
        <f>NA()</f>
        <v>#N/A</v>
      </c>
      <c r="F32" s="9" t="e">
        <f>NA()</f>
        <v>#N/A</v>
      </c>
      <c r="G32" s="9" t="e">
        <f>NA()</f>
        <v>#N/A</v>
      </c>
      <c r="H32" s="9"/>
      <c r="I32" s="9" t="e">
        <f>NA()</f>
        <v>#N/A</v>
      </c>
      <c r="J32" s="9"/>
      <c r="K32" s="9" t="e">
        <f>NA()</f>
        <v>#N/A</v>
      </c>
      <c r="L32" s="121" t="e">
        <f t="shared" si="0"/>
        <v>#N/A</v>
      </c>
    </row>
    <row r="33" spans="1:12" x14ac:dyDescent="0.25">
      <c r="A33" s="1" t="s">
        <v>19</v>
      </c>
      <c r="B33" s="137" t="e">
        <f>NA()</f>
        <v>#N/A</v>
      </c>
      <c r="C33" s="9" t="e">
        <f>NA()</f>
        <v>#N/A</v>
      </c>
      <c r="D33" s="9" t="e">
        <f>NA()</f>
        <v>#N/A</v>
      </c>
      <c r="E33" s="9" t="e">
        <f>NA()</f>
        <v>#N/A</v>
      </c>
      <c r="F33" s="9" t="e">
        <f>NA()</f>
        <v>#N/A</v>
      </c>
      <c r="G33" s="9" t="e">
        <f>NA()</f>
        <v>#N/A</v>
      </c>
      <c r="H33" s="9"/>
      <c r="I33" s="9" t="e">
        <f>NA()</f>
        <v>#N/A</v>
      </c>
      <c r="J33" s="9"/>
      <c r="K33" s="9" t="e">
        <f>NA()</f>
        <v>#N/A</v>
      </c>
      <c r="L33" s="121" t="e">
        <f t="shared" si="0"/>
        <v>#N/A</v>
      </c>
    </row>
    <row r="34" spans="1:12" x14ac:dyDescent="0.25">
      <c r="A34" s="1" t="s">
        <v>13</v>
      </c>
      <c r="B34" s="137" t="e">
        <f>NA()</f>
        <v>#N/A</v>
      </c>
      <c r="C34" s="9" t="e">
        <f>NA()</f>
        <v>#N/A</v>
      </c>
      <c r="D34" s="9" t="e">
        <f>NA()</f>
        <v>#N/A</v>
      </c>
      <c r="E34" s="9" t="e">
        <f>NA()</f>
        <v>#N/A</v>
      </c>
      <c r="F34" s="9" t="e">
        <f>NA()</f>
        <v>#N/A</v>
      </c>
      <c r="G34" s="9" t="e">
        <f>NA()</f>
        <v>#N/A</v>
      </c>
      <c r="H34" s="9"/>
      <c r="I34" s="9" t="e">
        <f>NA()</f>
        <v>#N/A</v>
      </c>
      <c r="J34" s="9"/>
      <c r="K34" s="9" t="e">
        <f>NA()</f>
        <v>#N/A</v>
      </c>
      <c r="L34" s="121" t="e">
        <f t="shared" si="0"/>
        <v>#N/A</v>
      </c>
    </row>
    <row r="35" spans="1:12" x14ac:dyDescent="0.25">
      <c r="A35" s="1" t="s">
        <v>14</v>
      </c>
      <c r="B35" s="137" t="e">
        <f>NA()</f>
        <v>#N/A</v>
      </c>
      <c r="C35" s="9" t="e">
        <f>NA()</f>
        <v>#N/A</v>
      </c>
      <c r="D35" s="9" t="e">
        <f>NA()</f>
        <v>#N/A</v>
      </c>
      <c r="E35" s="9" t="e">
        <f>NA()</f>
        <v>#N/A</v>
      </c>
      <c r="F35" s="9" t="e">
        <f>NA()</f>
        <v>#N/A</v>
      </c>
      <c r="G35" s="9" t="e">
        <f>NA()</f>
        <v>#N/A</v>
      </c>
      <c r="H35" s="9"/>
      <c r="I35" s="9" t="e">
        <f>NA()</f>
        <v>#N/A</v>
      </c>
      <c r="J35" s="9"/>
      <c r="K35" s="9" t="e">
        <f>NA()</f>
        <v>#N/A</v>
      </c>
      <c r="L35" s="121" t="e">
        <f t="shared" si="0"/>
        <v>#N/A</v>
      </c>
    </row>
    <row r="36" spans="1:12" x14ac:dyDescent="0.25">
      <c r="A36" s="1" t="s">
        <v>15</v>
      </c>
      <c r="B36" s="137" t="e">
        <f>NA()</f>
        <v>#N/A</v>
      </c>
      <c r="C36" s="9" t="e">
        <f>NA()</f>
        <v>#N/A</v>
      </c>
      <c r="D36" s="9" t="e">
        <f>NA()</f>
        <v>#N/A</v>
      </c>
      <c r="E36" s="9" t="e">
        <f>NA()</f>
        <v>#N/A</v>
      </c>
      <c r="F36" s="9" t="e">
        <f>NA()</f>
        <v>#N/A</v>
      </c>
      <c r="G36" s="9" t="e">
        <f>NA()</f>
        <v>#N/A</v>
      </c>
      <c r="H36" s="9"/>
      <c r="I36" s="9" t="e">
        <f>NA()</f>
        <v>#N/A</v>
      </c>
      <c r="J36" s="9"/>
      <c r="K36" s="9" t="e">
        <f>NA()</f>
        <v>#N/A</v>
      </c>
      <c r="L36" s="121" t="e">
        <f t="shared" si="0"/>
        <v>#N/A</v>
      </c>
    </row>
    <row r="37" spans="1:12" x14ac:dyDescent="0.25">
      <c r="A37" s="1" t="s">
        <v>8</v>
      </c>
      <c r="B37" s="137" t="e">
        <f>NA()</f>
        <v>#N/A</v>
      </c>
      <c r="C37" s="9" t="e">
        <f>NA()</f>
        <v>#N/A</v>
      </c>
      <c r="D37" s="9" t="e">
        <f>NA()</f>
        <v>#N/A</v>
      </c>
      <c r="E37" s="9" t="e">
        <f>NA()</f>
        <v>#N/A</v>
      </c>
      <c r="F37" s="9" t="e">
        <f>NA()</f>
        <v>#N/A</v>
      </c>
      <c r="G37" s="9" t="e">
        <f>NA()</f>
        <v>#N/A</v>
      </c>
      <c r="H37" s="9"/>
      <c r="I37" s="9" t="e">
        <f>NA()</f>
        <v>#N/A</v>
      </c>
      <c r="J37" s="9"/>
      <c r="K37" s="9" t="e">
        <f>NA()</f>
        <v>#N/A</v>
      </c>
      <c r="L37" s="121" t="e">
        <f t="shared" si="0"/>
        <v>#N/A</v>
      </c>
    </row>
    <row r="38" spans="1:12" x14ac:dyDescent="0.25">
      <c r="A38" s="120" t="s">
        <v>16</v>
      </c>
      <c r="B38" s="143" t="e">
        <f>SUM(B33:B36)-B37</f>
        <v>#N/A</v>
      </c>
      <c r="C38" s="121" t="e">
        <f t="shared" ref="C38:K38" si="7">SUM(C33:C36)-C37</f>
        <v>#N/A</v>
      </c>
      <c r="D38" s="121" t="e">
        <f t="shared" si="7"/>
        <v>#N/A</v>
      </c>
      <c r="E38" s="121" t="e">
        <f t="shared" si="7"/>
        <v>#N/A</v>
      </c>
      <c r="F38" s="121" t="e">
        <f t="shared" si="7"/>
        <v>#N/A</v>
      </c>
      <c r="G38" s="121" t="e">
        <f t="shared" si="7"/>
        <v>#N/A</v>
      </c>
      <c r="H38" s="121">
        <f t="shared" si="7"/>
        <v>0</v>
      </c>
      <c r="I38" s="121" t="e">
        <f t="shared" si="7"/>
        <v>#N/A</v>
      </c>
      <c r="J38" s="121">
        <f t="shared" si="7"/>
        <v>0</v>
      </c>
      <c r="K38" s="121" t="e">
        <f t="shared" si="7"/>
        <v>#N/A</v>
      </c>
      <c r="L38" s="121" t="e">
        <f t="shared" si="0"/>
        <v>#N/A</v>
      </c>
    </row>
    <row r="39" spans="1:12" x14ac:dyDescent="0.25">
      <c r="B39" s="141"/>
      <c r="L39" s="4"/>
    </row>
    <row r="40" spans="1:12" x14ac:dyDescent="0.25">
      <c r="A40" s="1" t="s">
        <v>20</v>
      </c>
      <c r="B40" s="141"/>
      <c r="L40" s="4"/>
    </row>
    <row r="41" spans="1:12" x14ac:dyDescent="0.25">
      <c r="A41" s="1" t="s">
        <v>0</v>
      </c>
      <c r="B41" s="132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/>
    </row>
    <row r="42" spans="1:12" x14ac:dyDescent="0.25">
      <c r="A42" s="1" t="s">
        <v>9</v>
      </c>
      <c r="B42" s="142" t="e">
        <f>B29*100/B16</f>
        <v>#N/A</v>
      </c>
      <c r="C42" s="124" t="e">
        <f t="shared" ref="C42:J42" si="8">C29*100/C16</f>
        <v>#N/A</v>
      </c>
      <c r="D42" s="124" t="e">
        <f t="shared" si="8"/>
        <v>#N/A</v>
      </c>
      <c r="E42" s="124" t="e">
        <f t="shared" si="8"/>
        <v>#N/A</v>
      </c>
      <c r="F42" s="124" t="e">
        <f t="shared" si="8"/>
        <v>#N/A</v>
      </c>
      <c r="G42" s="124" t="e">
        <f t="shared" si="8"/>
        <v>#N/A</v>
      </c>
      <c r="H42" s="124" t="e">
        <f t="shared" si="8"/>
        <v>#DIV/0!</v>
      </c>
      <c r="I42" s="124" t="e">
        <f t="shared" si="8"/>
        <v>#N/A</v>
      </c>
      <c r="J42" s="124" t="e">
        <f t="shared" si="8"/>
        <v>#DIV/0!</v>
      </c>
      <c r="K42" s="131">
        <v>10.91</v>
      </c>
      <c r="L42" s="4"/>
    </row>
    <row r="43" spans="1:12" x14ac:dyDescent="0.25">
      <c r="A43" s="1" t="s">
        <v>10</v>
      </c>
      <c r="B43" s="142" t="e">
        <f t="shared" ref="B43:K50" si="9">B30*100/B17</f>
        <v>#N/A</v>
      </c>
      <c r="C43" s="124" t="e">
        <f t="shared" si="9"/>
        <v>#N/A</v>
      </c>
      <c r="D43" s="124" t="e">
        <f t="shared" si="9"/>
        <v>#N/A</v>
      </c>
      <c r="E43" s="124" t="e">
        <f t="shared" si="9"/>
        <v>#N/A</v>
      </c>
      <c r="F43" s="124" t="e">
        <f t="shared" si="9"/>
        <v>#N/A</v>
      </c>
      <c r="G43" s="124" t="e">
        <f t="shared" si="9"/>
        <v>#N/A</v>
      </c>
      <c r="H43" s="124" t="e">
        <f t="shared" si="9"/>
        <v>#DIV/0!</v>
      </c>
      <c r="I43" s="124" t="e">
        <f t="shared" si="9"/>
        <v>#N/A</v>
      </c>
      <c r="J43" s="124" t="e">
        <f t="shared" si="9"/>
        <v>#DIV/0!</v>
      </c>
      <c r="K43" s="124" t="e">
        <f t="shared" si="9"/>
        <v>#N/A</v>
      </c>
      <c r="L43" s="4"/>
    </row>
    <row r="44" spans="1:12" x14ac:dyDescent="0.25">
      <c r="A44" s="1" t="s">
        <v>11</v>
      </c>
      <c r="B44" s="142" t="e">
        <f t="shared" si="9"/>
        <v>#N/A</v>
      </c>
      <c r="C44" s="124" t="e">
        <f t="shared" si="9"/>
        <v>#N/A</v>
      </c>
      <c r="D44" s="124" t="e">
        <f t="shared" si="9"/>
        <v>#N/A</v>
      </c>
      <c r="E44" s="124" t="e">
        <f t="shared" si="9"/>
        <v>#N/A</v>
      </c>
      <c r="F44" s="124" t="e">
        <f t="shared" si="9"/>
        <v>#N/A</v>
      </c>
      <c r="G44" s="124" t="e">
        <f t="shared" si="9"/>
        <v>#N/A</v>
      </c>
      <c r="H44" s="124" t="e">
        <f t="shared" si="9"/>
        <v>#DIV/0!</v>
      </c>
      <c r="I44" s="124" t="e">
        <f t="shared" si="9"/>
        <v>#N/A</v>
      </c>
      <c r="J44" s="124" t="e">
        <f t="shared" si="9"/>
        <v>#DIV/0!</v>
      </c>
      <c r="K44" s="124" t="e">
        <f t="shared" si="9"/>
        <v>#N/A</v>
      </c>
      <c r="L44" s="4"/>
    </row>
    <row r="45" spans="1:12" x14ac:dyDescent="0.25">
      <c r="A45" s="1" t="s">
        <v>12</v>
      </c>
      <c r="B45" s="142" t="e">
        <f t="shared" si="9"/>
        <v>#N/A</v>
      </c>
      <c r="C45" s="124" t="e">
        <f t="shared" si="9"/>
        <v>#N/A</v>
      </c>
      <c r="D45" s="124" t="e">
        <f t="shared" si="9"/>
        <v>#N/A</v>
      </c>
      <c r="E45" s="124" t="e">
        <f t="shared" si="9"/>
        <v>#N/A</v>
      </c>
      <c r="F45" s="124" t="e">
        <f t="shared" si="9"/>
        <v>#N/A</v>
      </c>
      <c r="G45" s="124" t="e">
        <f t="shared" si="9"/>
        <v>#N/A</v>
      </c>
      <c r="H45" s="124" t="e">
        <f t="shared" si="9"/>
        <v>#DIV/0!</v>
      </c>
      <c r="I45" s="124" t="e">
        <f t="shared" si="9"/>
        <v>#N/A</v>
      </c>
      <c r="J45" s="124" t="e">
        <f t="shared" si="9"/>
        <v>#DIV/0!</v>
      </c>
      <c r="K45" s="124" t="e">
        <f t="shared" si="9"/>
        <v>#N/A</v>
      </c>
      <c r="L45" s="4"/>
    </row>
    <row r="46" spans="1:12" x14ac:dyDescent="0.25">
      <c r="A46" s="1" t="s">
        <v>19</v>
      </c>
      <c r="B46" s="142" t="e">
        <f t="shared" si="9"/>
        <v>#N/A</v>
      </c>
      <c r="C46" s="124" t="e">
        <f t="shared" si="9"/>
        <v>#N/A</v>
      </c>
      <c r="D46" s="124" t="e">
        <f t="shared" si="9"/>
        <v>#N/A</v>
      </c>
      <c r="E46" s="124" t="e">
        <f t="shared" si="9"/>
        <v>#N/A</v>
      </c>
      <c r="F46" s="124" t="e">
        <f t="shared" si="9"/>
        <v>#N/A</v>
      </c>
      <c r="G46" s="124" t="e">
        <f t="shared" si="9"/>
        <v>#N/A</v>
      </c>
      <c r="H46" s="124" t="e">
        <f t="shared" si="9"/>
        <v>#DIV/0!</v>
      </c>
      <c r="I46" s="124" t="e">
        <f t="shared" si="9"/>
        <v>#N/A</v>
      </c>
      <c r="J46" s="124" t="e">
        <f t="shared" si="9"/>
        <v>#DIV/0!</v>
      </c>
      <c r="K46" s="124" t="e">
        <f t="shared" si="9"/>
        <v>#N/A</v>
      </c>
      <c r="L46" s="4"/>
    </row>
    <row r="47" spans="1:12" x14ac:dyDescent="0.25">
      <c r="A47" s="1" t="s">
        <v>13</v>
      </c>
      <c r="B47" s="142" t="e">
        <f t="shared" si="9"/>
        <v>#N/A</v>
      </c>
      <c r="C47" s="124" t="e">
        <f t="shared" si="9"/>
        <v>#N/A</v>
      </c>
      <c r="D47" s="124" t="e">
        <f t="shared" si="9"/>
        <v>#N/A</v>
      </c>
      <c r="E47" s="124" t="e">
        <f t="shared" si="9"/>
        <v>#N/A</v>
      </c>
      <c r="F47" s="124" t="e">
        <f t="shared" si="9"/>
        <v>#N/A</v>
      </c>
      <c r="G47" s="124" t="e">
        <f t="shared" si="9"/>
        <v>#N/A</v>
      </c>
      <c r="H47" s="124" t="e">
        <f t="shared" si="9"/>
        <v>#DIV/0!</v>
      </c>
      <c r="I47" s="124" t="e">
        <f t="shared" si="9"/>
        <v>#N/A</v>
      </c>
      <c r="J47" s="124" t="e">
        <f t="shared" si="9"/>
        <v>#DIV/0!</v>
      </c>
      <c r="K47" s="124" t="e">
        <f t="shared" si="9"/>
        <v>#N/A</v>
      </c>
      <c r="L47" s="4"/>
    </row>
    <row r="48" spans="1:12" x14ac:dyDescent="0.25">
      <c r="A48" s="1" t="s">
        <v>14</v>
      </c>
      <c r="B48" s="142" t="e">
        <f t="shared" si="9"/>
        <v>#N/A</v>
      </c>
      <c r="C48" s="124" t="e">
        <f t="shared" si="9"/>
        <v>#N/A</v>
      </c>
      <c r="D48" s="124" t="e">
        <f t="shared" si="9"/>
        <v>#N/A</v>
      </c>
      <c r="E48" s="124" t="e">
        <f t="shared" si="9"/>
        <v>#N/A</v>
      </c>
      <c r="F48" s="124" t="e">
        <f t="shared" si="9"/>
        <v>#N/A</v>
      </c>
      <c r="G48" s="124" t="e">
        <f t="shared" si="9"/>
        <v>#N/A</v>
      </c>
      <c r="H48" s="124" t="e">
        <f t="shared" si="9"/>
        <v>#DIV/0!</v>
      </c>
      <c r="I48" s="124" t="e">
        <f t="shared" si="9"/>
        <v>#N/A</v>
      </c>
      <c r="J48" s="124" t="e">
        <f t="shared" si="9"/>
        <v>#DIV/0!</v>
      </c>
      <c r="K48" s="124" t="e">
        <f t="shared" si="9"/>
        <v>#N/A</v>
      </c>
      <c r="L48" s="4"/>
    </row>
    <row r="49" spans="1:12" x14ac:dyDescent="0.25">
      <c r="A49" s="1" t="s">
        <v>15</v>
      </c>
      <c r="B49" s="142" t="e">
        <f t="shared" si="9"/>
        <v>#N/A</v>
      </c>
      <c r="C49" s="124" t="e">
        <f t="shared" si="9"/>
        <v>#N/A</v>
      </c>
      <c r="D49" s="124" t="e">
        <f t="shared" si="9"/>
        <v>#N/A</v>
      </c>
      <c r="E49" s="124" t="e">
        <f t="shared" si="9"/>
        <v>#N/A</v>
      </c>
      <c r="F49" s="124" t="e">
        <f t="shared" si="9"/>
        <v>#N/A</v>
      </c>
      <c r="G49" s="124" t="e">
        <f t="shared" si="9"/>
        <v>#N/A</v>
      </c>
      <c r="H49" s="124" t="e">
        <f t="shared" si="9"/>
        <v>#DIV/0!</v>
      </c>
      <c r="I49" s="124" t="e">
        <f t="shared" si="9"/>
        <v>#N/A</v>
      </c>
      <c r="J49" s="124" t="e">
        <f t="shared" si="9"/>
        <v>#DIV/0!</v>
      </c>
      <c r="K49" s="124" t="e">
        <f t="shared" si="9"/>
        <v>#N/A</v>
      </c>
      <c r="L49" s="4"/>
    </row>
    <row r="50" spans="1:12" x14ac:dyDescent="0.25">
      <c r="A50" s="1" t="s">
        <v>8</v>
      </c>
      <c r="B50" s="142" t="e">
        <f t="shared" si="9"/>
        <v>#N/A</v>
      </c>
      <c r="C50" s="124" t="e">
        <f t="shared" si="9"/>
        <v>#N/A</v>
      </c>
      <c r="D50" s="124" t="e">
        <f t="shared" si="9"/>
        <v>#N/A</v>
      </c>
      <c r="E50" s="124" t="e">
        <f t="shared" si="9"/>
        <v>#N/A</v>
      </c>
      <c r="F50" s="124" t="e">
        <f t="shared" si="9"/>
        <v>#N/A</v>
      </c>
      <c r="G50" s="124" t="e">
        <f t="shared" si="9"/>
        <v>#N/A</v>
      </c>
      <c r="H50" s="124" t="e">
        <f t="shared" si="9"/>
        <v>#DIV/0!</v>
      </c>
      <c r="I50" s="124" t="e">
        <f t="shared" si="9"/>
        <v>#N/A</v>
      </c>
      <c r="J50" s="124" t="e">
        <f t="shared" si="9"/>
        <v>#DIV/0!</v>
      </c>
      <c r="K50" s="131">
        <v>8.82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  <c r="L52" s="1" t="s">
        <v>8</v>
      </c>
    </row>
    <row r="53" spans="1:12" x14ac:dyDescent="0.25">
      <c r="A53" s="1" t="s">
        <v>9</v>
      </c>
      <c r="B53" s="24">
        <v>9.73</v>
      </c>
      <c r="C53" s="24">
        <v>12.65</v>
      </c>
      <c r="D53" s="24">
        <v>9.6300000000000008</v>
      </c>
      <c r="E53" s="116">
        <f>AVERAGE('1999'!E53,'2001'!E53)</f>
        <v>13.86</v>
      </c>
      <c r="F53" s="24">
        <v>13.68</v>
      </c>
      <c r="G53" s="24">
        <v>10.3</v>
      </c>
      <c r="H53" s="116">
        <f>AVERAGE('1999'!H53,'2001'!H53)</f>
        <v>8.98</v>
      </c>
      <c r="I53" s="24">
        <v>14.17</v>
      </c>
      <c r="J53" s="24"/>
      <c r="K53" s="24">
        <v>10.91</v>
      </c>
      <c r="L53" s="124">
        <f>K53</f>
        <v>10.91</v>
      </c>
    </row>
    <row r="54" spans="1:12" x14ac:dyDescent="0.25">
      <c r="A54" s="1" t="s">
        <v>30</v>
      </c>
      <c r="B54" s="24">
        <v>7.2</v>
      </c>
      <c r="C54" s="24">
        <v>7.9</v>
      </c>
      <c r="D54" s="24">
        <v>8.1199999999999992</v>
      </c>
      <c r="E54" s="116">
        <f>AVERAGE('1999'!E54,'2001'!E54)</f>
        <v>9.73</v>
      </c>
      <c r="F54" s="24">
        <v>10.85</v>
      </c>
      <c r="G54" s="24">
        <v>4.45</v>
      </c>
      <c r="H54" s="116">
        <f>AVERAGE('1999'!H54,'2001'!H54)</f>
        <v>9.7349999999999994</v>
      </c>
      <c r="I54" s="24">
        <v>14.17</v>
      </c>
      <c r="J54" s="24"/>
      <c r="K54" s="24">
        <v>7.8</v>
      </c>
      <c r="L54" s="124">
        <f>K54</f>
        <v>7.8</v>
      </c>
    </row>
    <row r="55" spans="1:12" x14ac:dyDescent="0.25">
      <c r="A55" s="1" t="s">
        <v>8</v>
      </c>
      <c r="B55" s="24">
        <v>8.0500000000000007</v>
      </c>
      <c r="C55" s="24">
        <v>9.5</v>
      </c>
      <c r="D55" s="24">
        <v>8.6999999999999993</v>
      </c>
      <c r="E55" s="116">
        <f>AVERAGE('1999'!E55,'2001'!E55)</f>
        <v>11.280000000000001</v>
      </c>
      <c r="F55" s="24">
        <v>11.79</v>
      </c>
      <c r="G55" s="24">
        <v>5.55</v>
      </c>
      <c r="H55" s="116">
        <f>AVERAGE('1999'!H55,'2001'!H55)</f>
        <v>9.3949999999999996</v>
      </c>
      <c r="I55" s="24">
        <v>14.17</v>
      </c>
      <c r="J55" s="24"/>
      <c r="K55" s="24">
        <v>8.82</v>
      </c>
      <c r="L55" s="124">
        <f>K55</f>
        <v>8.82</v>
      </c>
    </row>
    <row r="56" spans="1:12" x14ac:dyDescent="0.25">
      <c r="B56" s="23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</sheetData>
  <pageMargins left="0.7" right="0.7" top="0.75" bottom="0.75" header="0.3" footer="0.3"/>
  <pageSetup orientation="portrait" horizontalDpi="4294967293" verticalDpi="4294967293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3386-1B13-4FB5-A609-1E56E419CF26}">
  <sheetPr>
    <tabColor rgb="FF00B0F0"/>
  </sheetPr>
  <dimension ref="A1:M58"/>
  <sheetViews>
    <sheetView workbookViewId="0">
      <selection activeCell="B12" sqref="B12"/>
    </sheetView>
  </sheetViews>
  <sheetFormatPr defaultRowHeight="15" x14ac:dyDescent="0.25"/>
  <cols>
    <col min="1" max="1" width="12.28515625" customWidth="1"/>
    <col min="2" max="12" width="12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 t="s">
        <v>0</v>
      </c>
      <c r="B2" s="132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120" t="s">
        <v>16</v>
      </c>
      <c r="M2" s="1" t="s">
        <v>33</v>
      </c>
    </row>
    <row r="3" spans="1:13" x14ac:dyDescent="0.25">
      <c r="A3" s="1" t="s">
        <v>9</v>
      </c>
      <c r="B3" s="133">
        <v>2610259</v>
      </c>
      <c r="C3" s="3">
        <v>1896991</v>
      </c>
      <c r="D3" s="3">
        <v>1460916</v>
      </c>
      <c r="E3" s="3">
        <v>649387</v>
      </c>
      <c r="F3" s="3">
        <v>722853</v>
      </c>
      <c r="G3" s="3">
        <v>207336</v>
      </c>
      <c r="H3" s="3"/>
      <c r="I3" s="3">
        <v>54748</v>
      </c>
      <c r="J3" s="3"/>
      <c r="K3" s="3">
        <v>7602490</v>
      </c>
      <c r="L3" s="119">
        <f>SUM(B3:J3)-K3</f>
        <v>0</v>
      </c>
      <c r="M3" t="s">
        <v>34</v>
      </c>
    </row>
    <row r="4" spans="1:13" x14ac:dyDescent="0.25">
      <c r="A4" s="1" t="s">
        <v>10</v>
      </c>
      <c r="B4" s="132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/>
      <c r="I4" s="1" t="e">
        <f>NA()</f>
        <v>#N/A</v>
      </c>
      <c r="J4" s="1"/>
      <c r="K4" s="1" t="e">
        <f>NA()</f>
        <v>#N/A</v>
      </c>
      <c r="L4" s="119" t="e">
        <f t="shared" ref="L4:L38" si="0">SUM(B4:J4)-K4</f>
        <v>#N/A</v>
      </c>
    </row>
    <row r="5" spans="1:13" x14ac:dyDescent="0.25">
      <c r="A5" s="1" t="s">
        <v>11</v>
      </c>
      <c r="B5" s="132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/>
      <c r="I5" s="1" t="e">
        <f>NA()</f>
        <v>#N/A</v>
      </c>
      <c r="J5" s="1"/>
      <c r="K5" s="1" t="e">
        <f>NA()</f>
        <v>#N/A</v>
      </c>
      <c r="L5" s="119" t="e">
        <f t="shared" si="0"/>
        <v>#N/A</v>
      </c>
    </row>
    <row r="6" spans="1:13" x14ac:dyDescent="0.25">
      <c r="A6" s="1" t="s">
        <v>12</v>
      </c>
      <c r="B6" s="134">
        <v>337054</v>
      </c>
      <c r="C6" s="3">
        <v>265878</v>
      </c>
      <c r="D6" s="3">
        <v>162095</v>
      </c>
      <c r="E6" s="6">
        <v>66672</v>
      </c>
      <c r="F6" s="3">
        <v>87715</v>
      </c>
      <c r="G6" s="3">
        <v>38935</v>
      </c>
      <c r="H6" s="5"/>
      <c r="I6" s="6">
        <v>10762</v>
      </c>
      <c r="J6" s="5"/>
      <c r="K6" s="3">
        <v>1222888</v>
      </c>
      <c r="L6" s="119">
        <f t="shared" si="0"/>
        <v>-253777</v>
      </c>
    </row>
    <row r="7" spans="1:13" x14ac:dyDescent="0.25">
      <c r="A7" s="1" t="s">
        <v>19</v>
      </c>
      <c r="B7" s="135">
        <f>SUM(B3,B6)</f>
        <v>2947313</v>
      </c>
      <c r="C7" s="117">
        <f t="shared" ref="C7:K7" si="1">SUM(C3,C6)</f>
        <v>2162869</v>
      </c>
      <c r="D7" s="117">
        <f t="shared" si="1"/>
        <v>1623011</v>
      </c>
      <c r="E7" s="117">
        <f t="shared" si="1"/>
        <v>716059</v>
      </c>
      <c r="F7" s="117">
        <f t="shared" si="1"/>
        <v>810568</v>
      </c>
      <c r="G7" s="117">
        <f t="shared" si="1"/>
        <v>246271</v>
      </c>
      <c r="H7" s="117"/>
      <c r="I7" s="117">
        <f t="shared" si="1"/>
        <v>65510</v>
      </c>
      <c r="J7" s="117"/>
      <c r="K7" s="117">
        <f t="shared" si="1"/>
        <v>8825378</v>
      </c>
      <c r="L7" s="119">
        <f t="shared" si="0"/>
        <v>-253777</v>
      </c>
    </row>
    <row r="8" spans="1:13" x14ac:dyDescent="0.25">
      <c r="A8" s="1" t="s">
        <v>13</v>
      </c>
      <c r="B8" s="132" t="e">
        <f>NA()</f>
        <v>#N/A</v>
      </c>
      <c r="C8" s="1" t="e">
        <f>NA()</f>
        <v>#N/A</v>
      </c>
      <c r="D8" s="1" t="e">
        <f>NA()</f>
        <v>#N/A</v>
      </c>
      <c r="E8" s="1" t="e">
        <f>NA()</f>
        <v>#N/A</v>
      </c>
      <c r="F8" s="1" t="e">
        <f>NA()</f>
        <v>#N/A</v>
      </c>
      <c r="G8" s="1" t="e">
        <f>NA()</f>
        <v>#N/A</v>
      </c>
      <c r="H8" s="1"/>
      <c r="I8" s="1" t="e">
        <f>NA()</f>
        <v>#N/A</v>
      </c>
      <c r="J8" s="1"/>
      <c r="K8" s="1" t="e">
        <f>NA()</f>
        <v>#N/A</v>
      </c>
      <c r="L8" s="119" t="e">
        <f t="shared" si="0"/>
        <v>#N/A</v>
      </c>
    </row>
    <row r="9" spans="1:13" x14ac:dyDescent="0.25">
      <c r="A9" s="1" t="s">
        <v>14</v>
      </c>
      <c r="B9" s="133">
        <v>378</v>
      </c>
      <c r="C9" s="3">
        <v>8710</v>
      </c>
      <c r="D9" s="1">
        <v>736</v>
      </c>
      <c r="E9" s="3">
        <v>0</v>
      </c>
      <c r="F9" s="3"/>
      <c r="G9" s="3">
        <v>98</v>
      </c>
      <c r="H9" s="3"/>
      <c r="I9" s="3">
        <v>32</v>
      </c>
      <c r="J9" s="3"/>
      <c r="K9" s="3"/>
      <c r="L9" s="119">
        <f t="shared" si="0"/>
        <v>9954</v>
      </c>
    </row>
    <row r="10" spans="1:13" x14ac:dyDescent="0.25">
      <c r="A10" s="1" t="s">
        <v>15</v>
      </c>
      <c r="B10" s="133">
        <v>128706</v>
      </c>
      <c r="C10" s="3">
        <v>47133</v>
      </c>
      <c r="D10" s="1">
        <v>31760</v>
      </c>
      <c r="E10" s="3">
        <v>28069</v>
      </c>
      <c r="F10" s="3"/>
      <c r="G10" s="3">
        <v>1530</v>
      </c>
      <c r="H10" s="3"/>
      <c r="I10" s="3">
        <v>6625</v>
      </c>
      <c r="J10" s="3"/>
      <c r="K10" s="3"/>
      <c r="L10" s="119">
        <f t="shared" si="0"/>
        <v>243823</v>
      </c>
    </row>
    <row r="11" spans="1:13" x14ac:dyDescent="0.25">
      <c r="A11" s="1" t="s">
        <v>8</v>
      </c>
      <c r="B11" s="133">
        <v>3076397</v>
      </c>
      <c r="C11" s="3">
        <v>2218712</v>
      </c>
      <c r="D11" s="3">
        <v>1655507</v>
      </c>
      <c r="E11" s="3">
        <v>744128</v>
      </c>
      <c r="F11" s="3">
        <v>810568</v>
      </c>
      <c r="G11" s="3">
        <v>247899</v>
      </c>
      <c r="H11" s="3"/>
      <c r="I11" s="3">
        <v>72167</v>
      </c>
      <c r="J11" s="3"/>
      <c r="K11" s="3">
        <v>8825378</v>
      </c>
      <c r="L11" s="119">
        <f t="shared" si="0"/>
        <v>0</v>
      </c>
    </row>
    <row r="12" spans="1:13" x14ac:dyDescent="0.25">
      <c r="A12" s="120" t="s">
        <v>16</v>
      </c>
      <c r="B12" s="136">
        <f t="shared" ref="B12:C12" si="2">SUM(B7,B9:B10)-B11</f>
        <v>0</v>
      </c>
      <c r="C12" s="119">
        <f t="shared" si="2"/>
        <v>0</v>
      </c>
      <c r="D12" s="119">
        <f t="shared" ref="D12" si="3">SUM(D7,D9:D10)-D11</f>
        <v>0</v>
      </c>
      <c r="E12" s="119">
        <f t="shared" ref="E12" si="4">SUM(E7,E9:E10)-E11</f>
        <v>0</v>
      </c>
      <c r="F12" s="119">
        <f t="shared" ref="F12" si="5">SUM(F7,F9:F10)-F11</f>
        <v>0</v>
      </c>
      <c r="G12" s="119">
        <f t="shared" ref="G12" si="6">SUM(G7,G9:G10)-G11</f>
        <v>0</v>
      </c>
      <c r="H12" s="119">
        <f t="shared" ref="H12" si="7">SUM(H7,H9:H10)-H11</f>
        <v>0</v>
      </c>
      <c r="I12" s="119">
        <f t="shared" ref="I12" si="8">SUM(I7,I9:I10)-I11</f>
        <v>0</v>
      </c>
      <c r="J12" s="119">
        <f t="shared" ref="J12" si="9">SUM(J7,J9:J10)-J11</f>
        <v>0</v>
      </c>
      <c r="K12" s="119">
        <f t="shared" ref="K12" si="10">SUM(K7,K9:K10)-K11</f>
        <v>0</v>
      </c>
      <c r="L12" s="119">
        <f t="shared" si="0"/>
        <v>0</v>
      </c>
    </row>
    <row r="13" spans="1:13" x14ac:dyDescent="0.25">
      <c r="A13" s="1"/>
      <c r="B13" s="132"/>
      <c r="C13" s="1"/>
      <c r="D13" s="1"/>
      <c r="E13" s="1"/>
      <c r="F13" s="1"/>
      <c r="G13" s="1"/>
      <c r="H13" s="1"/>
      <c r="I13" s="1"/>
      <c r="J13" s="1"/>
      <c r="K13" s="1"/>
      <c r="L13" s="119"/>
    </row>
    <row r="14" spans="1:13" x14ac:dyDescent="0.25">
      <c r="A14" s="1" t="s">
        <v>22</v>
      </c>
      <c r="B14" s="132"/>
      <c r="C14" s="1"/>
      <c r="D14" s="1"/>
      <c r="E14" s="1"/>
      <c r="F14" s="1"/>
      <c r="G14" s="1"/>
      <c r="H14" s="1"/>
      <c r="I14" s="1"/>
      <c r="J14" s="1"/>
      <c r="K14" s="1"/>
      <c r="L14" s="119"/>
    </row>
    <row r="15" spans="1:13" x14ac:dyDescent="0.25">
      <c r="A15" s="1" t="s">
        <v>0</v>
      </c>
      <c r="B15" s="132" t="str">
        <f>B2</f>
        <v>NSW &amp; ACT</v>
      </c>
      <c r="C15" s="1" t="str">
        <f t="shared" ref="C15:J15" si="11">C2</f>
        <v>Vic</v>
      </c>
      <c r="D15" s="1" t="str">
        <f t="shared" si="11"/>
        <v>Qld</v>
      </c>
      <c r="E15" s="1" t="str">
        <f t="shared" si="11"/>
        <v>SA</v>
      </c>
      <c r="F15" s="1" t="str">
        <f t="shared" si="11"/>
        <v>WA</v>
      </c>
      <c r="G15" s="1" t="str">
        <f t="shared" si="11"/>
        <v>Tas</v>
      </c>
      <c r="H15" s="1" t="str">
        <f t="shared" si="11"/>
        <v>ACT</v>
      </c>
      <c r="I15" s="1" t="str">
        <f t="shared" si="11"/>
        <v>NT</v>
      </c>
      <c r="J15" s="1" t="str">
        <f t="shared" si="11"/>
        <v>PNG</v>
      </c>
      <c r="K15" s="1" t="s">
        <v>8</v>
      </c>
      <c r="L15" s="119" t="e">
        <f t="shared" si="0"/>
        <v>#VALUE!</v>
      </c>
    </row>
    <row r="16" spans="1:13" x14ac:dyDescent="0.25">
      <c r="A16" s="1" t="s">
        <v>9</v>
      </c>
      <c r="B16" s="137">
        <v>19649.306</v>
      </c>
      <c r="C16" s="9">
        <v>10125.269</v>
      </c>
      <c r="D16" s="9">
        <v>10175.620999999999</v>
      </c>
      <c r="E16" s="9">
        <v>4175</v>
      </c>
      <c r="F16" s="9">
        <v>3950.7550000000001</v>
      </c>
      <c r="G16" s="9">
        <v>1810.68</v>
      </c>
      <c r="H16" s="9"/>
      <c r="I16" s="9">
        <v>432.548</v>
      </c>
      <c r="J16" s="9"/>
      <c r="K16" s="9">
        <v>50319.178999999996</v>
      </c>
      <c r="L16" s="119">
        <f t="shared" si="0"/>
        <v>0</v>
      </c>
    </row>
    <row r="17" spans="1:12" x14ac:dyDescent="0.25">
      <c r="A17" s="1" t="s">
        <v>10</v>
      </c>
      <c r="B17" s="132" t="e">
        <f>NA()</f>
        <v>#N/A</v>
      </c>
      <c r="C17" s="1" t="e">
        <f>NA()</f>
        <v>#N/A</v>
      </c>
      <c r="D17" s="1" t="e">
        <f>NA()</f>
        <v>#N/A</v>
      </c>
      <c r="E17" s="1" t="e">
        <f>NA()</f>
        <v>#N/A</v>
      </c>
      <c r="F17" s="1" t="e">
        <f>NA()</f>
        <v>#N/A</v>
      </c>
      <c r="G17" s="1" t="e">
        <f>NA()</f>
        <v>#N/A</v>
      </c>
      <c r="H17" s="1"/>
      <c r="I17" s="1" t="e">
        <f>NA()</f>
        <v>#N/A</v>
      </c>
      <c r="J17" s="1"/>
      <c r="K17" s="1" t="e">
        <f>NA()</f>
        <v>#N/A</v>
      </c>
      <c r="L17" s="119" t="e">
        <f t="shared" si="0"/>
        <v>#N/A</v>
      </c>
    </row>
    <row r="18" spans="1:12" x14ac:dyDescent="0.25">
      <c r="A18" s="1" t="s">
        <v>11</v>
      </c>
      <c r="B18" s="132" t="e">
        <f>NA()</f>
        <v>#N/A</v>
      </c>
      <c r="C18" s="1" t="e">
        <f>NA()</f>
        <v>#N/A</v>
      </c>
      <c r="D18" s="1" t="e">
        <f>NA()</f>
        <v>#N/A</v>
      </c>
      <c r="E18" s="1" t="e">
        <f>NA()</f>
        <v>#N/A</v>
      </c>
      <c r="F18" s="1" t="e">
        <f>NA()</f>
        <v>#N/A</v>
      </c>
      <c r="G18" s="1" t="e">
        <f>NA()</f>
        <v>#N/A</v>
      </c>
      <c r="H18" s="1"/>
      <c r="I18" s="1" t="e">
        <f>NA()</f>
        <v>#N/A</v>
      </c>
      <c r="J18" s="1"/>
      <c r="K18" s="1" t="e">
        <f>NA()</f>
        <v>#N/A</v>
      </c>
      <c r="L18" s="119" t="e">
        <f t="shared" si="0"/>
        <v>#N/A</v>
      </c>
    </row>
    <row r="19" spans="1:12" x14ac:dyDescent="0.25">
      <c r="A19" s="1" t="s">
        <v>12</v>
      </c>
      <c r="B19" s="138">
        <v>41920.493999999999</v>
      </c>
      <c r="C19" s="14">
        <v>27579.904999999999</v>
      </c>
      <c r="D19" s="9">
        <v>26334.811000000002</v>
      </c>
      <c r="E19" s="14">
        <v>6835.3720000000003</v>
      </c>
      <c r="F19" s="9">
        <v>8045.99</v>
      </c>
      <c r="G19" s="9">
        <v>7533.4409999999998</v>
      </c>
      <c r="H19" s="15"/>
      <c r="I19" s="14">
        <v>1055.268</v>
      </c>
      <c r="J19" s="15"/>
      <c r="K19" s="9">
        <v>122755.875</v>
      </c>
      <c r="L19" s="119">
        <f t="shared" si="0"/>
        <v>-3450.5939999999828</v>
      </c>
    </row>
    <row r="20" spans="1:12" x14ac:dyDescent="0.25">
      <c r="A20" s="1" t="s">
        <v>19</v>
      </c>
      <c r="B20" s="139">
        <f t="shared" ref="B20:K20" si="12">SUM(B16,B19)</f>
        <v>61569.8</v>
      </c>
      <c r="C20" s="118">
        <f t="shared" si="12"/>
        <v>37705.173999999999</v>
      </c>
      <c r="D20" s="118">
        <f t="shared" si="12"/>
        <v>36510.432000000001</v>
      </c>
      <c r="E20" s="118">
        <f t="shared" si="12"/>
        <v>11010.371999999999</v>
      </c>
      <c r="F20" s="118">
        <f t="shared" si="12"/>
        <v>11996.744999999999</v>
      </c>
      <c r="G20" s="118">
        <f t="shared" si="12"/>
        <v>9344.1209999999992</v>
      </c>
      <c r="H20" s="118"/>
      <c r="I20" s="118">
        <f t="shared" si="12"/>
        <v>1487.816</v>
      </c>
      <c r="J20" s="118"/>
      <c r="K20" s="118">
        <f t="shared" si="12"/>
        <v>173075.054</v>
      </c>
      <c r="L20" s="119">
        <f t="shared" si="0"/>
        <v>-3450.5939999999828</v>
      </c>
    </row>
    <row r="21" spans="1:12" x14ac:dyDescent="0.25">
      <c r="A21" s="1" t="s">
        <v>13</v>
      </c>
      <c r="B21" s="137"/>
      <c r="C21" s="9"/>
      <c r="D21" s="9"/>
      <c r="E21" s="9"/>
      <c r="F21" s="9"/>
      <c r="G21" s="9"/>
      <c r="H21" s="9"/>
      <c r="I21" s="9"/>
      <c r="J21" s="9"/>
      <c r="K21" s="9"/>
      <c r="L21" s="119">
        <f t="shared" si="0"/>
        <v>0</v>
      </c>
    </row>
    <row r="22" spans="1:12" x14ac:dyDescent="0.25">
      <c r="A22" s="1" t="s">
        <v>14</v>
      </c>
      <c r="B22" s="137">
        <v>325.827</v>
      </c>
      <c r="C22" s="9">
        <v>241.83</v>
      </c>
      <c r="D22" s="9">
        <v>176.518</v>
      </c>
      <c r="E22" s="9">
        <v>86.4</v>
      </c>
      <c r="F22" s="9"/>
      <c r="G22" s="9">
        <v>27.802</v>
      </c>
      <c r="H22" s="9"/>
      <c r="I22" s="9"/>
      <c r="J22" s="9"/>
      <c r="K22" s="9"/>
      <c r="L22" s="119">
        <f t="shared" si="0"/>
        <v>858.37700000000007</v>
      </c>
    </row>
    <row r="23" spans="1:12" x14ac:dyDescent="0.25">
      <c r="A23" s="1" t="s">
        <v>15</v>
      </c>
      <c r="B23" s="137">
        <v>1001.03</v>
      </c>
      <c r="C23" s="9">
        <v>448.334</v>
      </c>
      <c r="D23" s="9">
        <v>660.71199999999999</v>
      </c>
      <c r="E23" s="9">
        <v>344.9</v>
      </c>
      <c r="F23" s="9"/>
      <c r="G23" s="9">
        <v>75.741</v>
      </c>
      <c r="H23" s="9"/>
      <c r="I23" s="9">
        <v>61.5</v>
      </c>
      <c r="J23" s="9"/>
      <c r="K23" s="9"/>
      <c r="L23" s="119">
        <f t="shared" si="0"/>
        <v>2592.2170000000001</v>
      </c>
    </row>
    <row r="24" spans="1:12" x14ac:dyDescent="0.25">
      <c r="A24" s="1" t="s">
        <v>8</v>
      </c>
      <c r="B24" s="137">
        <v>62896.656999999999</v>
      </c>
      <c r="C24" s="9">
        <v>38395.338000000003</v>
      </c>
      <c r="D24" s="9">
        <v>37347.661999999997</v>
      </c>
      <c r="E24" s="9">
        <v>11441.672</v>
      </c>
      <c r="F24" s="9">
        <v>11996.745000000001</v>
      </c>
      <c r="G24" s="9">
        <v>9447.6640000000007</v>
      </c>
      <c r="H24" s="9"/>
      <c r="I24" s="9">
        <v>1549.316</v>
      </c>
      <c r="J24" s="9"/>
      <c r="K24" s="9">
        <v>173075.054</v>
      </c>
      <c r="L24" s="119">
        <f t="shared" si="0"/>
        <v>0</v>
      </c>
    </row>
    <row r="25" spans="1:12" x14ac:dyDescent="0.25">
      <c r="A25" s="120" t="s">
        <v>16</v>
      </c>
      <c r="B25" s="136">
        <f t="shared" ref="B25" si="13">SUM(B20,B22:B23)-B24</f>
        <v>0</v>
      </c>
      <c r="C25" s="119">
        <f t="shared" ref="C25" si="14">SUM(C20,C22:C23)-C24</f>
        <v>0</v>
      </c>
      <c r="D25" s="119">
        <f t="shared" ref="D25" si="15">SUM(D20,D22:D23)-D24</f>
        <v>0</v>
      </c>
      <c r="E25" s="119">
        <f t="shared" ref="E25" si="16">SUM(E20,E22:E23)-E24</f>
        <v>0</v>
      </c>
      <c r="F25" s="119">
        <f t="shared" ref="F25" si="17">SUM(F20,F22:F23)-F24</f>
        <v>0</v>
      </c>
      <c r="G25" s="119">
        <f t="shared" ref="G25" si="18">SUM(G20,G22:G23)-G24</f>
        <v>0</v>
      </c>
      <c r="H25" s="119">
        <f t="shared" ref="H25" si="19">SUM(H20,H22:H23)-H24</f>
        <v>0</v>
      </c>
      <c r="I25" s="119">
        <f t="shared" ref="I25" si="20">SUM(I20,I22:I23)-I24</f>
        <v>0</v>
      </c>
      <c r="J25" s="119">
        <f t="shared" ref="J25" si="21">SUM(J20,J22:J23)-J24</f>
        <v>0</v>
      </c>
      <c r="K25" s="119">
        <f t="shared" ref="K25" si="22">SUM(K20,K22:K23)-K24</f>
        <v>0</v>
      </c>
      <c r="L25" s="119">
        <f t="shared" si="0"/>
        <v>0</v>
      </c>
    </row>
    <row r="26" spans="1:12" x14ac:dyDescent="0.25">
      <c r="A26" s="1"/>
      <c r="B26" s="132"/>
      <c r="C26" s="1"/>
      <c r="D26" s="1"/>
      <c r="E26" s="1"/>
      <c r="F26" s="1"/>
      <c r="G26" s="1"/>
      <c r="H26" s="1"/>
      <c r="I26" s="1"/>
      <c r="J26" s="1"/>
      <c r="K26" s="1"/>
      <c r="L26" s="119"/>
    </row>
    <row r="27" spans="1:12" x14ac:dyDescent="0.25">
      <c r="A27" s="1" t="s">
        <v>27</v>
      </c>
      <c r="B27" s="132"/>
      <c r="C27" s="1"/>
      <c r="D27" s="1"/>
      <c r="E27" s="1"/>
      <c r="F27" s="1"/>
      <c r="G27" s="1"/>
      <c r="H27" s="1"/>
      <c r="I27" s="1"/>
      <c r="J27" s="1"/>
      <c r="K27" s="1"/>
      <c r="L27" s="119"/>
    </row>
    <row r="28" spans="1:12" x14ac:dyDescent="0.25">
      <c r="A28" s="1" t="s">
        <v>0</v>
      </c>
      <c r="B28" s="132" t="str">
        <f>B15</f>
        <v>NSW &amp; ACT</v>
      </c>
      <c r="C28" s="1" t="str">
        <f t="shared" ref="C28:K28" si="23">C15</f>
        <v>Vic</v>
      </c>
      <c r="D28" s="1" t="str">
        <f t="shared" si="23"/>
        <v>Qld</v>
      </c>
      <c r="E28" s="1" t="str">
        <f t="shared" si="23"/>
        <v>SA</v>
      </c>
      <c r="F28" s="1" t="str">
        <f t="shared" si="23"/>
        <v>WA</v>
      </c>
      <c r="G28" s="1" t="str">
        <f t="shared" si="23"/>
        <v>Tas</v>
      </c>
      <c r="H28" s="1" t="str">
        <f t="shared" si="23"/>
        <v>ACT</v>
      </c>
      <c r="I28" s="1" t="str">
        <f t="shared" si="23"/>
        <v>NT</v>
      </c>
      <c r="J28" s="1" t="str">
        <f t="shared" si="23"/>
        <v>PNG</v>
      </c>
      <c r="K28" s="1" t="str">
        <f t="shared" si="23"/>
        <v>Total</v>
      </c>
      <c r="L28" s="119" t="e">
        <f t="shared" si="0"/>
        <v>#VALUE!</v>
      </c>
    </row>
    <row r="29" spans="1:12" x14ac:dyDescent="0.25">
      <c r="A29" s="1" t="s">
        <v>9</v>
      </c>
      <c r="B29" s="132" t="e">
        <f>NA()</f>
        <v>#N/A</v>
      </c>
      <c r="C29" s="1" t="e">
        <f>NA()</f>
        <v>#N/A</v>
      </c>
      <c r="D29" s="1" t="e">
        <f>NA()</f>
        <v>#N/A</v>
      </c>
      <c r="E29" s="1" t="e">
        <f>NA()</f>
        <v>#N/A</v>
      </c>
      <c r="F29" s="1" t="e">
        <f>NA()</f>
        <v>#N/A</v>
      </c>
      <c r="G29" s="1" t="e">
        <f>NA()</f>
        <v>#N/A</v>
      </c>
      <c r="H29" s="1" t="e">
        <f>NA()</f>
        <v>#N/A</v>
      </c>
      <c r="I29" s="1" t="e">
        <f>NA()</f>
        <v>#N/A</v>
      </c>
      <c r="J29" s="1" t="e">
        <f>NA()</f>
        <v>#N/A</v>
      </c>
      <c r="K29" s="1" t="e">
        <f>NA()</f>
        <v>#N/A</v>
      </c>
      <c r="L29" s="119" t="e">
        <f t="shared" si="0"/>
        <v>#N/A</v>
      </c>
    </row>
    <row r="30" spans="1:12" x14ac:dyDescent="0.25">
      <c r="A30" s="1" t="s">
        <v>10</v>
      </c>
      <c r="B30" s="132" t="e">
        <f>NA()</f>
        <v>#N/A</v>
      </c>
      <c r="C30" s="1" t="e">
        <f>NA()</f>
        <v>#N/A</v>
      </c>
      <c r="D30" s="1" t="e">
        <f>NA()</f>
        <v>#N/A</v>
      </c>
      <c r="E30" s="1" t="e">
        <f>NA()</f>
        <v>#N/A</v>
      </c>
      <c r="F30" s="1" t="e">
        <f>NA()</f>
        <v>#N/A</v>
      </c>
      <c r="G30" s="1" t="e">
        <f>NA()</f>
        <v>#N/A</v>
      </c>
      <c r="H30" s="1" t="e">
        <f>NA()</f>
        <v>#N/A</v>
      </c>
      <c r="I30" s="1" t="e">
        <f>NA()</f>
        <v>#N/A</v>
      </c>
      <c r="J30" s="1" t="e">
        <f>NA()</f>
        <v>#N/A</v>
      </c>
      <c r="K30" s="1" t="e">
        <f>NA()</f>
        <v>#N/A</v>
      </c>
      <c r="L30" s="119" t="e">
        <f t="shared" si="0"/>
        <v>#N/A</v>
      </c>
    </row>
    <row r="31" spans="1:12" x14ac:dyDescent="0.25">
      <c r="A31" s="1" t="s">
        <v>11</v>
      </c>
      <c r="B31" s="132" t="e">
        <f>NA()</f>
        <v>#N/A</v>
      </c>
      <c r="C31" s="1" t="e">
        <f>NA()</f>
        <v>#N/A</v>
      </c>
      <c r="D31" s="1" t="e">
        <f>NA()</f>
        <v>#N/A</v>
      </c>
      <c r="E31" s="1" t="e">
        <f>NA()</f>
        <v>#N/A</v>
      </c>
      <c r="F31" s="1" t="e">
        <f>NA()</f>
        <v>#N/A</v>
      </c>
      <c r="G31" s="1" t="e">
        <f>NA()</f>
        <v>#N/A</v>
      </c>
      <c r="H31" s="1" t="e">
        <f>NA()</f>
        <v>#N/A</v>
      </c>
      <c r="I31" s="1" t="e">
        <f>NA()</f>
        <v>#N/A</v>
      </c>
      <c r="J31" s="1" t="e">
        <f>NA()</f>
        <v>#N/A</v>
      </c>
      <c r="K31" s="1" t="e">
        <f>NA()</f>
        <v>#N/A</v>
      </c>
      <c r="L31" s="119" t="e">
        <f t="shared" si="0"/>
        <v>#N/A</v>
      </c>
    </row>
    <row r="32" spans="1:12" x14ac:dyDescent="0.25">
      <c r="A32" s="1" t="s">
        <v>12</v>
      </c>
      <c r="B32" s="132" t="e">
        <f>NA()</f>
        <v>#N/A</v>
      </c>
      <c r="C32" s="1" t="e">
        <f>NA()</f>
        <v>#N/A</v>
      </c>
      <c r="D32" s="1" t="e">
        <f>NA()</f>
        <v>#N/A</v>
      </c>
      <c r="E32" s="1" t="e">
        <f>NA()</f>
        <v>#N/A</v>
      </c>
      <c r="F32" s="1" t="e">
        <f>NA()</f>
        <v>#N/A</v>
      </c>
      <c r="G32" s="1" t="e">
        <f>NA()</f>
        <v>#N/A</v>
      </c>
      <c r="H32" s="1" t="e">
        <f>NA()</f>
        <v>#N/A</v>
      </c>
      <c r="I32" s="1" t="e">
        <f>NA()</f>
        <v>#N/A</v>
      </c>
      <c r="J32" s="1" t="e">
        <f>NA()</f>
        <v>#N/A</v>
      </c>
      <c r="K32" s="1" t="e">
        <f>NA()</f>
        <v>#N/A</v>
      </c>
      <c r="L32" s="119" t="e">
        <f t="shared" si="0"/>
        <v>#N/A</v>
      </c>
    </row>
    <row r="33" spans="1:12" x14ac:dyDescent="0.25">
      <c r="A33" s="1" t="s">
        <v>19</v>
      </c>
      <c r="B33" s="132" t="e">
        <f>NA()</f>
        <v>#N/A</v>
      </c>
      <c r="C33" s="1" t="e">
        <f>NA()</f>
        <v>#N/A</v>
      </c>
      <c r="D33" s="1" t="e">
        <f>NA()</f>
        <v>#N/A</v>
      </c>
      <c r="E33" s="1" t="e">
        <f>NA()</f>
        <v>#N/A</v>
      </c>
      <c r="F33" s="1" t="e">
        <f>NA()</f>
        <v>#N/A</v>
      </c>
      <c r="G33" s="1" t="e">
        <f>NA()</f>
        <v>#N/A</v>
      </c>
      <c r="H33" s="1" t="e">
        <f>NA()</f>
        <v>#N/A</v>
      </c>
      <c r="I33" s="1" t="e">
        <f>NA()</f>
        <v>#N/A</v>
      </c>
      <c r="J33" s="1" t="e">
        <f>NA()</f>
        <v>#N/A</v>
      </c>
      <c r="K33" s="1" t="e">
        <f>NA()</f>
        <v>#N/A</v>
      </c>
      <c r="L33" s="119" t="e">
        <f t="shared" si="0"/>
        <v>#N/A</v>
      </c>
    </row>
    <row r="34" spans="1:12" x14ac:dyDescent="0.25">
      <c r="A34" s="1" t="s">
        <v>13</v>
      </c>
      <c r="B34" s="132" t="e">
        <f>NA()</f>
        <v>#N/A</v>
      </c>
      <c r="C34" s="1" t="e">
        <f>NA()</f>
        <v>#N/A</v>
      </c>
      <c r="D34" s="1" t="e">
        <f>NA()</f>
        <v>#N/A</v>
      </c>
      <c r="E34" s="1" t="e">
        <f>NA()</f>
        <v>#N/A</v>
      </c>
      <c r="F34" s="1" t="e">
        <f>NA()</f>
        <v>#N/A</v>
      </c>
      <c r="G34" s="1" t="e">
        <f>NA()</f>
        <v>#N/A</v>
      </c>
      <c r="H34" s="1" t="e">
        <f>NA()</f>
        <v>#N/A</v>
      </c>
      <c r="I34" s="1" t="e">
        <f>NA()</f>
        <v>#N/A</v>
      </c>
      <c r="J34" s="1" t="e">
        <f>NA()</f>
        <v>#N/A</v>
      </c>
      <c r="K34" s="1" t="e">
        <f>NA()</f>
        <v>#N/A</v>
      </c>
      <c r="L34" s="119" t="e">
        <f t="shared" si="0"/>
        <v>#N/A</v>
      </c>
    </row>
    <row r="35" spans="1:12" x14ac:dyDescent="0.25">
      <c r="A35" s="1" t="s">
        <v>14</v>
      </c>
      <c r="B35" s="132" t="e">
        <f>NA()</f>
        <v>#N/A</v>
      </c>
      <c r="C35" s="1" t="e">
        <f>NA()</f>
        <v>#N/A</v>
      </c>
      <c r="D35" s="1" t="e">
        <f>NA()</f>
        <v>#N/A</v>
      </c>
      <c r="E35" s="1" t="e">
        <f>NA()</f>
        <v>#N/A</v>
      </c>
      <c r="F35" s="1" t="e">
        <f>NA()</f>
        <v>#N/A</v>
      </c>
      <c r="G35" s="1" t="e">
        <f>NA()</f>
        <v>#N/A</v>
      </c>
      <c r="H35" s="1" t="e">
        <f>NA()</f>
        <v>#N/A</v>
      </c>
      <c r="I35" s="1" t="e">
        <f>NA()</f>
        <v>#N/A</v>
      </c>
      <c r="J35" s="1" t="e">
        <f>NA()</f>
        <v>#N/A</v>
      </c>
      <c r="K35" s="1" t="e">
        <f>NA()</f>
        <v>#N/A</v>
      </c>
      <c r="L35" s="119" t="e">
        <f t="shared" si="0"/>
        <v>#N/A</v>
      </c>
    </row>
    <row r="36" spans="1:12" x14ac:dyDescent="0.25">
      <c r="A36" s="1" t="s">
        <v>15</v>
      </c>
      <c r="B36" s="132" t="e">
        <f>NA()</f>
        <v>#N/A</v>
      </c>
      <c r="C36" s="1" t="e">
        <f>NA()</f>
        <v>#N/A</v>
      </c>
      <c r="D36" s="1" t="e">
        <f>NA()</f>
        <v>#N/A</v>
      </c>
      <c r="E36" s="1" t="e">
        <f>NA()</f>
        <v>#N/A</v>
      </c>
      <c r="F36" s="1" t="e">
        <f>NA()</f>
        <v>#N/A</v>
      </c>
      <c r="G36" s="1" t="e">
        <f>NA()</f>
        <v>#N/A</v>
      </c>
      <c r="H36" s="1" t="e">
        <f>NA()</f>
        <v>#N/A</v>
      </c>
      <c r="I36" s="1" t="e">
        <f>NA()</f>
        <v>#N/A</v>
      </c>
      <c r="J36" s="1" t="e">
        <f>NA()</f>
        <v>#N/A</v>
      </c>
      <c r="K36" s="1" t="e">
        <f>NA()</f>
        <v>#N/A</v>
      </c>
      <c r="L36" s="119" t="e">
        <f t="shared" si="0"/>
        <v>#N/A</v>
      </c>
    </row>
    <row r="37" spans="1:12" x14ac:dyDescent="0.25">
      <c r="A37" s="1" t="s">
        <v>8</v>
      </c>
      <c r="B37" s="132" t="e">
        <f>NA()</f>
        <v>#N/A</v>
      </c>
      <c r="C37" s="1" t="e">
        <f>NA()</f>
        <v>#N/A</v>
      </c>
      <c r="D37" s="1" t="e">
        <f>NA()</f>
        <v>#N/A</v>
      </c>
      <c r="E37" s="1" t="e">
        <f>NA()</f>
        <v>#N/A</v>
      </c>
      <c r="F37" s="1" t="e">
        <f>NA()</f>
        <v>#N/A</v>
      </c>
      <c r="G37" s="1" t="e">
        <f>NA()</f>
        <v>#N/A</v>
      </c>
      <c r="H37" s="1" t="e">
        <f>NA()</f>
        <v>#N/A</v>
      </c>
      <c r="I37" s="1" t="e">
        <f>NA()</f>
        <v>#N/A</v>
      </c>
      <c r="J37" s="1" t="e">
        <f>NA()</f>
        <v>#N/A</v>
      </c>
      <c r="K37" s="1" t="e">
        <f>NA()</f>
        <v>#N/A</v>
      </c>
      <c r="L37" s="119" t="e">
        <f t="shared" si="0"/>
        <v>#N/A</v>
      </c>
    </row>
    <row r="38" spans="1:12" x14ac:dyDescent="0.25">
      <c r="A38" s="2" t="s">
        <v>16</v>
      </c>
      <c r="B38" s="140" t="e">
        <f>SUM(B33:B36)-B37</f>
        <v>#N/A</v>
      </c>
      <c r="C38" s="4" t="e">
        <f t="shared" ref="C38:K38" si="24">SUM(C33:C36)-C37</f>
        <v>#N/A</v>
      </c>
      <c r="D38" s="4" t="e">
        <f t="shared" si="24"/>
        <v>#N/A</v>
      </c>
      <c r="E38" s="4" t="e">
        <f t="shared" si="24"/>
        <v>#N/A</v>
      </c>
      <c r="F38" s="4" t="e">
        <f t="shared" si="24"/>
        <v>#N/A</v>
      </c>
      <c r="G38" s="4" t="e">
        <f t="shared" si="24"/>
        <v>#N/A</v>
      </c>
      <c r="H38" s="4" t="e">
        <f t="shared" si="24"/>
        <v>#N/A</v>
      </c>
      <c r="I38" s="4" t="e">
        <f t="shared" si="24"/>
        <v>#N/A</v>
      </c>
      <c r="J38" s="4" t="e">
        <f t="shared" si="24"/>
        <v>#N/A</v>
      </c>
      <c r="K38" s="4" t="e">
        <f t="shared" si="24"/>
        <v>#N/A</v>
      </c>
      <c r="L38" s="119" t="e">
        <f t="shared" si="0"/>
        <v>#N/A</v>
      </c>
    </row>
    <row r="39" spans="1:12" x14ac:dyDescent="0.25">
      <c r="B39" s="141"/>
      <c r="L39" s="4"/>
    </row>
    <row r="40" spans="1:12" x14ac:dyDescent="0.25">
      <c r="A40" s="1" t="s">
        <v>20</v>
      </c>
      <c r="B40" s="141"/>
      <c r="L40" s="4"/>
    </row>
    <row r="41" spans="1:12" x14ac:dyDescent="0.25">
      <c r="A41" s="1" t="s">
        <v>0</v>
      </c>
      <c r="B41" s="132" t="str">
        <f>B28</f>
        <v>NSW &amp; ACT</v>
      </c>
      <c r="C41" s="1" t="str">
        <f t="shared" ref="C41:K41" si="25">C28</f>
        <v>Vic</v>
      </c>
      <c r="D41" s="1" t="str">
        <f t="shared" si="25"/>
        <v>Qld</v>
      </c>
      <c r="E41" s="1" t="str">
        <f t="shared" si="25"/>
        <v>SA</v>
      </c>
      <c r="F41" s="1" t="str">
        <f t="shared" si="25"/>
        <v>WA</v>
      </c>
      <c r="G41" s="1" t="str">
        <f t="shared" si="25"/>
        <v>Tas</v>
      </c>
      <c r="H41" s="1" t="str">
        <f t="shared" si="25"/>
        <v>ACT</v>
      </c>
      <c r="I41" s="1" t="str">
        <f t="shared" si="25"/>
        <v>NT</v>
      </c>
      <c r="J41" s="1" t="str">
        <f t="shared" si="25"/>
        <v>PNG</v>
      </c>
      <c r="K41" s="1" t="str">
        <f t="shared" si="25"/>
        <v>Total</v>
      </c>
      <c r="L41" s="4"/>
    </row>
    <row r="42" spans="1:12" x14ac:dyDescent="0.25">
      <c r="A42" s="1" t="s">
        <v>9</v>
      </c>
      <c r="B42" s="142" t="e">
        <f>B29*100/B16</f>
        <v>#N/A</v>
      </c>
      <c r="C42" s="124" t="e">
        <f t="shared" ref="C42:J42" si="26">C29*100/C16</f>
        <v>#N/A</v>
      </c>
      <c r="D42" s="124" t="e">
        <f t="shared" si="26"/>
        <v>#N/A</v>
      </c>
      <c r="E42" s="124" t="e">
        <f t="shared" si="26"/>
        <v>#N/A</v>
      </c>
      <c r="F42" s="124" t="e">
        <f t="shared" si="26"/>
        <v>#N/A</v>
      </c>
      <c r="G42" s="124" t="e">
        <f t="shared" si="26"/>
        <v>#N/A</v>
      </c>
      <c r="H42" s="124" t="e">
        <f t="shared" si="26"/>
        <v>#N/A</v>
      </c>
      <c r="I42" s="124" t="e">
        <f t="shared" si="26"/>
        <v>#N/A</v>
      </c>
      <c r="J42" s="124" t="e">
        <f t="shared" si="26"/>
        <v>#N/A</v>
      </c>
      <c r="K42" s="124">
        <f>K53</f>
        <v>12.16</v>
      </c>
      <c r="L42" s="4"/>
    </row>
    <row r="43" spans="1:12" x14ac:dyDescent="0.25">
      <c r="A43" s="1" t="s">
        <v>10</v>
      </c>
      <c r="B43" s="142" t="e">
        <f t="shared" ref="B43:K50" si="27">B30*100/B17</f>
        <v>#N/A</v>
      </c>
      <c r="C43" s="124" t="e">
        <f t="shared" si="27"/>
        <v>#N/A</v>
      </c>
      <c r="D43" s="124" t="e">
        <f t="shared" si="27"/>
        <v>#N/A</v>
      </c>
      <c r="E43" s="124" t="e">
        <f t="shared" si="27"/>
        <v>#N/A</v>
      </c>
      <c r="F43" s="124" t="e">
        <f t="shared" si="27"/>
        <v>#N/A</v>
      </c>
      <c r="G43" s="124" t="e">
        <f>G30*100/G19</f>
        <v>#N/A</v>
      </c>
      <c r="H43" s="124" t="e">
        <f t="shared" si="27"/>
        <v>#N/A</v>
      </c>
      <c r="I43" s="124" t="e">
        <f t="shared" si="27"/>
        <v>#N/A</v>
      </c>
      <c r="J43" s="124" t="e">
        <f t="shared" si="27"/>
        <v>#N/A</v>
      </c>
      <c r="K43" s="124" t="e">
        <f t="shared" si="27"/>
        <v>#N/A</v>
      </c>
      <c r="L43" s="4"/>
    </row>
    <row r="44" spans="1:12" x14ac:dyDescent="0.25">
      <c r="A44" s="1" t="s">
        <v>11</v>
      </c>
      <c r="B44" s="142" t="e">
        <f t="shared" si="27"/>
        <v>#N/A</v>
      </c>
      <c r="C44" s="124" t="e">
        <f t="shared" si="27"/>
        <v>#N/A</v>
      </c>
      <c r="D44" s="124" t="e">
        <f t="shared" si="27"/>
        <v>#N/A</v>
      </c>
      <c r="E44" s="124" t="e">
        <f t="shared" si="27"/>
        <v>#N/A</v>
      </c>
      <c r="F44" s="124" t="e">
        <f t="shared" si="27"/>
        <v>#N/A</v>
      </c>
      <c r="G44" s="124" t="e">
        <f t="shared" si="27"/>
        <v>#N/A</v>
      </c>
      <c r="H44" s="124" t="e">
        <f t="shared" si="27"/>
        <v>#N/A</v>
      </c>
      <c r="I44" s="124" t="e">
        <f t="shared" si="27"/>
        <v>#N/A</v>
      </c>
      <c r="J44" s="124" t="e">
        <f t="shared" si="27"/>
        <v>#N/A</v>
      </c>
      <c r="K44" s="124" t="e">
        <f t="shared" si="27"/>
        <v>#N/A</v>
      </c>
      <c r="L44" s="4"/>
    </row>
    <row r="45" spans="1:12" x14ac:dyDescent="0.25">
      <c r="A45" s="1" t="s">
        <v>12</v>
      </c>
      <c r="B45" s="142" t="e">
        <f t="shared" si="27"/>
        <v>#N/A</v>
      </c>
      <c r="C45" s="124" t="e">
        <f t="shared" si="27"/>
        <v>#N/A</v>
      </c>
      <c r="D45" s="124" t="e">
        <f t="shared" si="27"/>
        <v>#N/A</v>
      </c>
      <c r="E45" s="124" t="e">
        <f t="shared" si="27"/>
        <v>#N/A</v>
      </c>
      <c r="F45" s="124" t="e">
        <f t="shared" si="27"/>
        <v>#N/A</v>
      </c>
      <c r="G45" s="124" t="e">
        <f>G32*100/#REF!</f>
        <v>#N/A</v>
      </c>
      <c r="H45" s="124" t="e">
        <f t="shared" si="27"/>
        <v>#N/A</v>
      </c>
      <c r="I45" s="124" t="e">
        <f t="shared" si="27"/>
        <v>#N/A</v>
      </c>
      <c r="J45" s="124" t="e">
        <f t="shared" si="27"/>
        <v>#N/A</v>
      </c>
      <c r="K45" s="124" t="e">
        <f t="shared" si="27"/>
        <v>#N/A</v>
      </c>
      <c r="L45" s="4"/>
    </row>
    <row r="46" spans="1:12" x14ac:dyDescent="0.25">
      <c r="A46" s="1" t="s">
        <v>19</v>
      </c>
      <c r="B46" s="142" t="e">
        <f t="shared" si="27"/>
        <v>#N/A</v>
      </c>
      <c r="C46" s="124" t="e">
        <f t="shared" si="27"/>
        <v>#N/A</v>
      </c>
      <c r="D46" s="124" t="e">
        <f t="shared" si="27"/>
        <v>#N/A</v>
      </c>
      <c r="E46" s="124" t="e">
        <f t="shared" si="27"/>
        <v>#N/A</v>
      </c>
      <c r="F46" s="124" t="e">
        <f t="shared" si="27"/>
        <v>#N/A</v>
      </c>
      <c r="G46" s="124" t="e">
        <f t="shared" si="27"/>
        <v>#N/A</v>
      </c>
      <c r="H46" s="124" t="e">
        <f t="shared" si="27"/>
        <v>#N/A</v>
      </c>
      <c r="I46" s="124" t="e">
        <f t="shared" si="27"/>
        <v>#N/A</v>
      </c>
      <c r="J46" s="124" t="e">
        <f t="shared" si="27"/>
        <v>#N/A</v>
      </c>
      <c r="K46" s="124" t="e">
        <f t="shared" si="27"/>
        <v>#N/A</v>
      </c>
      <c r="L46" s="4"/>
    </row>
    <row r="47" spans="1:12" x14ac:dyDescent="0.25">
      <c r="A47" s="1" t="s">
        <v>13</v>
      </c>
      <c r="B47" s="142" t="e">
        <f t="shared" si="27"/>
        <v>#N/A</v>
      </c>
      <c r="C47" s="124" t="e">
        <f t="shared" si="27"/>
        <v>#N/A</v>
      </c>
      <c r="D47" s="124" t="e">
        <f t="shared" si="27"/>
        <v>#N/A</v>
      </c>
      <c r="E47" s="124" t="e">
        <f t="shared" si="27"/>
        <v>#N/A</v>
      </c>
      <c r="F47" s="124" t="e">
        <f t="shared" si="27"/>
        <v>#N/A</v>
      </c>
      <c r="G47" s="124" t="e">
        <f t="shared" si="27"/>
        <v>#N/A</v>
      </c>
      <c r="H47" s="124" t="e">
        <f t="shared" si="27"/>
        <v>#N/A</v>
      </c>
      <c r="I47" s="124" t="e">
        <f t="shared" si="27"/>
        <v>#N/A</v>
      </c>
      <c r="J47" s="124" t="e">
        <f t="shared" si="27"/>
        <v>#N/A</v>
      </c>
      <c r="K47" s="124" t="e">
        <f t="shared" si="27"/>
        <v>#N/A</v>
      </c>
      <c r="L47" s="4"/>
    </row>
    <row r="48" spans="1:12" x14ac:dyDescent="0.25">
      <c r="A48" s="1" t="s">
        <v>14</v>
      </c>
      <c r="B48" s="142" t="e">
        <f t="shared" si="27"/>
        <v>#N/A</v>
      </c>
      <c r="C48" s="124" t="e">
        <f t="shared" si="27"/>
        <v>#N/A</v>
      </c>
      <c r="D48" s="124" t="e">
        <f t="shared" si="27"/>
        <v>#N/A</v>
      </c>
      <c r="E48" s="124" t="e">
        <f t="shared" si="27"/>
        <v>#N/A</v>
      </c>
      <c r="F48" s="124" t="e">
        <f t="shared" si="27"/>
        <v>#N/A</v>
      </c>
      <c r="G48" s="124" t="e">
        <f t="shared" si="27"/>
        <v>#N/A</v>
      </c>
      <c r="H48" s="124" t="e">
        <f t="shared" si="27"/>
        <v>#N/A</v>
      </c>
      <c r="I48" s="124" t="e">
        <f t="shared" si="27"/>
        <v>#N/A</v>
      </c>
      <c r="J48" s="124" t="e">
        <f t="shared" si="27"/>
        <v>#N/A</v>
      </c>
      <c r="K48" s="124" t="e">
        <f t="shared" si="27"/>
        <v>#N/A</v>
      </c>
      <c r="L48" s="4"/>
    </row>
    <row r="49" spans="1:12" x14ac:dyDescent="0.25">
      <c r="A49" s="1" t="s">
        <v>15</v>
      </c>
      <c r="B49" s="142" t="e">
        <f t="shared" si="27"/>
        <v>#N/A</v>
      </c>
      <c r="C49" s="124" t="e">
        <f t="shared" si="27"/>
        <v>#N/A</v>
      </c>
      <c r="D49" s="124" t="e">
        <f t="shared" si="27"/>
        <v>#N/A</v>
      </c>
      <c r="E49" s="124" t="e">
        <f t="shared" si="27"/>
        <v>#N/A</v>
      </c>
      <c r="F49" s="124" t="e">
        <f t="shared" si="27"/>
        <v>#N/A</v>
      </c>
      <c r="G49" s="124" t="e">
        <f t="shared" si="27"/>
        <v>#N/A</v>
      </c>
      <c r="H49" s="124" t="e">
        <f t="shared" si="27"/>
        <v>#N/A</v>
      </c>
      <c r="I49" s="124" t="e">
        <f t="shared" si="27"/>
        <v>#N/A</v>
      </c>
      <c r="J49" s="124" t="e">
        <f t="shared" si="27"/>
        <v>#N/A</v>
      </c>
      <c r="K49" s="124" t="e">
        <f t="shared" si="27"/>
        <v>#N/A</v>
      </c>
      <c r="L49" s="4"/>
    </row>
    <row r="50" spans="1:12" x14ac:dyDescent="0.25">
      <c r="A50" s="1" t="s">
        <v>8</v>
      </c>
      <c r="B50" s="142" t="e">
        <f t="shared" si="27"/>
        <v>#N/A</v>
      </c>
      <c r="C50" s="124" t="e">
        <f t="shared" si="27"/>
        <v>#N/A</v>
      </c>
      <c r="D50" s="124" t="e">
        <f t="shared" si="27"/>
        <v>#N/A</v>
      </c>
      <c r="E50" s="124" t="e">
        <f t="shared" si="27"/>
        <v>#N/A</v>
      </c>
      <c r="F50" s="124" t="e">
        <f t="shared" si="27"/>
        <v>#N/A</v>
      </c>
      <c r="G50" s="124" t="e">
        <f t="shared" si="27"/>
        <v>#N/A</v>
      </c>
      <c r="H50" s="124" t="e">
        <f t="shared" si="27"/>
        <v>#N/A</v>
      </c>
      <c r="I50" s="124" t="e">
        <f t="shared" si="27"/>
        <v>#N/A</v>
      </c>
      <c r="J50" s="124" t="e">
        <f t="shared" si="27"/>
        <v>#N/A</v>
      </c>
      <c r="K50" s="124">
        <f>K55</f>
        <v>9.4600000000000009</v>
      </c>
      <c r="L50" s="4"/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  <c r="L52" s="1" t="s">
        <v>8</v>
      </c>
    </row>
    <row r="53" spans="1:12" x14ac:dyDescent="0.25">
      <c r="A53" s="1" t="s">
        <v>9</v>
      </c>
      <c r="B53" s="24">
        <v>10.47</v>
      </c>
      <c r="C53" s="7">
        <v>14.18</v>
      </c>
      <c r="D53" s="7">
        <v>10.94</v>
      </c>
      <c r="E53" s="7">
        <v>14.92</v>
      </c>
      <c r="F53" s="7">
        <v>15</v>
      </c>
      <c r="G53" s="7">
        <v>11.54</v>
      </c>
      <c r="H53" s="7">
        <v>9.66</v>
      </c>
      <c r="I53" s="7">
        <v>15.36</v>
      </c>
      <c r="J53" s="7"/>
      <c r="K53" s="7">
        <v>12.16</v>
      </c>
      <c r="L53" s="124">
        <f>K53</f>
        <v>12.16</v>
      </c>
    </row>
    <row r="54" spans="1:12" x14ac:dyDescent="0.25">
      <c r="A54" s="1" t="s">
        <v>30</v>
      </c>
      <c r="B54" s="24">
        <v>7.62</v>
      </c>
      <c r="C54" s="24">
        <v>8.7100000000000009</v>
      </c>
      <c r="D54" s="24">
        <v>8.7200000000000006</v>
      </c>
      <c r="E54" s="24">
        <v>10.96</v>
      </c>
      <c r="F54" s="24">
        <v>10.37</v>
      </c>
      <c r="G54" s="24">
        <v>4.41</v>
      </c>
      <c r="H54" s="24">
        <v>10.26</v>
      </c>
      <c r="I54" s="24">
        <v>15.06</v>
      </c>
      <c r="J54" s="24"/>
      <c r="K54" s="24">
        <v>8.2100000000000009</v>
      </c>
      <c r="L54" s="124">
        <f>K54</f>
        <v>8.2100000000000009</v>
      </c>
    </row>
    <row r="55" spans="1:12" x14ac:dyDescent="0.25">
      <c r="A55" s="1" t="s">
        <v>8</v>
      </c>
      <c r="B55" s="24">
        <v>8.52</v>
      </c>
      <c r="C55" s="24">
        <v>10.18</v>
      </c>
      <c r="D55" s="24">
        <v>9.3699999999999992</v>
      </c>
      <c r="E55" s="24">
        <v>12.46</v>
      </c>
      <c r="F55" s="24">
        <v>11.89</v>
      </c>
      <c r="G55" s="24">
        <v>5.79</v>
      </c>
      <c r="H55" s="24">
        <v>9.99</v>
      </c>
      <c r="I55" s="24">
        <v>15.15</v>
      </c>
      <c r="J55" s="24"/>
      <c r="K55" s="24">
        <v>9.4600000000000009</v>
      </c>
      <c r="L55" s="124">
        <f>K55</f>
        <v>9.4600000000000009</v>
      </c>
    </row>
    <row r="56" spans="1:12" x14ac:dyDescent="0.25">
      <c r="B56" s="23"/>
    </row>
    <row r="57" spans="1:12" x14ac:dyDescent="0.25">
      <c r="A57" s="1" t="s">
        <v>35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</sheetData>
  <pageMargins left="0.7" right="0.7" top="0.75" bottom="0.75" header="0.3" footer="0.3"/>
  <pageSetup orientation="portrait" horizontalDpi="4294967293" verticalDpi="4294967293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1DF9-9E2D-4F44-8640-C9723411A187}">
  <sheetPr>
    <tabColor rgb="FF00B0F0"/>
  </sheetPr>
  <dimension ref="A1:L58"/>
  <sheetViews>
    <sheetView workbookViewId="0">
      <selection activeCell="O30" sqref="O30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2661016</v>
      </c>
      <c r="C3" s="3">
        <v>1942595</v>
      </c>
      <c r="D3" s="3">
        <v>1487968</v>
      </c>
      <c r="E3" s="3">
        <v>657209</v>
      </c>
      <c r="F3" s="3">
        <v>736100</v>
      </c>
      <c r="G3" s="3">
        <v>208830</v>
      </c>
      <c r="H3" s="3"/>
      <c r="I3" s="3">
        <v>55779</v>
      </c>
      <c r="J3" s="3"/>
      <c r="K3" s="3">
        <v>7749047</v>
      </c>
      <c r="L3" s="4">
        <f>SUM(B3:J3)-K3</f>
        <v>450</v>
      </c>
    </row>
    <row r="4" spans="1:12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/>
      <c r="I4" s="1" t="e">
        <f>NA()</f>
        <v>#N/A</v>
      </c>
      <c r="J4" s="1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/>
      <c r="I5" s="1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3">
        <v>319964</v>
      </c>
      <c r="C6" s="3">
        <v>268453</v>
      </c>
      <c r="D6" s="3">
        <v>164248</v>
      </c>
      <c r="E6" s="3">
        <v>67743</v>
      </c>
      <c r="F6" s="3">
        <v>92013</v>
      </c>
      <c r="G6" s="3">
        <v>27662</v>
      </c>
      <c r="H6" s="3"/>
      <c r="I6" s="3">
        <v>11093</v>
      </c>
      <c r="J6" s="3"/>
      <c r="K6" s="3">
        <v>1220046</v>
      </c>
      <c r="L6" s="4">
        <f t="shared" si="0"/>
        <v>-268870</v>
      </c>
    </row>
    <row r="7" spans="1:12" x14ac:dyDescent="0.25">
      <c r="A7" s="1" t="s">
        <v>19</v>
      </c>
      <c r="B7" s="5">
        <f>SUM(B3,B6)</f>
        <v>2980980</v>
      </c>
      <c r="C7" s="5">
        <f t="shared" ref="C7:K7" si="1">SUM(C3,C6)</f>
        <v>2211048</v>
      </c>
      <c r="D7" s="5">
        <f t="shared" si="1"/>
        <v>1652216</v>
      </c>
      <c r="E7" s="5">
        <f t="shared" si="1"/>
        <v>724952</v>
      </c>
      <c r="F7" s="5">
        <f t="shared" si="1"/>
        <v>828113</v>
      </c>
      <c r="G7" s="5">
        <f t="shared" si="1"/>
        <v>236492</v>
      </c>
      <c r="H7" s="5"/>
      <c r="I7" s="5">
        <f t="shared" si="1"/>
        <v>66872</v>
      </c>
      <c r="J7" s="5"/>
      <c r="K7" s="5">
        <f t="shared" si="1"/>
        <v>8969093</v>
      </c>
      <c r="L7" s="4">
        <f t="shared" si="0"/>
        <v>-268420</v>
      </c>
    </row>
    <row r="8" spans="1:12" x14ac:dyDescent="0.25">
      <c r="A8" s="1" t="s">
        <v>13</v>
      </c>
      <c r="B8" s="1" t="e">
        <f>NA()</f>
        <v>#N/A</v>
      </c>
      <c r="C8" s="1" t="e">
        <f>NA()</f>
        <v>#N/A</v>
      </c>
      <c r="D8" s="1" t="e">
        <f>NA()</f>
        <v>#N/A</v>
      </c>
      <c r="E8" s="1" t="e">
        <f>NA()</f>
        <v>#N/A</v>
      </c>
      <c r="F8" s="1" t="e">
        <f>NA()</f>
        <v>#N/A</v>
      </c>
      <c r="G8" s="1" t="e">
        <f>NA()</f>
        <v>#N/A</v>
      </c>
      <c r="H8" s="1"/>
      <c r="I8" s="1" t="e">
        <f>NA()</f>
        <v>#N/A</v>
      </c>
      <c r="J8" s="1"/>
      <c r="K8" s="1" t="e">
        <f>NA()</f>
        <v>#N/A</v>
      </c>
      <c r="L8" s="4" t="e">
        <f t="shared" si="0"/>
        <v>#N/A</v>
      </c>
    </row>
    <row r="9" spans="1:12" x14ac:dyDescent="0.25">
      <c r="A9" s="1" t="s">
        <v>14</v>
      </c>
      <c r="B9" s="3">
        <v>286</v>
      </c>
      <c r="C9" s="3">
        <v>9196</v>
      </c>
      <c r="D9" s="1">
        <v>448</v>
      </c>
      <c r="E9" s="3"/>
      <c r="F9" s="3"/>
      <c r="G9" s="3">
        <v>34</v>
      </c>
      <c r="H9" s="3"/>
      <c r="I9" s="3">
        <v>34</v>
      </c>
      <c r="J9" s="3"/>
      <c r="K9" s="3"/>
      <c r="L9" s="4">
        <f t="shared" si="0"/>
        <v>9998</v>
      </c>
    </row>
    <row r="10" spans="1:12" x14ac:dyDescent="0.25">
      <c r="A10" s="1" t="s">
        <v>15</v>
      </c>
      <c r="B10" s="3">
        <v>132603</v>
      </c>
      <c r="C10" s="3">
        <v>48222</v>
      </c>
      <c r="D10" s="1">
        <v>31824</v>
      </c>
      <c r="E10" s="3">
        <v>26850</v>
      </c>
      <c r="F10" s="3"/>
      <c r="G10" s="3">
        <v>6905</v>
      </c>
      <c r="H10" s="3"/>
      <c r="I10" s="3">
        <v>6905</v>
      </c>
      <c r="J10" s="3"/>
      <c r="K10" s="3"/>
      <c r="L10" s="4">
        <f t="shared" si="0"/>
        <v>253309</v>
      </c>
    </row>
    <row r="11" spans="1:12" x14ac:dyDescent="0.25">
      <c r="A11" s="1" t="s">
        <v>8</v>
      </c>
      <c r="B11" s="18">
        <v>3113869</v>
      </c>
      <c r="C11" s="3">
        <v>2268466</v>
      </c>
      <c r="D11" s="3">
        <v>1684488</v>
      </c>
      <c r="E11" s="3">
        <v>751802</v>
      </c>
      <c r="F11" s="3">
        <v>828113</v>
      </c>
      <c r="G11" s="3">
        <v>248544</v>
      </c>
      <c r="H11" s="3"/>
      <c r="I11" s="3">
        <v>73811</v>
      </c>
      <c r="J11" s="3"/>
      <c r="K11" s="3">
        <v>8969093</v>
      </c>
      <c r="L11" s="4">
        <f t="shared" si="0"/>
        <v>0</v>
      </c>
    </row>
    <row r="12" spans="1:12" x14ac:dyDescent="0.25">
      <c r="A12" s="2" t="s">
        <v>16</v>
      </c>
      <c r="B12" s="136">
        <f t="shared" ref="B12:C12" si="2">SUM(B7,B9:B10)-B11</f>
        <v>0</v>
      </c>
      <c r="C12" s="4">
        <f t="shared" si="2"/>
        <v>0</v>
      </c>
      <c r="D12" s="4">
        <f t="shared" ref="D12" si="3">SUM(D7,D9:D10)-D11</f>
        <v>0</v>
      </c>
      <c r="E12" s="4">
        <f t="shared" ref="E12" si="4">SUM(E7,E9:E10)-E11</f>
        <v>0</v>
      </c>
      <c r="F12" s="4">
        <f t="shared" ref="F12" si="5">SUM(F7,F9:F10)-F11</f>
        <v>0</v>
      </c>
      <c r="G12" s="4">
        <f t="shared" ref="G12" si="6">SUM(G7,G9:G10)-G11</f>
        <v>-5113</v>
      </c>
      <c r="H12" s="4"/>
      <c r="I12" s="4">
        <f t="shared" ref="I12" si="7">SUM(I7,I9:I10)-I11</f>
        <v>0</v>
      </c>
      <c r="J12" s="4"/>
      <c r="K12" s="4">
        <f t="shared" ref="K12" si="8">SUM(K7,K9:K10)-K11</f>
        <v>0</v>
      </c>
      <c r="L12" s="4">
        <f t="shared" si="0"/>
        <v>-5113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20103.026000000002</v>
      </c>
      <c r="C16" s="9">
        <v>10214.052</v>
      </c>
      <c r="D16" s="9">
        <v>10670.138000000001</v>
      </c>
      <c r="E16" s="9">
        <v>3921.6080000000002</v>
      </c>
      <c r="F16" s="9">
        <v>3830.6419999999998</v>
      </c>
      <c r="G16" s="9">
        <v>1828.7270000000001</v>
      </c>
      <c r="H16" s="9"/>
      <c r="I16" s="9">
        <v>444</v>
      </c>
      <c r="J16" s="9"/>
      <c r="K16" s="9">
        <v>51012.192999999999</v>
      </c>
      <c r="L16" s="8">
        <f t="shared" si="0"/>
        <v>0</v>
      </c>
    </row>
    <row r="17" spans="1:12" x14ac:dyDescent="0.25">
      <c r="A17" s="1" t="s">
        <v>10</v>
      </c>
      <c r="B17" s="1" t="e">
        <f>NA()</f>
        <v>#N/A</v>
      </c>
      <c r="C17" s="1" t="e">
        <f>NA()</f>
        <v>#N/A</v>
      </c>
      <c r="D17" s="1" t="e">
        <f>NA()</f>
        <v>#N/A</v>
      </c>
      <c r="E17" s="1" t="e">
        <f>NA()</f>
        <v>#N/A</v>
      </c>
      <c r="F17" s="1" t="e">
        <f>NA()</f>
        <v>#N/A</v>
      </c>
      <c r="G17" s="1" t="e">
        <f>NA()</f>
        <v>#N/A</v>
      </c>
      <c r="H17" s="1"/>
      <c r="I17" s="1" t="e">
        <f>NA()</f>
        <v>#N/A</v>
      </c>
      <c r="J17" s="1"/>
      <c r="K17" s="1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1" t="e">
        <f>NA()</f>
        <v>#N/A</v>
      </c>
      <c r="C18" s="1" t="e">
        <f>NA()</f>
        <v>#N/A</v>
      </c>
      <c r="D18" s="1" t="e">
        <f>NA()</f>
        <v>#N/A</v>
      </c>
      <c r="E18" s="1" t="e">
        <f>NA()</f>
        <v>#N/A</v>
      </c>
      <c r="F18" s="1" t="e">
        <f>NA()</f>
        <v>#N/A</v>
      </c>
      <c r="G18" s="1" t="e">
        <f>NA()</f>
        <v>#N/A</v>
      </c>
      <c r="H18" s="1"/>
      <c r="I18" s="1" t="e">
        <f>NA()</f>
        <v>#N/A</v>
      </c>
      <c r="J18" s="1"/>
      <c r="K18" s="1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9">
        <v>42045.379000000001</v>
      </c>
      <c r="C19" s="9">
        <v>28156.467000000001</v>
      </c>
      <c r="D19" s="9">
        <v>27899.744999999999</v>
      </c>
      <c r="E19" s="9">
        <v>6813.2830000000004</v>
      </c>
      <c r="F19" s="9">
        <v>8250.7139999999999</v>
      </c>
      <c r="G19" s="9">
        <v>7527.5820000000003</v>
      </c>
      <c r="H19" s="9"/>
      <c r="I19" s="9">
        <v>1054.7760000000001</v>
      </c>
      <c r="J19" s="3"/>
      <c r="K19" s="3"/>
      <c r="L19" s="8">
        <f t="shared" si="0"/>
        <v>121747.94599999998</v>
      </c>
    </row>
    <row r="20" spans="1:12" x14ac:dyDescent="0.25">
      <c r="A20" s="1" t="s">
        <v>19</v>
      </c>
      <c r="B20" s="15">
        <f>SUM(B16,B19)</f>
        <v>62148.404999999999</v>
      </c>
      <c r="C20" s="15">
        <f t="shared" ref="C20:K20" si="9">SUM(C16,C19)</f>
        <v>38370.519</v>
      </c>
      <c r="D20" s="15">
        <f t="shared" si="9"/>
        <v>38569.883000000002</v>
      </c>
      <c r="E20" s="15">
        <f t="shared" si="9"/>
        <v>10734.891</v>
      </c>
      <c r="F20" s="15">
        <f t="shared" si="9"/>
        <v>12081.356</v>
      </c>
      <c r="G20" s="15">
        <f t="shared" si="9"/>
        <v>9356.3090000000011</v>
      </c>
      <c r="H20" s="15"/>
      <c r="I20" s="15">
        <f t="shared" si="9"/>
        <v>1498.7760000000001</v>
      </c>
      <c r="J20" s="15"/>
      <c r="K20" s="15">
        <f t="shared" si="9"/>
        <v>51012.192999999999</v>
      </c>
      <c r="L20" s="8">
        <f t="shared" si="0"/>
        <v>121747.94600000003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>
        <v>332.24700000000001</v>
      </c>
      <c r="C22" s="9">
        <v>274.50299999999999</v>
      </c>
      <c r="D22" s="9">
        <v>186.035</v>
      </c>
      <c r="E22" s="9">
        <v>95.385999999999996</v>
      </c>
      <c r="F22" s="9"/>
      <c r="G22" s="9">
        <v>23.042999999999999</v>
      </c>
      <c r="H22" s="9"/>
      <c r="I22" s="9"/>
      <c r="J22" s="9"/>
      <c r="K22" s="9"/>
      <c r="L22" s="8">
        <f t="shared" si="0"/>
        <v>911.21399999999994</v>
      </c>
    </row>
    <row r="23" spans="1:12" x14ac:dyDescent="0.25">
      <c r="A23" s="1" t="s">
        <v>15</v>
      </c>
      <c r="B23" s="9">
        <v>847.89499999999998</v>
      </c>
      <c r="C23" s="9">
        <v>361.65</v>
      </c>
      <c r="D23" s="9">
        <v>788.101</v>
      </c>
      <c r="E23" s="9">
        <v>383.10399999999998</v>
      </c>
      <c r="F23" s="9"/>
      <c r="G23" s="9">
        <v>166.804</v>
      </c>
      <c r="H23" s="9"/>
      <c r="I23" s="9">
        <v>59.872999999999998</v>
      </c>
      <c r="J23" s="9"/>
      <c r="K23" s="9"/>
      <c r="L23" s="8">
        <f t="shared" si="0"/>
        <v>2607.4270000000001</v>
      </c>
    </row>
    <row r="24" spans="1:12" x14ac:dyDescent="0.25">
      <c r="A24" s="1" t="s">
        <v>8</v>
      </c>
      <c r="B24" s="19">
        <v>63328.546999999999</v>
      </c>
      <c r="C24" s="9">
        <v>39006.671999999999</v>
      </c>
      <c r="D24" s="9">
        <v>39544.019</v>
      </c>
      <c r="E24" s="9">
        <v>11213.380999999999</v>
      </c>
      <c r="F24" s="9">
        <v>12081.356</v>
      </c>
      <c r="G24" s="9">
        <v>9546.1560000000009</v>
      </c>
      <c r="H24" s="9"/>
      <c r="I24" s="9">
        <v>1558.6489999999999</v>
      </c>
      <c r="J24" s="9"/>
      <c r="K24" s="9">
        <v>176278.78</v>
      </c>
      <c r="L24" s="8">
        <f t="shared" si="0"/>
        <v>0</v>
      </c>
    </row>
    <row r="25" spans="1:12" x14ac:dyDescent="0.25">
      <c r="A25" s="2" t="s">
        <v>16</v>
      </c>
      <c r="B25" s="136">
        <f t="shared" ref="B25" si="10">SUM(B20,B22:B23)-B24</f>
        <v>0</v>
      </c>
      <c r="C25" s="4">
        <f t="shared" ref="C25" si="11">SUM(C20,C22:C23)-C24</f>
        <v>0</v>
      </c>
      <c r="D25" s="4">
        <f t="shared" ref="D25" si="12">SUM(D20,D22:D23)-D24</f>
        <v>0</v>
      </c>
      <c r="E25" s="4">
        <f t="shared" ref="E25" si="13">SUM(E20,E22:E23)-E24</f>
        <v>0</v>
      </c>
      <c r="F25" s="4">
        <f t="shared" ref="F25" si="14">SUM(F20,F22:F23)-F24</f>
        <v>0</v>
      </c>
      <c r="G25" s="4">
        <f t="shared" ref="G25" si="15">SUM(G20,G22:G23)-G24</f>
        <v>0</v>
      </c>
      <c r="H25" s="4">
        <f t="shared" ref="H25" si="16">SUM(H20,H22:H23)-H24</f>
        <v>0</v>
      </c>
      <c r="I25" s="4">
        <f t="shared" ref="I25" si="17">SUM(I20,I22:I23)-I24</f>
        <v>0</v>
      </c>
      <c r="J25" s="4">
        <f t="shared" ref="J25" si="18">SUM(J20,J22:J23)-J24</f>
        <v>0</v>
      </c>
      <c r="K25" s="4">
        <f t="shared" ref="K25" si="19">SUM(K20,K22:K23)-K24</f>
        <v>-125266.587</v>
      </c>
      <c r="L25" s="8">
        <f t="shared" si="0"/>
        <v>125266.587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9" t="e">
        <f>NA()</f>
        <v>#N/A</v>
      </c>
      <c r="C37" s="9" t="e">
        <f>NA()</f>
        <v>#N/A</v>
      </c>
      <c r="D37" s="9" t="e">
        <f>NA()</f>
        <v>#N/A</v>
      </c>
      <c r="E37" s="9" t="e">
        <f>NA()</f>
        <v>#N/A</v>
      </c>
      <c r="F37" s="9" t="e">
        <f>NA()</f>
        <v>#N/A</v>
      </c>
      <c r="G37" s="9" t="e">
        <f>NA()</f>
        <v>#N/A</v>
      </c>
      <c r="H37" s="9" t="e">
        <f>NA()</f>
        <v>#N/A</v>
      </c>
      <c r="I37" s="9" t="e">
        <f>NA()</f>
        <v>#N/A</v>
      </c>
      <c r="J37" s="9" t="e">
        <f>NA()</f>
        <v>#N/A</v>
      </c>
      <c r="K37" s="9" t="e">
        <f>NA()</f>
        <v>#N/A</v>
      </c>
      <c r="L37" s="8" t="e">
        <f t="shared" si="0"/>
        <v>#N/A</v>
      </c>
    </row>
    <row r="38" spans="1:12" x14ac:dyDescent="0.25">
      <c r="A38" s="2" t="s">
        <v>16</v>
      </c>
      <c r="B38" s="8" t="e">
        <f>SUM(B33:B36)-B37</f>
        <v>#N/A</v>
      </c>
      <c r="C38" s="8" t="e">
        <f t="shared" ref="C38:K38" si="20">SUM(C33:C36)-C37</f>
        <v>#N/A</v>
      </c>
      <c r="D38" s="8" t="e">
        <f t="shared" si="20"/>
        <v>#N/A</v>
      </c>
      <c r="E38" s="8" t="e">
        <f t="shared" si="20"/>
        <v>#N/A</v>
      </c>
      <c r="F38" s="8" t="e">
        <f t="shared" si="20"/>
        <v>#N/A</v>
      </c>
      <c r="G38" s="8" t="e">
        <f t="shared" si="20"/>
        <v>#N/A</v>
      </c>
      <c r="H38" s="8" t="e">
        <f t="shared" si="20"/>
        <v>#N/A</v>
      </c>
      <c r="I38" s="8" t="e">
        <f t="shared" si="20"/>
        <v>#N/A</v>
      </c>
      <c r="J38" s="8" t="e">
        <f t="shared" si="20"/>
        <v>#N/A</v>
      </c>
      <c r="K38" s="8" t="e">
        <f t="shared" si="20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24</v>
      </c>
      <c r="I41" s="1" t="s">
        <v>25</v>
      </c>
      <c r="J41" s="1" t="s">
        <v>26</v>
      </c>
      <c r="K41" s="1" t="s">
        <v>8</v>
      </c>
      <c r="L41" s="4" t="e">
        <f t="shared" si="0"/>
        <v>#VALUE!</v>
      </c>
    </row>
    <row r="42" spans="1:12" x14ac:dyDescent="0.25">
      <c r="A42" s="1" t="s">
        <v>9</v>
      </c>
      <c r="B42" s="7">
        <f>B29*100/B16</f>
        <v>0</v>
      </c>
      <c r="C42" s="7">
        <f t="shared" ref="C42:K42" si="21">C29*100/C16</f>
        <v>0</v>
      </c>
      <c r="D42" s="7" t="e">
        <f t="shared" si="21"/>
        <v>#N/A</v>
      </c>
      <c r="E42" s="7">
        <f t="shared" si="21"/>
        <v>0</v>
      </c>
      <c r="F42" s="7">
        <f t="shared" si="21"/>
        <v>0</v>
      </c>
      <c r="G42" s="7" t="e">
        <f t="shared" si="21"/>
        <v>#N/A</v>
      </c>
      <c r="H42" s="7" t="e">
        <f t="shared" si="21"/>
        <v>#DIV/0!</v>
      </c>
      <c r="I42" s="7">
        <f t="shared" si="21"/>
        <v>0</v>
      </c>
      <c r="J42" s="7" t="e">
        <f t="shared" si="21"/>
        <v>#DIV/0!</v>
      </c>
      <c r="K42" s="7" t="e">
        <f t="shared" si="21"/>
        <v>#N/A</v>
      </c>
      <c r="L42" s="4" t="e">
        <f t="shared" si="0"/>
        <v>#N/A</v>
      </c>
    </row>
    <row r="43" spans="1:12" x14ac:dyDescent="0.25">
      <c r="A43" s="1" t="s">
        <v>10</v>
      </c>
      <c r="B43" s="7" t="e">
        <f t="shared" ref="B43:K49" si="22">B30*100/B17</f>
        <v>#N/A</v>
      </c>
      <c r="C43" s="7" t="e">
        <f t="shared" si="22"/>
        <v>#N/A</v>
      </c>
      <c r="D43" s="7" t="e">
        <f t="shared" si="22"/>
        <v>#N/A</v>
      </c>
      <c r="E43" s="7" t="e">
        <f t="shared" si="22"/>
        <v>#N/A</v>
      </c>
      <c r="F43" s="7" t="e">
        <f t="shared" si="22"/>
        <v>#N/A</v>
      </c>
      <c r="G43" s="7" t="e">
        <f t="shared" si="22"/>
        <v>#N/A</v>
      </c>
      <c r="H43" s="7" t="e">
        <f t="shared" si="22"/>
        <v>#DIV/0!</v>
      </c>
      <c r="I43" s="7" t="e">
        <f t="shared" si="22"/>
        <v>#N/A</v>
      </c>
      <c r="J43" s="7" t="e">
        <f t="shared" si="22"/>
        <v>#DIV/0!</v>
      </c>
      <c r="K43" s="7" t="e">
        <f t="shared" si="22"/>
        <v>#N/A</v>
      </c>
      <c r="L43" s="4" t="e">
        <f t="shared" si="0"/>
        <v>#N/A</v>
      </c>
    </row>
    <row r="44" spans="1:12" x14ac:dyDescent="0.25">
      <c r="A44" s="1" t="s">
        <v>11</v>
      </c>
      <c r="B44" s="7" t="e">
        <f t="shared" si="22"/>
        <v>#N/A</v>
      </c>
      <c r="C44" s="7" t="e">
        <f t="shared" si="22"/>
        <v>#N/A</v>
      </c>
      <c r="D44" s="7" t="e">
        <f t="shared" si="22"/>
        <v>#N/A</v>
      </c>
      <c r="E44" s="7" t="e">
        <f t="shared" si="22"/>
        <v>#N/A</v>
      </c>
      <c r="F44" s="7" t="e">
        <f t="shared" si="22"/>
        <v>#N/A</v>
      </c>
      <c r="G44" s="7" t="e">
        <f t="shared" si="22"/>
        <v>#N/A</v>
      </c>
      <c r="H44" s="7" t="e">
        <f t="shared" si="22"/>
        <v>#DIV/0!</v>
      </c>
      <c r="I44" s="7" t="e">
        <f t="shared" si="22"/>
        <v>#N/A</v>
      </c>
      <c r="J44" s="7" t="e">
        <f t="shared" si="22"/>
        <v>#DIV/0!</v>
      </c>
      <c r="K44" s="7" t="e">
        <f t="shared" si="22"/>
        <v>#N/A</v>
      </c>
      <c r="L44" s="4" t="e">
        <f t="shared" si="0"/>
        <v>#N/A</v>
      </c>
    </row>
    <row r="45" spans="1:12" x14ac:dyDescent="0.25">
      <c r="A45" s="1" t="s">
        <v>12</v>
      </c>
      <c r="B45" s="7">
        <f t="shared" si="22"/>
        <v>0</v>
      </c>
      <c r="C45" s="7">
        <f t="shared" si="22"/>
        <v>0</v>
      </c>
      <c r="D45" s="7" t="e">
        <f t="shared" si="22"/>
        <v>#N/A</v>
      </c>
      <c r="E45" s="7">
        <f t="shared" si="22"/>
        <v>0</v>
      </c>
      <c r="F45" s="7">
        <f t="shared" si="22"/>
        <v>0</v>
      </c>
      <c r="G45" s="7" t="e">
        <f t="shared" si="22"/>
        <v>#N/A</v>
      </c>
      <c r="H45" s="7" t="e">
        <f t="shared" si="22"/>
        <v>#DIV/0!</v>
      </c>
      <c r="I45" s="7">
        <f t="shared" si="22"/>
        <v>0</v>
      </c>
      <c r="J45" s="7" t="e">
        <f t="shared" si="22"/>
        <v>#DIV/0!</v>
      </c>
      <c r="K45" s="7" t="e">
        <f t="shared" si="22"/>
        <v>#N/A</v>
      </c>
      <c r="L45" s="4" t="e">
        <f t="shared" si="0"/>
        <v>#N/A</v>
      </c>
    </row>
    <row r="46" spans="1:12" x14ac:dyDescent="0.25">
      <c r="A46" s="1" t="s">
        <v>19</v>
      </c>
      <c r="B46" s="7">
        <f t="shared" si="22"/>
        <v>0</v>
      </c>
      <c r="C46" s="7">
        <f t="shared" si="22"/>
        <v>0</v>
      </c>
      <c r="D46" s="7" t="e">
        <f t="shared" si="22"/>
        <v>#N/A</v>
      </c>
      <c r="E46" s="7">
        <f t="shared" si="22"/>
        <v>0</v>
      </c>
      <c r="F46" s="7">
        <f t="shared" si="22"/>
        <v>0</v>
      </c>
      <c r="G46" s="7">
        <f t="shared" si="22"/>
        <v>0</v>
      </c>
      <c r="H46" s="7" t="e">
        <f t="shared" si="22"/>
        <v>#DIV/0!</v>
      </c>
      <c r="I46" s="7">
        <f t="shared" si="22"/>
        <v>0</v>
      </c>
      <c r="J46" s="7" t="e">
        <f t="shared" si="22"/>
        <v>#DIV/0!</v>
      </c>
      <c r="K46" s="7" t="e">
        <f t="shared" si="22"/>
        <v>#N/A</v>
      </c>
      <c r="L46" s="4" t="e">
        <f t="shared" si="0"/>
        <v>#N/A</v>
      </c>
    </row>
    <row r="47" spans="1:12" x14ac:dyDescent="0.25">
      <c r="A47" s="1" t="s">
        <v>13</v>
      </c>
      <c r="B47" s="7" t="e">
        <f t="shared" si="22"/>
        <v>#DIV/0!</v>
      </c>
      <c r="C47" s="7" t="e">
        <f t="shared" si="22"/>
        <v>#DIV/0!</v>
      </c>
      <c r="D47" s="7" t="e">
        <f t="shared" si="22"/>
        <v>#DIV/0!</v>
      </c>
      <c r="E47" s="7" t="e">
        <f t="shared" si="22"/>
        <v>#DIV/0!</v>
      </c>
      <c r="F47" s="7" t="e">
        <f t="shared" si="22"/>
        <v>#DIV/0!</v>
      </c>
      <c r="G47" s="7" t="e">
        <f t="shared" si="22"/>
        <v>#DIV/0!</v>
      </c>
      <c r="H47" s="7" t="e">
        <f t="shared" si="22"/>
        <v>#DIV/0!</v>
      </c>
      <c r="I47" s="7" t="e">
        <f t="shared" si="22"/>
        <v>#DIV/0!</v>
      </c>
      <c r="J47" s="7" t="e">
        <f t="shared" si="22"/>
        <v>#DIV/0!</v>
      </c>
      <c r="K47" s="7" t="e">
        <f t="shared" si="22"/>
        <v>#DIV/0!</v>
      </c>
      <c r="L47" s="4" t="e">
        <f t="shared" si="0"/>
        <v>#DIV/0!</v>
      </c>
    </row>
    <row r="48" spans="1:12" x14ac:dyDescent="0.25">
      <c r="A48" s="1" t="s">
        <v>14</v>
      </c>
      <c r="B48" s="7">
        <f t="shared" si="22"/>
        <v>0</v>
      </c>
      <c r="C48" s="7">
        <f t="shared" si="22"/>
        <v>0</v>
      </c>
      <c r="D48" s="7">
        <f t="shared" si="22"/>
        <v>0</v>
      </c>
      <c r="E48" s="7">
        <f t="shared" si="22"/>
        <v>0</v>
      </c>
      <c r="F48" s="7" t="e">
        <f t="shared" si="22"/>
        <v>#DIV/0!</v>
      </c>
      <c r="G48" s="7">
        <f t="shared" si="22"/>
        <v>0</v>
      </c>
      <c r="H48" s="7" t="e">
        <f t="shared" si="22"/>
        <v>#DIV/0!</v>
      </c>
      <c r="I48" s="7" t="e">
        <f t="shared" si="22"/>
        <v>#DIV/0!</v>
      </c>
      <c r="J48" s="7" t="e">
        <f t="shared" si="22"/>
        <v>#DIV/0!</v>
      </c>
      <c r="K48" s="7" t="e">
        <f t="shared" si="22"/>
        <v>#DIV/0!</v>
      </c>
      <c r="L48" s="4" t="e">
        <f t="shared" si="0"/>
        <v>#DIV/0!</v>
      </c>
    </row>
    <row r="49" spans="1:12" x14ac:dyDescent="0.25">
      <c r="A49" s="1" t="s">
        <v>15</v>
      </c>
      <c r="B49" s="7">
        <f t="shared" si="22"/>
        <v>0</v>
      </c>
      <c r="C49" s="7">
        <f t="shared" si="22"/>
        <v>0</v>
      </c>
      <c r="D49" s="7">
        <f t="shared" si="22"/>
        <v>0</v>
      </c>
      <c r="E49" s="7">
        <f t="shared" si="22"/>
        <v>0</v>
      </c>
      <c r="F49" s="7" t="e">
        <f t="shared" si="22"/>
        <v>#DIV/0!</v>
      </c>
      <c r="G49" s="7">
        <f t="shared" si="22"/>
        <v>0</v>
      </c>
      <c r="H49" s="7" t="e">
        <f t="shared" si="22"/>
        <v>#DIV/0!</v>
      </c>
      <c r="I49" s="7">
        <f t="shared" si="22"/>
        <v>0</v>
      </c>
      <c r="J49" s="7" t="e">
        <f t="shared" si="22"/>
        <v>#DIV/0!</v>
      </c>
      <c r="K49" s="7" t="e">
        <f t="shared" si="22"/>
        <v>#DIV/0!</v>
      </c>
      <c r="L49" s="4" t="e">
        <f t="shared" si="0"/>
        <v>#DIV/0!</v>
      </c>
    </row>
    <row r="50" spans="1:12" x14ac:dyDescent="0.25">
      <c r="A50" s="1" t="s">
        <v>8</v>
      </c>
      <c r="B50" s="7">
        <v>9.06</v>
      </c>
      <c r="C50" s="7">
        <v>11.95</v>
      </c>
      <c r="D50" s="7">
        <v>9.4</v>
      </c>
      <c r="E50" s="7">
        <v>13.85</v>
      </c>
      <c r="F50" s="7">
        <v>12.08</v>
      </c>
      <c r="G50" s="7">
        <v>6.15</v>
      </c>
      <c r="H50" s="7">
        <v>10.77</v>
      </c>
      <c r="I50" s="7">
        <v>15.15</v>
      </c>
      <c r="J50" s="7"/>
      <c r="K50" s="7">
        <v>10.050000000000001</v>
      </c>
      <c r="L50" s="4">
        <f t="shared" si="0"/>
        <v>78.36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  <c r="L52" s="1" t="s">
        <v>8</v>
      </c>
    </row>
    <row r="53" spans="1:12" x14ac:dyDescent="0.25">
      <c r="A53" s="1" t="s">
        <v>9</v>
      </c>
      <c r="B53" s="20">
        <v>10.84</v>
      </c>
      <c r="C53" s="7">
        <v>14.19</v>
      </c>
      <c r="D53" s="7">
        <v>11.21</v>
      </c>
      <c r="E53" s="7">
        <v>14.36</v>
      </c>
      <c r="F53" s="7">
        <v>14.9</v>
      </c>
      <c r="G53" s="7">
        <v>12.21</v>
      </c>
      <c r="H53" s="7">
        <v>10.09</v>
      </c>
      <c r="I53" s="7">
        <v>15.36</v>
      </c>
      <c r="J53" s="7"/>
      <c r="K53" s="7">
        <v>12.26</v>
      </c>
      <c r="L53" s="7">
        <f>K53</f>
        <v>12.26</v>
      </c>
    </row>
    <row r="54" spans="1:12" x14ac:dyDescent="0.25">
      <c r="A54" s="1" t="s">
        <v>30</v>
      </c>
      <c r="B54" s="20">
        <v>8.18</v>
      </c>
      <c r="C54" s="7">
        <v>10.52</v>
      </c>
      <c r="D54" s="7">
        <v>8.17</v>
      </c>
      <c r="E54" s="7">
        <v>12.96</v>
      </c>
      <c r="F54" s="7">
        <v>10.68</v>
      </c>
      <c r="G54" s="7">
        <v>4.71</v>
      </c>
      <c r="H54" s="7">
        <v>11.42</v>
      </c>
      <c r="I54" s="7">
        <v>15.06</v>
      </c>
      <c r="J54" s="7"/>
      <c r="K54" s="7">
        <v>8.98</v>
      </c>
      <c r="L54" s="7">
        <f>K54</f>
        <v>8.98</v>
      </c>
    </row>
    <row r="55" spans="1:12" x14ac:dyDescent="0.25">
      <c r="A55" s="1" t="s">
        <v>8</v>
      </c>
      <c r="B55" s="7">
        <v>9.06</v>
      </c>
      <c r="C55" s="7">
        <v>11.95</v>
      </c>
      <c r="D55" s="7">
        <v>9.4</v>
      </c>
      <c r="E55" s="7">
        <v>13.85</v>
      </c>
      <c r="F55" s="7">
        <v>12.08</v>
      </c>
      <c r="G55" s="7">
        <v>6.15</v>
      </c>
      <c r="H55" s="7">
        <v>10.77</v>
      </c>
      <c r="I55" s="7">
        <v>15.15</v>
      </c>
      <c r="J55" s="7"/>
      <c r="K55" s="7">
        <v>10.050000000000001</v>
      </c>
      <c r="L55" s="7">
        <f>K55</f>
        <v>10.050000000000001</v>
      </c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</sheetData>
  <pageMargins left="0.7" right="0.7" top="0.75" bottom="0.75" header="0.3" footer="0.3"/>
  <pageSetup orientation="portrait" horizontalDpi="4294967293" verticalDpi="4294967293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68AA-7F6A-4048-B11A-D924BB649923}">
  <sheetPr>
    <tabColor rgb="FF00B0F0"/>
  </sheetPr>
  <dimension ref="A1:L59"/>
  <sheetViews>
    <sheetView showFormulas="1" topLeftCell="A31" workbookViewId="0">
      <selection activeCell="B52" sqref="B52:I52"/>
    </sheetView>
  </sheetViews>
  <sheetFormatPr defaultRowHeight="15" x14ac:dyDescent="0.25"/>
  <cols>
    <col min="1" max="1" width="12.28515625" customWidth="1"/>
    <col min="2" max="12" width="12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24</v>
      </c>
      <c r="I2" s="1" t="s">
        <v>25</v>
      </c>
      <c r="J2" s="1" t="s">
        <v>26</v>
      </c>
      <c r="K2" s="1" t="s">
        <v>8</v>
      </c>
      <c r="L2" s="2" t="s">
        <v>16</v>
      </c>
    </row>
    <row r="3" spans="1:12" x14ac:dyDescent="0.25">
      <c r="A3" s="1" t="s">
        <v>9</v>
      </c>
      <c r="B3" s="3">
        <v>2850155</v>
      </c>
      <c r="C3" s="3">
        <v>2005664</v>
      </c>
      <c r="D3" s="3">
        <v>1491127</v>
      </c>
      <c r="E3" s="3">
        <v>660926</v>
      </c>
      <c r="F3" s="3">
        <v>742270</v>
      </c>
      <c r="G3" s="3">
        <v>208795</v>
      </c>
      <c r="H3" s="3"/>
      <c r="I3" s="3">
        <v>62317</v>
      </c>
      <c r="J3" s="3"/>
      <c r="K3" s="3">
        <v>8021254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3">
        <v>319156</v>
      </c>
      <c r="C6" s="3">
        <v>301925</v>
      </c>
      <c r="D6" s="3">
        <v>195682</v>
      </c>
      <c r="E6" s="3">
        <v>95061</v>
      </c>
      <c r="F6" s="3">
        <v>104788</v>
      </c>
      <c r="G6" s="3">
        <v>42098</v>
      </c>
      <c r="H6" s="3"/>
      <c r="I6" s="3">
        <v>12664</v>
      </c>
      <c r="J6" s="3"/>
      <c r="K6" s="3">
        <v>1071374</v>
      </c>
      <c r="L6" s="4">
        <f t="shared" si="0"/>
        <v>0</v>
      </c>
    </row>
    <row r="7" spans="1:12" x14ac:dyDescent="0.25">
      <c r="A7" s="1" t="s">
        <v>19</v>
      </c>
      <c r="B7" s="5">
        <f>SUM(B3,B6)</f>
        <v>3169311</v>
      </c>
      <c r="C7" s="5">
        <f t="shared" ref="C7:K7" si="1">SUM(C3,C6)</f>
        <v>2307589</v>
      </c>
      <c r="D7" s="5">
        <f t="shared" si="1"/>
        <v>1686809</v>
      </c>
      <c r="E7" s="5">
        <f t="shared" si="1"/>
        <v>755987</v>
      </c>
      <c r="F7" s="5">
        <f t="shared" si="1"/>
        <v>847058</v>
      </c>
      <c r="G7" s="5">
        <f t="shared" si="1"/>
        <v>250893</v>
      </c>
      <c r="H7" s="5">
        <f t="shared" si="1"/>
        <v>0</v>
      </c>
      <c r="I7" s="5">
        <f t="shared" si="1"/>
        <v>74981</v>
      </c>
      <c r="J7" s="5">
        <f t="shared" si="1"/>
        <v>0</v>
      </c>
      <c r="K7" s="5">
        <f t="shared" si="1"/>
        <v>9092628</v>
      </c>
      <c r="L7" s="4">
        <f t="shared" si="0"/>
        <v>0</v>
      </c>
    </row>
    <row r="8" spans="1:12" x14ac:dyDescent="0.25">
      <c r="A8" s="1" t="s">
        <v>13</v>
      </c>
      <c r="B8" s="3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3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3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3169311</v>
      </c>
      <c r="C11" s="3">
        <v>2307589</v>
      </c>
      <c r="D11" s="3">
        <v>1686809</v>
      </c>
      <c r="E11" s="3">
        <v>755987</v>
      </c>
      <c r="F11" s="3">
        <v>847058</v>
      </c>
      <c r="G11" s="3">
        <v>250893</v>
      </c>
      <c r="H11" s="3"/>
      <c r="I11" s="3">
        <v>74981</v>
      </c>
      <c r="J11" s="3"/>
      <c r="K11" s="3">
        <v>9092628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24</v>
      </c>
      <c r="I15" s="1" t="s">
        <v>25</v>
      </c>
      <c r="J15" s="1" t="s">
        <v>26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9">
        <v>20899.330999999998</v>
      </c>
      <c r="C16" s="9">
        <v>10921.481</v>
      </c>
      <c r="D16" s="9">
        <v>10571.281000000001</v>
      </c>
      <c r="E16" s="9">
        <v>4012</v>
      </c>
      <c r="F16" s="9">
        <v>4113.6949999999997</v>
      </c>
      <c r="G16" s="9">
        <v>1902.904</v>
      </c>
      <c r="H16" s="9"/>
      <c r="I16" s="9">
        <v>481.69799999999998</v>
      </c>
      <c r="J16" s="9"/>
      <c r="K16" s="9">
        <v>52902.389000000003</v>
      </c>
      <c r="L16" s="8">
        <f t="shared" si="0"/>
        <v>9.9999999656574801E-4</v>
      </c>
    </row>
    <row r="17" spans="1:12" hidden="1" x14ac:dyDescent="0.25">
      <c r="A17" s="1" t="s">
        <v>10</v>
      </c>
      <c r="B17" s="9" t="e">
        <f>NA()</f>
        <v>#N/A</v>
      </c>
      <c r="C17" s="9" t="e">
        <f>NA()</f>
        <v>#N/A</v>
      </c>
      <c r="D17" s="9" t="e">
        <f>NA()</f>
        <v>#N/A</v>
      </c>
      <c r="E17" s="9" t="e">
        <f>NA()</f>
        <v>#N/A</v>
      </c>
      <c r="F17" s="9" t="e">
        <f>NA()</f>
        <v>#N/A</v>
      </c>
      <c r="G17" s="9" t="e">
        <f>NA()</f>
        <v>#N/A</v>
      </c>
      <c r="H17" s="9" t="e">
        <f>NA()</f>
        <v>#N/A</v>
      </c>
      <c r="I17" s="9" t="e">
        <f>NA()</f>
        <v>#N/A</v>
      </c>
      <c r="J17" s="9" t="e">
        <f>NA()</f>
        <v>#N/A</v>
      </c>
      <c r="K17" s="9" t="e">
        <f>NA()</f>
        <v>#N/A</v>
      </c>
      <c r="L17" s="8" t="e">
        <f t="shared" si="0"/>
        <v>#N/A</v>
      </c>
    </row>
    <row r="18" spans="1:12" hidden="1" x14ac:dyDescent="0.25">
      <c r="A18" s="1" t="s">
        <v>11</v>
      </c>
      <c r="B18" s="9" t="e">
        <f>NA()</f>
        <v>#N/A</v>
      </c>
      <c r="C18" s="9" t="e">
        <f>NA()</f>
        <v>#N/A</v>
      </c>
      <c r="D18" s="9" t="e">
        <f>NA()</f>
        <v>#N/A</v>
      </c>
      <c r="E18" s="9" t="e">
        <f>NA()</f>
        <v>#N/A</v>
      </c>
      <c r="F18" s="9" t="e">
        <f>NA()</f>
        <v>#N/A</v>
      </c>
      <c r="G18" s="9" t="e">
        <f>NA()</f>
        <v>#N/A</v>
      </c>
      <c r="H18" s="9" t="e">
        <f>NA()</f>
        <v>#N/A</v>
      </c>
      <c r="I18" s="9" t="e">
        <f>NA()</f>
        <v>#N/A</v>
      </c>
      <c r="J18" s="9" t="e">
        <f>NA()</f>
        <v>#N/A</v>
      </c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9">
        <v>43648.821000000004</v>
      </c>
      <c r="C19" s="9">
        <v>28651.561000000002</v>
      </c>
      <c r="D19" s="9">
        <v>31194.848000000002</v>
      </c>
      <c r="E19" s="9">
        <v>7672.9040000000005</v>
      </c>
      <c r="F19" s="9">
        <v>8361.5499999999993</v>
      </c>
      <c r="G19" s="9">
        <v>7823.9539999999997</v>
      </c>
      <c r="H19" s="9"/>
      <c r="I19" s="9">
        <v>1117.8689999999999</v>
      </c>
      <c r="J19" s="9"/>
      <c r="K19" s="9">
        <v>128471.507</v>
      </c>
      <c r="L19" s="8">
        <f t="shared" si="0"/>
        <v>0</v>
      </c>
    </row>
    <row r="20" spans="1:12" x14ac:dyDescent="0.25">
      <c r="A20" s="1" t="s">
        <v>19</v>
      </c>
      <c r="B20" s="15">
        <f>SUM(B16,B19)</f>
        <v>64548.152000000002</v>
      </c>
      <c r="C20" s="15">
        <f t="shared" ref="C20:K20" si="3">SUM(C16,C19)</f>
        <v>39573.042000000001</v>
      </c>
      <c r="D20" s="15">
        <f t="shared" si="3"/>
        <v>41766.129000000001</v>
      </c>
      <c r="E20" s="15">
        <f t="shared" si="3"/>
        <v>11684.904</v>
      </c>
      <c r="F20" s="15">
        <f t="shared" si="3"/>
        <v>12475.244999999999</v>
      </c>
      <c r="G20" s="15">
        <f t="shared" si="3"/>
        <v>9726.8580000000002</v>
      </c>
      <c r="H20" s="15">
        <f t="shared" si="3"/>
        <v>0</v>
      </c>
      <c r="I20" s="15">
        <f t="shared" si="3"/>
        <v>1599.567</v>
      </c>
      <c r="J20" s="15">
        <f t="shared" si="3"/>
        <v>0</v>
      </c>
      <c r="K20" s="15">
        <f t="shared" si="3"/>
        <v>181373.89600000001</v>
      </c>
      <c r="L20" s="8">
        <f t="shared" si="0"/>
        <v>1.0000000183936208E-3</v>
      </c>
    </row>
    <row r="21" spans="1:12" x14ac:dyDescent="0.25">
      <c r="A21" s="1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9">
        <v>335.87400000000002</v>
      </c>
      <c r="C23" s="9">
        <v>294.83199999999999</v>
      </c>
      <c r="D23" s="9">
        <v>185.893</v>
      </c>
      <c r="E23" s="9">
        <v>90</v>
      </c>
      <c r="F23" s="9"/>
      <c r="G23" s="9">
        <v>23.042999999999999</v>
      </c>
      <c r="H23" s="9"/>
      <c r="I23" s="9">
        <v>15.577</v>
      </c>
      <c r="J23" s="9"/>
      <c r="K23" s="9">
        <v>945.21900000000005</v>
      </c>
      <c r="L23" s="8">
        <f t="shared" si="0"/>
        <v>0</v>
      </c>
    </row>
    <row r="24" spans="1:12" x14ac:dyDescent="0.25">
      <c r="A24" s="1" t="s">
        <v>8</v>
      </c>
      <c r="B24" s="19">
        <v>64884.025999999998</v>
      </c>
      <c r="C24" s="9">
        <v>39867.873</v>
      </c>
      <c r="D24" s="9">
        <v>41952.021999999997</v>
      </c>
      <c r="E24" s="9">
        <v>11774.904</v>
      </c>
      <c r="F24" s="9">
        <v>12475.245000000001</v>
      </c>
      <c r="G24" s="9">
        <v>9749.9009999999998</v>
      </c>
      <c r="H24" s="9"/>
      <c r="I24" s="9">
        <v>1615.144</v>
      </c>
      <c r="J24" s="9"/>
      <c r="K24" s="9">
        <v>182319.11499999999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1.0000000038417056E-3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>
        <f t="shared" si="4"/>
        <v>0</v>
      </c>
      <c r="I25" s="8">
        <f t="shared" si="4"/>
        <v>0</v>
      </c>
      <c r="J25" s="8">
        <f t="shared" si="4"/>
        <v>0</v>
      </c>
      <c r="K25" s="8">
        <f t="shared" si="4"/>
        <v>0</v>
      </c>
      <c r="L25" s="8">
        <f t="shared" si="0"/>
        <v>1.0000000038417056E-3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">
        <v>2</v>
      </c>
      <c r="C28" s="9" t="s">
        <v>3</v>
      </c>
      <c r="D28" s="9" t="s">
        <v>4</v>
      </c>
      <c r="E28" s="9" t="s">
        <v>5</v>
      </c>
      <c r="F28" s="9" t="s">
        <v>6</v>
      </c>
      <c r="G28" s="9" t="s">
        <v>7</v>
      </c>
      <c r="H28" s="9" t="s">
        <v>24</v>
      </c>
      <c r="I28" s="9" t="s">
        <v>25</v>
      </c>
      <c r="J28" s="9" t="s">
        <v>26</v>
      </c>
      <c r="K28" s="9" t="s">
        <v>8</v>
      </c>
      <c r="L28" s="8" t="e">
        <f t="shared" si="0"/>
        <v>#VALUE!</v>
      </c>
    </row>
    <row r="29" spans="1:12" x14ac:dyDescent="0.25">
      <c r="A29" s="1" t="s">
        <v>9</v>
      </c>
      <c r="B29" s="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15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15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15">
        <f>B24*B50/100</f>
        <v>5547.5842229999998</v>
      </c>
      <c r="C37" s="15">
        <f t="shared" ref="C37:K37" si="5">C24*C50/100</f>
        <v>4190.1134523000001</v>
      </c>
      <c r="D37" s="15">
        <f t="shared" si="5"/>
        <v>3792.4627887999995</v>
      </c>
      <c r="E37" s="15">
        <f t="shared" si="5"/>
        <v>1577.8371360000001</v>
      </c>
      <c r="F37" s="15">
        <f t="shared" si="5"/>
        <v>1507.0095960000001</v>
      </c>
      <c r="G37" s="15">
        <f t="shared" si="5"/>
        <v>625.94364419999999</v>
      </c>
      <c r="H37" s="15">
        <f t="shared" si="5"/>
        <v>0</v>
      </c>
      <c r="I37" s="15">
        <f t="shared" si="5"/>
        <v>244.69431599999999</v>
      </c>
      <c r="J37" s="15">
        <f t="shared" si="5"/>
        <v>0</v>
      </c>
      <c r="K37" s="15">
        <f t="shared" si="5"/>
        <v>17520.866951499997</v>
      </c>
      <c r="L37" s="8">
        <f t="shared" si="0"/>
        <v>-35.22179519999554</v>
      </c>
    </row>
    <row r="38" spans="1:12" x14ac:dyDescent="0.25">
      <c r="A38" s="2" t="s">
        <v>16</v>
      </c>
      <c r="B38" s="8">
        <f>SUM(B33:B36)-B37</f>
        <v>-5547.5842229999998</v>
      </c>
      <c r="C38" s="8">
        <f t="shared" ref="C38:K38" si="6">SUM(C33:C36)-C37</f>
        <v>-4190.1134523000001</v>
      </c>
      <c r="D38" s="8" t="e">
        <f t="shared" si="6"/>
        <v>#N/A</v>
      </c>
      <c r="E38" s="8">
        <f t="shared" si="6"/>
        <v>-1577.8371360000001</v>
      </c>
      <c r="F38" s="8">
        <f t="shared" si="6"/>
        <v>-1507.0095960000001</v>
      </c>
      <c r="G38" s="8">
        <f t="shared" si="6"/>
        <v>-625.94364419999999</v>
      </c>
      <c r="H38" s="8">
        <f t="shared" si="6"/>
        <v>0</v>
      </c>
      <c r="I38" s="8">
        <f t="shared" si="6"/>
        <v>-244.69431599999999</v>
      </c>
      <c r="J38" s="8">
        <f t="shared" si="6"/>
        <v>0</v>
      </c>
      <c r="K38" s="8" t="e">
        <f t="shared" si="6"/>
        <v>#N/A</v>
      </c>
      <c r="L38" s="8" t="e">
        <f t="shared" si="0"/>
        <v>#N/A</v>
      </c>
    </row>
    <row r="39" spans="1:12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8"/>
    </row>
    <row r="40" spans="1:12" x14ac:dyDescent="0.25">
      <c r="A40" s="1" t="s">
        <v>20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8"/>
    </row>
    <row r="41" spans="1:12" x14ac:dyDescent="0.25">
      <c r="A41" s="1" t="s">
        <v>0</v>
      </c>
      <c r="B41" s="9" t="s">
        <v>2</v>
      </c>
      <c r="C41" s="9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24</v>
      </c>
      <c r="I41" s="9" t="s">
        <v>25</v>
      </c>
      <c r="J41" s="9" t="s">
        <v>26</v>
      </c>
      <c r="K41" s="9" t="s">
        <v>8</v>
      </c>
      <c r="L41" s="8" t="e">
        <f t="shared" si="0"/>
        <v>#VALUE!</v>
      </c>
    </row>
    <row r="42" spans="1:12" x14ac:dyDescent="0.25">
      <c r="A42" s="1" t="s">
        <v>9</v>
      </c>
      <c r="B42" s="19">
        <v>11</v>
      </c>
      <c r="C42" s="9">
        <v>15.61</v>
      </c>
      <c r="D42" s="9">
        <v>11.62</v>
      </c>
      <c r="E42" s="9">
        <v>14.75</v>
      </c>
      <c r="F42" s="9">
        <v>14.73</v>
      </c>
      <c r="G42" s="9">
        <v>12.051</v>
      </c>
      <c r="H42" s="9">
        <v>9.7799999999999994</v>
      </c>
      <c r="I42" s="9">
        <v>15.36</v>
      </c>
      <c r="J42" s="13"/>
      <c r="K42" s="9">
        <v>12.69</v>
      </c>
      <c r="L42" s="8">
        <f t="shared" si="0"/>
        <v>92.210999999999999</v>
      </c>
    </row>
    <row r="43" spans="1:12" x14ac:dyDescent="0.25">
      <c r="A43" s="1" t="s">
        <v>10</v>
      </c>
      <c r="B43" s="9" t="e">
        <f t="shared" ref="B43:K49" si="7">B30*100/B17</f>
        <v>#N/A</v>
      </c>
      <c r="C43" s="9" t="e">
        <f t="shared" si="7"/>
        <v>#N/A</v>
      </c>
      <c r="D43" s="9" t="e">
        <f t="shared" si="7"/>
        <v>#N/A</v>
      </c>
      <c r="E43" s="9" t="e">
        <f t="shared" si="7"/>
        <v>#N/A</v>
      </c>
      <c r="F43" s="9" t="e">
        <f t="shared" si="7"/>
        <v>#N/A</v>
      </c>
      <c r="G43" s="9" t="e">
        <f t="shared" si="7"/>
        <v>#N/A</v>
      </c>
      <c r="H43" s="9" t="e">
        <f t="shared" si="7"/>
        <v>#N/A</v>
      </c>
      <c r="I43" s="9" t="e">
        <f t="shared" si="7"/>
        <v>#N/A</v>
      </c>
      <c r="J43" s="9" t="e">
        <f t="shared" si="7"/>
        <v>#N/A</v>
      </c>
      <c r="K43" s="9" t="e">
        <f t="shared" si="7"/>
        <v>#N/A</v>
      </c>
      <c r="L43" s="8" t="e">
        <f t="shared" si="0"/>
        <v>#N/A</v>
      </c>
    </row>
    <row r="44" spans="1:12" x14ac:dyDescent="0.25">
      <c r="A44" s="1" t="s">
        <v>11</v>
      </c>
      <c r="B44" s="9" t="e">
        <f t="shared" si="7"/>
        <v>#N/A</v>
      </c>
      <c r="C44" s="9" t="e">
        <f t="shared" si="7"/>
        <v>#N/A</v>
      </c>
      <c r="D44" s="9" t="e">
        <f t="shared" si="7"/>
        <v>#N/A</v>
      </c>
      <c r="E44" s="9" t="e">
        <f t="shared" si="7"/>
        <v>#N/A</v>
      </c>
      <c r="F44" s="9" t="e">
        <f t="shared" si="7"/>
        <v>#N/A</v>
      </c>
      <c r="G44" s="9" t="e">
        <f t="shared" si="7"/>
        <v>#N/A</v>
      </c>
      <c r="H44" s="9" t="e">
        <f t="shared" si="7"/>
        <v>#N/A</v>
      </c>
      <c r="I44" s="9" t="e">
        <f t="shared" si="7"/>
        <v>#N/A</v>
      </c>
      <c r="J44" s="9" t="e">
        <f t="shared" si="7"/>
        <v>#N/A</v>
      </c>
      <c r="K44" s="9" t="e">
        <f t="shared" si="7"/>
        <v>#N/A</v>
      </c>
      <c r="L44" s="8" t="e">
        <f t="shared" si="0"/>
        <v>#N/A</v>
      </c>
    </row>
    <row r="45" spans="1:12" x14ac:dyDescent="0.25">
      <c r="A45" s="1" t="s">
        <v>12</v>
      </c>
      <c r="B45" s="9">
        <f t="shared" si="7"/>
        <v>0</v>
      </c>
      <c r="C45" s="9">
        <f t="shared" si="7"/>
        <v>0</v>
      </c>
      <c r="D45" s="9" t="e">
        <f t="shared" si="7"/>
        <v>#N/A</v>
      </c>
      <c r="E45" s="9">
        <f t="shared" si="7"/>
        <v>0</v>
      </c>
      <c r="F45" s="9">
        <f t="shared" si="7"/>
        <v>0</v>
      </c>
      <c r="G45" s="9" t="e">
        <f t="shared" si="7"/>
        <v>#N/A</v>
      </c>
      <c r="H45" s="9" t="e">
        <f t="shared" si="7"/>
        <v>#DIV/0!</v>
      </c>
      <c r="I45" s="9">
        <f t="shared" si="7"/>
        <v>0</v>
      </c>
      <c r="J45" s="9" t="e">
        <f t="shared" si="7"/>
        <v>#DIV/0!</v>
      </c>
      <c r="K45" s="9" t="e">
        <f t="shared" si="7"/>
        <v>#N/A</v>
      </c>
      <c r="L45" s="8" t="e">
        <f t="shared" si="0"/>
        <v>#N/A</v>
      </c>
    </row>
    <row r="46" spans="1:12" x14ac:dyDescent="0.25">
      <c r="A46" s="1" t="s">
        <v>19</v>
      </c>
      <c r="B46" s="9">
        <f t="shared" si="7"/>
        <v>0</v>
      </c>
      <c r="C46" s="9">
        <f t="shared" si="7"/>
        <v>0</v>
      </c>
      <c r="D46" s="9" t="e">
        <f t="shared" si="7"/>
        <v>#N/A</v>
      </c>
      <c r="E46" s="9">
        <f t="shared" si="7"/>
        <v>0</v>
      </c>
      <c r="F46" s="9">
        <f t="shared" si="7"/>
        <v>0</v>
      </c>
      <c r="G46" s="9">
        <f t="shared" si="7"/>
        <v>0</v>
      </c>
      <c r="H46" s="9" t="e">
        <f t="shared" si="7"/>
        <v>#DIV/0!</v>
      </c>
      <c r="I46" s="9">
        <f t="shared" si="7"/>
        <v>0</v>
      </c>
      <c r="J46" s="9" t="e">
        <f t="shared" si="7"/>
        <v>#DIV/0!</v>
      </c>
      <c r="K46" s="9" t="e">
        <f t="shared" si="7"/>
        <v>#N/A</v>
      </c>
      <c r="L46" s="8" t="e">
        <f t="shared" si="0"/>
        <v>#N/A</v>
      </c>
    </row>
    <row r="47" spans="1:12" x14ac:dyDescent="0.25">
      <c r="A47" s="1" t="s">
        <v>13</v>
      </c>
      <c r="B47" s="9" t="e">
        <f t="shared" si="7"/>
        <v>#DIV/0!</v>
      </c>
      <c r="C47" s="9" t="e">
        <f t="shared" si="7"/>
        <v>#DIV/0!</v>
      </c>
      <c r="D47" s="9" t="e">
        <f t="shared" si="7"/>
        <v>#DIV/0!</v>
      </c>
      <c r="E47" s="9" t="e">
        <f t="shared" si="7"/>
        <v>#DIV/0!</v>
      </c>
      <c r="F47" s="9" t="e">
        <f t="shared" si="7"/>
        <v>#DIV/0!</v>
      </c>
      <c r="G47" s="9" t="e">
        <f t="shared" si="7"/>
        <v>#DIV/0!</v>
      </c>
      <c r="H47" s="9" t="e">
        <f t="shared" si="7"/>
        <v>#DIV/0!</v>
      </c>
      <c r="I47" s="9" t="e">
        <f t="shared" si="7"/>
        <v>#DIV/0!</v>
      </c>
      <c r="J47" s="9" t="e">
        <f t="shared" si="7"/>
        <v>#DIV/0!</v>
      </c>
      <c r="K47" s="9" t="e">
        <f t="shared" si="7"/>
        <v>#DIV/0!</v>
      </c>
      <c r="L47" s="8" t="e">
        <f t="shared" si="0"/>
        <v>#DIV/0!</v>
      </c>
    </row>
    <row r="48" spans="1:12" x14ac:dyDescent="0.25">
      <c r="A48" s="1" t="s">
        <v>14</v>
      </c>
      <c r="B48" s="9" t="e">
        <f t="shared" si="7"/>
        <v>#DIV/0!</v>
      </c>
      <c r="C48" s="9" t="e">
        <f t="shared" si="7"/>
        <v>#DIV/0!</v>
      </c>
      <c r="D48" s="9" t="e">
        <f t="shared" si="7"/>
        <v>#DIV/0!</v>
      </c>
      <c r="E48" s="9" t="e">
        <f t="shared" si="7"/>
        <v>#DIV/0!</v>
      </c>
      <c r="F48" s="9" t="e">
        <f t="shared" si="7"/>
        <v>#DIV/0!</v>
      </c>
      <c r="G48" s="9" t="e">
        <f t="shared" si="7"/>
        <v>#DIV/0!</v>
      </c>
      <c r="H48" s="9" t="e">
        <f t="shared" si="7"/>
        <v>#DIV/0!</v>
      </c>
      <c r="I48" s="9" t="e">
        <f t="shared" si="7"/>
        <v>#DIV/0!</v>
      </c>
      <c r="J48" s="9" t="e">
        <f t="shared" si="7"/>
        <v>#DIV/0!</v>
      </c>
      <c r="K48" s="9" t="e">
        <f t="shared" si="7"/>
        <v>#DIV/0!</v>
      </c>
      <c r="L48" s="8" t="e">
        <f t="shared" si="0"/>
        <v>#DIV/0!</v>
      </c>
    </row>
    <row r="49" spans="1:12" x14ac:dyDescent="0.25">
      <c r="A49" s="1" t="s">
        <v>15</v>
      </c>
      <c r="B49" s="9">
        <f t="shared" si="7"/>
        <v>0</v>
      </c>
      <c r="C49" s="9">
        <f t="shared" si="7"/>
        <v>0</v>
      </c>
      <c r="D49" s="9">
        <f t="shared" si="7"/>
        <v>0</v>
      </c>
      <c r="E49" s="9">
        <f t="shared" si="7"/>
        <v>0</v>
      </c>
      <c r="F49" s="9" t="e">
        <f t="shared" si="7"/>
        <v>#DIV/0!</v>
      </c>
      <c r="G49" s="9">
        <f t="shared" si="7"/>
        <v>0</v>
      </c>
      <c r="H49" s="9" t="e">
        <f t="shared" si="7"/>
        <v>#DIV/0!</v>
      </c>
      <c r="I49" s="9">
        <f t="shared" si="7"/>
        <v>0</v>
      </c>
      <c r="J49" s="9" t="e">
        <f t="shared" si="7"/>
        <v>#DIV/0!</v>
      </c>
      <c r="K49" s="9">
        <f t="shared" si="7"/>
        <v>0</v>
      </c>
      <c r="L49" s="8" t="e">
        <f t="shared" si="0"/>
        <v>#DIV/0!</v>
      </c>
    </row>
    <row r="50" spans="1:12" x14ac:dyDescent="0.25">
      <c r="A50" s="1" t="s">
        <v>8</v>
      </c>
      <c r="B50" s="19">
        <v>8.5500000000000007</v>
      </c>
      <c r="C50" s="9">
        <v>10.51</v>
      </c>
      <c r="D50" s="9">
        <v>9.0399999999999991</v>
      </c>
      <c r="E50" s="9">
        <v>13.4</v>
      </c>
      <c r="F50" s="9">
        <v>12.08</v>
      </c>
      <c r="G50" s="9">
        <v>6.42</v>
      </c>
      <c r="H50" s="9">
        <v>10.25</v>
      </c>
      <c r="I50" s="9">
        <v>15.15</v>
      </c>
      <c r="J50" s="9"/>
      <c r="K50" s="9">
        <v>9.61</v>
      </c>
      <c r="L50" s="8">
        <f t="shared" si="0"/>
        <v>75.790000000000006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  <c r="L52" s="1" t="s">
        <v>8</v>
      </c>
    </row>
    <row r="53" spans="1:12" x14ac:dyDescent="0.25">
      <c r="A53" s="1" t="s">
        <v>9</v>
      </c>
      <c r="B53" s="20">
        <v>11</v>
      </c>
      <c r="C53" s="7">
        <v>15.61</v>
      </c>
      <c r="D53" s="7">
        <v>11.62</v>
      </c>
      <c r="E53" s="7">
        <v>14.75</v>
      </c>
      <c r="F53" s="7">
        <v>14.73</v>
      </c>
      <c r="G53" s="7">
        <v>12.051</v>
      </c>
      <c r="H53" s="7">
        <v>9.7799999999999994</v>
      </c>
      <c r="I53" s="7">
        <v>15.36</v>
      </c>
      <c r="J53" s="21"/>
      <c r="K53" s="7">
        <v>12.69</v>
      </c>
      <c r="L53" s="7">
        <f>K53</f>
        <v>12.69</v>
      </c>
    </row>
    <row r="54" spans="1:12" x14ac:dyDescent="0.25">
      <c r="A54" s="1" t="s">
        <v>30</v>
      </c>
      <c r="B54" s="20">
        <v>7.4</v>
      </c>
      <c r="C54" s="7">
        <v>8.66</v>
      </c>
      <c r="D54" s="7">
        <v>8.0500000000000007</v>
      </c>
      <c r="E54" s="7">
        <v>12.63</v>
      </c>
      <c r="F54" s="7">
        <v>10.79</v>
      </c>
      <c r="G54" s="7">
        <v>4.96</v>
      </c>
      <c r="H54" s="7">
        <v>10.64</v>
      </c>
      <c r="I54" s="7">
        <v>15.06</v>
      </c>
      <c r="J54" s="7"/>
      <c r="K54" s="7">
        <v>8.31</v>
      </c>
      <c r="L54" s="7">
        <f>K54</f>
        <v>8.31</v>
      </c>
    </row>
    <row r="55" spans="1:12" x14ac:dyDescent="0.25">
      <c r="A55" s="1" t="s">
        <v>8</v>
      </c>
      <c r="B55" s="20">
        <v>8.5500000000000007</v>
      </c>
      <c r="C55" s="7">
        <v>10.51</v>
      </c>
      <c r="D55" s="7">
        <v>9.0399999999999991</v>
      </c>
      <c r="E55" s="7">
        <v>13.4</v>
      </c>
      <c r="F55" s="7">
        <v>12.08</v>
      </c>
      <c r="G55" s="7">
        <v>6.42</v>
      </c>
      <c r="H55" s="7">
        <v>10.25</v>
      </c>
      <c r="I55" s="7">
        <v>15.15</v>
      </c>
      <c r="J55" s="7"/>
      <c r="K55" s="7">
        <v>9.61</v>
      </c>
      <c r="L55" s="7">
        <f>K55</f>
        <v>9.61</v>
      </c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46A1-E21E-4D95-B61A-D4B83537C8C7}">
  <sheetPr>
    <tabColor theme="7" tint="0.79998168889431442"/>
  </sheetPr>
  <dimension ref="A1:O59"/>
  <sheetViews>
    <sheetView showFormulas="1" workbookViewId="0">
      <selection activeCell="M14" sqref="M14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5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5" x14ac:dyDescent="0.25">
      <c r="A3" s="1" t="s">
        <v>9</v>
      </c>
      <c r="B3" s="18">
        <v>2876498</v>
      </c>
      <c r="C3" s="3">
        <v>2048182</v>
      </c>
      <c r="D3" s="3">
        <f>1558783</f>
        <v>1558783</v>
      </c>
      <c r="E3" s="3">
        <v>659211</v>
      </c>
      <c r="F3" s="3">
        <v>748903</v>
      </c>
      <c r="G3" s="3">
        <v>211422</v>
      </c>
      <c r="H3" s="3"/>
      <c r="I3" s="3">
        <v>62330</v>
      </c>
      <c r="J3" s="3"/>
      <c r="K3" s="3">
        <v>8165329</v>
      </c>
      <c r="L3" s="4">
        <f>SUM(B3:J3)-K3</f>
        <v>0</v>
      </c>
    </row>
    <row r="4" spans="1:15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</row>
    <row r="5" spans="1:15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5" x14ac:dyDescent="0.25">
      <c r="A6" s="1" t="s">
        <v>12</v>
      </c>
      <c r="B6" s="18">
        <v>337501</v>
      </c>
      <c r="C6" s="22">
        <v>303481</v>
      </c>
      <c r="D6" s="22">
        <v>192454</v>
      </c>
      <c r="E6" s="22">
        <v>95626</v>
      </c>
      <c r="F6" s="22">
        <v>118164</v>
      </c>
      <c r="G6" s="22">
        <v>42100</v>
      </c>
      <c r="H6" s="22" t="e">
        <f>H4+H5</f>
        <v>#N/A</v>
      </c>
      <c r="I6" s="22">
        <v>13066</v>
      </c>
      <c r="J6" s="22" t="e">
        <f>J4+J5</f>
        <v>#N/A</v>
      </c>
      <c r="K6" s="22">
        <v>1102392</v>
      </c>
      <c r="L6" s="4" t="e">
        <f t="shared" si="0"/>
        <v>#N/A</v>
      </c>
    </row>
    <row r="7" spans="1:15" x14ac:dyDescent="0.25">
      <c r="A7" s="1" t="s">
        <v>19</v>
      </c>
      <c r="B7" s="25">
        <f>SUM(B3,B6)</f>
        <v>3213999</v>
      </c>
      <c r="C7" s="87">
        <f t="shared" ref="C7:K7" si="1">SUM(C3,C6)</f>
        <v>2351663</v>
      </c>
      <c r="D7" s="87">
        <f t="shared" si="1"/>
        <v>1751237</v>
      </c>
      <c r="E7" s="87">
        <f t="shared" si="1"/>
        <v>754837</v>
      </c>
      <c r="F7" s="87">
        <f t="shared" si="1"/>
        <v>867067</v>
      </c>
      <c r="G7" s="87">
        <f t="shared" si="1"/>
        <v>253522</v>
      </c>
      <c r="H7" s="87" t="e">
        <f t="shared" si="1"/>
        <v>#N/A</v>
      </c>
      <c r="I7" s="87">
        <f t="shared" si="1"/>
        <v>75396</v>
      </c>
      <c r="J7" s="87" t="e">
        <f t="shared" si="1"/>
        <v>#N/A</v>
      </c>
      <c r="K7" s="87">
        <f t="shared" si="1"/>
        <v>9267721</v>
      </c>
      <c r="L7" s="4" t="e">
        <f t="shared" si="0"/>
        <v>#N/A</v>
      </c>
    </row>
    <row r="8" spans="1:15" x14ac:dyDescent="0.25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4">
        <f t="shared" si="0"/>
        <v>0</v>
      </c>
    </row>
    <row r="9" spans="1:15" x14ac:dyDescent="0.25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4">
        <f t="shared" si="0"/>
        <v>0</v>
      </c>
    </row>
    <row r="10" spans="1:15" x14ac:dyDescent="0.25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4">
        <f t="shared" si="0"/>
        <v>0</v>
      </c>
    </row>
    <row r="11" spans="1:15" x14ac:dyDescent="0.25">
      <c r="A11" s="1" t="s">
        <v>8</v>
      </c>
      <c r="B11" s="18">
        <v>3213999</v>
      </c>
      <c r="C11" s="3">
        <v>2351663</v>
      </c>
      <c r="D11" s="3">
        <v>1751237</v>
      </c>
      <c r="E11" s="3">
        <v>754837</v>
      </c>
      <c r="F11" s="3">
        <v>867067</v>
      </c>
      <c r="G11" s="3">
        <v>253522</v>
      </c>
      <c r="H11" s="3"/>
      <c r="I11" s="3">
        <v>75396</v>
      </c>
      <c r="J11" s="3"/>
      <c r="K11" s="3">
        <v>9267721</v>
      </c>
      <c r="L11" s="4">
        <f t="shared" si="0"/>
        <v>0</v>
      </c>
    </row>
    <row r="12" spans="1:15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 t="e">
        <f t="shared" si="2"/>
        <v>#N/A</v>
      </c>
      <c r="I12" s="4">
        <f t="shared" si="2"/>
        <v>0</v>
      </c>
      <c r="J12" s="4" t="e">
        <f t="shared" si="2"/>
        <v>#N/A</v>
      </c>
      <c r="K12" s="4">
        <f t="shared" si="2"/>
        <v>0</v>
      </c>
      <c r="L12" s="4" t="e">
        <f t="shared" si="0"/>
        <v>#N/A</v>
      </c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  <c r="M13" s="36" t="s">
        <v>164</v>
      </c>
    </row>
    <row r="14" spans="1:15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88"/>
      <c r="N14" s="88"/>
      <c r="O14" s="88"/>
    </row>
    <row r="15" spans="1:15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  <c r="M15" s="88"/>
      <c r="N15" s="88" t="s">
        <v>159</v>
      </c>
      <c r="O15" s="88" t="s">
        <v>160</v>
      </c>
    </row>
    <row r="16" spans="1:15" x14ac:dyDescent="0.25">
      <c r="A16" s="1" t="s">
        <v>9</v>
      </c>
      <c r="B16" s="19">
        <v>21535.54</v>
      </c>
      <c r="C16" s="11">
        <v>11350.09</v>
      </c>
      <c r="D16" s="11">
        <v>11406.46</v>
      </c>
      <c r="E16" s="11">
        <v>4008.7</v>
      </c>
      <c r="F16" s="86">
        <f>F24*N19</f>
        <v>4381.2196618515336</v>
      </c>
      <c r="G16" s="11">
        <v>2079.5100000000002</v>
      </c>
      <c r="H16" s="11"/>
      <c r="I16" s="11">
        <v>502.47</v>
      </c>
      <c r="J16" s="11"/>
      <c r="K16" s="11">
        <v>55263.99</v>
      </c>
      <c r="L16" s="8">
        <f t="shared" si="0"/>
        <v>-3.3814845664892346E-4</v>
      </c>
      <c r="M16" s="88" t="s">
        <v>161</v>
      </c>
      <c r="N16" s="88">
        <f>'2003'!F16</f>
        <v>4113.6949999999997</v>
      </c>
      <c r="O16" s="88">
        <f>'2005'!F16</f>
        <v>4725.7</v>
      </c>
    </row>
    <row r="17" spans="1:15" x14ac:dyDescent="0.25">
      <c r="A17" s="1" t="s">
        <v>10</v>
      </c>
      <c r="B17" s="9" t="e">
        <f>NA()</f>
        <v>#N/A</v>
      </c>
      <c r="C17" s="9" t="e">
        <f>NA()</f>
        <v>#N/A</v>
      </c>
      <c r="D17" s="9" t="e">
        <f>NA()</f>
        <v>#N/A</v>
      </c>
      <c r="E17" s="9" t="e">
        <f>NA()</f>
        <v>#N/A</v>
      </c>
      <c r="F17" s="9" t="e">
        <f>NA()</f>
        <v>#N/A</v>
      </c>
      <c r="G17" s="9" t="e">
        <f>NA()</f>
        <v>#N/A</v>
      </c>
      <c r="H17" s="9" t="e">
        <f>NA()</f>
        <v>#N/A</v>
      </c>
      <c r="I17" s="9" t="e">
        <f>NA()</f>
        <v>#N/A</v>
      </c>
      <c r="J17" s="9" t="e">
        <f>NA()</f>
        <v>#N/A</v>
      </c>
      <c r="K17" s="9" t="e">
        <f>NA()</f>
        <v>#N/A</v>
      </c>
      <c r="L17" s="8" t="e">
        <f t="shared" si="0"/>
        <v>#N/A</v>
      </c>
      <c r="M17" s="88" t="s">
        <v>8</v>
      </c>
      <c r="N17" s="88">
        <f>'2003'!F24</f>
        <v>12475.245000000001</v>
      </c>
      <c r="O17" s="88">
        <f>'2005'!F24</f>
        <v>13700.1</v>
      </c>
    </row>
    <row r="18" spans="1:15" x14ac:dyDescent="0.25">
      <c r="A18" s="1" t="s">
        <v>11</v>
      </c>
      <c r="B18" s="9" t="e">
        <f>NA()</f>
        <v>#N/A</v>
      </c>
      <c r="C18" s="9" t="e">
        <f>NA()</f>
        <v>#N/A</v>
      </c>
      <c r="D18" s="9" t="e">
        <f>NA()</f>
        <v>#N/A</v>
      </c>
      <c r="E18" s="9" t="e">
        <f>NA()</f>
        <v>#N/A</v>
      </c>
      <c r="F18" s="9" t="e">
        <f>NA()</f>
        <v>#N/A</v>
      </c>
      <c r="G18" s="9" t="e">
        <f>NA()</f>
        <v>#N/A</v>
      </c>
      <c r="H18" s="9" t="e">
        <f>NA()</f>
        <v>#N/A</v>
      </c>
      <c r="I18" s="9" t="e">
        <f>NA()</f>
        <v>#N/A</v>
      </c>
      <c r="J18" s="9" t="e">
        <f>NA()</f>
        <v>#N/A</v>
      </c>
      <c r="K18" s="9" t="e">
        <f>NA()</f>
        <v>#N/A</v>
      </c>
      <c r="L18" s="8" t="e">
        <f t="shared" si="0"/>
        <v>#N/A</v>
      </c>
      <c r="M18" s="88" t="s">
        <v>162</v>
      </c>
      <c r="N18" s="89">
        <f>N16/N17</f>
        <v>0.32974863419516004</v>
      </c>
      <c r="O18" s="89">
        <f>O16/O17</f>
        <v>0.34493908803585371</v>
      </c>
    </row>
    <row r="19" spans="1:15" x14ac:dyDescent="0.25">
      <c r="A19" s="1" t="s">
        <v>12</v>
      </c>
      <c r="B19" s="19">
        <v>50478.91</v>
      </c>
      <c r="C19" s="11">
        <v>31061.87</v>
      </c>
      <c r="D19" s="11">
        <v>29881.79</v>
      </c>
      <c r="E19" s="11">
        <v>7492.2</v>
      </c>
      <c r="F19" s="11" t="e">
        <f t="shared" ref="F19:K19" si="4">F17+F18</f>
        <v>#N/A</v>
      </c>
      <c r="G19" s="11">
        <v>8220.06</v>
      </c>
      <c r="H19" s="11" t="e">
        <f t="shared" si="4"/>
        <v>#N/A</v>
      </c>
      <c r="I19" s="11">
        <v>1104.1099999999999</v>
      </c>
      <c r="J19" s="11" t="e">
        <f t="shared" si="4"/>
        <v>#N/A</v>
      </c>
      <c r="K19" s="11" t="e">
        <f t="shared" si="4"/>
        <v>#N/A</v>
      </c>
      <c r="L19" s="8" t="e">
        <f t="shared" si="0"/>
        <v>#N/A</v>
      </c>
      <c r="M19" s="88" t="s">
        <v>163</v>
      </c>
      <c r="N19" s="90">
        <f>AVERAGE(N18:O18)</f>
        <v>0.33734386111550685</v>
      </c>
      <c r="O19" s="88"/>
    </row>
    <row r="20" spans="1:15" x14ac:dyDescent="0.25">
      <c r="A20" s="1" t="s">
        <v>19</v>
      </c>
      <c r="B20" s="27">
        <f>SUM(B16,B19)</f>
        <v>72014.450000000012</v>
      </c>
      <c r="C20" s="29">
        <f t="shared" ref="C20:K20" si="5">SUM(C16,C19)</f>
        <v>42411.96</v>
      </c>
      <c r="D20" s="29">
        <f t="shared" si="5"/>
        <v>41288.25</v>
      </c>
      <c r="E20" s="29">
        <f t="shared" si="5"/>
        <v>11500.9</v>
      </c>
      <c r="F20" s="29" t="e">
        <f t="shared" si="5"/>
        <v>#N/A</v>
      </c>
      <c r="G20" s="29">
        <f t="shared" si="5"/>
        <v>10299.57</v>
      </c>
      <c r="H20" s="29" t="e">
        <f t="shared" si="5"/>
        <v>#N/A</v>
      </c>
      <c r="I20" s="29">
        <f t="shared" si="5"/>
        <v>1606.58</v>
      </c>
      <c r="J20" s="29" t="e">
        <f t="shared" si="5"/>
        <v>#N/A</v>
      </c>
      <c r="K20" s="29" t="e">
        <f t="shared" si="5"/>
        <v>#N/A</v>
      </c>
      <c r="L20" s="8" t="e">
        <f t="shared" si="0"/>
        <v>#N/A</v>
      </c>
      <c r="M20" s="88"/>
      <c r="N20" s="88"/>
      <c r="O20" s="88"/>
    </row>
    <row r="21" spans="1:15" x14ac:dyDescent="0.25">
      <c r="A21" s="1" t="s">
        <v>13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5" x14ac:dyDescent="0.25">
      <c r="A22" s="1" t="s">
        <v>14</v>
      </c>
      <c r="B22" s="19">
        <v>356.98</v>
      </c>
      <c r="C22" s="9"/>
      <c r="D22" s="9">
        <v>191.67</v>
      </c>
      <c r="E22" s="9">
        <v>99.3</v>
      </c>
      <c r="F22" s="9"/>
      <c r="G22" s="9">
        <v>23.58</v>
      </c>
      <c r="H22" s="9"/>
      <c r="I22" s="9"/>
      <c r="J22" s="9"/>
      <c r="K22" s="9"/>
      <c r="L22" s="8">
        <f t="shared" si="0"/>
        <v>671.53</v>
      </c>
    </row>
    <row r="23" spans="1:15" x14ac:dyDescent="0.25">
      <c r="A23" s="1" t="s">
        <v>15</v>
      </c>
      <c r="B23" s="1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5" x14ac:dyDescent="0.25">
      <c r="A24" s="1" t="s">
        <v>8</v>
      </c>
      <c r="B24" s="19">
        <v>72371.429999999993</v>
      </c>
      <c r="C24" s="9">
        <v>42411.96</v>
      </c>
      <c r="D24" s="9">
        <v>41479.919999999998</v>
      </c>
      <c r="E24" s="9">
        <v>11600.2</v>
      </c>
      <c r="F24" s="9">
        <v>12987.4</v>
      </c>
      <c r="G24" s="9">
        <v>10323.15</v>
      </c>
      <c r="H24" s="9"/>
      <c r="I24" s="9">
        <v>1606.58</v>
      </c>
      <c r="J24" s="9"/>
      <c r="K24" s="9">
        <v>192780.65</v>
      </c>
      <c r="L24" s="8">
        <f t="shared" si="0"/>
        <v>-1.0000000009313226E-2</v>
      </c>
    </row>
    <row r="25" spans="1:15" x14ac:dyDescent="0.25">
      <c r="A25" s="2" t="s">
        <v>16</v>
      </c>
      <c r="B25" s="8">
        <f>SUM(B20:B23)-B24</f>
        <v>0</v>
      </c>
      <c r="C25" s="8">
        <f t="shared" ref="C25:K25" si="6">SUM(C20:C23)-C24</f>
        <v>0</v>
      </c>
      <c r="D25" s="8">
        <f t="shared" si="6"/>
        <v>0</v>
      </c>
      <c r="E25" s="8">
        <f t="shared" si="6"/>
        <v>0</v>
      </c>
      <c r="F25" s="8" t="e">
        <f t="shared" si="6"/>
        <v>#N/A</v>
      </c>
      <c r="G25" s="8">
        <f t="shared" si="6"/>
        <v>0</v>
      </c>
      <c r="H25" s="8" t="e">
        <f t="shared" si="6"/>
        <v>#N/A</v>
      </c>
      <c r="I25" s="8">
        <f t="shared" si="6"/>
        <v>0</v>
      </c>
      <c r="J25" s="8" t="e">
        <f t="shared" si="6"/>
        <v>#N/A</v>
      </c>
      <c r="K25" s="8" t="e">
        <f t="shared" si="6"/>
        <v>#N/A</v>
      </c>
      <c r="L25" s="8" t="e">
        <f t="shared" si="0"/>
        <v>#N/A</v>
      </c>
    </row>
    <row r="26" spans="1:15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5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5" x14ac:dyDescent="0.25">
      <c r="A28" s="1" t="s">
        <v>0</v>
      </c>
      <c r="B28" s="9" t="str">
        <f>B2</f>
        <v>NSW &amp; ACT</v>
      </c>
      <c r="C28" s="9" t="str">
        <f t="shared" ref="C28:K28" si="7">C2</f>
        <v>Vic</v>
      </c>
      <c r="D28" s="9" t="str">
        <f t="shared" si="7"/>
        <v>Qld</v>
      </c>
      <c r="E28" s="9" t="str">
        <f t="shared" si="7"/>
        <v>SA</v>
      </c>
      <c r="F28" s="9" t="str">
        <f t="shared" si="7"/>
        <v>WA</v>
      </c>
      <c r="G28" s="9" t="str">
        <f t="shared" si="7"/>
        <v>Tas</v>
      </c>
      <c r="H28" s="9" t="str">
        <f t="shared" si="7"/>
        <v>[ACT]</v>
      </c>
      <c r="I28" s="9" t="str">
        <f t="shared" si="7"/>
        <v>NT</v>
      </c>
      <c r="J28" s="9" t="str">
        <f t="shared" si="7"/>
        <v>[PNG]</v>
      </c>
      <c r="K28" s="9" t="str">
        <f t="shared" si="7"/>
        <v>Total</v>
      </c>
      <c r="L28" s="8" t="e">
        <f t="shared" si="0"/>
        <v>#VALUE!</v>
      </c>
    </row>
    <row r="29" spans="1:15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5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5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5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8">C24*C50/100</f>
        <v>0</v>
      </c>
      <c r="D37" s="15">
        <f t="shared" si="8"/>
        <v>0</v>
      </c>
      <c r="E37" s="15">
        <f t="shared" si="8"/>
        <v>0</v>
      </c>
      <c r="F37" s="15">
        <f t="shared" si="8"/>
        <v>0</v>
      </c>
      <c r="G37" s="15">
        <f t="shared" si="8"/>
        <v>0</v>
      </c>
      <c r="H37" s="15">
        <f t="shared" si="8"/>
        <v>0</v>
      </c>
      <c r="I37" s="15">
        <f t="shared" si="8"/>
        <v>0</v>
      </c>
      <c r="J37" s="15">
        <f t="shared" si="8"/>
        <v>0</v>
      </c>
      <c r="K37" s="15">
        <f t="shared" si="8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9">SUM(C33:C36)-C37</f>
        <v>0</v>
      </c>
      <c r="D38" s="8" t="e">
        <f t="shared" si="9"/>
        <v>#N/A</v>
      </c>
      <c r="E38" s="8">
        <f t="shared" si="9"/>
        <v>0</v>
      </c>
      <c r="F38" s="8">
        <f t="shared" si="9"/>
        <v>0</v>
      </c>
      <c r="G38" s="8">
        <f t="shared" si="9"/>
        <v>0</v>
      </c>
      <c r="H38" s="8">
        <f t="shared" si="9"/>
        <v>0</v>
      </c>
      <c r="I38" s="8">
        <f t="shared" si="9"/>
        <v>0</v>
      </c>
      <c r="J38" s="8">
        <f t="shared" si="9"/>
        <v>0</v>
      </c>
      <c r="K38" s="8" t="e">
        <f t="shared" si="9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10">C2</f>
        <v>Vic</v>
      </c>
      <c r="D41" s="1" t="str">
        <f t="shared" si="10"/>
        <v>Qld</v>
      </c>
      <c r="E41" s="1" t="str">
        <f t="shared" si="10"/>
        <v>SA</v>
      </c>
      <c r="F41" s="1" t="str">
        <f t="shared" si="10"/>
        <v>WA</v>
      </c>
      <c r="G41" s="1" t="str">
        <f t="shared" si="10"/>
        <v>Tas</v>
      </c>
      <c r="H41" s="1" t="str">
        <f t="shared" si="10"/>
        <v>[ACT]</v>
      </c>
      <c r="I41" s="1" t="str">
        <f t="shared" si="10"/>
        <v>NT</v>
      </c>
      <c r="J41" s="1" t="str">
        <f t="shared" si="10"/>
        <v>[PNG]</v>
      </c>
      <c r="K41" s="1" t="str">
        <f t="shared" si="10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1">B30*100/B17</f>
        <v>#N/A</v>
      </c>
      <c r="C43" s="7" t="e">
        <f t="shared" si="11"/>
        <v>#N/A</v>
      </c>
      <c r="D43" s="7" t="e">
        <f t="shared" si="11"/>
        <v>#N/A</v>
      </c>
      <c r="E43" s="7" t="e">
        <f t="shared" si="11"/>
        <v>#N/A</v>
      </c>
      <c r="F43" s="7" t="e">
        <f t="shared" si="11"/>
        <v>#N/A</v>
      </c>
      <c r="G43" s="7" t="e">
        <f t="shared" si="11"/>
        <v>#N/A</v>
      </c>
      <c r="H43" s="7" t="e">
        <f t="shared" si="11"/>
        <v>#N/A</v>
      </c>
      <c r="I43" s="7" t="e">
        <f t="shared" si="11"/>
        <v>#N/A</v>
      </c>
      <c r="J43" s="7" t="e">
        <f t="shared" si="11"/>
        <v>#N/A</v>
      </c>
      <c r="K43" s="7" t="e">
        <f t="shared" si="11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1"/>
        <v>#N/A</v>
      </c>
      <c r="C44" s="7" t="e">
        <f t="shared" si="11"/>
        <v>#N/A</v>
      </c>
      <c r="D44" s="7" t="e">
        <f t="shared" si="11"/>
        <v>#N/A</v>
      </c>
      <c r="E44" s="7" t="e">
        <f t="shared" si="11"/>
        <v>#N/A</v>
      </c>
      <c r="F44" s="7" t="e">
        <f t="shared" si="11"/>
        <v>#N/A</v>
      </c>
      <c r="G44" s="7" t="e">
        <f t="shared" si="11"/>
        <v>#N/A</v>
      </c>
      <c r="H44" s="7" t="e">
        <f t="shared" si="11"/>
        <v>#N/A</v>
      </c>
      <c r="I44" s="7" t="e">
        <f t="shared" si="11"/>
        <v>#N/A</v>
      </c>
      <c r="J44" s="7" t="e">
        <f t="shared" si="11"/>
        <v>#N/A</v>
      </c>
      <c r="K44" s="7" t="e">
        <f t="shared" si="11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1"/>
        <v>0</v>
      </c>
      <c r="C45" s="7">
        <f t="shared" si="11"/>
        <v>0</v>
      </c>
      <c r="D45" s="7" t="e">
        <f t="shared" si="11"/>
        <v>#N/A</v>
      </c>
      <c r="E45" s="7">
        <f t="shared" si="11"/>
        <v>0</v>
      </c>
      <c r="F45" s="7" t="e">
        <f t="shared" si="11"/>
        <v>#N/A</v>
      </c>
      <c r="G45" s="7" t="e">
        <f t="shared" si="11"/>
        <v>#N/A</v>
      </c>
      <c r="H45" s="7" t="e">
        <f t="shared" si="11"/>
        <v>#N/A</v>
      </c>
      <c r="I45" s="7">
        <f t="shared" si="11"/>
        <v>0</v>
      </c>
      <c r="J45" s="7" t="e">
        <f t="shared" si="11"/>
        <v>#N/A</v>
      </c>
      <c r="K45" s="7" t="e">
        <f t="shared" si="11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1"/>
        <v>0</v>
      </c>
      <c r="C46" s="7">
        <f t="shared" si="11"/>
        <v>0</v>
      </c>
      <c r="D46" s="7" t="e">
        <f t="shared" si="11"/>
        <v>#N/A</v>
      </c>
      <c r="E46" s="7">
        <f t="shared" si="11"/>
        <v>0</v>
      </c>
      <c r="F46" s="7" t="e">
        <f t="shared" si="11"/>
        <v>#N/A</v>
      </c>
      <c r="G46" s="7">
        <f t="shared" si="11"/>
        <v>0</v>
      </c>
      <c r="H46" s="7" t="e">
        <f t="shared" si="11"/>
        <v>#N/A</v>
      </c>
      <c r="I46" s="7">
        <f t="shared" si="11"/>
        <v>0</v>
      </c>
      <c r="J46" s="7" t="e">
        <f t="shared" si="11"/>
        <v>#N/A</v>
      </c>
      <c r="K46" s="7" t="e">
        <f t="shared" si="11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1"/>
        <v>#DIV/0!</v>
      </c>
      <c r="C47" s="7" t="e">
        <f t="shared" si="11"/>
        <v>#DIV/0!</v>
      </c>
      <c r="D47" s="7" t="e">
        <f t="shared" si="11"/>
        <v>#DIV/0!</v>
      </c>
      <c r="E47" s="7" t="e">
        <f t="shared" si="11"/>
        <v>#DIV/0!</v>
      </c>
      <c r="F47" s="7" t="e">
        <f t="shared" si="11"/>
        <v>#DIV/0!</v>
      </c>
      <c r="G47" s="7" t="e">
        <f t="shared" si="11"/>
        <v>#DIV/0!</v>
      </c>
      <c r="H47" s="7" t="e">
        <f t="shared" si="11"/>
        <v>#DIV/0!</v>
      </c>
      <c r="I47" s="7" t="e">
        <f t="shared" si="11"/>
        <v>#DIV/0!</v>
      </c>
      <c r="J47" s="7" t="e">
        <f t="shared" si="11"/>
        <v>#DIV/0!</v>
      </c>
      <c r="K47" s="7" t="e">
        <f t="shared" si="11"/>
        <v>#DIV/0!</v>
      </c>
      <c r="L47" s="4" t="e">
        <f t="shared" si="0"/>
        <v>#DIV/0!</v>
      </c>
    </row>
    <row r="48" spans="1:12" x14ac:dyDescent="0.25">
      <c r="A48" s="1" t="s">
        <v>14</v>
      </c>
      <c r="B48" s="20">
        <f t="shared" si="11"/>
        <v>0</v>
      </c>
      <c r="C48" s="7" t="e">
        <f t="shared" si="11"/>
        <v>#DIV/0!</v>
      </c>
      <c r="D48" s="7">
        <f t="shared" si="11"/>
        <v>0</v>
      </c>
      <c r="E48" s="7">
        <f t="shared" si="11"/>
        <v>0</v>
      </c>
      <c r="F48" s="7" t="e">
        <f t="shared" si="11"/>
        <v>#DIV/0!</v>
      </c>
      <c r="G48" s="7">
        <f t="shared" si="11"/>
        <v>0</v>
      </c>
      <c r="H48" s="7" t="e">
        <f t="shared" si="11"/>
        <v>#DIV/0!</v>
      </c>
      <c r="I48" s="7" t="e">
        <f t="shared" si="11"/>
        <v>#DIV/0!</v>
      </c>
      <c r="J48" s="7" t="e">
        <f t="shared" si="11"/>
        <v>#DIV/0!</v>
      </c>
      <c r="K48" s="7" t="e">
        <f t="shared" si="11"/>
        <v>#DIV/0!</v>
      </c>
      <c r="L48" s="4" t="e">
        <f t="shared" si="0"/>
        <v>#DIV/0!</v>
      </c>
    </row>
    <row r="49" spans="1:12" x14ac:dyDescent="0.25">
      <c r="A49" s="1" t="s">
        <v>15</v>
      </c>
      <c r="B49" s="20" t="e">
        <f t="shared" si="11"/>
        <v>#DIV/0!</v>
      </c>
      <c r="C49" s="7" t="e">
        <f t="shared" si="11"/>
        <v>#DIV/0!</v>
      </c>
      <c r="D49" s="7" t="e">
        <f t="shared" si="11"/>
        <v>#DIV/0!</v>
      </c>
      <c r="E49" s="7" t="e">
        <f t="shared" si="11"/>
        <v>#DIV/0!</v>
      </c>
      <c r="F49" s="7" t="e">
        <f t="shared" si="11"/>
        <v>#DIV/0!</v>
      </c>
      <c r="G49" s="7" t="e">
        <f t="shared" si="11"/>
        <v>#DIV/0!</v>
      </c>
      <c r="H49" s="7" t="e">
        <f t="shared" si="11"/>
        <v>#DIV/0!</v>
      </c>
      <c r="I49" s="7" t="e">
        <f t="shared" si="11"/>
        <v>#DIV/0!</v>
      </c>
      <c r="J49" s="7" t="e">
        <f t="shared" si="11"/>
        <v>#DIV/0!</v>
      </c>
      <c r="K49" s="7" t="e">
        <f t="shared" si="11"/>
        <v>#DIV/0!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8F8E-59F2-43D4-98FB-B1A8FF4916E6}">
  <sheetPr>
    <tabColor theme="7" tint="0.79998168889431442"/>
  </sheetPr>
  <dimension ref="A1:L59"/>
  <sheetViews>
    <sheetView showFormulas="1" workbookViewId="0">
      <selection activeCell="F59" sqref="F59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2919583</v>
      </c>
      <c r="C3" s="3">
        <v>2097560</v>
      </c>
      <c r="D3" s="3">
        <v>1574167</v>
      </c>
      <c r="E3" s="3">
        <v>670743</v>
      </c>
      <c r="F3" s="3">
        <v>820703</v>
      </c>
      <c r="G3" s="3">
        <v>213832</v>
      </c>
      <c r="H3" s="3"/>
      <c r="I3" s="3">
        <v>61222</v>
      </c>
      <c r="J3" s="3"/>
      <c r="K3" s="3">
        <v>8357810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18">
        <v>343345</v>
      </c>
      <c r="C6" s="18">
        <v>271844</v>
      </c>
      <c r="D6" s="18">
        <v>199802</v>
      </c>
      <c r="E6" s="18">
        <v>86885</v>
      </c>
      <c r="F6" s="18">
        <v>109215</v>
      </c>
      <c r="G6" s="18">
        <v>42190</v>
      </c>
      <c r="H6" s="18"/>
      <c r="I6" s="18">
        <v>15305</v>
      </c>
      <c r="J6" s="18"/>
      <c r="K6" s="18">
        <v>1068586</v>
      </c>
      <c r="L6" s="4">
        <f t="shared" si="0"/>
        <v>0</v>
      </c>
    </row>
    <row r="7" spans="1:12" x14ac:dyDescent="0.25">
      <c r="A7" s="1" t="s">
        <v>19</v>
      </c>
      <c r="B7" s="25">
        <f>SUM(B3,B6)</f>
        <v>3262928</v>
      </c>
      <c r="C7" s="5">
        <f t="shared" ref="C7:K7" si="1">SUM(C3,C6)</f>
        <v>2369404</v>
      </c>
      <c r="D7" s="5">
        <f t="shared" si="1"/>
        <v>1773969</v>
      </c>
      <c r="E7" s="5">
        <f t="shared" si="1"/>
        <v>757628</v>
      </c>
      <c r="F7" s="5">
        <f t="shared" si="1"/>
        <v>929918</v>
      </c>
      <c r="G7" s="5">
        <f t="shared" si="1"/>
        <v>256022</v>
      </c>
      <c r="H7" s="5">
        <f t="shared" si="1"/>
        <v>0</v>
      </c>
      <c r="I7" s="5">
        <f t="shared" si="1"/>
        <v>76527</v>
      </c>
      <c r="J7" s="5">
        <f t="shared" si="1"/>
        <v>0</v>
      </c>
      <c r="K7" s="5">
        <f t="shared" si="1"/>
        <v>9426396</v>
      </c>
      <c r="L7" s="4">
        <f t="shared" si="0"/>
        <v>0</v>
      </c>
    </row>
    <row r="8" spans="1:12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3262928</v>
      </c>
      <c r="C11" s="3">
        <v>2369404</v>
      </c>
      <c r="D11" s="3">
        <v>1773969</v>
      </c>
      <c r="E11" s="3">
        <v>757628</v>
      </c>
      <c r="F11" s="3">
        <v>929918</v>
      </c>
      <c r="G11" s="3">
        <v>256022</v>
      </c>
      <c r="H11" s="3"/>
      <c r="I11" s="3">
        <v>76527</v>
      </c>
      <c r="J11" s="3"/>
      <c r="K11" s="3">
        <v>9426396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19">
        <v>21477.06</v>
      </c>
      <c r="C16" s="9">
        <v>12846.18</v>
      </c>
      <c r="D16" s="9">
        <v>11594.71</v>
      </c>
      <c r="E16" s="9">
        <v>3951.65</v>
      </c>
      <c r="F16" s="9">
        <v>4725.7</v>
      </c>
      <c r="G16" s="9">
        <v>2014</v>
      </c>
      <c r="H16" s="9"/>
      <c r="I16" s="9">
        <v>503.27</v>
      </c>
      <c r="J16" s="9"/>
      <c r="K16" s="9">
        <v>57112.56</v>
      </c>
      <c r="L16" s="8">
        <f t="shared" si="0"/>
        <v>1.0000000002037268E-2</v>
      </c>
    </row>
    <row r="17" spans="1:12" hidden="1" x14ac:dyDescent="0.25">
      <c r="A17" s="1" t="s">
        <v>10</v>
      </c>
      <c r="B17" s="9" t="e">
        <f>NA()</f>
        <v>#N/A</v>
      </c>
      <c r="C17" s="9" t="e">
        <f>NA()</f>
        <v>#N/A</v>
      </c>
      <c r="D17" s="9" t="e">
        <f>NA()</f>
        <v>#N/A</v>
      </c>
      <c r="E17" s="9" t="e">
        <f>NA()</f>
        <v>#N/A</v>
      </c>
      <c r="F17" s="9" t="e">
        <f>NA()</f>
        <v>#N/A</v>
      </c>
      <c r="G17" s="9" t="e">
        <f>NA()</f>
        <v>#N/A</v>
      </c>
      <c r="H17" s="9" t="e">
        <f>NA()</f>
        <v>#N/A</v>
      </c>
      <c r="I17" s="9" t="e">
        <f>NA()</f>
        <v>#N/A</v>
      </c>
      <c r="J17" s="9" t="e">
        <f>NA()</f>
        <v>#N/A</v>
      </c>
      <c r="K17" s="9" t="e">
        <f>NA()</f>
        <v>#N/A</v>
      </c>
      <c r="L17" s="8" t="e">
        <f t="shared" si="0"/>
        <v>#N/A</v>
      </c>
    </row>
    <row r="18" spans="1:12" hidden="1" x14ac:dyDescent="0.25">
      <c r="A18" s="1" t="s">
        <v>11</v>
      </c>
      <c r="B18" s="9" t="e">
        <f>NA()</f>
        <v>#N/A</v>
      </c>
      <c r="C18" s="9" t="e">
        <f>NA()</f>
        <v>#N/A</v>
      </c>
      <c r="D18" s="9" t="e">
        <f>NA()</f>
        <v>#N/A</v>
      </c>
      <c r="E18" s="9" t="e">
        <f>NA()</f>
        <v>#N/A</v>
      </c>
      <c r="F18" s="9" t="e">
        <f>NA()</f>
        <v>#N/A</v>
      </c>
      <c r="G18" s="9" t="e">
        <f>NA()</f>
        <v>#N/A</v>
      </c>
      <c r="H18" s="9" t="e">
        <f>NA()</f>
        <v>#N/A</v>
      </c>
      <c r="I18" s="9" t="e">
        <f>NA()</f>
        <v>#N/A</v>
      </c>
      <c r="J18" s="9" t="e">
        <f>NA()</f>
        <v>#N/A</v>
      </c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9">
        <v>45326.78</v>
      </c>
      <c r="C19" s="9">
        <v>33123.64</v>
      </c>
      <c r="D19" s="9">
        <v>31889.19</v>
      </c>
      <c r="E19" s="9">
        <v>7618.3</v>
      </c>
      <c r="F19" s="9">
        <v>8974.4</v>
      </c>
      <c r="G19" s="9">
        <v>8001</v>
      </c>
      <c r="H19" s="9"/>
      <c r="I19" s="9">
        <v>1115.31</v>
      </c>
      <c r="J19" s="9"/>
      <c r="K19" s="9">
        <v>136678.09</v>
      </c>
      <c r="L19" s="8">
        <f t="shared" si="0"/>
        <v>-629.47000000000116</v>
      </c>
    </row>
    <row r="20" spans="1:12" hidden="1" x14ac:dyDescent="0.25">
      <c r="A20" s="1" t="s">
        <v>19</v>
      </c>
      <c r="B20" s="27">
        <f>SUM(B16,B19)</f>
        <v>66803.839999999997</v>
      </c>
      <c r="C20" s="15">
        <f>SUM(C16,C19)</f>
        <v>45969.82</v>
      </c>
      <c r="D20" s="15">
        <f>SUM(D16,D19)</f>
        <v>43483.899999999994</v>
      </c>
      <c r="E20" s="15">
        <f>SUM(E16,E19)</f>
        <v>11569.95</v>
      </c>
      <c r="F20" s="15">
        <f t="shared" ref="F20:K20" si="4">SUM(F16,F19)</f>
        <v>13700.099999999999</v>
      </c>
      <c r="G20" s="15">
        <f t="shared" si="4"/>
        <v>10015</v>
      </c>
      <c r="H20" s="15">
        <f t="shared" si="4"/>
        <v>0</v>
      </c>
      <c r="I20" s="15">
        <f t="shared" si="4"/>
        <v>1618.58</v>
      </c>
      <c r="J20" s="15">
        <f t="shared" si="4"/>
        <v>0</v>
      </c>
      <c r="K20" s="15">
        <f t="shared" si="4"/>
        <v>193790.65</v>
      </c>
      <c r="L20" s="8">
        <f t="shared" si="0"/>
        <v>-629.45999999999185</v>
      </c>
    </row>
    <row r="21" spans="1:12" hidden="1" x14ac:dyDescent="0.25">
      <c r="A21" s="1" t="s">
        <v>13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19">
        <v>395.66</v>
      </c>
      <c r="C22" s="9"/>
      <c r="D22" s="9">
        <v>123.92</v>
      </c>
      <c r="E22" s="9">
        <v>97.78</v>
      </c>
      <c r="F22" s="9"/>
      <c r="G22" s="9"/>
      <c r="H22" s="9"/>
      <c r="I22" s="9">
        <v>12.11</v>
      </c>
      <c r="J22" s="9"/>
      <c r="K22" s="9"/>
      <c r="L22" s="8">
        <f t="shared" si="0"/>
        <v>629.47</v>
      </c>
    </row>
    <row r="23" spans="1:12" hidden="1" x14ac:dyDescent="0.25">
      <c r="A23" s="1" t="s">
        <v>15</v>
      </c>
      <c r="B23" s="1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19">
        <v>67199.490000000005</v>
      </c>
      <c r="C24" s="9">
        <v>45969.83</v>
      </c>
      <c r="D24" s="9">
        <v>43607.82</v>
      </c>
      <c r="E24" s="9">
        <v>11667.73</v>
      </c>
      <c r="F24" s="9">
        <v>13700.1</v>
      </c>
      <c r="G24" s="9">
        <v>10015</v>
      </c>
      <c r="H24" s="9"/>
      <c r="I24" s="9">
        <v>1630.68</v>
      </c>
      <c r="J24" s="9"/>
      <c r="K24" s="9">
        <v>193790.65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9.9999999947613105E-3</v>
      </c>
      <c r="C25" s="8">
        <f t="shared" ref="C25:K25" si="5">SUM(C20:C23)-C24</f>
        <v>-1.0000000002037268E-2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9.9999999997635314E-3</v>
      </c>
      <c r="J25" s="8">
        <f t="shared" si="5"/>
        <v>0</v>
      </c>
      <c r="K25" s="8">
        <f t="shared" si="5"/>
        <v>0</v>
      </c>
      <c r="L25" s="8">
        <f t="shared" si="0"/>
        <v>9.9999999924875738E-3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#N/A</v>
      </c>
      <c r="I43" s="7" t="e">
        <f t="shared" si="10"/>
        <v>#N/A</v>
      </c>
      <c r="J43" s="7" t="e">
        <f t="shared" si="10"/>
        <v>#N/A</v>
      </c>
      <c r="K43" s="7" t="e">
        <f t="shared" si="10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#N/A</v>
      </c>
      <c r="I44" s="7" t="e">
        <f t="shared" si="10"/>
        <v>#N/A</v>
      </c>
      <c r="J44" s="7" t="e">
        <f t="shared" si="10"/>
        <v>#N/A</v>
      </c>
      <c r="K44" s="7" t="e">
        <f t="shared" si="10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>
        <f t="shared" si="10"/>
        <v>0</v>
      </c>
      <c r="C48" s="7" t="e">
        <f t="shared" si="10"/>
        <v>#DIV/0!</v>
      </c>
      <c r="D48" s="7">
        <f t="shared" si="10"/>
        <v>0</v>
      </c>
      <c r="E48" s="7">
        <f t="shared" si="10"/>
        <v>0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>
        <f t="shared" si="10"/>
        <v>0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 t="e">
        <f t="shared" si="10"/>
        <v>#DIV/0!</v>
      </c>
      <c r="C49" s="7" t="e">
        <f t="shared" si="10"/>
        <v>#DIV/0!</v>
      </c>
      <c r="D49" s="7" t="e">
        <f t="shared" si="10"/>
        <v>#DIV/0!</v>
      </c>
      <c r="E49" s="7" t="e">
        <f t="shared" si="10"/>
        <v>#DIV/0!</v>
      </c>
      <c r="F49" s="7" t="e">
        <f t="shared" si="10"/>
        <v>#DIV/0!</v>
      </c>
      <c r="G49" s="7" t="e">
        <f t="shared" si="10"/>
        <v>#DIV/0!</v>
      </c>
      <c r="H49" s="7" t="e">
        <f t="shared" si="10"/>
        <v>#DIV/0!</v>
      </c>
      <c r="I49" s="7" t="e">
        <f t="shared" si="10"/>
        <v>#DIV/0!</v>
      </c>
      <c r="J49" s="7" t="e">
        <f t="shared" si="10"/>
        <v>#DIV/0!</v>
      </c>
      <c r="K49" s="7" t="e">
        <f t="shared" si="10"/>
        <v>#DIV/0!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1907-9A1D-4D36-8424-2D751D8F0B2B}">
  <sheetPr>
    <tabColor theme="7" tint="0.79998168889431442"/>
  </sheetPr>
  <dimension ref="A1:P59"/>
  <sheetViews>
    <sheetView showFormulas="1" topLeftCell="F13" workbookViewId="0">
      <selection activeCell="N39" sqref="N39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3" width="12" style="78" customWidth="1"/>
    <col min="14" max="16384" width="9.140625" style="36"/>
  </cols>
  <sheetData>
    <row r="1" spans="1:1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93"/>
      <c r="O1" s="93" t="s">
        <v>165</v>
      </c>
      <c r="P1" s="93"/>
    </row>
    <row r="2" spans="1:16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  <c r="M2" s="2"/>
      <c r="N2" s="93"/>
      <c r="O2" s="94" t="s">
        <v>160</v>
      </c>
      <c r="P2" s="94" t="s">
        <v>166</v>
      </c>
    </row>
    <row r="3" spans="1:16" x14ac:dyDescent="0.25">
      <c r="A3" s="1" t="s">
        <v>9</v>
      </c>
      <c r="B3" s="18">
        <v>2949376</v>
      </c>
      <c r="C3" s="3">
        <v>2109756</v>
      </c>
      <c r="D3" s="3">
        <v>1603756</v>
      </c>
      <c r="E3" s="3">
        <v>679069</v>
      </c>
      <c r="F3" s="97">
        <f>F11*O6</f>
        <v>783269.44411586341</v>
      </c>
      <c r="G3" s="3">
        <v>216983</v>
      </c>
      <c r="H3" s="3"/>
      <c r="I3" s="3">
        <v>61555</v>
      </c>
      <c r="J3" s="3"/>
      <c r="K3" s="97">
        <f>SUM(B3:J3)</f>
        <v>8403764.4441158623</v>
      </c>
      <c r="L3" s="4">
        <f>SUM(B3:J3)-K3</f>
        <v>0</v>
      </c>
      <c r="M3" s="4"/>
      <c r="N3" s="94" t="s">
        <v>161</v>
      </c>
      <c r="O3" s="95">
        <f>'2005'!F3</f>
        <v>820703</v>
      </c>
      <c r="P3" s="95">
        <f>'2007'!F3</f>
        <v>807136</v>
      </c>
    </row>
    <row r="4" spans="1:16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98" t="e">
        <f>NA()</f>
        <v>#N/A</v>
      </c>
      <c r="G4" s="1" t="e">
        <f>NA()</f>
        <v>#N/A</v>
      </c>
      <c r="H4" s="1"/>
      <c r="I4" s="1" t="e">
        <f>NA()</f>
        <v>#N/A</v>
      </c>
      <c r="J4" s="1"/>
      <c r="K4" s="3" t="e">
        <f>SUM(B4:J4)</f>
        <v>#N/A</v>
      </c>
      <c r="L4" s="4" t="e">
        <f t="shared" ref="L4:L50" si="0">SUM(B4:J4)-K4</f>
        <v>#N/A</v>
      </c>
      <c r="M4" s="4"/>
      <c r="N4" s="94" t="s">
        <v>8</v>
      </c>
      <c r="O4" s="95">
        <f>'2005'!F7</f>
        <v>929918</v>
      </c>
      <c r="P4" s="95">
        <f>'2007'!F7</f>
        <v>925113</v>
      </c>
    </row>
    <row r="5" spans="1:16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98" t="e">
        <f>NA()</f>
        <v>#N/A</v>
      </c>
      <c r="G5" s="1" t="e">
        <f>NA()</f>
        <v>#N/A</v>
      </c>
      <c r="H5" s="1"/>
      <c r="I5" s="1" t="e">
        <f>NA()</f>
        <v>#N/A</v>
      </c>
      <c r="J5" s="1"/>
      <c r="K5" s="3" t="e">
        <f>SUM(B5:J5)</f>
        <v>#N/A</v>
      </c>
      <c r="L5" s="4" t="e">
        <f t="shared" si="0"/>
        <v>#N/A</v>
      </c>
      <c r="M5" s="4"/>
      <c r="N5" s="94" t="s">
        <v>167</v>
      </c>
      <c r="O5" s="96">
        <f>O3/O4</f>
        <v>0.88255416068943715</v>
      </c>
      <c r="P5" s="96">
        <f>P3/P4</f>
        <v>0.87247287628646442</v>
      </c>
    </row>
    <row r="6" spans="1:16" x14ac:dyDescent="0.25">
      <c r="A6" s="1" t="s">
        <v>12</v>
      </c>
      <c r="B6" s="18">
        <v>348482</v>
      </c>
      <c r="C6" s="3">
        <v>311820</v>
      </c>
      <c r="D6" s="3">
        <v>205283</v>
      </c>
      <c r="E6" s="3">
        <v>97425</v>
      </c>
      <c r="F6" s="97">
        <f>F11-F3</f>
        <v>109331.55588413659</v>
      </c>
      <c r="G6" s="3">
        <v>42147</v>
      </c>
      <c r="H6" s="3"/>
      <c r="I6" s="3">
        <v>12078</v>
      </c>
      <c r="J6" s="3"/>
      <c r="K6" s="97">
        <f>SUM(B6:J6)</f>
        <v>1126566.5558841366</v>
      </c>
      <c r="L6" s="4">
        <f t="shared" si="0"/>
        <v>0</v>
      </c>
      <c r="M6" s="4"/>
      <c r="N6" s="94" t="s">
        <v>163</v>
      </c>
      <c r="O6" s="96">
        <f>AVERAGE(O5:P5)</f>
        <v>0.87751351848795078</v>
      </c>
      <c r="P6" s="95"/>
    </row>
    <row r="7" spans="1:16" x14ac:dyDescent="0.25">
      <c r="A7" s="1" t="s">
        <v>19</v>
      </c>
      <c r="B7" s="25">
        <f>SUM(B3,B6)</f>
        <v>3297858</v>
      </c>
      <c r="C7" s="5">
        <f>SUM(C3,C6)</f>
        <v>2421576</v>
      </c>
      <c r="D7" s="5">
        <f t="shared" ref="D7:K7" si="1">SUM(D3,D6)</f>
        <v>1809039</v>
      </c>
      <c r="E7" s="5">
        <f t="shared" si="1"/>
        <v>776494</v>
      </c>
      <c r="F7" s="5">
        <f t="shared" si="1"/>
        <v>892601</v>
      </c>
      <c r="G7" s="5">
        <f t="shared" si="1"/>
        <v>259130</v>
      </c>
      <c r="H7" s="5">
        <f t="shared" si="1"/>
        <v>0</v>
      </c>
      <c r="I7" s="5">
        <f t="shared" si="1"/>
        <v>73633</v>
      </c>
      <c r="J7" s="5">
        <f t="shared" si="1"/>
        <v>0</v>
      </c>
      <c r="K7" s="5">
        <f t="shared" si="1"/>
        <v>9530330.9999999981</v>
      </c>
      <c r="L7" s="4">
        <f t="shared" si="0"/>
        <v>0</v>
      </c>
      <c r="M7" s="4"/>
      <c r="N7" s="93"/>
      <c r="O7" s="95"/>
      <c r="P7" s="95"/>
    </row>
    <row r="8" spans="1:16" x14ac:dyDescent="0.25">
      <c r="A8" s="1" t="s">
        <v>13</v>
      </c>
      <c r="B8" s="18"/>
      <c r="C8" s="3"/>
      <c r="D8" s="3"/>
      <c r="E8" s="3"/>
      <c r="F8" s="3"/>
      <c r="G8" s="3"/>
      <c r="H8" s="3"/>
      <c r="I8" s="3"/>
      <c r="J8" s="3"/>
      <c r="K8" s="3"/>
      <c r="L8" s="4">
        <f t="shared" si="0"/>
        <v>0</v>
      </c>
      <c r="M8" s="4"/>
      <c r="N8" s="93"/>
      <c r="O8" s="95"/>
      <c r="P8" s="95"/>
    </row>
    <row r="9" spans="1:16" x14ac:dyDescent="0.25">
      <c r="A9" s="1" t="s">
        <v>14</v>
      </c>
      <c r="B9" s="18"/>
      <c r="C9" s="3"/>
      <c r="D9" s="3"/>
      <c r="E9" s="3"/>
      <c r="F9" s="3"/>
      <c r="G9" s="3"/>
      <c r="H9" s="3"/>
      <c r="I9" s="3"/>
      <c r="J9" s="3"/>
      <c r="K9" s="3"/>
      <c r="L9" s="4">
        <f t="shared" si="0"/>
        <v>0</v>
      </c>
      <c r="M9" s="4"/>
      <c r="N9" s="93"/>
      <c r="O9" s="95"/>
      <c r="P9" s="95"/>
    </row>
    <row r="10" spans="1:16" x14ac:dyDescent="0.25">
      <c r="A10" s="1" t="s">
        <v>15</v>
      </c>
      <c r="B10" s="18"/>
      <c r="C10" s="3"/>
      <c r="D10" s="3"/>
      <c r="E10" s="3"/>
      <c r="F10" s="3"/>
      <c r="G10" s="3"/>
      <c r="H10" s="3"/>
      <c r="I10" s="3"/>
      <c r="J10" s="3"/>
      <c r="K10" s="3"/>
      <c r="L10" s="4">
        <f t="shared" si="0"/>
        <v>0</v>
      </c>
      <c r="M10" s="4"/>
      <c r="N10" s="93"/>
      <c r="O10" s="95"/>
      <c r="P10" s="95"/>
    </row>
    <row r="11" spans="1:16" x14ac:dyDescent="0.25">
      <c r="A11" s="1" t="s">
        <v>8</v>
      </c>
      <c r="B11" s="18">
        <v>3297858</v>
      </c>
      <c r="C11" s="3">
        <v>2421576</v>
      </c>
      <c r="D11" s="3">
        <v>1809039</v>
      </c>
      <c r="E11" s="3">
        <v>776494</v>
      </c>
      <c r="F11" s="3">
        <v>892601</v>
      </c>
      <c r="G11" s="3">
        <v>259130</v>
      </c>
      <c r="H11" s="3"/>
      <c r="I11" s="3">
        <v>73633</v>
      </c>
      <c r="J11" s="3"/>
      <c r="K11" s="97">
        <v>9530331</v>
      </c>
      <c r="L11" s="4">
        <f t="shared" si="0"/>
        <v>0</v>
      </c>
      <c r="M11" s="4"/>
      <c r="N11" s="93"/>
      <c r="O11" s="95"/>
      <c r="P11" s="95"/>
    </row>
    <row r="12" spans="1:16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  <c r="M12" s="4"/>
      <c r="N12" s="93"/>
      <c r="O12" s="95"/>
      <c r="P12" s="95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  <c r="M13" s="4"/>
      <c r="N13" s="93"/>
      <c r="O13" s="95"/>
      <c r="P13" s="95"/>
    </row>
    <row r="14" spans="1:16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4"/>
      <c r="N14" s="93"/>
      <c r="O14" s="95"/>
      <c r="P14" s="95"/>
    </row>
    <row r="15" spans="1:16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  <c r="M15" s="4"/>
      <c r="N15" s="93"/>
      <c r="O15" s="95" t="str">
        <f>O2</f>
        <v>WA 2005</v>
      </c>
      <c r="P15" s="95" t="str">
        <f>P2</f>
        <v>WA 2007</v>
      </c>
    </row>
    <row r="16" spans="1:16" x14ac:dyDescent="0.25">
      <c r="A16" s="1" t="s">
        <v>9</v>
      </c>
      <c r="B16" s="20">
        <v>22123.89</v>
      </c>
      <c r="C16" s="7">
        <v>12638.58</v>
      </c>
      <c r="D16" s="7">
        <v>12456.92</v>
      </c>
      <c r="E16" s="7">
        <v>4200.32</v>
      </c>
      <c r="F16" s="99">
        <f>F24*O19</f>
        <v>4938.1973870950678</v>
      </c>
      <c r="G16" s="7">
        <v>2014.34</v>
      </c>
      <c r="H16" s="7"/>
      <c r="I16" s="7">
        <v>529.21</v>
      </c>
      <c r="J16" s="7"/>
      <c r="K16" s="3">
        <f>SUM(B16:J16)</f>
        <v>58901.457387095063</v>
      </c>
      <c r="L16" s="83">
        <f t="shared" si="0"/>
        <v>0</v>
      </c>
      <c r="M16" s="83"/>
      <c r="N16" s="94" t="s">
        <v>161</v>
      </c>
      <c r="O16" s="95">
        <f>'2005'!F16</f>
        <v>4725.7</v>
      </c>
      <c r="P16" s="95">
        <f>'2007'!F16</f>
        <v>4973.8999999999996</v>
      </c>
    </row>
    <row r="17" spans="1:16" x14ac:dyDescent="0.25">
      <c r="A17" s="1" t="s">
        <v>10</v>
      </c>
      <c r="B17" s="7" t="e">
        <f>NA()</f>
        <v>#N/A</v>
      </c>
      <c r="C17" s="7" t="e">
        <f>NA()</f>
        <v>#N/A</v>
      </c>
      <c r="D17" s="7" t="e">
        <f>NA()</f>
        <v>#N/A</v>
      </c>
      <c r="E17" s="7" t="e">
        <f>NA()</f>
        <v>#N/A</v>
      </c>
      <c r="F17" s="98" t="e">
        <f>NA()</f>
        <v>#N/A</v>
      </c>
      <c r="G17" s="7" t="e">
        <f>NA()</f>
        <v>#N/A</v>
      </c>
      <c r="H17" s="7"/>
      <c r="I17" s="7" t="e">
        <f>NA()</f>
        <v>#N/A</v>
      </c>
      <c r="J17" s="7"/>
      <c r="K17" s="3" t="e">
        <f>SUM(B17:J17)</f>
        <v>#N/A</v>
      </c>
      <c r="L17" s="83" t="e">
        <f t="shared" si="0"/>
        <v>#N/A</v>
      </c>
      <c r="M17" s="83"/>
      <c r="N17" s="94" t="s">
        <v>8</v>
      </c>
      <c r="O17" s="95">
        <f>'2005'!F24</f>
        <v>13700.1</v>
      </c>
      <c r="P17" s="95">
        <f>'2007'!F24</f>
        <v>14492</v>
      </c>
    </row>
    <row r="18" spans="1:16" x14ac:dyDescent="0.25">
      <c r="A18" s="1" t="s">
        <v>11</v>
      </c>
      <c r="B18" s="7" t="e">
        <f>NA()</f>
        <v>#N/A</v>
      </c>
      <c r="C18" s="7" t="e">
        <f>NA()</f>
        <v>#N/A</v>
      </c>
      <c r="D18" s="7" t="e">
        <f>NA()</f>
        <v>#N/A</v>
      </c>
      <c r="E18" s="7" t="e">
        <f>NA()</f>
        <v>#N/A</v>
      </c>
      <c r="F18" s="98" t="e">
        <f>NA()</f>
        <v>#N/A</v>
      </c>
      <c r="G18" s="7" t="e">
        <f>NA()</f>
        <v>#N/A</v>
      </c>
      <c r="H18" s="7"/>
      <c r="I18" s="7" t="e">
        <f>NA()</f>
        <v>#N/A</v>
      </c>
      <c r="J18" s="7"/>
      <c r="K18" s="3" t="e">
        <f>SUM(B18:J18)</f>
        <v>#N/A</v>
      </c>
      <c r="L18" s="83" t="e">
        <f t="shared" si="0"/>
        <v>#N/A</v>
      </c>
      <c r="M18" s="83"/>
      <c r="N18" s="94" t="s">
        <v>167</v>
      </c>
      <c r="O18" s="96">
        <f>O16/O17</f>
        <v>0.34493908803585371</v>
      </c>
      <c r="P18" s="96">
        <f>P16/P17</f>
        <v>0.34321694728125862</v>
      </c>
    </row>
    <row r="19" spans="1:16" x14ac:dyDescent="0.25">
      <c r="A19" s="1" t="s">
        <v>12</v>
      </c>
      <c r="B19" s="20">
        <v>46785.599999999999</v>
      </c>
      <c r="C19" s="7">
        <v>30923.66</v>
      </c>
      <c r="D19" s="7">
        <v>32879.300000000003</v>
      </c>
      <c r="E19" s="7">
        <v>7835.27</v>
      </c>
      <c r="F19" s="97">
        <f>F24-F16</f>
        <v>9413.7726129049315</v>
      </c>
      <c r="G19" s="7">
        <v>7795.16</v>
      </c>
      <c r="H19" s="7"/>
      <c r="I19" s="7">
        <v>1072.6300000000001</v>
      </c>
      <c r="J19" s="7"/>
      <c r="K19" s="3">
        <f>SUM(B19:J19)</f>
        <v>136705.39261290492</v>
      </c>
      <c r="L19" s="83">
        <f t="shared" si="0"/>
        <v>0</v>
      </c>
      <c r="M19" s="83"/>
      <c r="N19" s="94" t="s">
        <v>163</v>
      </c>
      <c r="O19" s="96">
        <f>AVERAGE(O18:P18)</f>
        <v>0.34407801765855617</v>
      </c>
      <c r="P19" s="95"/>
    </row>
    <row r="20" spans="1:16" x14ac:dyDescent="0.25">
      <c r="A20" s="1" t="s">
        <v>19</v>
      </c>
      <c r="B20" s="91">
        <f>SUM(B16,B19)</f>
        <v>68909.489999999991</v>
      </c>
      <c r="C20" s="84">
        <f>SUM(C16,C19)</f>
        <v>43562.239999999998</v>
      </c>
      <c r="D20" s="84">
        <f t="shared" ref="D20:K20" si="4">SUM(D16,D19)</f>
        <v>45336.22</v>
      </c>
      <c r="E20" s="84">
        <f t="shared" si="4"/>
        <v>12035.59</v>
      </c>
      <c r="F20" s="84">
        <f t="shared" si="4"/>
        <v>14351.97</v>
      </c>
      <c r="G20" s="84">
        <f t="shared" si="4"/>
        <v>9809.5</v>
      </c>
      <c r="H20" s="84">
        <f t="shared" si="4"/>
        <v>0</v>
      </c>
      <c r="I20" s="84">
        <f t="shared" si="4"/>
        <v>1601.8400000000001</v>
      </c>
      <c r="J20" s="84">
        <f t="shared" si="4"/>
        <v>0</v>
      </c>
      <c r="K20" s="84">
        <f t="shared" si="4"/>
        <v>195606.84999999998</v>
      </c>
      <c r="L20" s="83">
        <f t="shared" si="0"/>
        <v>0</v>
      </c>
      <c r="M20" s="83"/>
      <c r="N20" s="23"/>
      <c r="O20" s="22"/>
      <c r="P20" s="22"/>
    </row>
    <row r="21" spans="1:16" x14ac:dyDescent="0.25">
      <c r="A21" s="1" t="s">
        <v>13</v>
      </c>
      <c r="B21" s="20"/>
      <c r="C21" s="7"/>
      <c r="D21" s="7"/>
      <c r="E21" s="7"/>
      <c r="F21" s="7"/>
      <c r="G21" s="7"/>
      <c r="H21" s="7"/>
      <c r="I21" s="7"/>
      <c r="J21" s="7"/>
      <c r="K21" s="7"/>
      <c r="L21" s="83">
        <f t="shared" si="0"/>
        <v>0</v>
      </c>
      <c r="M21" s="83"/>
      <c r="N21" s="23"/>
      <c r="O21" s="22"/>
      <c r="P21" s="22"/>
    </row>
    <row r="22" spans="1:16" x14ac:dyDescent="0.25">
      <c r="A22" s="1" t="s">
        <v>14</v>
      </c>
      <c r="B22" s="20"/>
      <c r="C22" s="7"/>
      <c r="D22" s="7">
        <v>234.34</v>
      </c>
      <c r="E22" s="7">
        <v>105.96</v>
      </c>
      <c r="F22" s="7"/>
      <c r="G22" s="7">
        <v>0.43</v>
      </c>
      <c r="H22" s="7"/>
      <c r="I22" s="7"/>
      <c r="J22" s="7"/>
      <c r="K22" s="7"/>
      <c r="L22" s="83">
        <f t="shared" si="0"/>
        <v>340.73</v>
      </c>
      <c r="M22" s="83"/>
      <c r="N22" s="23"/>
      <c r="O22" s="22"/>
      <c r="P22" s="22"/>
    </row>
    <row r="23" spans="1:16" x14ac:dyDescent="0.25">
      <c r="A23" s="1" t="s">
        <v>15</v>
      </c>
      <c r="B23" s="20"/>
      <c r="C23" s="7"/>
      <c r="D23" s="7"/>
      <c r="E23" s="7"/>
      <c r="F23" s="7"/>
      <c r="G23" s="7"/>
      <c r="H23" s="7"/>
      <c r="I23" s="7"/>
      <c r="J23" s="7"/>
      <c r="K23" s="7"/>
      <c r="L23" s="83">
        <f t="shared" si="0"/>
        <v>0</v>
      </c>
      <c r="M23" s="83"/>
      <c r="N23" s="23"/>
      <c r="O23" s="22"/>
      <c r="P23" s="22"/>
    </row>
    <row r="24" spans="1:16" x14ac:dyDescent="0.25">
      <c r="A24" s="1" t="s">
        <v>8</v>
      </c>
      <c r="B24" s="20">
        <v>68909.5</v>
      </c>
      <c r="C24" s="7">
        <v>43562.239999999998</v>
      </c>
      <c r="D24" s="7">
        <v>45570.559999999998</v>
      </c>
      <c r="E24" s="7">
        <v>12141.55</v>
      </c>
      <c r="F24" s="7">
        <v>14351.97</v>
      </c>
      <c r="G24" s="7">
        <v>9809.92</v>
      </c>
      <c r="H24" s="7"/>
      <c r="I24" s="7">
        <v>1601.84</v>
      </c>
      <c r="J24" s="7"/>
      <c r="K24" s="7">
        <v>195947.58</v>
      </c>
      <c r="L24" s="83">
        <f t="shared" si="0"/>
        <v>0</v>
      </c>
      <c r="M24" s="83"/>
      <c r="N24" s="23"/>
      <c r="O24" s="22"/>
      <c r="P24" s="22"/>
    </row>
    <row r="25" spans="1:16" x14ac:dyDescent="0.25">
      <c r="A25" s="2" t="s">
        <v>16</v>
      </c>
      <c r="B25" s="83">
        <f>SUM(B20:B23)-B24</f>
        <v>-1.0000000009313226E-2</v>
      </c>
      <c r="C25" s="83">
        <f t="shared" ref="C25:K25" si="5">SUM(C20:C23)-C24</f>
        <v>0</v>
      </c>
      <c r="D25" s="83">
        <f t="shared" si="5"/>
        <v>0</v>
      </c>
      <c r="E25" s="83">
        <f t="shared" si="5"/>
        <v>0</v>
      </c>
      <c r="F25" s="83">
        <f t="shared" si="5"/>
        <v>0</v>
      </c>
      <c r="G25" s="83">
        <f t="shared" si="5"/>
        <v>1.0000000000218279E-2</v>
      </c>
      <c r="H25" s="83">
        <f t="shared" si="5"/>
        <v>0</v>
      </c>
      <c r="I25" s="83">
        <f t="shared" si="5"/>
        <v>0</v>
      </c>
      <c r="J25" s="83">
        <f t="shared" si="5"/>
        <v>0</v>
      </c>
      <c r="K25" s="83">
        <f t="shared" si="5"/>
        <v>-340.73000000001048</v>
      </c>
      <c r="L25" s="83">
        <f t="shared" si="0"/>
        <v>340.73000000000138</v>
      </c>
      <c r="M25" s="83"/>
      <c r="N25" s="23"/>
      <c r="O25" s="22"/>
      <c r="P25" s="22"/>
    </row>
    <row r="26" spans="1:16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  <c r="M26" s="8"/>
      <c r="N26" s="23"/>
      <c r="O26" s="22"/>
      <c r="P26" s="22"/>
    </row>
    <row r="27" spans="1:16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  <c r="M27" s="8"/>
      <c r="N27" s="23"/>
      <c r="O27" s="22"/>
      <c r="P27" s="22"/>
    </row>
    <row r="28" spans="1:16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  <c r="M28" s="8"/>
      <c r="N28" s="23"/>
      <c r="O28" s="22"/>
      <c r="P28" s="22"/>
    </row>
    <row r="29" spans="1:16" x14ac:dyDescent="0.25">
      <c r="A29" s="1" t="s">
        <v>9</v>
      </c>
      <c r="B29" s="19"/>
      <c r="C29" s="9" t="e">
        <f>NA()</f>
        <v>#N/A</v>
      </c>
      <c r="D29" s="9" t="e">
        <f>NA()</f>
        <v>#N/A</v>
      </c>
      <c r="E29" s="9" t="e">
        <f>NA()</f>
        <v>#N/A</v>
      </c>
      <c r="F29" s="9" t="e">
        <f>NA()</f>
        <v>#N/A</v>
      </c>
      <c r="G29" s="9" t="e">
        <f>NA()</f>
        <v>#N/A</v>
      </c>
      <c r="H29" s="9" t="e">
        <f>NA()</f>
        <v>#N/A</v>
      </c>
      <c r="I29" s="9" t="e">
        <f>NA()</f>
        <v>#N/A</v>
      </c>
      <c r="J29" s="9" t="e">
        <f>NA()</f>
        <v>#N/A</v>
      </c>
      <c r="K29" s="9" t="e">
        <f>NA()</f>
        <v>#N/A</v>
      </c>
      <c r="L29" s="8" t="e">
        <f t="shared" si="0"/>
        <v>#N/A</v>
      </c>
      <c r="M29" s="8"/>
      <c r="N29" s="23"/>
      <c r="O29" s="22"/>
      <c r="P29" s="22"/>
    </row>
    <row r="30" spans="1:16" x14ac:dyDescent="0.25">
      <c r="A30" s="1" t="s">
        <v>10</v>
      </c>
      <c r="B30" s="19"/>
      <c r="C30" s="9" t="e">
        <f>NA()</f>
        <v>#N/A</v>
      </c>
      <c r="D30" s="9" t="e">
        <f>NA()</f>
        <v>#N/A</v>
      </c>
      <c r="E30" s="9" t="e">
        <f>NA()</f>
        <v>#N/A</v>
      </c>
      <c r="F30" s="9" t="e">
        <f>NA()</f>
        <v>#N/A</v>
      </c>
      <c r="G30" s="9" t="e">
        <f>NA()</f>
        <v>#N/A</v>
      </c>
      <c r="H30" s="9" t="e">
        <f>NA()</f>
        <v>#N/A</v>
      </c>
      <c r="I30" s="9" t="e">
        <f>NA()</f>
        <v>#N/A</v>
      </c>
      <c r="J30" s="9" t="e">
        <f>NA()</f>
        <v>#N/A</v>
      </c>
      <c r="K30" s="9" t="e">
        <f>NA()</f>
        <v>#N/A</v>
      </c>
      <c r="L30" s="8" t="e">
        <f t="shared" si="0"/>
        <v>#N/A</v>
      </c>
      <c r="M30" s="8"/>
      <c r="N30" s="23"/>
      <c r="O30" s="22"/>
      <c r="P30" s="22"/>
    </row>
    <row r="31" spans="1:16" x14ac:dyDescent="0.25">
      <c r="A31" s="1" t="s">
        <v>11</v>
      </c>
      <c r="B31" s="19"/>
      <c r="C31" s="9" t="e">
        <f>NA()</f>
        <v>#N/A</v>
      </c>
      <c r="D31" s="9" t="e">
        <f>NA()</f>
        <v>#N/A</v>
      </c>
      <c r="E31" s="9" t="e">
        <f>NA()</f>
        <v>#N/A</v>
      </c>
      <c r="F31" s="9" t="e">
        <f>NA()</f>
        <v>#N/A</v>
      </c>
      <c r="G31" s="9" t="e">
        <f>NA()</f>
        <v>#N/A</v>
      </c>
      <c r="H31" s="9" t="e">
        <f>NA()</f>
        <v>#N/A</v>
      </c>
      <c r="I31" s="9" t="e">
        <f>NA()</f>
        <v>#N/A</v>
      </c>
      <c r="J31" s="9" t="e">
        <f>NA()</f>
        <v>#N/A</v>
      </c>
      <c r="K31" s="9" t="e">
        <f>NA()</f>
        <v>#N/A</v>
      </c>
      <c r="L31" s="8" t="e">
        <f t="shared" si="0"/>
        <v>#N/A</v>
      </c>
      <c r="M31" s="8"/>
      <c r="N31" s="23"/>
      <c r="O31" s="22"/>
      <c r="P31" s="22"/>
    </row>
    <row r="32" spans="1:16" x14ac:dyDescent="0.25">
      <c r="A32" s="1" t="s">
        <v>12</v>
      </c>
      <c r="B32" s="19">
        <f>B30+B31</f>
        <v>0</v>
      </c>
      <c r="C32" s="9" t="e">
        <f>NA()</f>
        <v>#N/A</v>
      </c>
      <c r="D32" s="9" t="e">
        <f>NA()</f>
        <v>#N/A</v>
      </c>
      <c r="E32" s="9" t="e">
        <f>NA()</f>
        <v>#N/A</v>
      </c>
      <c r="F32" s="9" t="e">
        <f>NA()</f>
        <v>#N/A</v>
      </c>
      <c r="G32" s="9" t="e">
        <f>NA()</f>
        <v>#N/A</v>
      </c>
      <c r="H32" s="9" t="e">
        <f>NA()</f>
        <v>#N/A</v>
      </c>
      <c r="I32" s="9" t="e">
        <f>NA()</f>
        <v>#N/A</v>
      </c>
      <c r="J32" s="9" t="e">
        <f>NA()</f>
        <v>#N/A</v>
      </c>
      <c r="K32" s="9" t="e">
        <f>NA()</f>
        <v>#N/A</v>
      </c>
      <c r="L32" s="8" t="e">
        <f t="shared" si="0"/>
        <v>#N/A</v>
      </c>
      <c r="M32" s="8"/>
      <c r="N32" s="23"/>
      <c r="O32" s="23"/>
      <c r="P32" s="23"/>
    </row>
    <row r="33" spans="1:16" x14ac:dyDescent="0.25">
      <c r="A33" s="1" t="s">
        <v>19</v>
      </c>
      <c r="B33" s="27">
        <f>SUM(B29,B32)</f>
        <v>0</v>
      </c>
      <c r="C33" s="15" t="e">
        <f>SUM(C29,C32)</f>
        <v>#N/A</v>
      </c>
      <c r="D33" s="9" t="e">
        <f>NA()</f>
        <v>#N/A</v>
      </c>
      <c r="E33" s="15" t="e">
        <f>SUM(E29,E32)</f>
        <v>#N/A</v>
      </c>
      <c r="F33" s="14"/>
      <c r="G33" s="14"/>
      <c r="H33" s="15" t="e">
        <f>SUM(H29,H32)</f>
        <v>#N/A</v>
      </c>
      <c r="I33" s="15"/>
      <c r="J33" s="15"/>
      <c r="K33" s="9" t="e">
        <f>NA()</f>
        <v>#N/A</v>
      </c>
      <c r="L33" s="8" t="e">
        <f t="shared" si="0"/>
        <v>#N/A</v>
      </c>
      <c r="M33" s="8"/>
      <c r="N33" s="23"/>
      <c r="O33" s="23"/>
      <c r="P33" s="23"/>
    </row>
    <row r="34" spans="1:16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  <c r="M34" s="8"/>
      <c r="N34" s="23"/>
      <c r="O34" s="23"/>
      <c r="P34" s="23"/>
    </row>
    <row r="35" spans="1:16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  <c r="M35" s="8"/>
      <c r="N35" s="23"/>
      <c r="O35" s="23"/>
      <c r="P35" s="23"/>
    </row>
    <row r="36" spans="1:16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  <c r="M36" s="8"/>
      <c r="N36" s="23"/>
      <c r="O36" s="23"/>
      <c r="P36" s="23"/>
    </row>
    <row r="37" spans="1:16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  <c r="M37" s="8"/>
      <c r="N37" s="23"/>
      <c r="O37" s="23"/>
      <c r="P37" s="23"/>
    </row>
    <row r="38" spans="1:16" x14ac:dyDescent="0.25">
      <c r="A38" s="2" t="s">
        <v>16</v>
      </c>
      <c r="B38" s="8">
        <f>SUM(B33:B36)-B37</f>
        <v>0</v>
      </c>
      <c r="C38" s="8" t="e">
        <f t="shared" ref="C38:K38" si="8">SUM(C33:C36)-C37</f>
        <v>#N/A</v>
      </c>
      <c r="D38" s="8" t="e">
        <f t="shared" si="8"/>
        <v>#N/A</v>
      </c>
      <c r="E38" s="8" t="e">
        <f t="shared" si="8"/>
        <v>#N/A</v>
      </c>
      <c r="F38" s="8">
        <f t="shared" si="8"/>
        <v>0</v>
      </c>
      <c r="G38" s="8">
        <f t="shared" si="8"/>
        <v>0</v>
      </c>
      <c r="H38" s="8" t="e">
        <f t="shared" si="8"/>
        <v>#N/A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  <c r="M38" s="8"/>
      <c r="N38" s="23"/>
      <c r="O38" s="23"/>
      <c r="P38" s="23"/>
    </row>
    <row r="39" spans="1:16" x14ac:dyDescent="0.25">
      <c r="L39" s="4"/>
      <c r="M39" s="4"/>
      <c r="N39" s="23"/>
      <c r="O39" s="23"/>
      <c r="P39" s="23"/>
    </row>
    <row r="40" spans="1:16" x14ac:dyDescent="0.25">
      <c r="A40" s="1" t="s">
        <v>20</v>
      </c>
      <c r="L40" s="4"/>
      <c r="M40" s="4"/>
    </row>
    <row r="41" spans="1:16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  <c r="M41" s="4"/>
    </row>
    <row r="42" spans="1:16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  <c r="M42" s="4"/>
    </row>
    <row r="43" spans="1:16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#N/A</v>
      </c>
      <c r="I43" s="7" t="e">
        <f t="shared" si="10"/>
        <v>#N/A</v>
      </c>
      <c r="J43" s="7" t="e">
        <f t="shared" si="10"/>
        <v>#N/A</v>
      </c>
      <c r="K43" s="7" t="e">
        <f t="shared" si="10"/>
        <v>#N/A</v>
      </c>
      <c r="L43" s="4" t="e">
        <f t="shared" si="0"/>
        <v>#N/A</v>
      </c>
      <c r="M43" s="4"/>
    </row>
    <row r="44" spans="1:16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#N/A</v>
      </c>
      <c r="I44" s="7" t="e">
        <f t="shared" si="10"/>
        <v>#N/A</v>
      </c>
      <c r="J44" s="7" t="e">
        <f t="shared" si="10"/>
        <v>#N/A</v>
      </c>
      <c r="K44" s="7" t="e">
        <f t="shared" si="10"/>
        <v>#N/A</v>
      </c>
      <c r="L44" s="4" t="e">
        <f t="shared" si="0"/>
        <v>#N/A</v>
      </c>
      <c r="M44" s="4"/>
    </row>
    <row r="45" spans="1:16" x14ac:dyDescent="0.25">
      <c r="A45" s="1" t="s">
        <v>12</v>
      </c>
      <c r="B45" s="20">
        <f t="shared" si="10"/>
        <v>0</v>
      </c>
      <c r="C45" s="7" t="e">
        <f t="shared" si="10"/>
        <v>#N/A</v>
      </c>
      <c r="D45" s="7" t="e">
        <f t="shared" si="10"/>
        <v>#N/A</v>
      </c>
      <c r="E45" s="7" t="e">
        <f t="shared" si="10"/>
        <v>#N/A</v>
      </c>
      <c r="F45" s="7" t="e">
        <f t="shared" si="10"/>
        <v>#N/A</v>
      </c>
      <c r="G45" s="7" t="e">
        <f t="shared" si="10"/>
        <v>#N/A</v>
      </c>
      <c r="H45" s="7" t="e">
        <f t="shared" si="10"/>
        <v>#N/A</v>
      </c>
      <c r="I45" s="7" t="e">
        <f t="shared" si="10"/>
        <v>#N/A</v>
      </c>
      <c r="J45" s="7" t="e">
        <f t="shared" si="10"/>
        <v>#N/A</v>
      </c>
      <c r="K45" s="7" t="e">
        <f t="shared" si="10"/>
        <v>#N/A</v>
      </c>
      <c r="L45" s="4" t="e">
        <f t="shared" si="0"/>
        <v>#N/A</v>
      </c>
      <c r="M45" s="4"/>
    </row>
    <row r="46" spans="1:16" x14ac:dyDescent="0.25">
      <c r="A46" s="1" t="s">
        <v>19</v>
      </c>
      <c r="B46" s="20">
        <f t="shared" si="10"/>
        <v>0</v>
      </c>
      <c r="C46" s="7" t="e">
        <f t="shared" si="10"/>
        <v>#N/A</v>
      </c>
      <c r="D46" s="7" t="e">
        <f t="shared" si="10"/>
        <v>#N/A</v>
      </c>
      <c r="E46" s="7" t="e">
        <f t="shared" si="10"/>
        <v>#N/A</v>
      </c>
      <c r="F46" s="7">
        <f t="shared" si="10"/>
        <v>0</v>
      </c>
      <c r="G46" s="7">
        <f t="shared" si="10"/>
        <v>0</v>
      </c>
      <c r="H46" s="7" t="e">
        <f t="shared" si="10"/>
        <v>#N/A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  <c r="M46" s="4"/>
    </row>
    <row r="47" spans="1:16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  <c r="M47" s="4"/>
    </row>
    <row r="48" spans="1:16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>
        <f t="shared" si="10"/>
        <v>0</v>
      </c>
      <c r="E48" s="7">
        <f t="shared" si="10"/>
        <v>0</v>
      </c>
      <c r="F48" s="7" t="e">
        <f t="shared" si="10"/>
        <v>#DIV/0!</v>
      </c>
      <c r="G48" s="7">
        <f t="shared" si="10"/>
        <v>0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  <c r="M48" s="4"/>
    </row>
    <row r="49" spans="1:13" x14ac:dyDescent="0.25">
      <c r="A49" s="1" t="s">
        <v>15</v>
      </c>
      <c r="B49" s="20" t="e">
        <f t="shared" si="10"/>
        <v>#DIV/0!</v>
      </c>
      <c r="C49" s="7" t="e">
        <f t="shared" si="10"/>
        <v>#DIV/0!</v>
      </c>
      <c r="D49" s="7" t="e">
        <f t="shared" si="10"/>
        <v>#DIV/0!</v>
      </c>
      <c r="E49" s="7" t="e">
        <f t="shared" si="10"/>
        <v>#DIV/0!</v>
      </c>
      <c r="F49" s="7" t="e">
        <f t="shared" si="10"/>
        <v>#DIV/0!</v>
      </c>
      <c r="G49" s="7" t="e">
        <f t="shared" si="10"/>
        <v>#DIV/0!</v>
      </c>
      <c r="H49" s="7" t="e">
        <f t="shared" si="10"/>
        <v>#DIV/0!</v>
      </c>
      <c r="I49" s="7" t="e">
        <f t="shared" si="10"/>
        <v>#DIV/0!</v>
      </c>
      <c r="J49" s="7" t="e">
        <f t="shared" si="10"/>
        <v>#DIV/0!</v>
      </c>
      <c r="K49" s="7" t="e">
        <f t="shared" si="10"/>
        <v>#DIV/0!</v>
      </c>
      <c r="L49" s="4" t="e">
        <f t="shared" si="0"/>
        <v>#DIV/0!</v>
      </c>
      <c r="M49" s="4"/>
    </row>
    <row r="50" spans="1:13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  <c r="M50" s="4"/>
    </row>
    <row r="51" spans="1:13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  <c r="M51" s="1"/>
    </row>
    <row r="52" spans="1:13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3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3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3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3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3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3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A16D-4693-4CA5-86EF-E3AA6993E806}">
  <sheetPr>
    <tabColor theme="7" tint="0.79998168889431442"/>
  </sheetPr>
  <dimension ref="A1:L59"/>
  <sheetViews>
    <sheetView showFormulas="1" topLeftCell="C17" workbookViewId="0">
      <selection activeCell="I42" sqref="I42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2923107</v>
      </c>
      <c r="C3" s="3">
        <v>2141284</v>
      </c>
      <c r="D3" s="3">
        <v>1629232</v>
      </c>
      <c r="E3" s="3">
        <v>688524</v>
      </c>
      <c r="F3" s="3">
        <v>807136</v>
      </c>
      <c r="G3" s="3">
        <v>219809</v>
      </c>
      <c r="H3" s="3"/>
      <c r="I3" s="3">
        <v>61783</v>
      </c>
      <c r="J3" s="3"/>
      <c r="K3" s="3">
        <v>8470875</v>
      </c>
      <c r="L3" s="4">
        <f>SUM(B3:J3)-K3</f>
        <v>0</v>
      </c>
    </row>
    <row r="4" spans="1:12" hidden="1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</row>
    <row r="5" spans="1:12" hidden="1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18">
        <v>410577</v>
      </c>
      <c r="C6" s="3">
        <v>313330</v>
      </c>
      <c r="D6" s="3">
        <v>216421</v>
      </c>
      <c r="E6" s="3">
        <v>97980</v>
      </c>
      <c r="F6" s="3">
        <v>117977</v>
      </c>
      <c r="G6" s="3">
        <v>43102</v>
      </c>
      <c r="H6" s="3"/>
      <c r="I6" s="3">
        <v>13499</v>
      </c>
      <c r="J6" s="3"/>
      <c r="K6" s="3">
        <v>1212886</v>
      </c>
      <c r="L6" s="4">
        <f t="shared" si="0"/>
        <v>0</v>
      </c>
    </row>
    <row r="7" spans="1:12" hidden="1" x14ac:dyDescent="0.25">
      <c r="A7" s="1" t="s">
        <v>19</v>
      </c>
      <c r="B7" s="25">
        <f>SUM(B3,B6)</f>
        <v>3333684</v>
      </c>
      <c r="C7" s="5">
        <f t="shared" ref="C7:H7" si="1">SUM(C3,C6)</f>
        <v>2454614</v>
      </c>
      <c r="D7" s="5">
        <f t="shared" si="1"/>
        <v>1845653</v>
      </c>
      <c r="E7" s="5">
        <f t="shared" si="1"/>
        <v>786504</v>
      </c>
      <c r="F7" s="5">
        <f t="shared" si="1"/>
        <v>925113</v>
      </c>
      <c r="G7" s="5">
        <f t="shared" si="1"/>
        <v>262911</v>
      </c>
      <c r="H7" s="5">
        <f t="shared" si="1"/>
        <v>0</v>
      </c>
      <c r="I7" s="5">
        <f>SUM(I3,I6)</f>
        <v>75282</v>
      </c>
      <c r="J7" s="5">
        <f>SUM(J3,J6)</f>
        <v>0</v>
      </c>
      <c r="K7" s="5">
        <f>SUM(K3,K6)</f>
        <v>9683761</v>
      </c>
      <c r="L7" s="4">
        <f t="shared" si="0"/>
        <v>0</v>
      </c>
    </row>
    <row r="8" spans="1:12" hidden="1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hidden="1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hidden="1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3333684</v>
      </c>
      <c r="C11" s="3">
        <v>2454614</v>
      </c>
      <c r="D11" s="3">
        <v>1845653</v>
      </c>
      <c r="E11" s="3">
        <v>786504</v>
      </c>
      <c r="F11" s="3">
        <v>925113</v>
      </c>
      <c r="G11" s="3">
        <v>262911</v>
      </c>
      <c r="H11" s="3"/>
      <c r="I11" s="3">
        <v>75282</v>
      </c>
      <c r="J11" s="3"/>
      <c r="K11" s="3">
        <v>9683761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85">
        <v>21862.5</v>
      </c>
      <c r="C16" s="80">
        <v>12595.4</v>
      </c>
      <c r="D16" s="80">
        <v>12250.1</v>
      </c>
      <c r="E16" s="80">
        <v>4253</v>
      </c>
      <c r="F16" s="80">
        <v>4973.8999999999996</v>
      </c>
      <c r="G16" s="80">
        <v>2178.9</v>
      </c>
      <c r="H16" s="80"/>
      <c r="I16" s="80">
        <v>552</v>
      </c>
      <c r="J16" s="80"/>
      <c r="K16" s="80">
        <v>58665.8</v>
      </c>
      <c r="L16" s="81">
        <f t="shared" si="0"/>
        <v>0</v>
      </c>
    </row>
    <row r="17" spans="1:12" x14ac:dyDescent="0.25">
      <c r="A17" s="1" t="s">
        <v>10</v>
      </c>
      <c r="B17" s="80" t="e">
        <f>NA()</f>
        <v>#N/A</v>
      </c>
      <c r="C17" s="80" t="e">
        <f>NA()</f>
        <v>#N/A</v>
      </c>
      <c r="D17" s="80" t="e">
        <f>NA()</f>
        <v>#N/A</v>
      </c>
      <c r="E17" s="80" t="e">
        <f>NA()</f>
        <v>#N/A</v>
      </c>
      <c r="F17" s="80" t="e">
        <f>NA()</f>
        <v>#N/A</v>
      </c>
      <c r="G17" s="80" t="e">
        <f>NA()</f>
        <v>#N/A</v>
      </c>
      <c r="H17" s="80" t="e">
        <f>NA()</f>
        <v>#N/A</v>
      </c>
      <c r="I17" s="80" t="e">
        <f>NA()</f>
        <v>#N/A</v>
      </c>
      <c r="J17" s="80" t="e">
        <f>NA()</f>
        <v>#N/A</v>
      </c>
      <c r="K17" s="80" t="e">
        <f>NA()</f>
        <v>#N/A</v>
      </c>
      <c r="L17" s="81" t="e">
        <f t="shared" si="0"/>
        <v>#N/A</v>
      </c>
    </row>
    <row r="18" spans="1:12" x14ac:dyDescent="0.25">
      <c r="A18" s="1" t="s">
        <v>11</v>
      </c>
      <c r="B18" s="80" t="e">
        <f>NA()</f>
        <v>#N/A</v>
      </c>
      <c r="C18" s="80" t="e">
        <f>NA()</f>
        <v>#N/A</v>
      </c>
      <c r="D18" s="80" t="e">
        <f>NA()</f>
        <v>#N/A</v>
      </c>
      <c r="E18" s="80" t="e">
        <f>NA()</f>
        <v>#N/A</v>
      </c>
      <c r="F18" s="80" t="e">
        <f>NA()</f>
        <v>#N/A</v>
      </c>
      <c r="G18" s="80" t="e">
        <f>NA()</f>
        <v>#N/A</v>
      </c>
      <c r="H18" s="80" t="e">
        <f>NA()</f>
        <v>#N/A</v>
      </c>
      <c r="I18" s="80" t="e">
        <f>NA()</f>
        <v>#N/A</v>
      </c>
      <c r="J18" s="80" t="e">
        <f>NA()</f>
        <v>#N/A</v>
      </c>
      <c r="K18" s="80" t="e">
        <f>NA()</f>
        <v>#N/A</v>
      </c>
      <c r="L18" s="81" t="e">
        <f t="shared" si="0"/>
        <v>#N/A</v>
      </c>
    </row>
    <row r="19" spans="1:12" x14ac:dyDescent="0.25">
      <c r="A19" s="1" t="s">
        <v>12</v>
      </c>
      <c r="B19" s="85">
        <v>47899</v>
      </c>
      <c r="C19" s="80">
        <v>31466</v>
      </c>
      <c r="D19" s="80">
        <v>33037.699999999997</v>
      </c>
      <c r="E19" s="80">
        <v>8323.9</v>
      </c>
      <c r="F19" s="80">
        <v>9479.7000000000007</v>
      </c>
      <c r="G19" s="80">
        <v>8116.3</v>
      </c>
      <c r="H19" s="80"/>
      <c r="I19" s="80">
        <v>1095</v>
      </c>
      <c r="J19" s="80"/>
      <c r="K19" s="80">
        <v>140165</v>
      </c>
      <c r="L19" s="81">
        <f t="shared" si="0"/>
        <v>-747.40000000002328</v>
      </c>
    </row>
    <row r="20" spans="1:12" x14ac:dyDescent="0.25">
      <c r="A20" s="1" t="s">
        <v>19</v>
      </c>
      <c r="B20" s="92">
        <f>SUM(B16,B19)</f>
        <v>69761.5</v>
      </c>
      <c r="C20" s="82">
        <f>SUM(C16,C19)</f>
        <v>44061.4</v>
      </c>
      <c r="D20" s="82">
        <f>SUM(D16,D19)</f>
        <v>45287.799999999996</v>
      </c>
      <c r="E20" s="82">
        <f>SUM(E16,E19)</f>
        <v>12576.9</v>
      </c>
      <c r="F20" s="82">
        <f t="shared" ref="F20:K20" si="4">SUM(F16,F19)</f>
        <v>14453.6</v>
      </c>
      <c r="G20" s="82">
        <f t="shared" si="4"/>
        <v>10295.200000000001</v>
      </c>
      <c r="H20" s="82">
        <f t="shared" si="4"/>
        <v>0</v>
      </c>
      <c r="I20" s="82">
        <f t="shared" si="4"/>
        <v>1647</v>
      </c>
      <c r="J20" s="82">
        <f t="shared" si="4"/>
        <v>0</v>
      </c>
      <c r="K20" s="82">
        <f t="shared" si="4"/>
        <v>198830.8</v>
      </c>
      <c r="L20" s="81">
        <f t="shared" si="0"/>
        <v>-747.39999999999418</v>
      </c>
    </row>
    <row r="21" spans="1:12" x14ac:dyDescent="0.25">
      <c r="A21" s="1" t="s">
        <v>13</v>
      </c>
      <c r="B21" s="85"/>
      <c r="C21" s="80"/>
      <c r="D21" s="80"/>
      <c r="E21" s="80"/>
      <c r="F21" s="80"/>
      <c r="G21" s="80"/>
      <c r="H21" s="80"/>
      <c r="I21" s="80"/>
      <c r="J21" s="80"/>
      <c r="K21" s="80"/>
      <c r="L21" s="81">
        <f t="shared" si="0"/>
        <v>0</v>
      </c>
    </row>
    <row r="22" spans="1:12" x14ac:dyDescent="0.25">
      <c r="A22" s="1" t="s">
        <v>14</v>
      </c>
      <c r="B22" s="85"/>
      <c r="C22" s="80"/>
      <c r="D22" s="80"/>
      <c r="E22" s="80"/>
      <c r="F22" s="80"/>
      <c r="G22" s="80"/>
      <c r="H22" s="80"/>
      <c r="I22" s="80"/>
      <c r="J22" s="80"/>
      <c r="K22" s="80"/>
      <c r="L22" s="81">
        <f t="shared" si="0"/>
        <v>0</v>
      </c>
    </row>
    <row r="23" spans="1:12" x14ac:dyDescent="0.25">
      <c r="A23" s="1" t="s">
        <v>15</v>
      </c>
      <c r="B23" s="85">
        <v>330.6</v>
      </c>
      <c r="C23" s="80"/>
      <c r="D23" s="80">
        <v>237.3</v>
      </c>
      <c r="E23" s="80">
        <v>107</v>
      </c>
      <c r="F23" s="80">
        <v>38.299999999999997</v>
      </c>
      <c r="G23" s="80">
        <v>24</v>
      </c>
      <c r="H23" s="80"/>
      <c r="I23" s="80">
        <v>10.1</v>
      </c>
      <c r="J23" s="80"/>
      <c r="K23" s="80"/>
      <c r="L23" s="81">
        <f t="shared" si="0"/>
        <v>747.30000000000007</v>
      </c>
    </row>
    <row r="24" spans="1:12" x14ac:dyDescent="0.25">
      <c r="A24" s="1" t="s">
        <v>8</v>
      </c>
      <c r="B24" s="85">
        <v>70092.2</v>
      </c>
      <c r="C24" s="80">
        <v>44061.4</v>
      </c>
      <c r="D24" s="80">
        <v>45525</v>
      </c>
      <c r="E24" s="80">
        <v>12683.9</v>
      </c>
      <c r="F24" s="80">
        <v>14492</v>
      </c>
      <c r="G24" s="80">
        <v>10319.200000000001</v>
      </c>
      <c r="H24" s="80"/>
      <c r="I24" s="80">
        <v>1657.1</v>
      </c>
      <c r="J24" s="80"/>
      <c r="K24" s="80">
        <v>198830.8</v>
      </c>
      <c r="L24" s="81">
        <f t="shared" si="0"/>
        <v>0</v>
      </c>
    </row>
    <row r="25" spans="1:12" x14ac:dyDescent="0.25">
      <c r="A25" s="2" t="s">
        <v>16</v>
      </c>
      <c r="B25" s="81">
        <f>SUM(B20:B23)-B24</f>
        <v>-9.9999999991268851E-2</v>
      </c>
      <c r="C25" s="81">
        <f t="shared" ref="C25:K25" si="5">SUM(C20:C23)-C24</f>
        <v>0</v>
      </c>
      <c r="D25" s="81">
        <f t="shared" si="5"/>
        <v>9.9999999998544808E-2</v>
      </c>
      <c r="E25" s="81">
        <f t="shared" si="5"/>
        <v>0</v>
      </c>
      <c r="F25" s="81">
        <f t="shared" si="5"/>
        <v>-0.1000000000003638</v>
      </c>
      <c r="G25" s="81">
        <f t="shared" si="5"/>
        <v>0</v>
      </c>
      <c r="H25" s="81">
        <f t="shared" si="5"/>
        <v>0</v>
      </c>
      <c r="I25" s="81">
        <f t="shared" si="5"/>
        <v>0</v>
      </c>
      <c r="J25" s="81">
        <f t="shared" si="5"/>
        <v>0</v>
      </c>
      <c r="K25" s="81">
        <f t="shared" si="5"/>
        <v>0</v>
      </c>
      <c r="L25" s="81">
        <f t="shared" si="0"/>
        <v>-9.999999999308784E-2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#N/A</v>
      </c>
      <c r="I43" s="7" t="e">
        <f t="shared" si="10"/>
        <v>#N/A</v>
      </c>
      <c r="J43" s="7" t="e">
        <f t="shared" si="10"/>
        <v>#N/A</v>
      </c>
      <c r="K43" s="7" t="e">
        <f t="shared" si="10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#N/A</v>
      </c>
      <c r="I44" s="7" t="e">
        <f t="shared" si="10"/>
        <v>#N/A</v>
      </c>
      <c r="J44" s="7" t="e">
        <f t="shared" si="10"/>
        <v>#N/A</v>
      </c>
      <c r="K44" s="7" t="e">
        <f t="shared" si="10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 t="e">
        <f t="shared" si="10"/>
        <v>#DIV/0!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 t="e">
        <f t="shared" si="10"/>
        <v>#DIV/0!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8EA1-E942-44D1-A1CC-089E7CA68CB4}">
  <sheetPr>
    <tabColor theme="7" tint="0.79998168889431442"/>
  </sheetPr>
  <dimension ref="A1:L59"/>
  <sheetViews>
    <sheetView showFormulas="1" topLeftCell="B28" workbookViewId="0">
      <selection activeCell="C1" sqref="A1:XFD32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2977603</v>
      </c>
      <c r="C3" s="3">
        <v>2164899</v>
      </c>
      <c r="D3" s="3">
        <v>1670789</v>
      </c>
      <c r="E3" s="3">
        <v>697518</v>
      </c>
      <c r="F3" s="3">
        <v>883932</v>
      </c>
      <c r="G3" s="3">
        <v>220148</v>
      </c>
      <c r="H3" s="3"/>
      <c r="I3" s="3">
        <v>63800</v>
      </c>
      <c r="J3" s="3"/>
      <c r="K3" s="3">
        <v>8678689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18">
        <v>394249</v>
      </c>
      <c r="C6" s="3">
        <v>313735</v>
      </c>
      <c r="D6" s="3">
        <v>221671</v>
      </c>
      <c r="E6" s="3">
        <v>98695</v>
      </c>
      <c r="F6" s="3">
        <v>128965</v>
      </c>
      <c r="G6" s="3">
        <v>44159</v>
      </c>
      <c r="H6" s="3" t="e">
        <f>H4+H5</f>
        <v>#N/A</v>
      </c>
      <c r="I6" s="3">
        <v>11874</v>
      </c>
      <c r="J6" s="3" t="e">
        <f>J4+J5</f>
        <v>#N/A</v>
      </c>
      <c r="K6" s="3">
        <v>1213348</v>
      </c>
      <c r="L6" s="4" t="e">
        <f t="shared" si="0"/>
        <v>#N/A</v>
      </c>
    </row>
    <row r="7" spans="1:12" x14ac:dyDescent="0.25">
      <c r="A7" s="1" t="s">
        <v>19</v>
      </c>
      <c r="B7" s="25">
        <f>SUM(B3,B6)</f>
        <v>3371852</v>
      </c>
      <c r="C7" s="5">
        <f>SUM(C3,C6)</f>
        <v>2478634</v>
      </c>
      <c r="D7" s="5">
        <f t="shared" ref="D7:K7" si="1">SUM(D3,D6)</f>
        <v>1892460</v>
      </c>
      <c r="E7" s="5">
        <f t="shared" si="1"/>
        <v>796213</v>
      </c>
      <c r="F7" s="5">
        <f t="shared" si="1"/>
        <v>1012897</v>
      </c>
      <c r="G7" s="5">
        <f t="shared" si="1"/>
        <v>264307</v>
      </c>
      <c r="H7" s="5" t="e">
        <f t="shared" si="1"/>
        <v>#N/A</v>
      </c>
      <c r="I7" s="5">
        <f t="shared" si="1"/>
        <v>75674</v>
      </c>
      <c r="J7" s="5" t="e">
        <f t="shared" si="1"/>
        <v>#N/A</v>
      </c>
      <c r="K7" s="5">
        <f t="shared" si="1"/>
        <v>9892037</v>
      </c>
      <c r="L7" s="4" t="e">
        <f t="shared" si="0"/>
        <v>#N/A</v>
      </c>
    </row>
    <row r="8" spans="1:12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3371852</v>
      </c>
      <c r="C11" s="3">
        <v>2478634</v>
      </c>
      <c r="D11" s="3">
        <v>1892460</v>
      </c>
      <c r="E11" s="3">
        <v>796213</v>
      </c>
      <c r="F11" s="3">
        <v>1012897</v>
      </c>
      <c r="G11" s="3">
        <v>264307</v>
      </c>
      <c r="H11" s="3"/>
      <c r="I11" s="3">
        <v>75674</v>
      </c>
      <c r="J11" s="3"/>
      <c r="K11" s="3">
        <v>9892037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 t="e">
        <f t="shared" si="2"/>
        <v>#N/A</v>
      </c>
      <c r="I12" s="4">
        <f t="shared" si="2"/>
        <v>0</v>
      </c>
      <c r="J12" s="4" t="e">
        <f t="shared" si="2"/>
        <v>#N/A</v>
      </c>
      <c r="K12" s="4">
        <f t="shared" si="2"/>
        <v>0</v>
      </c>
      <c r="L12" s="4" t="e">
        <f t="shared" si="0"/>
        <v>#N/A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85">
        <v>21517.3</v>
      </c>
      <c r="C16" s="80">
        <v>12176</v>
      </c>
      <c r="D16" s="80">
        <v>12046.8</v>
      </c>
      <c r="E16" s="80">
        <v>4333.3</v>
      </c>
      <c r="F16" s="80">
        <v>5234.8</v>
      </c>
      <c r="G16" s="80">
        <v>1994.4</v>
      </c>
      <c r="H16" s="80"/>
      <c r="I16" s="80">
        <v>565.20000000000005</v>
      </c>
      <c r="J16" s="80"/>
      <c r="K16" s="80">
        <v>57867.8</v>
      </c>
      <c r="L16" s="81">
        <f t="shared" si="0"/>
        <v>0</v>
      </c>
    </row>
    <row r="17" spans="1:12" x14ac:dyDescent="0.25">
      <c r="A17" s="1" t="s">
        <v>10</v>
      </c>
      <c r="B17" s="80" t="e">
        <f>NA()</f>
        <v>#N/A</v>
      </c>
      <c r="C17" s="80"/>
      <c r="D17" s="80"/>
      <c r="E17" s="80"/>
      <c r="F17" s="80"/>
      <c r="G17" s="80"/>
      <c r="H17" s="80"/>
      <c r="I17" s="80"/>
      <c r="J17" s="80"/>
      <c r="K17" s="80"/>
      <c r="L17" s="81" t="e">
        <f t="shared" si="0"/>
        <v>#N/A</v>
      </c>
    </row>
    <row r="18" spans="1:12" x14ac:dyDescent="0.25">
      <c r="A18" s="1" t="s">
        <v>11</v>
      </c>
      <c r="B18" s="80" t="e">
        <f>NA()</f>
        <v>#N/A</v>
      </c>
      <c r="C18" s="80"/>
      <c r="D18" s="80"/>
      <c r="E18" s="80"/>
      <c r="F18" s="80"/>
      <c r="G18" s="80"/>
      <c r="H18" s="80"/>
      <c r="I18" s="80"/>
      <c r="J18" s="80"/>
      <c r="K18" s="80"/>
      <c r="L18" s="81" t="e">
        <f t="shared" si="0"/>
        <v>#N/A</v>
      </c>
    </row>
    <row r="19" spans="1:12" x14ac:dyDescent="0.25">
      <c r="A19" s="1" t="s">
        <v>12</v>
      </c>
      <c r="B19" s="85">
        <v>49504.6</v>
      </c>
      <c r="C19" s="80">
        <v>31593</v>
      </c>
      <c r="D19" s="80">
        <v>33389.5</v>
      </c>
      <c r="E19" s="80">
        <v>8248.4</v>
      </c>
      <c r="F19" s="80">
        <v>9662.1</v>
      </c>
      <c r="G19" s="80">
        <v>8466.2999999999993</v>
      </c>
      <c r="H19" s="80">
        <f>H17+H18</f>
        <v>0</v>
      </c>
      <c r="I19" s="80">
        <v>1192.5</v>
      </c>
      <c r="J19" s="80">
        <f>J17+J18</f>
        <v>0</v>
      </c>
      <c r="K19" s="80">
        <v>143439</v>
      </c>
      <c r="L19" s="81">
        <f t="shared" si="0"/>
        <v>-1382.6000000000058</v>
      </c>
    </row>
    <row r="20" spans="1:12" x14ac:dyDescent="0.25">
      <c r="A20" s="1" t="s">
        <v>19</v>
      </c>
      <c r="B20" s="92">
        <f>SUM(B16,B19)</f>
        <v>71021.899999999994</v>
      </c>
      <c r="C20" s="82">
        <f>SUM(C16,C19)</f>
        <v>43769</v>
      </c>
      <c r="D20" s="82">
        <f t="shared" ref="D20:K20" si="4">SUM(D16,D19)</f>
        <v>45436.3</v>
      </c>
      <c r="E20" s="82">
        <f t="shared" si="4"/>
        <v>12581.7</v>
      </c>
      <c r="F20" s="82">
        <f t="shared" si="4"/>
        <v>14896.900000000001</v>
      </c>
      <c r="G20" s="82">
        <f t="shared" si="4"/>
        <v>10460.699999999999</v>
      </c>
      <c r="H20" s="82">
        <f t="shared" si="4"/>
        <v>0</v>
      </c>
      <c r="I20" s="82">
        <f t="shared" si="4"/>
        <v>1757.7</v>
      </c>
      <c r="J20" s="82">
        <f t="shared" si="4"/>
        <v>0</v>
      </c>
      <c r="K20" s="82">
        <f t="shared" si="4"/>
        <v>201306.8</v>
      </c>
      <c r="L20" s="81">
        <f t="shared" si="0"/>
        <v>-1382.5999999999476</v>
      </c>
    </row>
    <row r="21" spans="1:12" x14ac:dyDescent="0.25">
      <c r="A21" s="1" t="s">
        <v>13</v>
      </c>
      <c r="B21" s="85"/>
      <c r="C21" s="80"/>
      <c r="D21" s="80"/>
      <c r="E21" s="80"/>
      <c r="F21" s="80"/>
      <c r="G21" s="80"/>
      <c r="H21" s="80"/>
      <c r="I21" s="80"/>
      <c r="J21" s="80"/>
      <c r="K21" s="80"/>
      <c r="L21" s="81">
        <f t="shared" si="0"/>
        <v>0</v>
      </c>
    </row>
    <row r="22" spans="1:12" x14ac:dyDescent="0.25">
      <c r="A22" s="1" t="s">
        <v>14</v>
      </c>
      <c r="B22" s="85"/>
      <c r="C22" s="80"/>
      <c r="D22" s="80"/>
      <c r="E22" s="80"/>
      <c r="F22" s="80"/>
      <c r="G22" s="80"/>
      <c r="H22" s="80"/>
      <c r="I22" s="80"/>
      <c r="J22" s="80"/>
      <c r="K22" s="80"/>
      <c r="L22" s="81">
        <f t="shared" si="0"/>
        <v>0</v>
      </c>
    </row>
    <row r="23" spans="1:12" x14ac:dyDescent="0.25">
      <c r="A23" s="1" t="s">
        <v>15</v>
      </c>
      <c r="B23" s="85">
        <v>547.79999999999995</v>
      </c>
      <c r="C23" s="80">
        <v>452.1</v>
      </c>
      <c r="D23" s="80">
        <v>221</v>
      </c>
      <c r="E23" s="80">
        <v>108.9</v>
      </c>
      <c r="F23" s="80"/>
      <c r="G23" s="80">
        <v>42.3</v>
      </c>
      <c r="H23" s="80"/>
      <c r="I23" s="80">
        <v>10.5</v>
      </c>
      <c r="J23" s="80"/>
      <c r="K23" s="80"/>
      <c r="L23" s="81">
        <f t="shared" si="0"/>
        <v>1382.6000000000001</v>
      </c>
    </row>
    <row r="24" spans="1:12" x14ac:dyDescent="0.25">
      <c r="A24" s="1" t="s">
        <v>8</v>
      </c>
      <c r="B24" s="85">
        <v>71569.7</v>
      </c>
      <c r="C24" s="80">
        <v>44221.2</v>
      </c>
      <c r="D24" s="80">
        <v>45657.4</v>
      </c>
      <c r="E24" s="80">
        <v>12690.6</v>
      </c>
      <c r="F24" s="80">
        <v>14896.9</v>
      </c>
      <c r="G24" s="80">
        <v>10503</v>
      </c>
      <c r="H24" s="80"/>
      <c r="I24" s="80">
        <v>1768.1</v>
      </c>
      <c r="J24" s="80"/>
      <c r="K24" s="80">
        <v>201306.8</v>
      </c>
      <c r="L24" s="81">
        <f t="shared" si="0"/>
        <v>0.10000000000582077</v>
      </c>
    </row>
    <row r="25" spans="1:12" x14ac:dyDescent="0.25">
      <c r="A25" s="2" t="s">
        <v>16</v>
      </c>
      <c r="B25" s="81">
        <f>SUM(B20:B23)-B24</f>
        <v>0</v>
      </c>
      <c r="C25" s="81">
        <f t="shared" ref="C25:K25" si="5">SUM(C20:C23)-C24</f>
        <v>-9.9999999998544808E-2</v>
      </c>
      <c r="D25" s="81">
        <f t="shared" si="5"/>
        <v>-9.9999999998544808E-2</v>
      </c>
      <c r="E25" s="81">
        <f t="shared" si="5"/>
        <v>0</v>
      </c>
      <c r="F25" s="81">
        <f t="shared" si="5"/>
        <v>0</v>
      </c>
      <c r="G25" s="81">
        <f t="shared" si="5"/>
        <v>0</v>
      </c>
      <c r="H25" s="81">
        <f t="shared" si="5"/>
        <v>0</v>
      </c>
      <c r="I25" s="81">
        <f t="shared" si="5"/>
        <v>0.10000000000013642</v>
      </c>
      <c r="J25" s="81">
        <f t="shared" si="5"/>
        <v>0</v>
      </c>
      <c r="K25" s="81">
        <f t="shared" si="5"/>
        <v>0</v>
      </c>
      <c r="L25" s="81">
        <f t="shared" si="0"/>
        <v>-9.9999999996953193E-2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#DIV/0!</v>
      </c>
      <c r="D43" s="7" t="e">
        <f t="shared" si="10"/>
        <v>#N/A</v>
      </c>
      <c r="E43" s="7" t="e">
        <f t="shared" si="10"/>
        <v>#DIV/0!</v>
      </c>
      <c r="F43" s="7" t="e">
        <f t="shared" si="10"/>
        <v>#DIV/0!</v>
      </c>
      <c r="G43" s="7" t="e">
        <f t="shared" si="10"/>
        <v>#N/A</v>
      </c>
      <c r="H43" s="7" t="e">
        <f t="shared" si="10"/>
        <v>#DIV/0!</v>
      </c>
      <c r="I43" s="7" t="e">
        <f t="shared" si="10"/>
        <v>#DIV/0!</v>
      </c>
      <c r="J43" s="7" t="e">
        <f t="shared" si="10"/>
        <v>#DIV/0!</v>
      </c>
      <c r="K43" s="7" t="e">
        <f t="shared" si="10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0"/>
        <v>#N/A</v>
      </c>
      <c r="C44" s="7" t="e">
        <f t="shared" si="10"/>
        <v>#DIV/0!</v>
      </c>
      <c r="D44" s="7" t="e">
        <f t="shared" si="10"/>
        <v>#N/A</v>
      </c>
      <c r="E44" s="7" t="e">
        <f t="shared" si="10"/>
        <v>#DIV/0!</v>
      </c>
      <c r="F44" s="7" t="e">
        <f t="shared" si="10"/>
        <v>#DIV/0!</v>
      </c>
      <c r="G44" s="7" t="e">
        <f t="shared" si="10"/>
        <v>#N/A</v>
      </c>
      <c r="H44" s="7" t="e">
        <f t="shared" si="10"/>
        <v>#DIV/0!</v>
      </c>
      <c r="I44" s="7" t="e">
        <f t="shared" si="10"/>
        <v>#DIV/0!</v>
      </c>
      <c r="J44" s="7" t="e">
        <f t="shared" si="10"/>
        <v>#DIV/0!</v>
      </c>
      <c r="K44" s="7" t="e">
        <f t="shared" si="10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 t="e">
        <f t="shared" si="10"/>
        <v>#DIV/0!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 t="e">
        <f t="shared" si="10"/>
        <v>#DIV/0!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7348-CB21-44B4-8F9D-C774F9E1FF61}">
  <sheetPr>
    <tabColor theme="7" tint="0.79998168889431442"/>
  </sheetPr>
  <dimension ref="A1:P59"/>
  <sheetViews>
    <sheetView topLeftCell="F1" workbookViewId="0">
      <selection activeCell="O14" sqref="O14:P17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/>
    </row>
    <row r="2" spans="1:16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  <c r="N2" s="98"/>
      <c r="O2" s="98" t="s">
        <v>168</v>
      </c>
      <c r="P2" s="98" t="s">
        <v>169</v>
      </c>
    </row>
    <row r="3" spans="1:16" x14ac:dyDescent="0.25">
      <c r="A3" s="1" t="s">
        <v>9</v>
      </c>
      <c r="B3" s="18">
        <v>3000551</v>
      </c>
      <c r="C3" s="3">
        <v>2190588</v>
      </c>
      <c r="D3" s="3">
        <v>1697545</v>
      </c>
      <c r="E3" s="3">
        <v>708242</v>
      </c>
      <c r="F3" s="3">
        <v>909680</v>
      </c>
      <c r="G3" s="97">
        <f>G11*O6</f>
        <v>222774.61021950844</v>
      </c>
      <c r="H3" s="3"/>
      <c r="I3" s="3">
        <v>60805</v>
      </c>
      <c r="J3" s="3"/>
      <c r="K3" s="97">
        <f>SUM(B3:J3)</f>
        <v>8790185.6102195084</v>
      </c>
      <c r="L3" s="4">
        <f>SUM(B3:J3)-K3</f>
        <v>0</v>
      </c>
      <c r="N3" s="98" t="s">
        <v>161</v>
      </c>
      <c r="O3" s="97">
        <f>'2008'!G3</f>
        <v>220148</v>
      </c>
      <c r="P3" s="97">
        <f>'2010'!G3</f>
        <v>229420</v>
      </c>
    </row>
    <row r="4" spans="1:16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  <c r="N4" s="98" t="s">
        <v>8</v>
      </c>
      <c r="O4" s="97">
        <f>'2008'!G11</f>
        <v>264307</v>
      </c>
      <c r="P4" s="97">
        <f>'2010'!G11</f>
        <v>279789</v>
      </c>
    </row>
    <row r="5" spans="1:16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  <c r="N5" s="98" t="s">
        <v>170</v>
      </c>
      <c r="O5" s="100">
        <f>O3/O4</f>
        <v>0.83292534817466057</v>
      </c>
      <c r="P5" s="100">
        <f>P3/P4</f>
        <v>0.81997505262894543</v>
      </c>
    </row>
    <row r="6" spans="1:16" x14ac:dyDescent="0.25">
      <c r="A6" s="1" t="s">
        <v>12</v>
      </c>
      <c r="B6" s="18">
        <v>394817</v>
      </c>
      <c r="C6" s="3">
        <v>315256</v>
      </c>
      <c r="D6" s="3"/>
      <c r="E6" s="3">
        <v>99311</v>
      </c>
      <c r="F6" s="3">
        <v>141654</v>
      </c>
      <c r="G6" s="3" t="e">
        <f>G4+G5</f>
        <v>#N/A</v>
      </c>
      <c r="H6" s="3" t="e">
        <f>H4+H5</f>
        <v>#N/A</v>
      </c>
      <c r="I6" s="3">
        <v>11522</v>
      </c>
      <c r="J6" s="3" t="e">
        <f>J4+J5</f>
        <v>#N/A</v>
      </c>
      <c r="K6" s="3" t="e">
        <f>K4+K5</f>
        <v>#N/A</v>
      </c>
      <c r="L6" s="4" t="e">
        <f t="shared" si="0"/>
        <v>#N/A</v>
      </c>
      <c r="N6" s="98" t="s">
        <v>171</v>
      </c>
      <c r="O6" s="100">
        <f>AVERAGE(O5:P5)</f>
        <v>0.82645020040180306</v>
      </c>
      <c r="P6" s="97"/>
    </row>
    <row r="7" spans="1:16" x14ac:dyDescent="0.25">
      <c r="A7" s="1" t="s">
        <v>19</v>
      </c>
      <c r="B7" s="25">
        <f>SUM(B3,B6)</f>
        <v>3395368</v>
      </c>
      <c r="C7" s="5">
        <f>SUM(C3,C6)</f>
        <v>2505844</v>
      </c>
      <c r="D7" s="5">
        <f t="shared" ref="D7:K7" si="1">SUM(D3,D6)</f>
        <v>1697545</v>
      </c>
      <c r="E7" s="5">
        <f t="shared" si="1"/>
        <v>807553</v>
      </c>
      <c r="F7" s="5">
        <f t="shared" si="1"/>
        <v>1051334</v>
      </c>
      <c r="G7" s="5" t="e">
        <f t="shared" si="1"/>
        <v>#N/A</v>
      </c>
      <c r="H7" s="5" t="e">
        <f t="shared" si="1"/>
        <v>#N/A</v>
      </c>
      <c r="I7" s="5">
        <f t="shared" si="1"/>
        <v>72327</v>
      </c>
      <c r="J7" s="5" t="e">
        <f t="shared" si="1"/>
        <v>#N/A</v>
      </c>
      <c r="K7" s="5" t="e">
        <f t="shared" si="1"/>
        <v>#N/A</v>
      </c>
      <c r="L7" s="4" t="e">
        <f t="shared" si="0"/>
        <v>#N/A</v>
      </c>
      <c r="N7" s="1"/>
      <c r="O7" s="3"/>
      <c r="P7" s="3"/>
    </row>
    <row r="8" spans="1:16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  <c r="N8" s="1"/>
      <c r="O8" s="3"/>
      <c r="P8" s="3"/>
    </row>
    <row r="9" spans="1:16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  <c r="N9" s="1"/>
      <c r="O9" s="3"/>
      <c r="P9" s="3"/>
    </row>
    <row r="10" spans="1:16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  <c r="N10" s="1"/>
      <c r="O10" s="3"/>
      <c r="P10" s="3"/>
    </row>
    <row r="11" spans="1:16" x14ac:dyDescent="0.25">
      <c r="A11" s="1" t="s">
        <v>8</v>
      </c>
      <c r="B11" s="18">
        <v>3395368</v>
      </c>
      <c r="C11" s="3">
        <v>2505844</v>
      </c>
      <c r="D11" s="3">
        <v>1908736</v>
      </c>
      <c r="E11" s="3">
        <v>807553</v>
      </c>
      <c r="F11" s="3">
        <v>1051334</v>
      </c>
      <c r="G11" s="3">
        <v>269556</v>
      </c>
      <c r="H11" s="3"/>
      <c r="I11" s="3">
        <v>72327</v>
      </c>
      <c r="J11" s="3"/>
      <c r="K11" s="3">
        <v>10010718</v>
      </c>
      <c r="L11" s="4">
        <f t="shared" si="0"/>
        <v>0</v>
      </c>
      <c r="N11" s="1"/>
      <c r="O11" s="3"/>
      <c r="P11" s="3"/>
    </row>
    <row r="12" spans="1:16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-211191</v>
      </c>
      <c r="E12" s="4">
        <f t="shared" si="2"/>
        <v>0</v>
      </c>
      <c r="F12" s="4">
        <f t="shared" si="2"/>
        <v>0</v>
      </c>
      <c r="G12" s="4" t="e">
        <f t="shared" si="2"/>
        <v>#N/A</v>
      </c>
      <c r="H12" s="4" t="e">
        <f t="shared" si="2"/>
        <v>#N/A</v>
      </c>
      <c r="I12" s="4">
        <f t="shared" si="2"/>
        <v>0</v>
      </c>
      <c r="J12" s="4" t="e">
        <f t="shared" si="2"/>
        <v>#N/A</v>
      </c>
      <c r="K12" s="4" t="e">
        <f t="shared" si="2"/>
        <v>#N/A</v>
      </c>
      <c r="L12" s="4" t="e">
        <f t="shared" si="0"/>
        <v>#N/A</v>
      </c>
      <c r="N12" s="1"/>
      <c r="O12" s="3"/>
      <c r="P12" s="3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  <c r="N13" s="1"/>
      <c r="O13" s="3"/>
      <c r="P13" s="3"/>
    </row>
    <row r="14" spans="1:16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N14" s="1"/>
      <c r="O14" s="3"/>
      <c r="P14" s="3"/>
    </row>
    <row r="15" spans="1:16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  <c r="N15" s="1"/>
      <c r="O15" s="3"/>
      <c r="P15" s="3"/>
    </row>
    <row r="16" spans="1:16" x14ac:dyDescent="0.25">
      <c r="A16" s="1" t="s">
        <v>9</v>
      </c>
      <c r="B16" s="85">
        <v>22146.3</v>
      </c>
      <c r="C16" s="80">
        <v>12502.9</v>
      </c>
      <c r="D16" s="80">
        <v>12669.7</v>
      </c>
      <c r="E16" s="80">
        <v>4348.5</v>
      </c>
      <c r="F16" s="80">
        <v>5876.6</v>
      </c>
      <c r="G16" s="80">
        <v>1651.8</v>
      </c>
      <c r="H16" s="80"/>
      <c r="I16" s="80">
        <v>685.5</v>
      </c>
      <c r="J16" s="80"/>
      <c r="K16" s="80">
        <v>59881.2</v>
      </c>
      <c r="L16" s="81">
        <f t="shared" si="0"/>
        <v>9.9999999998544808E-2</v>
      </c>
      <c r="N16" s="1"/>
      <c r="O16" s="3"/>
      <c r="P16" s="3"/>
    </row>
    <row r="17" spans="1:16" x14ac:dyDescent="0.25">
      <c r="A17" s="1" t="s">
        <v>10</v>
      </c>
      <c r="B17" s="80" t="e">
        <f>NA()</f>
        <v>#N/A</v>
      </c>
      <c r="C17" s="80" t="e">
        <f>NA()</f>
        <v>#N/A</v>
      </c>
      <c r="D17" s="80" t="e">
        <f>NA()</f>
        <v>#N/A</v>
      </c>
      <c r="E17" s="80" t="e">
        <f>NA()</f>
        <v>#N/A</v>
      </c>
      <c r="F17" s="80" t="e">
        <f>NA()</f>
        <v>#N/A</v>
      </c>
      <c r="G17" s="80" t="e">
        <f>NA()</f>
        <v>#N/A</v>
      </c>
      <c r="H17" s="80" t="e">
        <f>NA()</f>
        <v>#N/A</v>
      </c>
      <c r="I17" s="80" t="e">
        <f>NA()</f>
        <v>#N/A</v>
      </c>
      <c r="J17" s="80" t="e">
        <f>NA()</f>
        <v>#N/A</v>
      </c>
      <c r="K17" s="80" t="e">
        <f>NA()</f>
        <v>#N/A</v>
      </c>
      <c r="L17" s="81" t="e">
        <f t="shared" si="0"/>
        <v>#N/A</v>
      </c>
      <c r="N17" s="1"/>
      <c r="O17" s="3"/>
      <c r="P17" s="3"/>
    </row>
    <row r="18" spans="1:16" x14ac:dyDescent="0.25">
      <c r="A18" s="1" t="s">
        <v>11</v>
      </c>
      <c r="B18" s="80" t="e">
        <f>NA()</f>
        <v>#N/A</v>
      </c>
      <c r="C18" s="80" t="e">
        <f>NA()</f>
        <v>#N/A</v>
      </c>
      <c r="D18" s="80" t="e">
        <f>NA()</f>
        <v>#N/A</v>
      </c>
      <c r="E18" s="80" t="e">
        <f>NA()</f>
        <v>#N/A</v>
      </c>
      <c r="F18" s="80" t="e">
        <f>NA()</f>
        <v>#N/A</v>
      </c>
      <c r="G18" s="80" t="e">
        <f>NA()</f>
        <v>#N/A</v>
      </c>
      <c r="H18" s="80" t="e">
        <f>NA()</f>
        <v>#N/A</v>
      </c>
      <c r="I18" s="80" t="e">
        <f>NA()</f>
        <v>#N/A</v>
      </c>
      <c r="J18" s="80" t="e">
        <f>NA()</f>
        <v>#N/A</v>
      </c>
      <c r="K18" s="80" t="e">
        <f>NA()</f>
        <v>#N/A</v>
      </c>
      <c r="L18" s="81" t="e">
        <f t="shared" si="0"/>
        <v>#N/A</v>
      </c>
      <c r="N18" s="1"/>
      <c r="O18" s="3"/>
      <c r="P18" s="3"/>
    </row>
    <row r="19" spans="1:16" x14ac:dyDescent="0.25">
      <c r="A19" s="1" t="s">
        <v>12</v>
      </c>
      <c r="B19" s="85">
        <v>49148.1</v>
      </c>
      <c r="C19" s="80">
        <v>31334.799999999999</v>
      </c>
      <c r="D19" s="80">
        <v>34440.6</v>
      </c>
      <c r="E19" s="80">
        <v>8418.1</v>
      </c>
      <c r="F19" s="80">
        <v>9622.4</v>
      </c>
      <c r="G19" s="80">
        <v>9056.7000000000007</v>
      </c>
      <c r="H19" s="80" t="e">
        <f>H17+H18</f>
        <v>#N/A</v>
      </c>
      <c r="I19" s="80">
        <v>1153.9000000000001</v>
      </c>
      <c r="J19" s="80" t="e">
        <f>J17+J18</f>
        <v>#N/A</v>
      </c>
      <c r="K19" s="80">
        <v>143174.6</v>
      </c>
      <c r="L19" s="81" t="e">
        <f t="shared" si="0"/>
        <v>#N/A</v>
      </c>
      <c r="N19" s="1"/>
      <c r="O19" s="3"/>
      <c r="P19" s="3"/>
    </row>
    <row r="20" spans="1:16" x14ac:dyDescent="0.25">
      <c r="A20" s="1" t="s">
        <v>19</v>
      </c>
      <c r="B20" s="92">
        <f>SUM(B16,B19)</f>
        <v>71294.399999999994</v>
      </c>
      <c r="C20" s="82">
        <f>SUM(C16,C19)</f>
        <v>43837.7</v>
      </c>
      <c r="D20" s="82">
        <f t="shared" ref="D20:K20" si="4">SUM(D16,D19)</f>
        <v>47110.3</v>
      </c>
      <c r="E20" s="82">
        <f t="shared" si="4"/>
        <v>12766.6</v>
      </c>
      <c r="F20" s="82">
        <f t="shared" si="4"/>
        <v>15499</v>
      </c>
      <c r="G20" s="82">
        <f t="shared" si="4"/>
        <v>10708.5</v>
      </c>
      <c r="H20" s="82" t="e">
        <f t="shared" si="4"/>
        <v>#N/A</v>
      </c>
      <c r="I20" s="82">
        <f t="shared" si="4"/>
        <v>1839.4</v>
      </c>
      <c r="J20" s="82" t="e">
        <f t="shared" si="4"/>
        <v>#N/A</v>
      </c>
      <c r="K20" s="82">
        <f t="shared" si="4"/>
        <v>203055.8</v>
      </c>
      <c r="L20" s="81" t="e">
        <f t="shared" si="0"/>
        <v>#N/A</v>
      </c>
      <c r="N20" s="1"/>
      <c r="O20" s="3"/>
      <c r="P20" s="3"/>
    </row>
    <row r="21" spans="1:16" x14ac:dyDescent="0.25">
      <c r="A21" s="1" t="s">
        <v>13</v>
      </c>
      <c r="B21" s="85"/>
      <c r="C21" s="80"/>
      <c r="D21" s="80"/>
      <c r="E21" s="80"/>
      <c r="F21" s="80"/>
      <c r="G21" s="80"/>
      <c r="H21" s="80"/>
      <c r="I21" s="80"/>
      <c r="J21" s="80"/>
      <c r="K21" s="80"/>
      <c r="L21" s="81">
        <f t="shared" si="0"/>
        <v>0</v>
      </c>
      <c r="N21" s="1"/>
      <c r="O21" s="3"/>
      <c r="P21" s="3"/>
    </row>
    <row r="22" spans="1:16" x14ac:dyDescent="0.25">
      <c r="A22" s="1" t="s">
        <v>14</v>
      </c>
      <c r="B22" s="85"/>
      <c r="C22" s="80"/>
      <c r="D22" s="80"/>
      <c r="E22" s="80"/>
      <c r="F22" s="80"/>
      <c r="G22" s="80"/>
      <c r="H22" s="80"/>
      <c r="I22" s="80"/>
      <c r="J22" s="80"/>
      <c r="K22" s="80"/>
      <c r="L22" s="81">
        <f t="shared" si="0"/>
        <v>0</v>
      </c>
      <c r="N22" s="1"/>
      <c r="O22" s="3"/>
      <c r="P22" s="3"/>
    </row>
    <row r="23" spans="1:16" x14ac:dyDescent="0.25">
      <c r="A23" s="1" t="s">
        <v>15</v>
      </c>
      <c r="B23" s="85">
        <v>380.2</v>
      </c>
      <c r="C23" s="80">
        <v>376.4</v>
      </c>
      <c r="D23" s="80">
        <v>304.2</v>
      </c>
      <c r="E23" s="80">
        <v>111.6</v>
      </c>
      <c r="F23" s="80">
        <v>33.700000000000003</v>
      </c>
      <c r="G23" s="80">
        <v>25.4</v>
      </c>
      <c r="H23" s="80"/>
      <c r="I23" s="80">
        <v>13.3</v>
      </c>
      <c r="J23" s="80"/>
      <c r="K23" s="80">
        <v>1244.9000000000001</v>
      </c>
      <c r="L23" s="81">
        <f t="shared" si="0"/>
        <v>-0.10000000000013642</v>
      </c>
      <c r="N23" s="1"/>
      <c r="O23" s="3"/>
      <c r="P23" s="3"/>
    </row>
    <row r="24" spans="1:16" x14ac:dyDescent="0.25">
      <c r="A24" s="1" t="s">
        <v>8</v>
      </c>
      <c r="B24" s="85">
        <v>71674.600000000006</v>
      </c>
      <c r="C24" s="80">
        <v>44214.1</v>
      </c>
      <c r="D24" s="80">
        <v>47414.5</v>
      </c>
      <c r="E24" s="80">
        <v>12878.2</v>
      </c>
      <c r="F24" s="80">
        <v>15532.7</v>
      </c>
      <c r="G24" s="80">
        <v>10733.9</v>
      </c>
      <c r="H24" s="80"/>
      <c r="I24" s="80">
        <v>1852.7</v>
      </c>
      <c r="J24" s="80"/>
      <c r="K24" s="80">
        <v>204300.7</v>
      </c>
      <c r="L24" s="81">
        <f t="shared" si="0"/>
        <v>0</v>
      </c>
      <c r="N24" s="1"/>
      <c r="O24" s="3"/>
      <c r="P24" s="3"/>
    </row>
    <row r="25" spans="1:16" x14ac:dyDescent="0.25">
      <c r="A25" s="2" t="s">
        <v>16</v>
      </c>
      <c r="B25" s="8">
        <f>SUM(B20:B23)-B24</f>
        <v>0</v>
      </c>
      <c r="C25" s="8">
        <f t="shared" ref="C25:K25" si="5">SUM(C20:C23)-C24</f>
        <v>0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 t="e">
        <f t="shared" si="5"/>
        <v>#N/A</v>
      </c>
      <c r="I25" s="8">
        <f t="shared" si="5"/>
        <v>0</v>
      </c>
      <c r="J25" s="8" t="e">
        <f t="shared" si="5"/>
        <v>#N/A</v>
      </c>
      <c r="K25" s="8">
        <f t="shared" si="5"/>
        <v>0</v>
      </c>
      <c r="L25" s="8" t="e">
        <f t="shared" si="0"/>
        <v>#N/A</v>
      </c>
      <c r="N25" s="1"/>
      <c r="O25" s="3"/>
      <c r="P25" s="3"/>
    </row>
    <row r="26" spans="1:16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  <c r="N26" s="1"/>
      <c r="O26" s="3"/>
      <c r="P26" s="3"/>
    </row>
    <row r="27" spans="1:16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  <c r="N27" s="1"/>
      <c r="O27" s="3"/>
      <c r="P27" s="3"/>
    </row>
    <row r="28" spans="1:16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  <c r="N28" s="1"/>
      <c r="O28" s="3"/>
      <c r="P28" s="3"/>
    </row>
    <row r="29" spans="1:16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  <c r="N29" s="1"/>
      <c r="O29" s="3"/>
      <c r="P29" s="3"/>
    </row>
    <row r="30" spans="1:16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  <c r="N30" s="1"/>
      <c r="O30" s="3"/>
      <c r="P30" s="3"/>
    </row>
    <row r="31" spans="1:16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  <c r="N31" s="1"/>
      <c r="O31" s="3"/>
      <c r="P31" s="3"/>
    </row>
    <row r="32" spans="1:16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  <c r="N32" s="1"/>
      <c r="O32" s="1"/>
      <c r="P32" s="1"/>
    </row>
    <row r="33" spans="1:16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  <c r="N33" s="1"/>
      <c r="O33" s="1"/>
      <c r="P33" s="1"/>
    </row>
    <row r="34" spans="1:16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  <c r="N34" s="1"/>
      <c r="O34" s="1"/>
      <c r="P34" s="1"/>
    </row>
    <row r="35" spans="1:16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  <c r="N35" s="1"/>
      <c r="O35" s="1"/>
      <c r="P35" s="1"/>
    </row>
    <row r="36" spans="1:16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  <c r="N36" s="1"/>
      <c r="O36" s="1"/>
      <c r="P36" s="1"/>
    </row>
    <row r="37" spans="1:16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  <c r="N37" s="1"/>
      <c r="O37" s="1"/>
      <c r="P37" s="1"/>
    </row>
    <row r="38" spans="1:16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  <c r="N38" s="1"/>
      <c r="O38" s="1"/>
      <c r="P38" s="1"/>
    </row>
    <row r="39" spans="1:16" x14ac:dyDescent="0.25">
      <c r="L39" s="4"/>
      <c r="N39" s="1"/>
      <c r="O39" s="1"/>
      <c r="P39" s="1"/>
    </row>
    <row r="40" spans="1:16" x14ac:dyDescent="0.25">
      <c r="A40" s="1" t="s">
        <v>20</v>
      </c>
      <c r="L40" s="4"/>
      <c r="N40" s="1"/>
      <c r="O40" s="1"/>
      <c r="P40" s="1"/>
    </row>
    <row r="41" spans="1:16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  <c r="N41" s="1"/>
      <c r="O41" s="1"/>
      <c r="P41" s="1"/>
    </row>
    <row r="42" spans="1:16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  <c r="N42" s="1"/>
      <c r="O42" s="1"/>
      <c r="P42" s="1"/>
    </row>
    <row r="43" spans="1:16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#N/A</v>
      </c>
      <c r="I43" s="7" t="e">
        <f t="shared" si="10"/>
        <v>#N/A</v>
      </c>
      <c r="J43" s="7" t="e">
        <f t="shared" si="10"/>
        <v>#N/A</v>
      </c>
      <c r="K43" s="7" t="e">
        <f t="shared" si="10"/>
        <v>#N/A</v>
      </c>
      <c r="L43" s="4" t="e">
        <f t="shared" si="0"/>
        <v>#N/A</v>
      </c>
      <c r="N43" s="1"/>
    </row>
    <row r="44" spans="1:16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#N/A</v>
      </c>
      <c r="I44" s="7" t="e">
        <f t="shared" si="10"/>
        <v>#N/A</v>
      </c>
      <c r="J44" s="7" t="e">
        <f t="shared" si="10"/>
        <v>#N/A</v>
      </c>
      <c r="K44" s="7" t="e">
        <f t="shared" si="10"/>
        <v>#N/A</v>
      </c>
      <c r="L44" s="4" t="e">
        <f t="shared" si="0"/>
        <v>#N/A</v>
      </c>
      <c r="N44" s="1"/>
    </row>
    <row r="45" spans="1:16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#N/A</v>
      </c>
      <c r="I45" s="7">
        <f t="shared" si="10"/>
        <v>0</v>
      </c>
      <c r="J45" s="7" t="e">
        <f t="shared" si="10"/>
        <v>#N/A</v>
      </c>
      <c r="K45" s="7" t="e">
        <f t="shared" si="10"/>
        <v>#N/A</v>
      </c>
      <c r="L45" s="4" t="e">
        <f t="shared" si="0"/>
        <v>#N/A</v>
      </c>
      <c r="N45" s="1"/>
    </row>
    <row r="46" spans="1:16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#N/A</v>
      </c>
      <c r="I46" s="7">
        <f t="shared" si="10"/>
        <v>0</v>
      </c>
      <c r="J46" s="7" t="e">
        <f t="shared" si="10"/>
        <v>#N/A</v>
      </c>
      <c r="K46" s="7" t="e">
        <f t="shared" si="10"/>
        <v>#N/A</v>
      </c>
      <c r="L46" s="4" t="e">
        <f t="shared" si="0"/>
        <v>#N/A</v>
      </c>
      <c r="N46" s="1"/>
    </row>
    <row r="47" spans="1:16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  <c r="N47" s="1"/>
    </row>
    <row r="48" spans="1:16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  <c r="N48" s="1"/>
    </row>
    <row r="49" spans="1:14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  <c r="N49" s="1"/>
    </row>
    <row r="50" spans="1:14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4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4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4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4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4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4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4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4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9375-0E48-4ABE-970F-F1EDB8D649D8}">
  <sheetPr>
    <tabColor theme="7" tint="0.79998168889431442"/>
  </sheetPr>
  <dimension ref="A1:L59"/>
  <sheetViews>
    <sheetView workbookViewId="0">
      <selection activeCell="A2" sqref="A2:XFD32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3058479</v>
      </c>
      <c r="C3" s="3">
        <v>2248207</v>
      </c>
      <c r="D3" s="3">
        <v>1742545</v>
      </c>
      <c r="E3" s="3">
        <v>717813</v>
      </c>
      <c r="F3" s="3">
        <v>928654</v>
      </c>
      <c r="G3" s="3">
        <v>229420</v>
      </c>
      <c r="H3" s="3"/>
      <c r="I3" s="3">
        <v>62522</v>
      </c>
      <c r="J3" s="3"/>
      <c r="K3" s="3">
        <v>8987640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/>
      <c r="I4" s="1" t="e">
        <f>NA()</f>
        <v>#N/A</v>
      </c>
      <c r="J4" s="1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/>
      <c r="I5" s="1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18">
        <v>371501</v>
      </c>
      <c r="C6" s="3">
        <v>313895</v>
      </c>
      <c r="D6" s="3">
        <v>204783</v>
      </c>
      <c r="E6" s="3">
        <v>99457</v>
      </c>
      <c r="F6" s="3">
        <v>127207</v>
      </c>
      <c r="G6" s="3">
        <v>50369</v>
      </c>
      <c r="H6" s="3"/>
      <c r="I6" s="3">
        <v>11482</v>
      </c>
      <c r="J6" s="3"/>
      <c r="K6" s="3">
        <v>1178694</v>
      </c>
      <c r="L6" s="4">
        <f t="shared" si="0"/>
        <v>0</v>
      </c>
    </row>
    <row r="7" spans="1:12" x14ac:dyDescent="0.25">
      <c r="A7" s="1" t="s">
        <v>19</v>
      </c>
      <c r="B7" s="25">
        <f>SUM(B3,B6)</f>
        <v>3429980</v>
      </c>
      <c r="C7" s="5">
        <f>SUM(C3,C6)</f>
        <v>2562102</v>
      </c>
      <c r="D7" s="5">
        <f t="shared" ref="D7:K7" si="1">SUM(D3,D6)</f>
        <v>1947328</v>
      </c>
      <c r="E7" s="5">
        <f t="shared" si="1"/>
        <v>817270</v>
      </c>
      <c r="F7" s="5">
        <f t="shared" si="1"/>
        <v>1055861</v>
      </c>
      <c r="G7" s="5">
        <f t="shared" si="1"/>
        <v>279789</v>
      </c>
      <c r="H7" s="5"/>
      <c r="I7" s="5">
        <f t="shared" si="1"/>
        <v>74004</v>
      </c>
      <c r="J7" s="5"/>
      <c r="K7" s="5">
        <f t="shared" si="1"/>
        <v>10166334</v>
      </c>
      <c r="L7" s="4">
        <f t="shared" si="0"/>
        <v>0</v>
      </c>
    </row>
    <row r="8" spans="1:12" x14ac:dyDescent="0.25">
      <c r="A8" s="1" t="s">
        <v>13</v>
      </c>
      <c r="B8" s="18"/>
      <c r="C8" s="3"/>
      <c r="D8" s="3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18"/>
      <c r="C9" s="3"/>
      <c r="D9" s="3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18"/>
      <c r="C10" s="3"/>
      <c r="D10" s="3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3429980</v>
      </c>
      <c r="C11" s="3">
        <v>2562102</v>
      </c>
      <c r="D11" s="3">
        <v>1947328</v>
      </c>
      <c r="E11" s="3">
        <v>817270</v>
      </c>
      <c r="F11" s="3">
        <v>1055861</v>
      </c>
      <c r="G11" s="3">
        <v>279789</v>
      </c>
      <c r="H11" s="3"/>
      <c r="I11" s="3">
        <v>74004</v>
      </c>
      <c r="J11" s="3"/>
      <c r="K11" s="3">
        <v>10166334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>SUM(C7:C10)-C11</f>
        <v>0</v>
      </c>
      <c r="D12" s="4">
        <f t="shared" ref="D12:K12" si="2">SUM(D7:D10)-D11</f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>C2</f>
        <v>Vic</v>
      </c>
      <c r="D15" s="1" t="str">
        <f t="shared" ref="D15:K15" si="3">D2</f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tr">
        <f t="shared" si="3"/>
        <v>Total</v>
      </c>
      <c r="L15" s="4" t="e">
        <f t="shared" si="0"/>
        <v>#VALUE!</v>
      </c>
    </row>
    <row r="16" spans="1:12" x14ac:dyDescent="0.25">
      <c r="A16" s="1" t="s">
        <v>9</v>
      </c>
      <c r="B16" s="85">
        <v>21332.9</v>
      </c>
      <c r="C16" s="80">
        <v>12661.3</v>
      </c>
      <c r="D16" s="80">
        <v>13633.6</v>
      </c>
      <c r="E16" s="80">
        <v>4512.3999999999996</v>
      </c>
      <c r="F16" s="80">
        <v>5569.4</v>
      </c>
      <c r="G16" s="80">
        <v>2077.4</v>
      </c>
      <c r="H16" s="80"/>
      <c r="I16" s="80">
        <v>599.20000000000005</v>
      </c>
      <c r="J16" s="80"/>
      <c r="K16" s="80">
        <v>60386.2</v>
      </c>
      <c r="L16" s="81">
        <f t="shared" si="0"/>
        <v>0</v>
      </c>
    </row>
    <row r="17" spans="1:12" x14ac:dyDescent="0.25">
      <c r="A17" s="1" t="s">
        <v>10</v>
      </c>
      <c r="B17" s="80" t="e">
        <f>NA()</f>
        <v>#N/A</v>
      </c>
      <c r="C17" s="80" t="e">
        <f>NA()</f>
        <v>#N/A</v>
      </c>
      <c r="D17" s="80" t="e">
        <f>NA()</f>
        <v>#N/A</v>
      </c>
      <c r="E17" s="80" t="e">
        <f>NA()</f>
        <v>#N/A</v>
      </c>
      <c r="F17" s="80" t="e">
        <f>NA()</f>
        <v>#N/A</v>
      </c>
      <c r="G17" s="80" t="e">
        <f>NA()</f>
        <v>#N/A</v>
      </c>
      <c r="H17" s="80"/>
      <c r="I17" s="80" t="e">
        <f>NA()</f>
        <v>#N/A</v>
      </c>
      <c r="J17" s="80"/>
      <c r="K17" s="80" t="e">
        <f>NA()</f>
        <v>#N/A</v>
      </c>
      <c r="L17" s="81" t="e">
        <f t="shared" si="0"/>
        <v>#N/A</v>
      </c>
    </row>
    <row r="18" spans="1:12" x14ac:dyDescent="0.25">
      <c r="A18" s="1" t="s">
        <v>11</v>
      </c>
      <c r="B18" s="80" t="e">
        <f>NA()</f>
        <v>#N/A</v>
      </c>
      <c r="C18" s="80" t="e">
        <f>NA()</f>
        <v>#N/A</v>
      </c>
      <c r="D18" s="80" t="e">
        <f>NA()</f>
        <v>#N/A</v>
      </c>
      <c r="E18" s="80" t="e">
        <f>NA()</f>
        <v>#N/A</v>
      </c>
      <c r="F18" s="80" t="e">
        <f>NA()</f>
        <v>#N/A</v>
      </c>
      <c r="G18" s="80" t="e">
        <f>NA()</f>
        <v>#N/A</v>
      </c>
      <c r="H18" s="80"/>
      <c r="I18" s="80" t="e">
        <f>NA()</f>
        <v>#N/A</v>
      </c>
      <c r="J18" s="80"/>
      <c r="K18" s="80" t="e">
        <f>NA()</f>
        <v>#N/A</v>
      </c>
      <c r="L18" s="81" t="e">
        <f t="shared" si="0"/>
        <v>#N/A</v>
      </c>
    </row>
    <row r="19" spans="1:12" x14ac:dyDescent="0.25">
      <c r="A19" s="1" t="s">
        <v>12</v>
      </c>
      <c r="B19" s="85">
        <v>49227.5</v>
      </c>
      <c r="C19" s="80">
        <v>30640.6</v>
      </c>
      <c r="D19" s="80">
        <v>33685.699999999997</v>
      </c>
      <c r="E19" s="80">
        <v>8270.9</v>
      </c>
      <c r="F19" s="80">
        <v>11329.8</v>
      </c>
      <c r="G19" s="80">
        <v>8260.7999999999993</v>
      </c>
      <c r="H19" s="80"/>
      <c r="I19" s="80">
        <v>1207.5999999999999</v>
      </c>
      <c r="J19" s="80"/>
      <c r="K19" s="80">
        <v>142622.79999999999</v>
      </c>
      <c r="L19" s="81">
        <f t="shared" si="0"/>
        <v>0.10000000000582077</v>
      </c>
    </row>
    <row r="20" spans="1:12" x14ac:dyDescent="0.25">
      <c r="A20" s="1" t="s">
        <v>19</v>
      </c>
      <c r="B20" s="92">
        <f>SUM(B16,B19)</f>
        <v>70560.399999999994</v>
      </c>
      <c r="C20" s="82">
        <f>SUM(C16,C19)</f>
        <v>43301.899999999994</v>
      </c>
      <c r="D20" s="82">
        <f t="shared" ref="D20:K20" si="4">SUM(D16,D19)</f>
        <v>47319.299999999996</v>
      </c>
      <c r="E20" s="82">
        <f t="shared" si="4"/>
        <v>12783.3</v>
      </c>
      <c r="F20" s="82">
        <f t="shared" si="4"/>
        <v>16899.199999999997</v>
      </c>
      <c r="G20" s="82">
        <f t="shared" si="4"/>
        <v>10338.199999999999</v>
      </c>
      <c r="H20" s="82"/>
      <c r="I20" s="82">
        <f t="shared" si="4"/>
        <v>1806.8</v>
      </c>
      <c r="J20" s="82"/>
      <c r="K20" s="82">
        <f t="shared" si="4"/>
        <v>203009</v>
      </c>
      <c r="L20" s="81">
        <f t="shared" si="0"/>
        <v>9.9999999976716936E-2</v>
      </c>
    </row>
    <row r="21" spans="1:12" x14ac:dyDescent="0.25">
      <c r="A21" s="1" t="s">
        <v>13</v>
      </c>
      <c r="B21" s="85"/>
      <c r="C21" s="80"/>
      <c r="D21" s="80"/>
      <c r="E21" s="80"/>
      <c r="F21" s="80"/>
      <c r="G21" s="80"/>
      <c r="H21" s="80"/>
      <c r="I21" s="80"/>
      <c r="J21" s="80"/>
      <c r="K21" s="80"/>
      <c r="L21" s="81">
        <f t="shared" si="0"/>
        <v>0</v>
      </c>
    </row>
    <row r="22" spans="1:12" x14ac:dyDescent="0.25">
      <c r="A22" s="1" t="s">
        <v>14</v>
      </c>
      <c r="B22" s="85"/>
      <c r="C22" s="80"/>
      <c r="D22" s="80"/>
      <c r="E22" s="80"/>
      <c r="F22" s="80"/>
      <c r="G22" s="80"/>
      <c r="H22" s="80"/>
      <c r="I22" s="80"/>
      <c r="J22" s="80"/>
      <c r="K22" s="80"/>
      <c r="L22" s="81">
        <f t="shared" si="0"/>
        <v>0</v>
      </c>
    </row>
    <row r="23" spans="1:12" x14ac:dyDescent="0.25">
      <c r="A23" s="1" t="s">
        <v>15</v>
      </c>
      <c r="B23" s="85">
        <v>450.6</v>
      </c>
      <c r="C23" s="80">
        <v>376.4</v>
      </c>
      <c r="D23" s="80">
        <v>154.1</v>
      </c>
      <c r="E23" s="80">
        <v>113.5</v>
      </c>
      <c r="F23" s="80">
        <v>141.4</v>
      </c>
      <c r="G23" s="80">
        <v>37.5</v>
      </c>
      <c r="H23" s="80"/>
      <c r="I23" s="80">
        <v>13.6</v>
      </c>
      <c r="J23" s="80"/>
      <c r="K23" s="80">
        <v>1287</v>
      </c>
      <c r="L23" s="81">
        <f t="shared" si="0"/>
        <v>9.9999999999909051E-2</v>
      </c>
    </row>
    <row r="24" spans="1:12" x14ac:dyDescent="0.25">
      <c r="A24" s="1" t="s">
        <v>8</v>
      </c>
      <c r="B24" s="85">
        <v>71011</v>
      </c>
      <c r="C24" s="80">
        <v>43678.3</v>
      </c>
      <c r="D24" s="80">
        <v>47473.4</v>
      </c>
      <c r="E24" s="80">
        <v>12896.7</v>
      </c>
      <c r="F24" s="80">
        <v>17040.599999999999</v>
      </c>
      <c r="G24" s="80">
        <v>10375.700000000001</v>
      </c>
      <c r="H24" s="80"/>
      <c r="I24" s="80">
        <v>1820.4</v>
      </c>
      <c r="J24" s="80"/>
      <c r="K24" s="80">
        <v>204296</v>
      </c>
      <c r="L24" s="81">
        <f t="shared" si="0"/>
        <v>0.1000000000349246</v>
      </c>
    </row>
    <row r="25" spans="1:12" x14ac:dyDescent="0.25">
      <c r="A25" s="2" t="s">
        <v>16</v>
      </c>
      <c r="B25" s="81">
        <f>SUM(B20:B23)-B24</f>
        <v>0</v>
      </c>
      <c r="C25" s="81">
        <f>SUM(C20:C23)-C24</f>
        <v>0</v>
      </c>
      <c r="D25" s="81">
        <f>SUM(D20:D23)-D24</f>
        <v>0</v>
      </c>
      <c r="E25" s="81">
        <f t="shared" ref="E25:K25" si="5">SUM(E20:E23)-E24</f>
        <v>9.9999999998544808E-2</v>
      </c>
      <c r="F25" s="81">
        <f t="shared" si="5"/>
        <v>0</v>
      </c>
      <c r="G25" s="81">
        <f t="shared" si="5"/>
        <v>0</v>
      </c>
      <c r="H25" s="81">
        <f t="shared" si="5"/>
        <v>0</v>
      </c>
      <c r="I25" s="81">
        <f t="shared" si="5"/>
        <v>0</v>
      </c>
      <c r="J25" s="81">
        <f t="shared" si="5"/>
        <v>0</v>
      </c>
      <c r="K25" s="81">
        <f t="shared" si="5"/>
        <v>0</v>
      </c>
      <c r="L25" s="81">
        <f t="shared" si="0"/>
        <v>9.9999999998544808E-2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#DIV/0!</v>
      </c>
      <c r="I43" s="7" t="e">
        <f t="shared" si="10"/>
        <v>#N/A</v>
      </c>
      <c r="J43" s="7" t="e">
        <f t="shared" si="10"/>
        <v>#DIV/0!</v>
      </c>
      <c r="K43" s="7" t="e">
        <f t="shared" si="10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#DIV/0!</v>
      </c>
      <c r="I44" s="7" t="e">
        <f t="shared" si="10"/>
        <v>#N/A</v>
      </c>
      <c r="J44" s="7" t="e">
        <f t="shared" si="10"/>
        <v>#DIV/0!</v>
      </c>
      <c r="K44" s="7" t="e">
        <f t="shared" si="10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FF04-FEC2-47CC-B671-66403C38A230}">
  <sheetPr>
    <tabColor theme="7" tint="0.79998168889431442"/>
  </sheetPr>
  <dimension ref="A1:L59"/>
  <sheetViews>
    <sheetView workbookViewId="0">
      <selection activeCell="A2" sqref="A2:XFD30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3089086</v>
      </c>
      <c r="C3" s="3">
        <v>2269037</v>
      </c>
      <c r="D3" s="3">
        <v>1767850</v>
      </c>
      <c r="E3" s="3">
        <v>725439</v>
      </c>
      <c r="F3" s="3">
        <v>946513</v>
      </c>
      <c r="G3" s="3">
        <v>228128</v>
      </c>
      <c r="H3" s="3"/>
      <c r="I3" s="3">
        <v>64854</v>
      </c>
      <c r="J3" s="3"/>
      <c r="K3" s="3">
        <v>9090907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/>
      <c r="I4" s="1" t="e">
        <f>NA()</f>
        <v>#N/A</v>
      </c>
      <c r="J4" s="1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/>
      <c r="I5" s="1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18">
        <v>374819</v>
      </c>
      <c r="C6" s="3">
        <v>316665</v>
      </c>
      <c r="D6" s="3">
        <v>212902</v>
      </c>
      <c r="E6" s="3">
        <v>99779</v>
      </c>
      <c r="F6" s="3">
        <v>113756</v>
      </c>
      <c r="G6" s="3">
        <v>47408</v>
      </c>
      <c r="H6" s="3"/>
      <c r="I6" s="3">
        <v>11749</v>
      </c>
      <c r="J6" s="3"/>
      <c r="K6" s="3">
        <v>1177078</v>
      </c>
      <c r="L6" s="4">
        <f t="shared" si="0"/>
        <v>0</v>
      </c>
    </row>
    <row r="7" spans="1:12" x14ac:dyDescent="0.25">
      <c r="A7" s="1" t="s">
        <v>19</v>
      </c>
      <c r="B7" s="25">
        <f>SUM(B3,B6)</f>
        <v>3463905</v>
      </c>
      <c r="C7" s="5">
        <f>SUM(C3,C6)</f>
        <v>2585702</v>
      </c>
      <c r="D7" s="5">
        <f t="shared" ref="D7:K7" si="1">SUM(D3,D6)</f>
        <v>1980752</v>
      </c>
      <c r="E7" s="5">
        <f t="shared" si="1"/>
        <v>825218</v>
      </c>
      <c r="F7" s="5">
        <f t="shared" si="1"/>
        <v>1060269</v>
      </c>
      <c r="G7" s="5">
        <f t="shared" si="1"/>
        <v>275536</v>
      </c>
      <c r="H7" s="5">
        <f t="shared" si="1"/>
        <v>0</v>
      </c>
      <c r="I7" s="5">
        <f t="shared" si="1"/>
        <v>76603</v>
      </c>
      <c r="J7" s="5">
        <f t="shared" si="1"/>
        <v>0</v>
      </c>
      <c r="K7" s="5">
        <f t="shared" si="1"/>
        <v>10267985</v>
      </c>
      <c r="L7" s="4">
        <f t="shared" si="0"/>
        <v>0</v>
      </c>
    </row>
    <row r="8" spans="1:12" x14ac:dyDescent="0.25">
      <c r="A8" s="1" t="s">
        <v>13</v>
      </c>
      <c r="B8" s="18"/>
      <c r="C8" s="3"/>
      <c r="D8" s="3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18"/>
      <c r="C9" s="3"/>
      <c r="D9" s="3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18"/>
      <c r="C10" s="3"/>
      <c r="D10" s="3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3463905</v>
      </c>
      <c r="C11" s="3">
        <v>2585702</v>
      </c>
      <c r="D11" s="3">
        <v>1980752</v>
      </c>
      <c r="E11" s="3">
        <v>825218</v>
      </c>
      <c r="F11" s="3">
        <v>1060269</v>
      </c>
      <c r="G11" s="3">
        <v>275536</v>
      </c>
      <c r="H11" s="3"/>
      <c r="I11" s="3">
        <v>76603</v>
      </c>
      <c r="J11" s="3"/>
      <c r="K11" s="3">
        <v>10267985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85">
        <v>21376.3</v>
      </c>
      <c r="C16" s="80">
        <v>12710.8</v>
      </c>
      <c r="D16" s="80">
        <v>13099.3</v>
      </c>
      <c r="E16" s="80">
        <v>4431.1000000000004</v>
      </c>
      <c r="F16" s="80">
        <v>5827.1</v>
      </c>
      <c r="G16" s="80">
        <v>2129</v>
      </c>
      <c r="H16" s="80"/>
      <c r="I16" s="80">
        <v>579.6</v>
      </c>
      <c r="J16" s="80"/>
      <c r="K16" s="80">
        <v>60153.2</v>
      </c>
      <c r="L16" s="81">
        <f t="shared" si="0"/>
        <v>0</v>
      </c>
    </row>
    <row r="17" spans="1:12" x14ac:dyDescent="0.25">
      <c r="A17" s="1" t="s">
        <v>10</v>
      </c>
      <c r="B17" s="80" t="e">
        <f>NA()</f>
        <v>#N/A</v>
      </c>
      <c r="C17" s="80" t="e">
        <f>NA()</f>
        <v>#N/A</v>
      </c>
      <c r="D17" s="80" t="e">
        <f>NA()</f>
        <v>#N/A</v>
      </c>
      <c r="E17" s="80" t="e">
        <f>NA()</f>
        <v>#N/A</v>
      </c>
      <c r="F17" s="80" t="e">
        <f>NA()</f>
        <v>#N/A</v>
      </c>
      <c r="G17" s="80" t="e">
        <f>NA()</f>
        <v>#N/A</v>
      </c>
      <c r="H17" s="80"/>
      <c r="I17" s="80" t="e">
        <f>NA()</f>
        <v>#N/A</v>
      </c>
      <c r="J17" s="80"/>
      <c r="K17" s="80" t="e">
        <f>NA()</f>
        <v>#N/A</v>
      </c>
      <c r="L17" s="81" t="e">
        <f t="shared" si="0"/>
        <v>#N/A</v>
      </c>
    </row>
    <row r="18" spans="1:12" x14ac:dyDescent="0.25">
      <c r="A18" s="1" t="s">
        <v>11</v>
      </c>
      <c r="B18" s="80" t="e">
        <f>NA()</f>
        <v>#N/A</v>
      </c>
      <c r="C18" s="80" t="e">
        <f>NA()</f>
        <v>#N/A</v>
      </c>
      <c r="D18" s="80" t="e">
        <f>NA()</f>
        <v>#N/A</v>
      </c>
      <c r="E18" s="80" t="e">
        <f>NA()</f>
        <v>#N/A</v>
      </c>
      <c r="F18" s="80" t="e">
        <f>NA()</f>
        <v>#N/A</v>
      </c>
      <c r="G18" s="80" t="e">
        <f>NA()</f>
        <v>#N/A</v>
      </c>
      <c r="H18" s="80"/>
      <c r="I18" s="80" t="e">
        <f>NA()</f>
        <v>#N/A</v>
      </c>
      <c r="J18" s="80"/>
      <c r="K18" s="80" t="e">
        <f>NA()</f>
        <v>#N/A</v>
      </c>
      <c r="L18" s="81" t="e">
        <f t="shared" si="0"/>
        <v>#N/A</v>
      </c>
    </row>
    <row r="19" spans="1:12" x14ac:dyDescent="0.25">
      <c r="A19" s="1" t="s">
        <v>12</v>
      </c>
      <c r="B19" s="85">
        <v>50020.5</v>
      </c>
      <c r="C19" s="80">
        <v>30654</v>
      </c>
      <c r="D19" s="80">
        <v>30514.9</v>
      </c>
      <c r="E19" s="80">
        <v>8455.1</v>
      </c>
      <c r="F19" s="80">
        <v>12304.1</v>
      </c>
      <c r="G19" s="80">
        <v>8265</v>
      </c>
      <c r="H19" s="80"/>
      <c r="I19" s="80">
        <v>1220.9000000000001</v>
      </c>
      <c r="J19" s="80"/>
      <c r="K19" s="80">
        <v>141434.5</v>
      </c>
      <c r="L19" s="81">
        <f t="shared" si="0"/>
        <v>0</v>
      </c>
    </row>
    <row r="20" spans="1:12" x14ac:dyDescent="0.25">
      <c r="A20" s="1" t="s">
        <v>19</v>
      </c>
      <c r="B20" s="92">
        <f>SUM(B16,B19)</f>
        <v>71396.800000000003</v>
      </c>
      <c r="C20" s="82">
        <f>SUM(C16,C19)</f>
        <v>43364.800000000003</v>
      </c>
      <c r="D20" s="82">
        <f t="shared" ref="D20:K20" si="4">SUM(D16,D19)</f>
        <v>43614.2</v>
      </c>
      <c r="E20" s="82">
        <f t="shared" si="4"/>
        <v>12886.2</v>
      </c>
      <c r="F20" s="82">
        <f t="shared" si="4"/>
        <v>18131.2</v>
      </c>
      <c r="G20" s="82">
        <f t="shared" si="4"/>
        <v>10394</v>
      </c>
      <c r="H20" s="82">
        <f t="shared" si="4"/>
        <v>0</v>
      </c>
      <c r="I20" s="82">
        <f t="shared" si="4"/>
        <v>1800.5</v>
      </c>
      <c r="J20" s="82">
        <f t="shared" si="4"/>
        <v>0</v>
      </c>
      <c r="K20" s="82">
        <f t="shared" si="4"/>
        <v>201587.7</v>
      </c>
      <c r="L20" s="81">
        <f t="shared" si="0"/>
        <v>0</v>
      </c>
    </row>
    <row r="21" spans="1:12" x14ac:dyDescent="0.25">
      <c r="A21" s="1" t="s">
        <v>13</v>
      </c>
      <c r="B21" s="85"/>
      <c r="C21" s="80"/>
      <c r="D21" s="80"/>
      <c r="E21" s="80"/>
      <c r="F21" s="80"/>
      <c r="G21" s="80"/>
      <c r="H21" s="80"/>
      <c r="I21" s="80"/>
      <c r="J21" s="80"/>
      <c r="K21" s="80"/>
      <c r="L21" s="81">
        <f t="shared" si="0"/>
        <v>0</v>
      </c>
    </row>
    <row r="22" spans="1:12" x14ac:dyDescent="0.25">
      <c r="A22" s="1" t="s">
        <v>14</v>
      </c>
      <c r="B22" s="85"/>
      <c r="C22" s="80"/>
      <c r="D22" s="80"/>
      <c r="E22" s="80"/>
      <c r="F22" s="80"/>
      <c r="G22" s="80"/>
      <c r="H22" s="80"/>
      <c r="I22" s="80"/>
      <c r="J22" s="80"/>
      <c r="K22" s="80"/>
      <c r="L22" s="81">
        <f t="shared" si="0"/>
        <v>0</v>
      </c>
    </row>
    <row r="23" spans="1:12" x14ac:dyDescent="0.25">
      <c r="A23" s="1" t="s">
        <v>15</v>
      </c>
      <c r="B23" s="85">
        <v>413.6</v>
      </c>
      <c r="C23" s="80">
        <v>294.89999999999998</v>
      </c>
      <c r="D23" s="80">
        <v>319.39999999999998</v>
      </c>
      <c r="E23" s="80">
        <v>113.5</v>
      </c>
      <c r="F23" s="80">
        <v>166.8</v>
      </c>
      <c r="G23" s="80">
        <v>37</v>
      </c>
      <c r="H23" s="80"/>
      <c r="I23" s="80">
        <v>13.8</v>
      </c>
      <c r="J23" s="80"/>
      <c r="K23" s="80">
        <v>1359.1</v>
      </c>
      <c r="L23" s="81">
        <f t="shared" si="0"/>
        <v>-9.9999999999909051E-2</v>
      </c>
    </row>
    <row r="24" spans="1:12" x14ac:dyDescent="0.25">
      <c r="A24" s="1" t="s">
        <v>8</v>
      </c>
      <c r="B24" s="85">
        <v>71810.5</v>
      </c>
      <c r="C24" s="80">
        <v>43659.7</v>
      </c>
      <c r="D24" s="80">
        <v>43933.599999999999</v>
      </c>
      <c r="E24" s="80">
        <v>12999.7</v>
      </c>
      <c r="F24" s="80">
        <v>18298</v>
      </c>
      <c r="G24" s="80">
        <v>10431</v>
      </c>
      <c r="H24" s="80"/>
      <c r="I24" s="80">
        <v>1814.3</v>
      </c>
      <c r="J24" s="80"/>
      <c r="K24" s="80">
        <v>202946.9</v>
      </c>
      <c r="L24" s="81">
        <f t="shared" si="0"/>
        <v>-0.10000000000582077</v>
      </c>
    </row>
    <row r="25" spans="1:12" x14ac:dyDescent="0.25">
      <c r="A25" s="2" t="s">
        <v>16</v>
      </c>
      <c r="B25" s="81">
        <f>SUM(B20:B23)-B24</f>
        <v>-9.9999999991268851E-2</v>
      </c>
      <c r="C25" s="81">
        <f t="shared" ref="C25:K25" si="5">SUM(C20:C23)-C24</f>
        <v>0</v>
      </c>
      <c r="D25" s="81">
        <f t="shared" si="5"/>
        <v>0</v>
      </c>
      <c r="E25" s="81">
        <f t="shared" si="5"/>
        <v>0</v>
      </c>
      <c r="F25" s="81">
        <f t="shared" si="5"/>
        <v>0</v>
      </c>
      <c r="G25" s="81">
        <f t="shared" si="5"/>
        <v>0</v>
      </c>
      <c r="H25" s="81">
        <f t="shared" si="5"/>
        <v>0</v>
      </c>
      <c r="I25" s="81">
        <f>SUM(I20:I23)-I24</f>
        <v>0</v>
      </c>
      <c r="J25" s="81">
        <f t="shared" si="5"/>
        <v>0</v>
      </c>
      <c r="K25" s="81">
        <f t="shared" si="5"/>
        <v>-9.9999999976716936E-2</v>
      </c>
      <c r="L25" s="81">
        <f t="shared" si="0"/>
        <v>-1.4551915228366852E-11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#DIV/0!</v>
      </c>
      <c r="I43" s="7" t="e">
        <f t="shared" si="10"/>
        <v>#N/A</v>
      </c>
      <c r="J43" s="7" t="e">
        <f t="shared" si="10"/>
        <v>#DIV/0!</v>
      </c>
      <c r="K43" s="7" t="e">
        <f t="shared" si="10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#DIV/0!</v>
      </c>
      <c r="I44" s="7" t="e">
        <f t="shared" si="10"/>
        <v>#N/A</v>
      </c>
      <c r="J44" s="7" t="e">
        <f t="shared" si="10"/>
        <v>#DIV/0!</v>
      </c>
      <c r="K44" s="7" t="e">
        <f t="shared" si="10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FBAA-BA25-4DF7-B0B4-8EF3A20726AF}">
  <sheetPr>
    <tabColor theme="7" tint="0.79998168889431442"/>
  </sheetPr>
  <dimension ref="A1:L59"/>
  <sheetViews>
    <sheetView workbookViewId="0">
      <selection activeCell="A3" sqref="A3:XFD29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3116809</v>
      </c>
      <c r="C3" s="3">
        <v>2312250</v>
      </c>
      <c r="D3" s="3">
        <v>1806860</v>
      </c>
      <c r="E3" s="3">
        <v>732350</v>
      </c>
      <c r="F3" s="3">
        <v>961804</v>
      </c>
      <c r="G3" s="3">
        <v>229663</v>
      </c>
      <c r="H3" s="3"/>
      <c r="I3" s="3">
        <v>64808</v>
      </c>
      <c r="J3" s="3"/>
      <c r="K3" s="3">
        <v>9224544</v>
      </c>
      <c r="L3" s="4">
        <f>SUM(B3:J3)-K3</f>
        <v>0</v>
      </c>
    </row>
    <row r="4" spans="1:12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18">
        <v>378233</v>
      </c>
      <c r="C6" s="3">
        <v>321226</v>
      </c>
      <c r="D6" s="3">
        <v>215740</v>
      </c>
      <c r="E6" s="3">
        <v>99723</v>
      </c>
      <c r="F6" s="3">
        <v>124490</v>
      </c>
      <c r="G6" s="3">
        <v>48293</v>
      </c>
      <c r="H6" s="3" t="e">
        <f>H4+H5</f>
        <v>#N/A</v>
      </c>
      <c r="I6" s="3">
        <v>12900</v>
      </c>
      <c r="J6" s="3" t="e">
        <f>J4+J5</f>
        <v>#N/A</v>
      </c>
      <c r="K6" s="3">
        <v>1200605</v>
      </c>
      <c r="L6" s="4" t="e">
        <f t="shared" si="0"/>
        <v>#N/A</v>
      </c>
    </row>
    <row r="7" spans="1:12" x14ac:dyDescent="0.25">
      <c r="A7" s="1" t="s">
        <v>19</v>
      </c>
      <c r="B7" s="25">
        <f>SUM(B3,B6)</f>
        <v>3495042</v>
      </c>
      <c r="C7" s="5">
        <f>SUM(C3,C6)</f>
        <v>2633476</v>
      </c>
      <c r="D7" s="5">
        <f t="shared" ref="D7:K7" si="1">SUM(D3,D6)</f>
        <v>2022600</v>
      </c>
      <c r="E7" s="5">
        <f t="shared" si="1"/>
        <v>832073</v>
      </c>
      <c r="F7" s="5">
        <f t="shared" si="1"/>
        <v>1086294</v>
      </c>
      <c r="G7" s="5">
        <f t="shared" si="1"/>
        <v>277956</v>
      </c>
      <c r="H7" s="5" t="e">
        <f t="shared" si="1"/>
        <v>#N/A</v>
      </c>
      <c r="I7" s="5">
        <f t="shared" si="1"/>
        <v>77708</v>
      </c>
      <c r="J7" s="5" t="e">
        <f t="shared" si="1"/>
        <v>#N/A</v>
      </c>
      <c r="K7" s="5">
        <f t="shared" si="1"/>
        <v>10425149</v>
      </c>
      <c r="L7" s="4" t="e">
        <f t="shared" si="0"/>
        <v>#N/A</v>
      </c>
    </row>
    <row r="8" spans="1:12" x14ac:dyDescent="0.25">
      <c r="A8" s="1" t="s">
        <v>13</v>
      </c>
      <c r="B8" s="18"/>
      <c r="C8" s="3"/>
      <c r="D8" s="3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18"/>
      <c r="C9" s="3"/>
      <c r="D9" s="3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18"/>
      <c r="C10" s="3"/>
      <c r="D10" s="3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3495042</v>
      </c>
      <c r="C11" s="3">
        <v>2633476</v>
      </c>
      <c r="D11" s="3">
        <v>2022600</v>
      </c>
      <c r="E11" s="3">
        <v>832073</v>
      </c>
      <c r="F11" s="3">
        <v>1086294</v>
      </c>
      <c r="G11" s="3">
        <v>277956</v>
      </c>
      <c r="H11" s="3"/>
      <c r="I11" s="3">
        <v>77708</v>
      </c>
      <c r="J11" s="3"/>
      <c r="K11" s="3">
        <v>10425149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>SUM(C7:C10)-C11</f>
        <v>0</v>
      </c>
      <c r="D12" s="4">
        <f t="shared" ref="D12:K12" si="2">SUM(D7:D10)-D11</f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 t="e">
        <f t="shared" si="2"/>
        <v>#N/A</v>
      </c>
      <c r="I12" s="4">
        <f t="shared" si="2"/>
        <v>0</v>
      </c>
      <c r="J12" s="4" t="e">
        <f t="shared" si="2"/>
        <v>#N/A</v>
      </c>
      <c r="K12" s="4">
        <f t="shared" si="2"/>
        <v>0</v>
      </c>
      <c r="L12" s="4" t="e">
        <f t="shared" si="0"/>
        <v>#N/A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>C2</f>
        <v>Vic</v>
      </c>
      <c r="D15" s="1" t="str">
        <f t="shared" ref="D15:K15" si="3">D2</f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tr">
        <f t="shared" si="3"/>
        <v>Total</v>
      </c>
      <c r="L15" s="4" t="e">
        <f t="shared" si="0"/>
        <v>#VALUE!</v>
      </c>
    </row>
    <row r="16" spans="1:12" x14ac:dyDescent="0.25">
      <c r="A16" s="1" t="s">
        <v>9</v>
      </c>
      <c r="B16" s="85">
        <v>20102.5</v>
      </c>
      <c r="C16" s="80">
        <v>12057.2</v>
      </c>
      <c r="D16" s="80">
        <v>11739</v>
      </c>
      <c r="E16" s="80">
        <v>4139.1000000000004</v>
      </c>
      <c r="F16" s="80">
        <v>5478.4</v>
      </c>
      <c r="G16" s="80">
        <v>1991.3</v>
      </c>
      <c r="H16" s="80"/>
      <c r="I16" s="80">
        <v>573.70000000000005</v>
      </c>
      <c r="J16" s="80"/>
      <c r="K16" s="80">
        <v>56081.3</v>
      </c>
      <c r="L16" s="8">
        <f t="shared" si="0"/>
        <v>-0.10000000000582077</v>
      </c>
    </row>
    <row r="17" spans="1:12" x14ac:dyDescent="0.25">
      <c r="A17" s="1" t="s">
        <v>10</v>
      </c>
      <c r="B17" s="80" t="e">
        <f>NA()</f>
        <v>#N/A</v>
      </c>
      <c r="C17" s="80" t="e">
        <f>NA()</f>
        <v>#N/A</v>
      </c>
      <c r="D17" s="80" t="e">
        <f>NA()</f>
        <v>#N/A</v>
      </c>
      <c r="E17" s="80" t="e">
        <f>NA()</f>
        <v>#N/A</v>
      </c>
      <c r="F17" s="80" t="e">
        <f>NA()</f>
        <v>#N/A</v>
      </c>
      <c r="G17" s="80" t="e">
        <f>NA()</f>
        <v>#N/A</v>
      </c>
      <c r="H17" s="80" t="e">
        <f>NA()</f>
        <v>#N/A</v>
      </c>
      <c r="I17" s="80" t="e">
        <f>NA()</f>
        <v>#N/A</v>
      </c>
      <c r="J17" s="80" t="e">
        <f>NA()</f>
        <v>#N/A</v>
      </c>
      <c r="K17" s="80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80" t="e">
        <f>NA()</f>
        <v>#N/A</v>
      </c>
      <c r="C18" s="80" t="e">
        <f>NA()</f>
        <v>#N/A</v>
      </c>
      <c r="D18" s="80" t="e">
        <f>NA()</f>
        <v>#N/A</v>
      </c>
      <c r="E18" s="80" t="e">
        <f>NA()</f>
        <v>#N/A</v>
      </c>
      <c r="F18" s="80" t="e">
        <f>NA()</f>
        <v>#N/A</v>
      </c>
      <c r="G18" s="80" t="e">
        <f>NA()</f>
        <v>#N/A</v>
      </c>
      <c r="H18" s="80" t="e">
        <f>NA()</f>
        <v>#N/A</v>
      </c>
      <c r="I18" s="80" t="e">
        <f>NA()</f>
        <v>#N/A</v>
      </c>
      <c r="J18" s="80" t="e">
        <f>NA()</f>
        <v>#N/A</v>
      </c>
      <c r="K18" s="80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85">
        <v>48956.7</v>
      </c>
      <c r="C19" s="80">
        <v>31077.1</v>
      </c>
      <c r="D19" s="80">
        <v>32201.1</v>
      </c>
      <c r="E19" s="80">
        <v>8576.5</v>
      </c>
      <c r="F19" s="80">
        <v>12794.2</v>
      </c>
      <c r="G19" s="80">
        <v>8047.5</v>
      </c>
      <c r="H19" s="80" t="e">
        <f>H17+H18</f>
        <v>#N/A</v>
      </c>
      <c r="I19" s="80">
        <v>1227.8</v>
      </c>
      <c r="J19" s="80" t="e">
        <f>J17+J18</f>
        <v>#N/A</v>
      </c>
      <c r="K19" s="80">
        <v>142880.79999999999</v>
      </c>
      <c r="L19" s="8" t="e">
        <f t="shared" si="0"/>
        <v>#N/A</v>
      </c>
    </row>
    <row r="20" spans="1:12" x14ac:dyDescent="0.25">
      <c r="A20" s="1" t="s">
        <v>19</v>
      </c>
      <c r="B20" s="92">
        <f>SUM(B16,B19)</f>
        <v>69059.199999999997</v>
      </c>
      <c r="C20" s="82">
        <f>SUM(C16,C19)</f>
        <v>43134.3</v>
      </c>
      <c r="D20" s="82">
        <f t="shared" ref="D20:K20" si="4">SUM(D16,D19)</f>
        <v>43940.1</v>
      </c>
      <c r="E20" s="82">
        <f t="shared" si="4"/>
        <v>12715.6</v>
      </c>
      <c r="F20" s="82">
        <f t="shared" si="4"/>
        <v>18272.599999999999</v>
      </c>
      <c r="G20" s="82">
        <f t="shared" si="4"/>
        <v>10038.799999999999</v>
      </c>
      <c r="H20" s="82" t="e">
        <f t="shared" si="4"/>
        <v>#N/A</v>
      </c>
      <c r="I20" s="82">
        <f t="shared" si="4"/>
        <v>1801.5</v>
      </c>
      <c r="J20" s="82" t="e">
        <f t="shared" si="4"/>
        <v>#N/A</v>
      </c>
      <c r="K20" s="82">
        <f t="shared" si="4"/>
        <v>198962.09999999998</v>
      </c>
      <c r="L20" s="8" t="e">
        <f t="shared" si="0"/>
        <v>#N/A</v>
      </c>
    </row>
    <row r="21" spans="1:12" x14ac:dyDescent="0.25">
      <c r="A21" s="1" t="s">
        <v>13</v>
      </c>
      <c r="B21" s="85"/>
      <c r="C21" s="80"/>
      <c r="D21" s="80"/>
      <c r="E21" s="80"/>
      <c r="F21" s="80"/>
      <c r="G21" s="80"/>
      <c r="H21" s="80"/>
      <c r="I21" s="80"/>
      <c r="J21" s="80"/>
      <c r="K21" s="80"/>
      <c r="L21" s="8">
        <f t="shared" si="0"/>
        <v>0</v>
      </c>
    </row>
    <row r="22" spans="1:12" x14ac:dyDescent="0.25">
      <c r="A22" s="1" t="s">
        <v>14</v>
      </c>
      <c r="B22" s="85"/>
      <c r="C22" s="80"/>
      <c r="D22" s="80"/>
      <c r="E22" s="80"/>
      <c r="F22" s="80"/>
      <c r="G22" s="80"/>
      <c r="H22" s="80"/>
      <c r="I22" s="80"/>
      <c r="J22" s="80"/>
      <c r="K22" s="80"/>
      <c r="L22" s="8">
        <f t="shared" si="0"/>
        <v>0</v>
      </c>
    </row>
    <row r="23" spans="1:12" x14ac:dyDescent="0.25">
      <c r="A23" s="1" t="s">
        <v>15</v>
      </c>
      <c r="B23" s="85">
        <v>409.8</v>
      </c>
      <c r="C23" s="80">
        <v>350.7</v>
      </c>
      <c r="D23" s="80">
        <v>150.80000000000001</v>
      </c>
      <c r="E23" s="80">
        <v>108.1</v>
      </c>
      <c r="F23" s="80">
        <v>31.7</v>
      </c>
      <c r="G23" s="80">
        <v>37.299999999999997</v>
      </c>
      <c r="H23" s="80"/>
      <c r="I23" s="80">
        <v>14.5</v>
      </c>
      <c r="J23" s="80"/>
      <c r="K23" s="80">
        <v>1102.9000000000001</v>
      </c>
      <c r="L23" s="8">
        <f t="shared" si="0"/>
        <v>0</v>
      </c>
    </row>
    <row r="24" spans="1:12" x14ac:dyDescent="0.25">
      <c r="A24" s="1" t="s">
        <v>8</v>
      </c>
      <c r="B24" s="85">
        <v>69469</v>
      </c>
      <c r="C24" s="80">
        <v>43485</v>
      </c>
      <c r="D24" s="80">
        <v>44090.9</v>
      </c>
      <c r="E24" s="80">
        <v>12823.7</v>
      </c>
      <c r="F24" s="80">
        <v>18304.3</v>
      </c>
      <c r="G24" s="80">
        <v>10076.1</v>
      </c>
      <c r="H24" s="80"/>
      <c r="I24" s="80">
        <v>1816</v>
      </c>
      <c r="J24" s="80"/>
      <c r="K24" s="80">
        <v>200065</v>
      </c>
      <c r="L24" s="8">
        <f t="shared" si="0"/>
        <v>0</v>
      </c>
    </row>
    <row r="25" spans="1:12" x14ac:dyDescent="0.25">
      <c r="A25" s="2" t="s">
        <v>16</v>
      </c>
      <c r="B25" s="81">
        <f>SUM(B20:B23)-B24</f>
        <v>0</v>
      </c>
      <c r="C25" s="81">
        <f>SUM(C20:C23)-C24</f>
        <v>0</v>
      </c>
      <c r="D25" s="81">
        <f t="shared" ref="D25:K25" si="5">SUM(D20:D23)-D24</f>
        <v>0</v>
      </c>
      <c r="E25" s="81">
        <f t="shared" si="5"/>
        <v>0</v>
      </c>
      <c r="F25" s="81">
        <f t="shared" si="5"/>
        <v>0</v>
      </c>
      <c r="G25" s="81">
        <f t="shared" si="5"/>
        <v>0</v>
      </c>
      <c r="H25" s="81" t="e">
        <f t="shared" si="5"/>
        <v>#N/A</v>
      </c>
      <c r="I25" s="81">
        <f t="shared" si="5"/>
        <v>0</v>
      </c>
      <c r="J25" s="81" t="e">
        <f t="shared" si="5"/>
        <v>#N/A</v>
      </c>
      <c r="K25" s="81">
        <f t="shared" si="5"/>
        <v>0</v>
      </c>
      <c r="L25" s="8" t="e">
        <f t="shared" si="0"/>
        <v>#N/A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#N/A</v>
      </c>
      <c r="I43" s="7" t="e">
        <f t="shared" si="10"/>
        <v>#N/A</v>
      </c>
      <c r="J43" s="7" t="e">
        <f t="shared" si="10"/>
        <v>#N/A</v>
      </c>
      <c r="K43" s="7" t="e">
        <f t="shared" si="10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#N/A</v>
      </c>
      <c r="I44" s="7" t="e">
        <f t="shared" si="10"/>
        <v>#N/A</v>
      </c>
      <c r="J44" s="7" t="e">
        <f t="shared" si="10"/>
        <v>#N/A</v>
      </c>
      <c r="K44" s="7" t="e">
        <f t="shared" si="10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#N/A</v>
      </c>
      <c r="I45" s="7">
        <f t="shared" si="10"/>
        <v>0</v>
      </c>
      <c r="J45" s="7" t="e">
        <f t="shared" si="10"/>
        <v>#N/A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#N/A</v>
      </c>
      <c r="I46" s="7">
        <f t="shared" si="10"/>
        <v>0</v>
      </c>
      <c r="J46" s="7" t="e">
        <f t="shared" si="10"/>
        <v>#N/A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46CE-B933-4D2F-8E58-09389B8E2368}">
  <sheetPr>
    <tabColor theme="7" tint="0.79998168889431442"/>
  </sheetPr>
  <dimension ref="A1:L59"/>
  <sheetViews>
    <sheetView topLeftCell="C11" workbookViewId="0">
      <selection activeCell="K25" sqref="K25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3148350</v>
      </c>
      <c r="C3" s="3">
        <v>2344031</v>
      </c>
      <c r="D3" s="3">
        <v>1842983</v>
      </c>
      <c r="E3" s="3">
        <v>737582</v>
      </c>
      <c r="F3" s="3">
        <v>971097</v>
      </c>
      <c r="G3" s="3">
        <v>233979</v>
      </c>
      <c r="H3" s="3"/>
      <c r="I3" s="3">
        <v>67441</v>
      </c>
      <c r="J3" s="3"/>
      <c r="K3" s="3">
        <v>9345463</v>
      </c>
      <c r="L3" s="4">
        <f>SUM(B3:J3)-K3</f>
        <v>0</v>
      </c>
    </row>
    <row r="4" spans="1:12" hidden="1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/>
      <c r="I4" s="1" t="e">
        <f>NA()</f>
        <v>#N/A</v>
      </c>
      <c r="J4" s="1"/>
      <c r="K4" s="1" t="e">
        <f>NA()</f>
        <v>#N/A</v>
      </c>
      <c r="L4" s="4" t="e">
        <f t="shared" ref="L4:L50" si="0">SUM(B4:J4)-K4</f>
        <v>#N/A</v>
      </c>
    </row>
    <row r="5" spans="1:12" hidden="1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/>
      <c r="I5" s="1" t="e">
        <f>NA()</f>
        <v>#N/A</v>
      </c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18">
        <v>387369</v>
      </c>
      <c r="C6" s="3">
        <v>319840</v>
      </c>
      <c r="D6" s="3">
        <v>221300</v>
      </c>
      <c r="E6" s="3">
        <v>98783</v>
      </c>
      <c r="F6" s="3">
        <v>128942</v>
      </c>
      <c r="G6" s="3">
        <v>44777</v>
      </c>
      <c r="H6" s="3">
        <f>H4+H5</f>
        <v>0</v>
      </c>
      <c r="I6" s="3">
        <v>15104</v>
      </c>
      <c r="J6" s="3">
        <f>J4+J5</f>
        <v>0</v>
      </c>
      <c r="K6" s="5">
        <v>1216115</v>
      </c>
      <c r="L6" s="4">
        <f t="shared" si="0"/>
        <v>0</v>
      </c>
    </row>
    <row r="7" spans="1:12" hidden="1" x14ac:dyDescent="0.25">
      <c r="A7" s="1" t="s">
        <v>19</v>
      </c>
      <c r="B7" s="25">
        <f>SUM(B3,B6)</f>
        <v>3535719</v>
      </c>
      <c r="C7" s="5">
        <f>SUM(C3,C6)</f>
        <v>2663871</v>
      </c>
      <c r="D7" s="5">
        <f t="shared" ref="D7:K7" si="1">SUM(D3,D6)</f>
        <v>2064283</v>
      </c>
      <c r="E7" s="5">
        <f t="shared" si="1"/>
        <v>836365</v>
      </c>
      <c r="F7" s="5">
        <f t="shared" si="1"/>
        <v>1100039</v>
      </c>
      <c r="G7" s="5">
        <f t="shared" si="1"/>
        <v>278756</v>
      </c>
      <c r="H7" s="5">
        <f t="shared" si="1"/>
        <v>0</v>
      </c>
      <c r="I7" s="5">
        <f t="shared" si="1"/>
        <v>82545</v>
      </c>
      <c r="J7" s="5">
        <f t="shared" si="1"/>
        <v>0</v>
      </c>
      <c r="K7" s="5">
        <f t="shared" si="1"/>
        <v>10561578</v>
      </c>
      <c r="L7" s="4">
        <f t="shared" si="0"/>
        <v>0</v>
      </c>
    </row>
    <row r="8" spans="1:12" hidden="1" x14ac:dyDescent="0.25">
      <c r="A8" s="1" t="s">
        <v>13</v>
      </c>
      <c r="B8" s="18"/>
      <c r="C8" s="3"/>
      <c r="D8" s="3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hidden="1" x14ac:dyDescent="0.25">
      <c r="A9" s="1" t="s">
        <v>14</v>
      </c>
      <c r="B9" s="18"/>
      <c r="C9" s="3"/>
      <c r="D9" s="3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hidden="1" x14ac:dyDescent="0.25">
      <c r="A10" s="1" t="s">
        <v>15</v>
      </c>
      <c r="B10" s="18"/>
      <c r="C10" s="3"/>
      <c r="D10" s="3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3535719</v>
      </c>
      <c r="C11" s="3">
        <v>2663871</v>
      </c>
      <c r="D11" s="3">
        <v>2064283</v>
      </c>
      <c r="E11" s="3">
        <v>836365</v>
      </c>
      <c r="F11" s="3">
        <v>1100039</v>
      </c>
      <c r="G11" s="3">
        <v>278756</v>
      </c>
      <c r="H11" s="3"/>
      <c r="I11" s="3">
        <v>82545</v>
      </c>
      <c r="J11" s="3"/>
      <c r="K11" s="3">
        <v>10561578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>SUM(C7:C10)-C11</f>
        <v>0</v>
      </c>
      <c r="D12" s="4">
        <f t="shared" ref="D12:K12" si="2">SUM(D7:D10)-D11</f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>C2</f>
        <v>Vic</v>
      </c>
      <c r="D15" s="1" t="str">
        <f t="shared" ref="D15:K15" si="3">D2</f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tr">
        <f t="shared" si="3"/>
        <v>Total</v>
      </c>
      <c r="L15" s="4" t="e">
        <f t="shared" si="0"/>
        <v>#VALUE!</v>
      </c>
    </row>
    <row r="16" spans="1:12" x14ac:dyDescent="0.25">
      <c r="A16" s="1" t="s">
        <v>9</v>
      </c>
      <c r="B16" s="85">
        <v>19602.400000000001</v>
      </c>
      <c r="C16" s="80">
        <v>11848</v>
      </c>
      <c r="D16" s="80">
        <v>11461.7</v>
      </c>
      <c r="E16" s="80">
        <v>3973.8</v>
      </c>
      <c r="F16" s="80">
        <v>5284.8</v>
      </c>
      <c r="G16" s="80">
        <v>1907.1</v>
      </c>
      <c r="H16" s="80"/>
      <c r="I16" s="80">
        <v>611.29999999999995</v>
      </c>
      <c r="J16" s="80"/>
      <c r="K16" s="80">
        <v>54689.1</v>
      </c>
      <c r="L16" s="81">
        <f t="shared" si="0"/>
        <v>0</v>
      </c>
    </row>
    <row r="17" spans="1:12" hidden="1" x14ac:dyDescent="0.25">
      <c r="A17" s="1" t="s">
        <v>10</v>
      </c>
      <c r="B17" s="80" t="e">
        <f>NA()</f>
        <v>#N/A</v>
      </c>
      <c r="C17" s="80" t="e">
        <f>NA()</f>
        <v>#N/A</v>
      </c>
      <c r="D17" s="80" t="e">
        <f>NA()</f>
        <v>#N/A</v>
      </c>
      <c r="E17" s="80" t="e">
        <f>NA()</f>
        <v>#N/A</v>
      </c>
      <c r="F17" s="80" t="e">
        <f>NA()</f>
        <v>#N/A</v>
      </c>
      <c r="G17" s="80" t="e">
        <f>NA()</f>
        <v>#N/A</v>
      </c>
      <c r="H17" s="80"/>
      <c r="I17" s="80" t="e">
        <f>NA()</f>
        <v>#N/A</v>
      </c>
      <c r="J17" s="80" t="e">
        <f>NA()</f>
        <v>#N/A</v>
      </c>
      <c r="K17" s="80" t="e">
        <f>NA()</f>
        <v>#N/A</v>
      </c>
      <c r="L17" s="81" t="e">
        <f t="shared" si="0"/>
        <v>#N/A</v>
      </c>
    </row>
    <row r="18" spans="1:12" hidden="1" x14ac:dyDescent="0.25">
      <c r="A18" s="1" t="s">
        <v>11</v>
      </c>
      <c r="B18" s="80" t="e">
        <f>NA()</f>
        <v>#N/A</v>
      </c>
      <c r="C18" s="80" t="e">
        <f>NA()</f>
        <v>#N/A</v>
      </c>
      <c r="D18" s="80" t="e">
        <f>NA()</f>
        <v>#N/A</v>
      </c>
      <c r="E18" s="80" t="e">
        <f>NA()</f>
        <v>#N/A</v>
      </c>
      <c r="F18" s="80" t="e">
        <f>NA()</f>
        <v>#N/A</v>
      </c>
      <c r="G18" s="80" t="e">
        <f>NA()</f>
        <v>#N/A</v>
      </c>
      <c r="H18" s="80"/>
      <c r="I18" s="80" t="e">
        <f>NA()</f>
        <v>#N/A</v>
      </c>
      <c r="J18" s="80" t="e">
        <f>NA()</f>
        <v>#N/A</v>
      </c>
      <c r="K18" s="80" t="e">
        <f>NA()</f>
        <v>#N/A</v>
      </c>
      <c r="L18" s="81" t="e">
        <f t="shared" si="0"/>
        <v>#N/A</v>
      </c>
    </row>
    <row r="19" spans="1:12" x14ac:dyDescent="0.25">
      <c r="A19" s="1" t="s">
        <v>12</v>
      </c>
      <c r="B19" s="85">
        <v>46288.3</v>
      </c>
      <c r="C19" s="80">
        <v>31000.2</v>
      </c>
      <c r="D19" s="80">
        <v>32068.400000000001</v>
      </c>
      <c r="E19" s="80">
        <v>8756</v>
      </c>
      <c r="F19" s="80">
        <v>13271.5</v>
      </c>
      <c r="G19" s="80">
        <v>8155.5</v>
      </c>
      <c r="H19" s="80"/>
      <c r="I19" s="80">
        <v>1254.7</v>
      </c>
      <c r="J19" s="80" t="e">
        <f>J17+J18</f>
        <v>#N/A</v>
      </c>
      <c r="K19" s="82">
        <v>140794.6</v>
      </c>
      <c r="L19" s="81" t="e">
        <f t="shared" si="0"/>
        <v>#N/A</v>
      </c>
    </row>
    <row r="20" spans="1:12" hidden="1" x14ac:dyDescent="0.25">
      <c r="A20" s="1" t="s">
        <v>19</v>
      </c>
      <c r="B20" s="92">
        <f>SUM(B16,B19)</f>
        <v>65890.700000000012</v>
      </c>
      <c r="C20" s="82">
        <f>SUM(C16,C19)</f>
        <v>42848.2</v>
      </c>
      <c r="D20" s="82">
        <f t="shared" ref="D20:K20" si="4">SUM(D16,D19)</f>
        <v>43530.100000000006</v>
      </c>
      <c r="E20" s="82">
        <f t="shared" si="4"/>
        <v>12729.8</v>
      </c>
      <c r="F20" s="82">
        <f t="shared" si="4"/>
        <v>18556.3</v>
      </c>
      <c r="G20" s="82">
        <f t="shared" si="4"/>
        <v>10062.6</v>
      </c>
      <c r="H20" s="80"/>
      <c r="I20" s="82">
        <f t="shared" si="4"/>
        <v>1866</v>
      </c>
      <c r="J20" s="82" t="e">
        <f t="shared" si="4"/>
        <v>#N/A</v>
      </c>
      <c r="K20" s="82">
        <f t="shared" si="4"/>
        <v>195483.7</v>
      </c>
      <c r="L20" s="81" t="e">
        <f t="shared" si="0"/>
        <v>#N/A</v>
      </c>
    </row>
    <row r="21" spans="1:12" hidden="1" x14ac:dyDescent="0.25">
      <c r="A21" s="1" t="s">
        <v>13</v>
      </c>
      <c r="B21" s="85"/>
      <c r="C21" s="80"/>
      <c r="D21" s="80"/>
      <c r="E21" s="80"/>
      <c r="F21" s="80"/>
      <c r="G21" s="80"/>
      <c r="H21" s="80"/>
      <c r="I21" s="80"/>
      <c r="J21" s="80"/>
      <c r="K21" s="80"/>
      <c r="L21" s="81">
        <f t="shared" si="0"/>
        <v>0</v>
      </c>
    </row>
    <row r="22" spans="1:12" hidden="1" x14ac:dyDescent="0.25">
      <c r="A22" s="1" t="s">
        <v>14</v>
      </c>
      <c r="B22" s="85"/>
      <c r="C22" s="80"/>
      <c r="D22" s="80"/>
      <c r="E22" s="80"/>
      <c r="F22" s="80"/>
      <c r="G22" s="80"/>
      <c r="H22" s="80"/>
      <c r="I22" s="80"/>
      <c r="J22" s="80"/>
      <c r="K22" s="80"/>
      <c r="L22" s="81">
        <f t="shared" si="0"/>
        <v>0</v>
      </c>
    </row>
    <row r="23" spans="1:12" x14ac:dyDescent="0.25">
      <c r="A23" s="1" t="s">
        <v>15</v>
      </c>
      <c r="B23" s="85">
        <v>418.2</v>
      </c>
      <c r="C23" s="80">
        <v>592.70000000000005</v>
      </c>
      <c r="D23" s="80">
        <v>159.6</v>
      </c>
      <c r="E23" s="80">
        <v>119.3</v>
      </c>
      <c r="F23" s="80">
        <v>160.9</v>
      </c>
      <c r="G23" s="80">
        <v>36.1</v>
      </c>
      <c r="H23" s="80"/>
      <c r="I23" s="80">
        <v>17.100000000000001</v>
      </c>
      <c r="J23" s="80"/>
      <c r="K23" s="80">
        <v>1503.9</v>
      </c>
      <c r="L23" s="81">
        <f t="shared" si="0"/>
        <v>0</v>
      </c>
    </row>
    <row r="24" spans="1:12" x14ac:dyDescent="0.25">
      <c r="A24" s="1" t="s">
        <v>8</v>
      </c>
      <c r="B24" s="85">
        <v>66308.899999999994</v>
      </c>
      <c r="C24" s="80">
        <v>43440.9</v>
      </c>
      <c r="D24" s="80">
        <v>43689.7</v>
      </c>
      <c r="E24" s="80">
        <v>12849.1</v>
      </c>
      <c r="F24" s="80">
        <v>18717.3</v>
      </c>
      <c r="G24" s="80">
        <v>10098.6</v>
      </c>
      <c r="H24" s="80"/>
      <c r="I24" s="80">
        <v>1883.1</v>
      </c>
      <c r="J24" s="80"/>
      <c r="K24" s="80">
        <v>196987.6</v>
      </c>
      <c r="L24" s="81">
        <f t="shared" si="0"/>
        <v>0</v>
      </c>
    </row>
    <row r="25" spans="1:12" x14ac:dyDescent="0.25">
      <c r="A25" s="2" t="s">
        <v>16</v>
      </c>
      <c r="B25" s="81">
        <f>SUM(B20:B23)-B24</f>
        <v>0</v>
      </c>
      <c r="C25" s="81">
        <f>SUM(C20:C23)-C24</f>
        <v>0</v>
      </c>
      <c r="D25" s="81">
        <f t="shared" ref="D25:K25" si="5">SUM(D20:D23)-D24</f>
        <v>0</v>
      </c>
      <c r="E25" s="81">
        <f t="shared" si="5"/>
        <v>0</v>
      </c>
      <c r="F25" s="81">
        <f t="shared" si="5"/>
        <v>-9.9999999998544808E-2</v>
      </c>
      <c r="G25" s="81">
        <f t="shared" si="5"/>
        <v>0.1000000000003638</v>
      </c>
      <c r="H25" s="81">
        <f t="shared" si="5"/>
        <v>0</v>
      </c>
      <c r="I25" s="81">
        <f t="shared" si="5"/>
        <v>0</v>
      </c>
      <c r="J25" s="81" t="e">
        <f t="shared" si="5"/>
        <v>#N/A</v>
      </c>
      <c r="K25" s="81">
        <f t="shared" si="5"/>
        <v>0</v>
      </c>
      <c r="L25" s="81" t="e">
        <f t="shared" si="0"/>
        <v>#N/A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#DIV/0!</v>
      </c>
      <c r="I43" s="7" t="e">
        <f t="shared" si="10"/>
        <v>#N/A</v>
      </c>
      <c r="J43" s="7" t="e">
        <f t="shared" si="10"/>
        <v>#N/A</v>
      </c>
      <c r="K43" s="7" t="e">
        <f t="shared" si="10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#DIV/0!</v>
      </c>
      <c r="I44" s="7" t="e">
        <f t="shared" si="10"/>
        <v>#N/A</v>
      </c>
      <c r="J44" s="7" t="e">
        <f t="shared" si="10"/>
        <v>#N/A</v>
      </c>
      <c r="K44" s="7" t="e">
        <f t="shared" si="10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#N/A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#N/A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D975-095E-4203-9A93-06EF5C55E092}">
  <sheetPr>
    <tabColor theme="7" tint="0.79998168889431442"/>
  </sheetPr>
  <dimension ref="A1:L59"/>
  <sheetViews>
    <sheetView workbookViewId="0">
      <selection activeCell="K25" sqref="K25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3189194</v>
      </c>
      <c r="C3" s="3">
        <v>2377337</v>
      </c>
      <c r="D3" s="3">
        <v>1857602</v>
      </c>
      <c r="E3" s="3">
        <v>743918</v>
      </c>
      <c r="F3" s="3">
        <v>996657</v>
      </c>
      <c r="G3" s="3">
        <v>235170</v>
      </c>
      <c r="H3" s="3"/>
      <c r="I3" s="3">
        <v>75669</v>
      </c>
      <c r="J3" s="3"/>
      <c r="K3" s="3">
        <v>9475547</v>
      </c>
      <c r="L3" s="4">
        <f>SUM(B3:J3)-K3</f>
        <v>0</v>
      </c>
    </row>
    <row r="4" spans="1:12" hidden="1" x14ac:dyDescent="0.25">
      <c r="A4" s="1" t="s">
        <v>10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4" t="e">
        <f t="shared" ref="L4:L50" si="0">SUM(B4:J4)-K4</f>
        <v>#N/A</v>
      </c>
    </row>
    <row r="5" spans="1:12" hidden="1" x14ac:dyDescent="0.25">
      <c r="A5" s="1" t="s">
        <v>11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18">
        <v>407330</v>
      </c>
      <c r="C6" s="3">
        <v>321142</v>
      </c>
      <c r="D6" s="3">
        <v>227379</v>
      </c>
      <c r="E6" s="3">
        <v>99203</v>
      </c>
      <c r="F6" s="3">
        <v>129259</v>
      </c>
      <c r="G6" s="3">
        <v>42356</v>
      </c>
      <c r="H6" s="3"/>
      <c r="I6" s="3">
        <v>13632</v>
      </c>
      <c r="J6" s="3" t="e">
        <f>J4+J5</f>
        <v>#N/A</v>
      </c>
      <c r="K6" s="3">
        <v>1240301</v>
      </c>
      <c r="L6" s="4" t="e">
        <f t="shared" si="0"/>
        <v>#N/A</v>
      </c>
    </row>
    <row r="7" spans="1:12" hidden="1" x14ac:dyDescent="0.25">
      <c r="A7" s="1" t="s">
        <v>19</v>
      </c>
      <c r="B7" s="25">
        <f>SUM(B3,B6)</f>
        <v>3596524</v>
      </c>
      <c r="C7" s="5">
        <f>SUM(C3,C6)</f>
        <v>2698479</v>
      </c>
      <c r="D7" s="5">
        <f t="shared" ref="D7:K7" si="1">SUM(D3,D6)</f>
        <v>2084981</v>
      </c>
      <c r="E7" s="5">
        <f t="shared" si="1"/>
        <v>843121</v>
      </c>
      <c r="F7" s="5">
        <f t="shared" si="1"/>
        <v>1125916</v>
      </c>
      <c r="G7" s="5">
        <f t="shared" si="1"/>
        <v>277526</v>
      </c>
      <c r="H7" s="5">
        <f t="shared" si="1"/>
        <v>0</v>
      </c>
      <c r="I7" s="5">
        <f t="shared" si="1"/>
        <v>89301</v>
      </c>
      <c r="J7" s="5" t="e">
        <f t="shared" si="1"/>
        <v>#N/A</v>
      </c>
      <c r="K7" s="5">
        <f t="shared" si="1"/>
        <v>10715848</v>
      </c>
      <c r="L7" s="4" t="e">
        <f t="shared" si="0"/>
        <v>#N/A</v>
      </c>
    </row>
    <row r="8" spans="1:12" hidden="1" x14ac:dyDescent="0.25">
      <c r="A8" s="1" t="s">
        <v>13</v>
      </c>
      <c r="B8" s="18"/>
      <c r="C8" s="3"/>
      <c r="D8" s="3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hidden="1" x14ac:dyDescent="0.25">
      <c r="A9" s="1" t="s">
        <v>14</v>
      </c>
      <c r="B9" s="18"/>
      <c r="C9" s="3"/>
      <c r="D9" s="3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hidden="1" x14ac:dyDescent="0.25">
      <c r="A10" s="1" t="s">
        <v>15</v>
      </c>
      <c r="B10" s="18"/>
      <c r="C10" s="3"/>
      <c r="D10" s="3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3596524</v>
      </c>
      <c r="C11" s="3">
        <v>2698479</v>
      </c>
      <c r="D11" s="3">
        <v>2084981</v>
      </c>
      <c r="E11" s="3">
        <v>843121</v>
      </c>
      <c r="F11" s="3">
        <v>1125916</v>
      </c>
      <c r="G11" s="3">
        <v>277526</v>
      </c>
      <c r="H11" s="3"/>
      <c r="I11" s="3">
        <v>89301</v>
      </c>
      <c r="J11" s="3"/>
      <c r="K11" s="3">
        <v>10715848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>SUM(C7:C10)-C11</f>
        <v>0</v>
      </c>
      <c r="D12" s="4">
        <f t="shared" ref="D12:K12" si="2">SUM(D7:D10)-D11</f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 t="e">
        <f t="shared" si="2"/>
        <v>#N/A</v>
      </c>
      <c r="K12" s="4">
        <f t="shared" si="2"/>
        <v>0</v>
      </c>
      <c r="L12" s="4" t="e">
        <f t="shared" si="0"/>
        <v>#N/A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>C2</f>
        <v>Vic</v>
      </c>
      <c r="D15" s="1" t="str">
        <f t="shared" ref="D15:K15" si="3">D2</f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tr">
        <f t="shared" si="3"/>
        <v>Total</v>
      </c>
      <c r="L15" s="4" t="e">
        <f t="shared" si="0"/>
        <v>#VALUE!</v>
      </c>
    </row>
    <row r="16" spans="1:12" x14ac:dyDescent="0.25">
      <c r="A16" s="1" t="s">
        <v>9</v>
      </c>
      <c r="B16" s="85">
        <v>18756.2</v>
      </c>
      <c r="C16" s="80">
        <v>11547.3</v>
      </c>
      <c r="D16" s="80">
        <v>11666.2</v>
      </c>
      <c r="E16" s="80">
        <v>3743</v>
      </c>
      <c r="F16" s="80">
        <v>5473</v>
      </c>
      <c r="G16" s="80">
        <v>1903.3</v>
      </c>
      <c r="H16" s="80"/>
      <c r="I16" s="80">
        <v>599.1</v>
      </c>
      <c r="J16" s="80"/>
      <c r="K16" s="80">
        <v>53688.2</v>
      </c>
      <c r="L16" s="8">
        <f t="shared" si="0"/>
        <v>-9.9999999998544808E-2</v>
      </c>
    </row>
    <row r="17" spans="1:12" hidden="1" x14ac:dyDescent="0.25">
      <c r="A17" s="1" t="s">
        <v>10</v>
      </c>
      <c r="B17" s="80" t="e">
        <f>NA()</f>
        <v>#N/A</v>
      </c>
      <c r="C17" s="80" t="e">
        <f>NA()</f>
        <v>#N/A</v>
      </c>
      <c r="D17" s="80" t="e">
        <f>NA()</f>
        <v>#N/A</v>
      </c>
      <c r="E17" s="80" t="e">
        <f>NA()</f>
        <v>#N/A</v>
      </c>
      <c r="F17" s="80" t="e">
        <f>NA()</f>
        <v>#N/A</v>
      </c>
      <c r="G17" s="80" t="e">
        <f>NA()</f>
        <v>#N/A</v>
      </c>
      <c r="H17" s="80" t="e">
        <f>NA()</f>
        <v>#N/A</v>
      </c>
      <c r="I17" s="80" t="e">
        <f>NA()</f>
        <v>#N/A</v>
      </c>
      <c r="J17" s="80" t="e">
        <f>NA()</f>
        <v>#N/A</v>
      </c>
      <c r="K17" s="80" t="e">
        <f>NA()</f>
        <v>#N/A</v>
      </c>
      <c r="L17" s="8" t="e">
        <f t="shared" si="0"/>
        <v>#N/A</v>
      </c>
    </row>
    <row r="18" spans="1:12" hidden="1" x14ac:dyDescent="0.25">
      <c r="A18" s="1" t="s">
        <v>11</v>
      </c>
      <c r="B18" s="80" t="e">
        <f>NA()</f>
        <v>#N/A</v>
      </c>
      <c r="C18" s="80" t="e">
        <f>NA()</f>
        <v>#N/A</v>
      </c>
      <c r="D18" s="80" t="e">
        <f>NA()</f>
        <v>#N/A</v>
      </c>
      <c r="E18" s="80" t="e">
        <f>NA()</f>
        <v>#N/A</v>
      </c>
      <c r="F18" s="80" t="e">
        <f>NA()</f>
        <v>#N/A</v>
      </c>
      <c r="G18" s="80" t="e">
        <f>NA()</f>
        <v>#N/A</v>
      </c>
      <c r="H18" s="80" t="e">
        <f>NA()</f>
        <v>#N/A</v>
      </c>
      <c r="I18" s="80" t="e">
        <f>NA()</f>
        <v>#N/A</v>
      </c>
      <c r="J18" s="80" t="e">
        <f>NA()</f>
        <v>#N/A</v>
      </c>
      <c r="K18" s="80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85">
        <v>47098.2</v>
      </c>
      <c r="C19" s="80">
        <v>31425.3</v>
      </c>
      <c r="D19" s="80">
        <v>31662.6</v>
      </c>
      <c r="E19" s="80">
        <v>8564.5</v>
      </c>
      <c r="F19" s="80">
        <v>13097.2</v>
      </c>
      <c r="G19" s="80">
        <v>8021.7</v>
      </c>
      <c r="H19" s="80"/>
      <c r="I19" s="80">
        <v>1252.5</v>
      </c>
      <c r="J19" s="80" t="e">
        <f>J17+J18</f>
        <v>#N/A</v>
      </c>
      <c r="K19" s="80">
        <v>141121.9</v>
      </c>
      <c r="L19" s="8" t="e">
        <f t="shared" si="0"/>
        <v>#N/A</v>
      </c>
    </row>
    <row r="20" spans="1:12" hidden="1" x14ac:dyDescent="0.25">
      <c r="A20" s="1" t="s">
        <v>19</v>
      </c>
      <c r="B20" s="92">
        <f>SUM(B16,B19)</f>
        <v>65854.399999999994</v>
      </c>
      <c r="C20" s="82">
        <f>SUM(C16,C19)</f>
        <v>42972.6</v>
      </c>
      <c r="D20" s="82">
        <f t="shared" ref="D20:K20" si="4">SUM(D16,D19)</f>
        <v>43328.800000000003</v>
      </c>
      <c r="E20" s="82">
        <f t="shared" si="4"/>
        <v>12307.5</v>
      </c>
      <c r="F20" s="82">
        <f t="shared" si="4"/>
        <v>18570.2</v>
      </c>
      <c r="G20" s="82">
        <f t="shared" si="4"/>
        <v>9925</v>
      </c>
      <c r="H20" s="82">
        <f t="shared" si="4"/>
        <v>0</v>
      </c>
      <c r="I20" s="82">
        <f t="shared" si="4"/>
        <v>1851.6</v>
      </c>
      <c r="J20" s="82" t="e">
        <f t="shared" si="4"/>
        <v>#N/A</v>
      </c>
      <c r="K20" s="82">
        <f t="shared" si="4"/>
        <v>194810.09999999998</v>
      </c>
      <c r="L20" s="8" t="e">
        <f t="shared" si="0"/>
        <v>#N/A</v>
      </c>
    </row>
    <row r="21" spans="1:12" hidden="1" x14ac:dyDescent="0.25">
      <c r="A21" s="1" t="s">
        <v>13</v>
      </c>
      <c r="B21" s="85"/>
      <c r="C21" s="80"/>
      <c r="D21" s="80"/>
      <c r="E21" s="80"/>
      <c r="F21" s="80"/>
      <c r="G21" s="80"/>
      <c r="H21" s="80"/>
      <c r="I21" s="80"/>
      <c r="J21" s="80"/>
      <c r="K21" s="80"/>
      <c r="L21" s="8">
        <f t="shared" si="0"/>
        <v>0</v>
      </c>
    </row>
    <row r="22" spans="1:12" hidden="1" x14ac:dyDescent="0.25">
      <c r="A22" s="1" t="s">
        <v>14</v>
      </c>
      <c r="B22" s="85"/>
      <c r="C22" s="80"/>
      <c r="D22" s="80"/>
      <c r="E22" s="80"/>
      <c r="F22" s="80"/>
      <c r="G22" s="80"/>
      <c r="H22" s="80"/>
      <c r="I22" s="80"/>
      <c r="J22" s="80"/>
      <c r="K22" s="80"/>
      <c r="L22" s="8">
        <f t="shared" si="0"/>
        <v>0</v>
      </c>
    </row>
    <row r="23" spans="1:12" x14ac:dyDescent="0.25">
      <c r="A23" s="1" t="s">
        <v>15</v>
      </c>
      <c r="B23" s="85">
        <v>414.7</v>
      </c>
      <c r="C23" s="80">
        <v>535.79999999999995</v>
      </c>
      <c r="D23" s="80">
        <v>259.2</v>
      </c>
      <c r="E23" s="80">
        <v>122</v>
      </c>
      <c r="F23" s="80">
        <v>164</v>
      </c>
      <c r="G23" s="80">
        <v>37.700000000000003</v>
      </c>
      <c r="H23" s="80"/>
      <c r="I23" s="80">
        <v>14.7</v>
      </c>
      <c r="J23" s="80"/>
      <c r="K23" s="80">
        <v>1548.1</v>
      </c>
      <c r="L23" s="8">
        <f t="shared" si="0"/>
        <v>0</v>
      </c>
    </row>
    <row r="24" spans="1:12" x14ac:dyDescent="0.25">
      <c r="A24" s="1" t="s">
        <v>8</v>
      </c>
      <c r="B24" s="85">
        <v>66269.100000000006</v>
      </c>
      <c r="C24" s="80">
        <v>43508.5</v>
      </c>
      <c r="D24" s="80">
        <v>43588</v>
      </c>
      <c r="E24" s="80">
        <v>12429.5</v>
      </c>
      <c r="F24" s="80">
        <v>18734.2</v>
      </c>
      <c r="G24" s="80">
        <v>9962.7000000000007</v>
      </c>
      <c r="H24" s="80"/>
      <c r="I24" s="80">
        <v>1866.2</v>
      </c>
      <c r="J24" s="80"/>
      <c r="K24" s="80">
        <v>196358.2</v>
      </c>
      <c r="L24" s="8">
        <f t="shared" si="0"/>
        <v>0</v>
      </c>
    </row>
    <row r="25" spans="1:12" x14ac:dyDescent="0.25">
      <c r="A25" s="2" t="s">
        <v>16</v>
      </c>
      <c r="B25" s="81">
        <f>SUM(B20:B23)-B24</f>
        <v>0</v>
      </c>
      <c r="C25" s="81">
        <f>SUM(C20:C23)-C24</f>
        <v>-9.9999999998544808E-2</v>
      </c>
      <c r="D25" s="81">
        <f t="shared" ref="D25:K25" si="5">SUM(D20:D23)-D24</f>
        <v>0</v>
      </c>
      <c r="E25" s="81">
        <f t="shared" si="5"/>
        <v>0</v>
      </c>
      <c r="F25" s="81">
        <f t="shared" si="5"/>
        <v>0</v>
      </c>
      <c r="G25" s="81">
        <f t="shared" si="5"/>
        <v>0</v>
      </c>
      <c r="H25" s="81">
        <f t="shared" si="5"/>
        <v>0</v>
      </c>
      <c r="I25" s="81">
        <f t="shared" si="5"/>
        <v>9.9999999999909051E-2</v>
      </c>
      <c r="J25" s="81" t="e">
        <f t="shared" si="5"/>
        <v>#N/A</v>
      </c>
      <c r="K25" s="81">
        <f t="shared" si="5"/>
        <v>0</v>
      </c>
      <c r="L25" s="8" t="e">
        <f t="shared" si="0"/>
        <v>#N/A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#N/A</v>
      </c>
      <c r="C43" s="7" t="e">
        <f t="shared" si="10"/>
        <v>#N/A</v>
      </c>
      <c r="D43" s="7" t="e">
        <f t="shared" si="10"/>
        <v>#N/A</v>
      </c>
      <c r="E43" s="7" t="e">
        <f t="shared" si="10"/>
        <v>#N/A</v>
      </c>
      <c r="F43" s="7" t="e">
        <f t="shared" si="10"/>
        <v>#N/A</v>
      </c>
      <c r="G43" s="7" t="e">
        <f t="shared" si="10"/>
        <v>#N/A</v>
      </c>
      <c r="H43" s="7" t="e">
        <f t="shared" si="10"/>
        <v>#N/A</v>
      </c>
      <c r="I43" s="7" t="e">
        <f t="shared" si="10"/>
        <v>#N/A</v>
      </c>
      <c r="J43" s="7" t="e">
        <f t="shared" si="10"/>
        <v>#N/A</v>
      </c>
      <c r="K43" s="7" t="e">
        <f t="shared" si="10"/>
        <v>#N/A</v>
      </c>
      <c r="L43" s="4" t="e">
        <f t="shared" si="0"/>
        <v>#N/A</v>
      </c>
    </row>
    <row r="44" spans="1:12" x14ac:dyDescent="0.25">
      <c r="A44" s="1" t="s">
        <v>11</v>
      </c>
      <c r="B44" s="20" t="e">
        <f t="shared" si="10"/>
        <v>#N/A</v>
      </c>
      <c r="C44" s="7" t="e">
        <f t="shared" si="10"/>
        <v>#N/A</v>
      </c>
      <c r="D44" s="7" t="e">
        <f t="shared" si="10"/>
        <v>#N/A</v>
      </c>
      <c r="E44" s="7" t="e">
        <f t="shared" si="10"/>
        <v>#N/A</v>
      </c>
      <c r="F44" s="7" t="e">
        <f t="shared" si="10"/>
        <v>#N/A</v>
      </c>
      <c r="G44" s="7" t="e">
        <f t="shared" si="10"/>
        <v>#N/A</v>
      </c>
      <c r="H44" s="7" t="e">
        <f t="shared" si="10"/>
        <v>#N/A</v>
      </c>
      <c r="I44" s="7" t="e">
        <f t="shared" si="10"/>
        <v>#N/A</v>
      </c>
      <c r="J44" s="7" t="e">
        <f t="shared" si="10"/>
        <v>#N/A</v>
      </c>
      <c r="K44" s="7" t="e">
        <f t="shared" si="10"/>
        <v>#N/A</v>
      </c>
      <c r="L44" s="4" t="e">
        <f t="shared" si="0"/>
        <v>#N/A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#N/A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#N/A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4CBF-885D-4BB1-A160-4D1C4BCBF032}">
  <sheetPr>
    <tabColor theme="7" tint="0.79998168889431442"/>
  </sheetPr>
  <dimension ref="A1:W59"/>
  <sheetViews>
    <sheetView workbookViewId="0">
      <selection activeCell="E20" sqref="E20:K20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2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  <c r="N2" s="104"/>
      <c r="O2" s="104"/>
      <c r="P2" s="104"/>
      <c r="Q2" s="104"/>
      <c r="R2" s="106"/>
      <c r="S2" s="104"/>
      <c r="T2" s="105"/>
      <c r="U2" s="104"/>
      <c r="V2" s="105"/>
      <c r="W2" s="104"/>
    </row>
    <row r="3" spans="1:23" x14ac:dyDescent="0.25">
      <c r="A3" s="1" t="s">
        <v>9</v>
      </c>
      <c r="B3" s="18">
        <v>3231203</v>
      </c>
      <c r="C3" s="3">
        <v>2393125</v>
      </c>
      <c r="D3" s="3">
        <v>1887425</v>
      </c>
      <c r="E3" s="3">
        <v>751078</v>
      </c>
      <c r="F3" s="3">
        <v>1009250</v>
      </c>
      <c r="G3" s="3">
        <v>237366</v>
      </c>
      <c r="H3" s="3"/>
      <c r="I3" s="3">
        <v>69729</v>
      </c>
      <c r="J3" s="3"/>
      <c r="K3" s="3">
        <v>9579176</v>
      </c>
      <c r="L3" s="4">
        <f>SUM(B3:J3)-K3</f>
        <v>0</v>
      </c>
      <c r="N3" s="104"/>
      <c r="O3" s="106"/>
      <c r="P3" s="106"/>
      <c r="Q3" s="106"/>
      <c r="R3" s="106"/>
      <c r="S3" s="106"/>
      <c r="T3" s="105"/>
      <c r="U3" s="106"/>
      <c r="V3" s="105"/>
      <c r="W3" s="104"/>
    </row>
    <row r="4" spans="1:23" x14ac:dyDescent="0.25">
      <c r="A4" s="1" t="s">
        <v>10</v>
      </c>
      <c r="B4" s="18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  <c r="N4" s="104"/>
      <c r="O4" s="106"/>
      <c r="P4" s="106"/>
      <c r="Q4" s="106"/>
      <c r="R4" s="106"/>
      <c r="S4" s="106"/>
      <c r="T4" s="105"/>
      <c r="U4" s="106"/>
      <c r="V4" s="105"/>
      <c r="W4" s="104"/>
    </row>
    <row r="5" spans="1:23" x14ac:dyDescent="0.25">
      <c r="A5" s="1" t="s">
        <v>11</v>
      </c>
      <c r="B5" s="18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  <c r="N5" s="107"/>
      <c r="O5" s="107"/>
      <c r="P5" s="107"/>
      <c r="Q5" s="107"/>
      <c r="R5" s="107"/>
      <c r="S5" s="107"/>
      <c r="T5" s="105"/>
      <c r="U5" s="107"/>
      <c r="V5" s="105"/>
      <c r="W5" s="107"/>
    </row>
    <row r="6" spans="1:23" x14ac:dyDescent="0.25">
      <c r="A6" s="1" t="s">
        <v>12</v>
      </c>
      <c r="B6" s="18">
        <v>404566</v>
      </c>
      <c r="C6" s="3">
        <v>323608</v>
      </c>
      <c r="D6" s="3">
        <v>217113</v>
      </c>
      <c r="E6" s="3">
        <v>99138</v>
      </c>
      <c r="F6" s="3">
        <v>125479</v>
      </c>
      <c r="G6" s="3">
        <v>42208</v>
      </c>
      <c r="H6" s="3"/>
      <c r="I6" s="3">
        <v>12640</v>
      </c>
      <c r="J6" s="3"/>
      <c r="K6" s="3">
        <v>1224752</v>
      </c>
      <c r="L6" s="4">
        <f t="shared" si="0"/>
        <v>0</v>
      </c>
    </row>
    <row r="7" spans="1:23" x14ac:dyDescent="0.25">
      <c r="A7" s="1" t="s">
        <v>19</v>
      </c>
      <c r="B7" s="25">
        <f>SUM(B3,B6)</f>
        <v>3635769</v>
      </c>
      <c r="C7" s="5">
        <f t="shared" ref="C7:K7" si="1">SUM(C3,C6)</f>
        <v>2716733</v>
      </c>
      <c r="D7" s="5">
        <f t="shared" si="1"/>
        <v>2104538</v>
      </c>
      <c r="E7" s="5">
        <f t="shared" si="1"/>
        <v>850216</v>
      </c>
      <c r="F7" s="5">
        <f t="shared" si="1"/>
        <v>1134729</v>
      </c>
      <c r="G7" s="5">
        <f t="shared" si="1"/>
        <v>279574</v>
      </c>
      <c r="H7" s="5">
        <f t="shared" si="1"/>
        <v>0</v>
      </c>
      <c r="I7" s="5">
        <f t="shared" si="1"/>
        <v>82369</v>
      </c>
      <c r="J7" s="5"/>
      <c r="K7" s="5">
        <f t="shared" si="1"/>
        <v>10803928</v>
      </c>
      <c r="L7" s="4">
        <f t="shared" si="0"/>
        <v>0</v>
      </c>
    </row>
    <row r="8" spans="1:23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23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23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23" x14ac:dyDescent="0.25">
      <c r="A11" s="1" t="s">
        <v>8</v>
      </c>
      <c r="B11" s="18">
        <v>3635769</v>
      </c>
      <c r="C11" s="3">
        <v>2716733</v>
      </c>
      <c r="D11" s="3">
        <v>2104538</v>
      </c>
      <c r="E11" s="3">
        <v>850216</v>
      </c>
      <c r="F11" s="3">
        <v>1134729</v>
      </c>
      <c r="G11" s="3">
        <v>279574</v>
      </c>
      <c r="H11" s="3"/>
      <c r="I11" s="3">
        <v>82369</v>
      </c>
      <c r="J11" s="3"/>
      <c r="K11" s="3">
        <v>10803928</v>
      </c>
      <c r="L11" s="4">
        <f t="shared" si="0"/>
        <v>0</v>
      </c>
    </row>
    <row r="12" spans="1:2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2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23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23" x14ac:dyDescent="0.25">
      <c r="A16" s="1" t="s">
        <v>9</v>
      </c>
      <c r="B16" s="19">
        <v>19561.41036898864</v>
      </c>
      <c r="C16" s="9">
        <v>11672.089347598016</v>
      </c>
      <c r="D16" s="9">
        <v>11425.208807820774</v>
      </c>
      <c r="E16" s="9">
        <v>3768.384</v>
      </c>
      <c r="F16" s="9">
        <v>5268.0870619846173</v>
      </c>
      <c r="G16" s="9">
        <v>1883.424</v>
      </c>
      <c r="H16" s="9"/>
      <c r="I16" s="9">
        <v>621.71972278999988</v>
      </c>
      <c r="J16" s="9"/>
      <c r="K16" s="9">
        <v>54200.323309182044</v>
      </c>
      <c r="L16" s="8">
        <f t="shared" si="0"/>
        <v>0</v>
      </c>
    </row>
    <row r="17" spans="1:12" x14ac:dyDescent="0.25">
      <c r="A17" s="1" t="s">
        <v>10</v>
      </c>
      <c r="B17" s="1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1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9">
        <v>46215.489323341404</v>
      </c>
      <c r="C19" s="9">
        <v>28660.336834590958</v>
      </c>
      <c r="D19" s="9">
        <v>36203.737457749252</v>
      </c>
      <c r="E19" s="9">
        <v>8188.0609999999997</v>
      </c>
      <c r="F19" s="9">
        <v>13470.175475437336</v>
      </c>
      <c r="G19" s="9">
        <v>8199.0529999999999</v>
      </c>
      <c r="H19" s="9"/>
      <c r="I19" s="9">
        <v>1200.0392476100003</v>
      </c>
      <c r="J19" s="15"/>
      <c r="K19" s="9">
        <v>142136.89233872891</v>
      </c>
      <c r="L19" s="8">
        <f t="shared" si="0"/>
        <v>0</v>
      </c>
    </row>
    <row r="20" spans="1:12" x14ac:dyDescent="0.25">
      <c r="A20" s="1" t="s">
        <v>19</v>
      </c>
      <c r="B20" s="27">
        <f t="shared" ref="B20:K20" si="4">SUM(B16,B19)</f>
        <v>65776.899692330044</v>
      </c>
      <c r="C20" s="15">
        <f t="shared" si="4"/>
        <v>40332.426182188974</v>
      </c>
      <c r="D20" s="15">
        <f t="shared" si="4"/>
        <v>47628.946265570026</v>
      </c>
      <c r="E20" s="15">
        <f t="shared" si="4"/>
        <v>11956.445</v>
      </c>
      <c r="F20" s="15">
        <f t="shared" si="4"/>
        <v>18738.262537421953</v>
      </c>
      <c r="G20" s="15">
        <f t="shared" si="4"/>
        <v>10082.476999999999</v>
      </c>
      <c r="H20" s="15">
        <f t="shared" si="4"/>
        <v>0</v>
      </c>
      <c r="I20" s="15">
        <f t="shared" si="4"/>
        <v>1821.7589704000002</v>
      </c>
      <c r="J20" s="15">
        <f t="shared" si="4"/>
        <v>0</v>
      </c>
      <c r="K20" s="15">
        <f t="shared" si="4"/>
        <v>196337.21564791095</v>
      </c>
      <c r="L20" s="8">
        <f t="shared" si="0"/>
        <v>0</v>
      </c>
    </row>
    <row r="21" spans="1:12" x14ac:dyDescent="0.25">
      <c r="A21" s="1" t="s">
        <v>13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1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19">
        <v>409.38450537807046</v>
      </c>
      <c r="C23" s="9">
        <v>505.69276393102507</v>
      </c>
      <c r="D23" s="9">
        <v>272.181319503</v>
      </c>
      <c r="E23" s="9">
        <v>122.911</v>
      </c>
      <c r="F23" s="9">
        <v>162.22036588871887</v>
      </c>
      <c r="G23" s="9">
        <v>31.25</v>
      </c>
      <c r="H23" s="9"/>
      <c r="I23" s="9">
        <v>15.468978</v>
      </c>
      <c r="J23" s="9"/>
      <c r="K23" s="9">
        <v>1519.1089327008144</v>
      </c>
      <c r="L23" s="8">
        <f t="shared" si="0"/>
        <v>0</v>
      </c>
    </row>
    <row r="24" spans="1:12" x14ac:dyDescent="0.25">
      <c r="A24" s="1" t="s">
        <v>8</v>
      </c>
      <c r="B24" s="19">
        <v>66186.284197708112</v>
      </c>
      <c r="C24" s="9">
        <v>40838.118946119997</v>
      </c>
      <c r="D24" s="9">
        <v>47901.127585073024</v>
      </c>
      <c r="E24" s="9">
        <v>12079.356</v>
      </c>
      <c r="F24" s="9">
        <v>18900.482903310673</v>
      </c>
      <c r="G24" s="9">
        <v>10113.726999999999</v>
      </c>
      <c r="H24" s="9"/>
      <c r="I24" s="9">
        <v>1837.2279484000003</v>
      </c>
      <c r="J24" s="9"/>
      <c r="K24" s="9">
        <v>197856.32458061178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5">SUM(C20:C23)-C24</f>
        <v>0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0</v>
      </c>
      <c r="L25" s="8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#DIV/0!</v>
      </c>
      <c r="C43" s="7" t="e">
        <f t="shared" si="10"/>
        <v>#DIV/0!</v>
      </c>
      <c r="D43" s="7" t="e">
        <f t="shared" si="10"/>
        <v>#N/A</v>
      </c>
      <c r="E43" s="7" t="e">
        <f t="shared" si="10"/>
        <v>#DIV/0!</v>
      </c>
      <c r="F43" s="7" t="e">
        <f t="shared" si="10"/>
        <v>#N/A</v>
      </c>
      <c r="G43" s="7" t="e">
        <f t="shared" si="10"/>
        <v>#N/A</v>
      </c>
      <c r="H43" s="7" t="e">
        <f t="shared" si="10"/>
        <v>#DIV/0!</v>
      </c>
      <c r="I43" s="7" t="e">
        <f t="shared" si="10"/>
        <v>#DIV/0!</v>
      </c>
      <c r="J43" s="7" t="e">
        <f t="shared" si="10"/>
        <v>#DIV/0!</v>
      </c>
      <c r="K43" s="7" t="e">
        <f t="shared" si="10"/>
        <v>#N/A</v>
      </c>
      <c r="L43" s="4" t="e">
        <f t="shared" si="0"/>
        <v>#DIV/0!</v>
      </c>
    </row>
    <row r="44" spans="1:12" x14ac:dyDescent="0.25">
      <c r="A44" s="1" t="s">
        <v>11</v>
      </c>
      <c r="B44" s="20" t="e">
        <f t="shared" si="10"/>
        <v>#DIV/0!</v>
      </c>
      <c r="C44" s="7" t="e">
        <f t="shared" si="10"/>
        <v>#DIV/0!</v>
      </c>
      <c r="D44" s="7" t="e">
        <f t="shared" si="10"/>
        <v>#N/A</v>
      </c>
      <c r="E44" s="7" t="e">
        <f t="shared" si="10"/>
        <v>#DIV/0!</v>
      </c>
      <c r="F44" s="7" t="e">
        <f t="shared" si="10"/>
        <v>#N/A</v>
      </c>
      <c r="G44" s="7" t="e">
        <f t="shared" si="10"/>
        <v>#N/A</v>
      </c>
      <c r="H44" s="7" t="e">
        <f t="shared" si="10"/>
        <v>#DIV/0!</v>
      </c>
      <c r="I44" s="7" t="e">
        <f t="shared" si="10"/>
        <v>#DIV/0!</v>
      </c>
      <c r="J44" s="7" t="e">
        <f t="shared" si="10"/>
        <v>#DIV/0!</v>
      </c>
      <c r="K44" s="7" t="e">
        <f t="shared" si="10"/>
        <v>#N/A</v>
      </c>
      <c r="L44" s="4" t="e">
        <f t="shared" si="0"/>
        <v>#DIV/0!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79F4-EC8F-49C0-A5DB-97DC611D1652}">
  <sheetPr>
    <tabColor theme="7" tint="0.79998168889431442"/>
  </sheetPr>
  <dimension ref="A1:W59"/>
  <sheetViews>
    <sheetView workbookViewId="0">
      <selection activeCell="N2" sqref="N2:Y6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3" width="9.140625" style="36"/>
    <col min="14" max="14" width="10.140625" style="36" bestFit="1" customWidth="1"/>
    <col min="15" max="16" width="9.140625" style="36"/>
    <col min="17" max="17" width="10.140625" style="36" bestFit="1" customWidth="1"/>
    <col min="18" max="18" width="9.140625" style="36"/>
    <col min="19" max="19" width="10.140625" style="36" bestFit="1" customWidth="1"/>
    <col min="20" max="20" width="9.140625" style="36"/>
    <col min="21" max="21" width="9.28515625" style="36" bestFit="1" customWidth="1"/>
    <col min="22" max="22" width="9.140625" style="36"/>
    <col min="23" max="23" width="10.140625" style="36" bestFit="1" customWidth="1"/>
    <col min="24" max="24" width="9.140625" style="36"/>
    <col min="25" max="25" width="9.28515625" style="36" bestFit="1" customWidth="1"/>
    <col min="26" max="26" width="9.140625" style="36"/>
    <col min="27" max="27" width="9.28515625" style="36" bestFit="1" customWidth="1"/>
    <col min="28" max="29" width="9.140625" style="36"/>
    <col min="30" max="30" width="11.28515625" style="36" bestFit="1" customWidth="1"/>
    <col min="31" max="16384" width="9.140625" style="36"/>
  </cols>
  <sheetData>
    <row r="1" spans="1:2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  <c r="N2" s="104"/>
      <c r="O2" s="104"/>
      <c r="P2" s="104"/>
      <c r="Q2" s="104"/>
      <c r="R2" s="106"/>
      <c r="S2" s="104"/>
      <c r="T2" s="105"/>
      <c r="U2" s="104"/>
      <c r="V2" s="105"/>
      <c r="W2" s="104"/>
    </row>
    <row r="3" spans="1:23" x14ac:dyDescent="0.25">
      <c r="A3" s="1" t="s">
        <v>9</v>
      </c>
      <c r="B3" s="18">
        <v>3262471</v>
      </c>
      <c r="C3" s="3">
        <v>2457181</v>
      </c>
      <c r="D3" s="3">
        <v>1918491</v>
      </c>
      <c r="E3" s="3">
        <v>756227</v>
      </c>
      <c r="F3" s="3">
        <v>1042281</v>
      </c>
      <c r="G3" s="3">
        <v>239781</v>
      </c>
      <c r="H3" s="3"/>
      <c r="I3" s="3">
        <v>71090</v>
      </c>
      <c r="J3" s="3"/>
      <c r="K3" s="3">
        <v>9747522</v>
      </c>
      <c r="L3" s="4">
        <f>SUM(B3:J3)-K3</f>
        <v>0</v>
      </c>
      <c r="N3" s="104"/>
      <c r="O3" s="106"/>
      <c r="P3" s="106"/>
      <c r="Q3" s="106"/>
      <c r="R3" s="106"/>
      <c r="S3" s="106"/>
      <c r="T3" s="105"/>
      <c r="U3" s="106"/>
      <c r="V3" s="105"/>
      <c r="W3" s="104"/>
    </row>
    <row r="4" spans="1:23" x14ac:dyDescent="0.25">
      <c r="A4" s="1" t="s">
        <v>10</v>
      </c>
      <c r="B4" s="18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  <c r="N4" s="104"/>
      <c r="O4" s="106"/>
      <c r="P4" s="106"/>
      <c r="Q4" s="106"/>
      <c r="R4" s="106"/>
      <c r="S4" s="106"/>
      <c r="T4" s="105"/>
      <c r="U4" s="106"/>
      <c r="V4" s="105"/>
      <c r="W4" s="104"/>
    </row>
    <row r="5" spans="1:23" x14ac:dyDescent="0.25">
      <c r="A5" s="1" t="s">
        <v>11</v>
      </c>
      <c r="B5" s="18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  <c r="N5" s="107"/>
      <c r="O5" s="107"/>
      <c r="P5" s="107"/>
      <c r="Q5" s="107"/>
      <c r="R5" s="107"/>
      <c r="S5" s="107"/>
      <c r="T5" s="105"/>
      <c r="U5" s="107"/>
      <c r="V5" s="105"/>
      <c r="W5" s="107"/>
    </row>
    <row r="6" spans="1:23" x14ac:dyDescent="0.25">
      <c r="A6" s="1" t="s">
        <v>12</v>
      </c>
      <c r="B6" s="18">
        <v>380668</v>
      </c>
      <c r="C6" s="3">
        <v>311465</v>
      </c>
      <c r="D6" s="3">
        <v>235017</v>
      </c>
      <c r="E6" s="3">
        <v>98515</v>
      </c>
      <c r="F6" s="3">
        <v>117794</v>
      </c>
      <c r="G6" s="3">
        <v>42014</v>
      </c>
      <c r="H6" s="3"/>
      <c r="I6" s="3">
        <v>13106</v>
      </c>
      <c r="J6" s="3"/>
      <c r="K6" s="3">
        <v>1198579</v>
      </c>
      <c r="L6" s="4">
        <f t="shared" si="0"/>
        <v>0</v>
      </c>
    </row>
    <row r="7" spans="1:23" x14ac:dyDescent="0.25">
      <c r="A7" s="1" t="s">
        <v>19</v>
      </c>
      <c r="B7" s="25">
        <f>SUM(B3,B6)</f>
        <v>3643139</v>
      </c>
      <c r="C7" s="5">
        <f t="shared" ref="C7:K7" si="1">SUM(C3,C6)</f>
        <v>2768646</v>
      </c>
      <c r="D7" s="5">
        <f t="shared" si="1"/>
        <v>2153508</v>
      </c>
      <c r="E7" s="5">
        <f t="shared" si="1"/>
        <v>854742</v>
      </c>
      <c r="F7" s="5">
        <f t="shared" si="1"/>
        <v>1160075</v>
      </c>
      <c r="G7" s="5">
        <f t="shared" si="1"/>
        <v>281795</v>
      </c>
      <c r="H7" s="5">
        <f t="shared" si="1"/>
        <v>0</v>
      </c>
      <c r="I7" s="5">
        <f t="shared" si="1"/>
        <v>84196</v>
      </c>
      <c r="J7" s="5"/>
      <c r="K7" s="5">
        <f t="shared" si="1"/>
        <v>10946101</v>
      </c>
      <c r="L7" s="4">
        <f t="shared" si="0"/>
        <v>0</v>
      </c>
    </row>
    <row r="8" spans="1:23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23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23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23" x14ac:dyDescent="0.25">
      <c r="A11" s="1" t="s">
        <v>8</v>
      </c>
      <c r="B11" s="18">
        <v>3643139</v>
      </c>
      <c r="C11" s="3">
        <v>2768646</v>
      </c>
      <c r="D11" s="3">
        <v>2153508</v>
      </c>
      <c r="E11" s="3">
        <v>854742</v>
      </c>
      <c r="F11" s="3">
        <v>1160075</v>
      </c>
      <c r="G11" s="3">
        <v>281795</v>
      </c>
      <c r="H11" s="3"/>
      <c r="I11" s="3">
        <v>84196</v>
      </c>
      <c r="J11" s="3"/>
      <c r="K11" s="3">
        <v>10946101</v>
      </c>
      <c r="L11" s="4">
        <f t="shared" si="0"/>
        <v>0</v>
      </c>
    </row>
    <row r="12" spans="1:23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23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23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23" x14ac:dyDescent="0.25">
      <c r="A16" s="1" t="s">
        <v>9</v>
      </c>
      <c r="B16" s="19">
        <v>20030.786922456613</v>
      </c>
      <c r="C16" s="9">
        <v>11956.932768767465</v>
      </c>
      <c r="D16" s="9">
        <v>11393.541343335623</v>
      </c>
      <c r="E16" s="9">
        <v>3896.6475341595105</v>
      </c>
      <c r="F16" s="9">
        <v>5639.70149146318</v>
      </c>
      <c r="G16" s="9">
        <v>1884.7575687439999</v>
      </c>
      <c r="H16" s="9"/>
      <c r="I16" s="9">
        <v>649.07504900000004</v>
      </c>
      <c r="J16" s="9"/>
      <c r="K16" s="9">
        <v>55451.442677926389</v>
      </c>
      <c r="L16" s="8">
        <f t="shared" si="0"/>
        <v>0</v>
      </c>
    </row>
    <row r="17" spans="1:12" x14ac:dyDescent="0.25">
      <c r="A17" s="1" t="s">
        <v>10</v>
      </c>
      <c r="B17" s="1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1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19">
        <v>47937.671365178459</v>
      </c>
      <c r="C19" s="9">
        <v>28307.028379087234</v>
      </c>
      <c r="D19" s="9">
        <v>38934.115047210958</v>
      </c>
      <c r="E19" s="9">
        <v>8339.0502674145428</v>
      </c>
      <c r="F19" s="9">
        <v>13032.486633134669</v>
      </c>
      <c r="G19" s="9">
        <v>8124.7710662560003</v>
      </c>
      <c r="H19" s="9"/>
      <c r="I19" s="9">
        <v>1160.45796</v>
      </c>
      <c r="J19" s="9"/>
      <c r="K19" s="9">
        <v>145835.58071828188</v>
      </c>
      <c r="L19" s="8">
        <f t="shared" si="0"/>
        <v>0</v>
      </c>
    </row>
    <row r="20" spans="1:12" x14ac:dyDescent="0.25">
      <c r="A20" s="1" t="s">
        <v>19</v>
      </c>
      <c r="B20" s="27">
        <f t="shared" ref="B20:K20" si="4">SUM(B16,B19)</f>
        <v>67968.458287635076</v>
      </c>
      <c r="C20" s="15">
        <f t="shared" si="4"/>
        <v>40263.961147854701</v>
      </c>
      <c r="D20" s="15">
        <f t="shared" si="4"/>
        <v>50327.656390546581</v>
      </c>
      <c r="E20" s="15">
        <f t="shared" si="4"/>
        <v>12235.697801574053</v>
      </c>
      <c r="F20" s="15">
        <f t="shared" si="4"/>
        <v>18672.188124597851</v>
      </c>
      <c r="G20" s="15">
        <f t="shared" si="4"/>
        <v>10009.528635000001</v>
      </c>
      <c r="H20" s="15">
        <f t="shared" si="4"/>
        <v>0</v>
      </c>
      <c r="I20" s="15">
        <f t="shared" si="4"/>
        <v>1809.533009</v>
      </c>
      <c r="J20" s="15">
        <f t="shared" si="4"/>
        <v>0</v>
      </c>
      <c r="K20" s="15">
        <f t="shared" si="4"/>
        <v>201287.02339620827</v>
      </c>
      <c r="L20" s="8">
        <f t="shared" si="0"/>
        <v>0</v>
      </c>
    </row>
    <row r="21" spans="1:12" x14ac:dyDescent="0.25">
      <c r="A21" s="1" t="s">
        <v>13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1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19">
        <v>183.85115506299999</v>
      </c>
      <c r="C23" s="9">
        <v>216.93314928612665</v>
      </c>
      <c r="D23" s="9">
        <v>282.51109372985042</v>
      </c>
      <c r="E23" s="9">
        <v>103.70387124736565</v>
      </c>
      <c r="F23" s="9">
        <v>167.05429152255368</v>
      </c>
      <c r="G23" s="9">
        <v>29.793446000000003</v>
      </c>
      <c r="H23" s="9"/>
      <c r="I23" s="9">
        <v>15.691000000000001</v>
      </c>
      <c r="J23" s="9"/>
      <c r="K23" s="9">
        <v>999.53800684889654</v>
      </c>
      <c r="L23" s="8">
        <f t="shared" si="0"/>
        <v>0</v>
      </c>
    </row>
    <row r="24" spans="1:12" x14ac:dyDescent="0.25">
      <c r="A24" s="1" t="s">
        <v>8</v>
      </c>
      <c r="B24" s="19">
        <v>68152.309442698082</v>
      </c>
      <c r="C24" s="9">
        <v>40480.894297140825</v>
      </c>
      <c r="D24" s="9">
        <v>50610.167484276433</v>
      </c>
      <c r="E24" s="9">
        <v>12339.401672821419</v>
      </c>
      <c r="F24" s="9">
        <v>18839.242416120404</v>
      </c>
      <c r="G24" s="9">
        <v>10039.322081</v>
      </c>
      <c r="H24" s="9"/>
      <c r="I24" s="9">
        <v>1825.224009</v>
      </c>
      <c r="J24" s="9"/>
      <c r="K24" s="9">
        <v>202286.56140305716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5">SUM(C20:C23)-C24</f>
        <v>0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0</v>
      </c>
      <c r="L25" s="8">
        <f t="shared" si="0"/>
        <v>0</v>
      </c>
    </row>
    <row r="26" spans="1:12" x14ac:dyDescent="0.25">
      <c r="A26" s="1"/>
      <c r="B26" s="18"/>
      <c r="C26" s="3"/>
      <c r="D26" s="3"/>
      <c r="E26" s="3"/>
      <c r="F26" s="3"/>
      <c r="G26" s="3"/>
      <c r="H26" s="3"/>
      <c r="I26" s="3"/>
      <c r="J26" s="3"/>
      <c r="K26" s="3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#DIV/0!</v>
      </c>
      <c r="C43" s="7" t="e">
        <f t="shared" si="10"/>
        <v>#DIV/0!</v>
      </c>
      <c r="D43" s="7" t="e">
        <f t="shared" si="10"/>
        <v>#N/A</v>
      </c>
      <c r="E43" s="7" t="e">
        <f t="shared" si="10"/>
        <v>#DIV/0!</v>
      </c>
      <c r="F43" s="7" t="e">
        <f t="shared" si="10"/>
        <v>#N/A</v>
      </c>
      <c r="G43" s="7" t="e">
        <f t="shared" si="10"/>
        <v>#N/A</v>
      </c>
      <c r="H43" s="7" t="e">
        <f t="shared" si="10"/>
        <v>#DIV/0!</v>
      </c>
      <c r="I43" s="7" t="e">
        <f t="shared" si="10"/>
        <v>#DIV/0!</v>
      </c>
      <c r="J43" s="7" t="e">
        <f t="shared" si="10"/>
        <v>#DIV/0!</v>
      </c>
      <c r="K43" s="7" t="e">
        <f t="shared" si="10"/>
        <v>#N/A</v>
      </c>
      <c r="L43" s="4" t="e">
        <f t="shared" si="0"/>
        <v>#DIV/0!</v>
      </c>
    </row>
    <row r="44" spans="1:12" x14ac:dyDescent="0.25">
      <c r="A44" s="1" t="s">
        <v>11</v>
      </c>
      <c r="B44" s="20" t="e">
        <f t="shared" si="10"/>
        <v>#DIV/0!</v>
      </c>
      <c r="C44" s="7" t="e">
        <f t="shared" si="10"/>
        <v>#DIV/0!</v>
      </c>
      <c r="D44" s="7" t="e">
        <f t="shared" si="10"/>
        <v>#N/A</v>
      </c>
      <c r="E44" s="7" t="e">
        <f t="shared" si="10"/>
        <v>#DIV/0!</v>
      </c>
      <c r="F44" s="7" t="e">
        <f t="shared" si="10"/>
        <v>#N/A</v>
      </c>
      <c r="G44" s="7" t="e">
        <f t="shared" si="10"/>
        <v>#N/A</v>
      </c>
      <c r="H44" s="7" t="e">
        <f t="shared" si="10"/>
        <v>#DIV/0!</v>
      </c>
      <c r="I44" s="7" t="e">
        <f t="shared" si="10"/>
        <v>#DIV/0!</v>
      </c>
      <c r="J44" s="7" t="e">
        <f t="shared" si="10"/>
        <v>#DIV/0!</v>
      </c>
      <c r="K44" s="7" t="e">
        <f t="shared" si="10"/>
        <v>#N/A</v>
      </c>
      <c r="L44" s="4" t="e">
        <f t="shared" si="0"/>
        <v>#DIV/0!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33C4-5528-4BB5-89A8-A16750B5CCC8}">
  <sheetPr>
    <tabColor theme="7" tint="0.79998168889431442"/>
  </sheetPr>
  <dimension ref="A1:X59"/>
  <sheetViews>
    <sheetView workbookViewId="0">
      <selection activeCell="Q17" sqref="Q17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24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  <c r="N2" s="144"/>
      <c r="O2" s="144"/>
      <c r="P2" s="144"/>
      <c r="Q2" s="144"/>
      <c r="R2" s="145"/>
      <c r="S2" s="144"/>
      <c r="T2" s="146"/>
      <c r="U2" s="144"/>
      <c r="V2" s="146"/>
      <c r="W2" s="144"/>
      <c r="X2" s="144"/>
    </row>
    <row r="3" spans="1:24" x14ac:dyDescent="0.25">
      <c r="A3" s="1" t="s">
        <v>9</v>
      </c>
      <c r="B3" s="18">
        <v>3317228</v>
      </c>
      <c r="C3" s="3">
        <v>2493142</v>
      </c>
      <c r="D3" s="3">
        <v>1947496</v>
      </c>
      <c r="E3" s="3">
        <v>759071</v>
      </c>
      <c r="F3" s="3">
        <v>1062135</v>
      </c>
      <c r="G3" s="3">
        <v>241955</v>
      </c>
      <c r="H3" s="3"/>
      <c r="I3" s="3">
        <v>73150</v>
      </c>
      <c r="J3" s="3"/>
      <c r="K3" s="3">
        <v>9894177</v>
      </c>
      <c r="L3" s="4">
        <f>SUM(B3:J3)-K3</f>
        <v>0</v>
      </c>
      <c r="N3" s="144"/>
      <c r="O3" s="145"/>
      <c r="P3" s="145"/>
      <c r="Q3" s="145"/>
      <c r="R3" s="145"/>
      <c r="S3" s="145"/>
      <c r="T3" s="146"/>
      <c r="U3" s="145"/>
      <c r="V3" s="146"/>
      <c r="W3" s="144"/>
      <c r="X3" s="144"/>
    </row>
    <row r="4" spans="1:24" x14ac:dyDescent="0.25">
      <c r="A4" s="1" t="s">
        <v>10</v>
      </c>
      <c r="B4" s="18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  <c r="N4" s="144"/>
      <c r="O4" s="145"/>
      <c r="P4" s="145"/>
      <c r="Q4" s="145"/>
      <c r="R4" s="145"/>
      <c r="S4" s="145"/>
      <c r="T4" s="146"/>
      <c r="U4" s="145"/>
      <c r="V4" s="146"/>
      <c r="W4" s="144"/>
      <c r="X4" s="144"/>
    </row>
    <row r="5" spans="1:24" x14ac:dyDescent="0.25">
      <c r="A5" s="1" t="s">
        <v>11</v>
      </c>
      <c r="B5" s="18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  <c r="N5" s="147"/>
      <c r="O5" s="147"/>
      <c r="P5" s="147"/>
      <c r="Q5" s="147"/>
      <c r="R5" s="147"/>
      <c r="S5" s="147"/>
      <c r="T5" s="146"/>
      <c r="U5" s="147"/>
      <c r="V5" s="146"/>
      <c r="W5" s="147"/>
      <c r="X5" s="147"/>
    </row>
    <row r="6" spans="1:24" x14ac:dyDescent="0.25">
      <c r="A6" s="1" t="s">
        <v>12</v>
      </c>
      <c r="B6" s="26">
        <v>380242</v>
      </c>
      <c r="C6" s="6">
        <v>317677</v>
      </c>
      <c r="D6" s="6">
        <v>234253</v>
      </c>
      <c r="E6" s="6">
        <v>98256</v>
      </c>
      <c r="F6" s="6">
        <v>117027</v>
      </c>
      <c r="G6" s="6">
        <v>41838</v>
      </c>
      <c r="H6" s="6"/>
      <c r="I6" s="6">
        <v>12366</v>
      </c>
      <c r="J6" s="6"/>
      <c r="K6" s="6">
        <v>1201659</v>
      </c>
      <c r="L6" s="4">
        <f t="shared" si="0"/>
        <v>0</v>
      </c>
    </row>
    <row r="7" spans="1:24" x14ac:dyDescent="0.25">
      <c r="A7" s="1" t="s">
        <v>19</v>
      </c>
      <c r="B7" s="25">
        <f>SUM(B3,B6)</f>
        <v>3697470</v>
      </c>
      <c r="C7" s="5">
        <f t="shared" ref="C7:K7" si="1">SUM(C3,C6)</f>
        <v>2810819</v>
      </c>
      <c r="D7" s="5">
        <f t="shared" si="1"/>
        <v>2181749</v>
      </c>
      <c r="E7" s="5">
        <f t="shared" si="1"/>
        <v>857327</v>
      </c>
      <c r="F7" s="5">
        <f t="shared" si="1"/>
        <v>1179162</v>
      </c>
      <c r="G7" s="5">
        <f t="shared" si="1"/>
        <v>283793</v>
      </c>
      <c r="H7" s="5">
        <f t="shared" si="1"/>
        <v>0</v>
      </c>
      <c r="I7" s="5">
        <f t="shared" si="1"/>
        <v>85516</v>
      </c>
      <c r="J7" s="5">
        <f t="shared" si="1"/>
        <v>0</v>
      </c>
      <c r="K7" s="5">
        <f t="shared" si="1"/>
        <v>11095836</v>
      </c>
      <c r="L7" s="4">
        <f t="shared" si="0"/>
        <v>0</v>
      </c>
    </row>
    <row r="8" spans="1:24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24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24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24" x14ac:dyDescent="0.25">
      <c r="A11" s="1" t="s">
        <v>8</v>
      </c>
      <c r="B11" s="18">
        <v>3697470</v>
      </c>
      <c r="C11" s="3">
        <v>2810819</v>
      </c>
      <c r="D11" s="3">
        <v>2181749</v>
      </c>
      <c r="E11" s="3">
        <v>857327</v>
      </c>
      <c r="F11" s="3">
        <v>1179162</v>
      </c>
      <c r="G11" s="3">
        <v>283793</v>
      </c>
      <c r="H11" s="3"/>
      <c r="I11" s="3">
        <v>85516</v>
      </c>
      <c r="J11" s="3"/>
      <c r="K11" s="3">
        <v>11095836</v>
      </c>
      <c r="L11" s="4">
        <f t="shared" si="0"/>
        <v>0</v>
      </c>
    </row>
    <row r="12" spans="1:24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24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24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24" x14ac:dyDescent="0.25">
      <c r="A16" s="1" t="s">
        <v>9</v>
      </c>
      <c r="B16" s="19">
        <v>20492.783828200001</v>
      </c>
      <c r="C16" s="9">
        <v>11852.172616</v>
      </c>
      <c r="D16" s="9">
        <v>11580.952588</v>
      </c>
      <c r="E16" s="9">
        <v>3874.4846616</v>
      </c>
      <c r="F16" s="9">
        <v>5627.7836703900002</v>
      </c>
      <c r="G16" s="9">
        <v>1931.2172504</v>
      </c>
      <c r="H16" s="9"/>
      <c r="I16" s="9">
        <v>661.51366900000005</v>
      </c>
      <c r="J16" s="9"/>
      <c r="K16" s="9">
        <v>56020.908283589997</v>
      </c>
      <c r="L16" s="8">
        <f t="shared" si="0"/>
        <v>0</v>
      </c>
    </row>
    <row r="17" spans="1:12" x14ac:dyDescent="0.25">
      <c r="A17" s="1" t="s">
        <v>10</v>
      </c>
      <c r="B17" s="1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1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28">
        <v>47713.603461999999</v>
      </c>
      <c r="C19" s="14">
        <v>27082.3086731</v>
      </c>
      <c r="D19" s="14">
        <v>39384.389050670005</v>
      </c>
      <c r="E19" s="14">
        <v>7935.3027752999997</v>
      </c>
      <c r="F19" s="14">
        <v>13066.95330831</v>
      </c>
      <c r="G19" s="14">
        <v>8061.1589955999998</v>
      </c>
      <c r="H19" s="14"/>
      <c r="I19" s="14">
        <v>1116.8064254000001</v>
      </c>
      <c r="J19" s="14"/>
      <c r="K19" s="14">
        <v>144360.52269037999</v>
      </c>
      <c r="L19" s="8">
        <f t="shared" si="0"/>
        <v>0</v>
      </c>
    </row>
    <row r="20" spans="1:12" x14ac:dyDescent="0.25">
      <c r="A20" s="1" t="s">
        <v>19</v>
      </c>
      <c r="B20" s="27">
        <f>SUM(B16,B19)</f>
        <v>68206.3872902</v>
      </c>
      <c r="C20" s="15">
        <f>SUM(C16,C19)</f>
        <v>38934.481289100004</v>
      </c>
      <c r="D20" s="15">
        <f>SUM(D16,D19)</f>
        <v>50965.341638670005</v>
      </c>
      <c r="E20" s="15">
        <f>SUM(E16,E19)</f>
        <v>11809.7874369</v>
      </c>
      <c r="F20" s="15">
        <f t="shared" ref="F20:K20" si="4">SUM(F16,F19)</f>
        <v>18694.736978699999</v>
      </c>
      <c r="G20" s="15">
        <f t="shared" si="4"/>
        <v>9992.3762459999998</v>
      </c>
      <c r="H20" s="15">
        <f t="shared" si="4"/>
        <v>0</v>
      </c>
      <c r="I20" s="15">
        <f t="shared" si="4"/>
        <v>1778.3200944</v>
      </c>
      <c r="J20" s="15">
        <f t="shared" si="4"/>
        <v>0</v>
      </c>
      <c r="K20" s="15">
        <f t="shared" si="4"/>
        <v>200381.43097396998</v>
      </c>
      <c r="L20" s="8">
        <f t="shared" si="0"/>
        <v>0</v>
      </c>
    </row>
    <row r="21" spans="1:12" x14ac:dyDescent="0.25">
      <c r="A21" s="1" t="s">
        <v>13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1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19">
        <v>183.08019720999999</v>
      </c>
      <c r="C23" s="9">
        <v>407.17137714500001</v>
      </c>
      <c r="D23" s="9">
        <v>294.8363243</v>
      </c>
      <c r="E23" s="9">
        <v>129.67561949</v>
      </c>
      <c r="F23" s="9">
        <v>166.18418359859999</v>
      </c>
      <c r="G23" s="9">
        <v>31.368756000000001</v>
      </c>
      <c r="H23" s="9"/>
      <c r="I23" s="9">
        <v>15.4208</v>
      </c>
      <c r="J23" s="9"/>
      <c r="K23" s="9">
        <v>1227.7372577436001</v>
      </c>
      <c r="L23" s="8">
        <f t="shared" si="0"/>
        <v>0</v>
      </c>
    </row>
    <row r="24" spans="1:12" x14ac:dyDescent="0.25">
      <c r="A24" s="1" t="s">
        <v>8</v>
      </c>
      <c r="B24" s="19">
        <v>68389.467487410002</v>
      </c>
      <c r="C24" s="9">
        <v>39341.652666245005</v>
      </c>
      <c r="D24" s="9">
        <v>51260.177962970003</v>
      </c>
      <c r="E24" s="9">
        <v>11939.463056390001</v>
      </c>
      <c r="F24" s="9">
        <v>18860.9211622986</v>
      </c>
      <c r="G24" s="9">
        <v>10023.745002</v>
      </c>
      <c r="H24" s="9"/>
      <c r="I24" s="9">
        <v>1793.7408944000001</v>
      </c>
      <c r="J24" s="9"/>
      <c r="K24" s="9">
        <v>201609.16823171359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5">SUM(C20:C23)-C24</f>
        <v>0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0</v>
      </c>
      <c r="L25" s="8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#DIV/0!</v>
      </c>
      <c r="C43" s="7" t="e">
        <f t="shared" si="10"/>
        <v>#DIV/0!</v>
      </c>
      <c r="D43" s="7" t="e">
        <f t="shared" si="10"/>
        <v>#N/A</v>
      </c>
      <c r="E43" s="7" t="e">
        <f t="shared" si="10"/>
        <v>#DIV/0!</v>
      </c>
      <c r="F43" s="7" t="e">
        <f t="shared" si="10"/>
        <v>#N/A</v>
      </c>
      <c r="G43" s="7" t="e">
        <f t="shared" si="10"/>
        <v>#N/A</v>
      </c>
      <c r="H43" s="7" t="e">
        <f t="shared" si="10"/>
        <v>#DIV/0!</v>
      </c>
      <c r="I43" s="7" t="e">
        <f t="shared" si="10"/>
        <v>#DIV/0!</v>
      </c>
      <c r="J43" s="7" t="e">
        <f t="shared" si="10"/>
        <v>#DIV/0!</v>
      </c>
      <c r="K43" s="7" t="e">
        <f t="shared" si="10"/>
        <v>#N/A</v>
      </c>
      <c r="L43" s="4" t="e">
        <f t="shared" si="0"/>
        <v>#DIV/0!</v>
      </c>
    </row>
    <row r="44" spans="1:12" x14ac:dyDescent="0.25">
      <c r="A44" s="1" t="s">
        <v>11</v>
      </c>
      <c r="B44" s="20" t="e">
        <f t="shared" si="10"/>
        <v>#DIV/0!</v>
      </c>
      <c r="C44" s="7" t="e">
        <f t="shared" si="10"/>
        <v>#DIV/0!</v>
      </c>
      <c r="D44" s="7" t="e">
        <f t="shared" si="10"/>
        <v>#N/A</v>
      </c>
      <c r="E44" s="7" t="e">
        <f t="shared" si="10"/>
        <v>#DIV/0!</v>
      </c>
      <c r="F44" s="7" t="e">
        <f t="shared" si="10"/>
        <v>#N/A</v>
      </c>
      <c r="G44" s="7" t="e">
        <f t="shared" si="10"/>
        <v>#N/A</v>
      </c>
      <c r="H44" s="7" t="e">
        <f t="shared" si="10"/>
        <v>#DIV/0!</v>
      </c>
      <c r="I44" s="7" t="e">
        <f t="shared" si="10"/>
        <v>#DIV/0!</v>
      </c>
      <c r="J44" s="7" t="e">
        <f t="shared" si="10"/>
        <v>#DIV/0!</v>
      </c>
      <c r="K44" s="7" t="e">
        <f t="shared" si="10"/>
        <v>#N/A</v>
      </c>
      <c r="L44" s="4" t="e">
        <f t="shared" si="0"/>
        <v>#DIV/0!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2EC8-309A-4B7F-BF27-F3A75724F825}">
  <sheetPr>
    <tabColor theme="7" tint="0.79998168889431442"/>
  </sheetPr>
  <dimension ref="A1:X59"/>
  <sheetViews>
    <sheetView workbookViewId="0">
      <selection activeCell="S10" sqref="S10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24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  <c r="O2" s="144"/>
      <c r="P2" s="144"/>
      <c r="Q2" s="144"/>
      <c r="R2" s="144"/>
      <c r="S2" s="145"/>
      <c r="T2" s="144"/>
      <c r="U2" s="146"/>
      <c r="V2" s="144"/>
      <c r="W2" s="146"/>
      <c r="X2" s="144"/>
    </row>
    <row r="3" spans="1:24" x14ac:dyDescent="0.25">
      <c r="A3" s="1" t="s">
        <v>9</v>
      </c>
      <c r="B3" s="18">
        <v>3370758</v>
      </c>
      <c r="C3" s="3">
        <v>2544179</v>
      </c>
      <c r="D3" s="3">
        <v>1984475</v>
      </c>
      <c r="E3" s="3">
        <v>790133</v>
      </c>
      <c r="F3" s="3">
        <v>1075472</v>
      </c>
      <c r="G3" s="3">
        <v>244282</v>
      </c>
      <c r="H3" s="3"/>
      <c r="I3" s="3">
        <v>72870</v>
      </c>
      <c r="J3" s="3"/>
      <c r="K3" s="3">
        <v>10082169</v>
      </c>
      <c r="L3" s="4">
        <f>SUM(B3:J3)-K3</f>
        <v>0</v>
      </c>
      <c r="O3" s="144"/>
      <c r="P3" s="145"/>
      <c r="Q3" s="145"/>
      <c r="R3" s="145"/>
      <c r="S3" s="145"/>
      <c r="T3" s="145"/>
      <c r="U3" s="146"/>
      <c r="V3" s="145"/>
      <c r="W3" s="146"/>
      <c r="X3" s="144"/>
    </row>
    <row r="4" spans="1:24" x14ac:dyDescent="0.25">
      <c r="A4" s="1" t="s">
        <v>10</v>
      </c>
      <c r="B4" s="18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  <c r="O4" s="144"/>
      <c r="P4" s="145"/>
      <c r="Q4" s="145"/>
      <c r="R4" s="145"/>
      <c r="S4" s="145"/>
      <c r="T4" s="145"/>
      <c r="U4" s="146"/>
      <c r="V4" s="145"/>
      <c r="W4" s="146"/>
      <c r="X4" s="144"/>
    </row>
    <row r="5" spans="1:24" x14ac:dyDescent="0.25">
      <c r="A5" s="1" t="s">
        <v>11</v>
      </c>
      <c r="B5" s="18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  <c r="O5" s="147"/>
      <c r="P5" s="147"/>
      <c r="Q5" s="147"/>
      <c r="R5" s="147"/>
      <c r="S5" s="147"/>
      <c r="T5" s="147"/>
      <c r="U5" s="146"/>
      <c r="V5" s="147"/>
      <c r="W5" s="146"/>
      <c r="X5" s="147"/>
    </row>
    <row r="6" spans="1:24" x14ac:dyDescent="0.25">
      <c r="A6" s="1" t="s">
        <v>12</v>
      </c>
      <c r="B6" s="26">
        <v>381283</v>
      </c>
      <c r="C6" s="6">
        <v>323549</v>
      </c>
      <c r="D6" s="6">
        <v>236692</v>
      </c>
      <c r="E6" s="6">
        <v>100263</v>
      </c>
      <c r="F6" s="6">
        <v>117004</v>
      </c>
      <c r="G6" s="6">
        <v>41677</v>
      </c>
      <c r="H6" s="6"/>
      <c r="I6" s="6">
        <v>12210</v>
      </c>
      <c r="J6" s="6"/>
      <c r="K6" s="6">
        <v>1212678</v>
      </c>
      <c r="L6" s="4">
        <f t="shared" si="0"/>
        <v>0</v>
      </c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4" x14ac:dyDescent="0.25">
      <c r="A7" s="1" t="s">
        <v>19</v>
      </c>
      <c r="B7" s="25">
        <f>SUM(B3,B6)</f>
        <v>3752041</v>
      </c>
      <c r="C7" s="5">
        <f t="shared" ref="C7:K7" si="1">SUM(C3,C6)</f>
        <v>2867728</v>
      </c>
      <c r="D7" s="5">
        <f t="shared" si="1"/>
        <v>2221167</v>
      </c>
      <c r="E7" s="5">
        <f t="shared" si="1"/>
        <v>890396</v>
      </c>
      <c r="F7" s="5">
        <f t="shared" si="1"/>
        <v>1192476</v>
      </c>
      <c r="G7" s="5">
        <f t="shared" si="1"/>
        <v>285959</v>
      </c>
      <c r="H7" s="5">
        <f t="shared" si="1"/>
        <v>0</v>
      </c>
      <c r="I7" s="5"/>
      <c r="J7" s="5"/>
      <c r="K7" s="5">
        <f t="shared" si="1"/>
        <v>11294847</v>
      </c>
      <c r="L7" s="4">
        <f t="shared" si="0"/>
        <v>-85080</v>
      </c>
    </row>
    <row r="8" spans="1:24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24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24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24" x14ac:dyDescent="0.25">
      <c r="A11" s="1" t="s">
        <v>8</v>
      </c>
      <c r="B11" s="18">
        <v>3752041</v>
      </c>
      <c r="C11" s="3">
        <v>2867728</v>
      </c>
      <c r="D11" s="3">
        <v>2221167</v>
      </c>
      <c r="E11" s="3">
        <v>890396</v>
      </c>
      <c r="F11" s="3">
        <v>1192476</v>
      </c>
      <c r="G11" s="3">
        <v>285959</v>
      </c>
      <c r="H11" s="3"/>
      <c r="I11" s="3">
        <v>85080</v>
      </c>
      <c r="J11" s="3"/>
      <c r="K11" s="3">
        <v>11294847</v>
      </c>
      <c r="L11" s="4">
        <f t="shared" si="0"/>
        <v>0</v>
      </c>
    </row>
    <row r="12" spans="1:24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-85080</v>
      </c>
      <c r="J12" s="4">
        <f t="shared" si="2"/>
        <v>0</v>
      </c>
      <c r="K12" s="4">
        <f t="shared" si="2"/>
        <v>0</v>
      </c>
      <c r="L12" s="4">
        <f t="shared" si="0"/>
        <v>-85080</v>
      </c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24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24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24" x14ac:dyDescent="0.25">
      <c r="A16" s="1" t="s">
        <v>9</v>
      </c>
      <c r="B16" s="19">
        <v>19942</v>
      </c>
      <c r="C16" s="9">
        <v>12240.334998089933</v>
      </c>
      <c r="D16" s="9">
        <v>11310.400981068004</v>
      </c>
      <c r="E16" s="9">
        <v>3754.8343125208644</v>
      </c>
      <c r="F16" s="9">
        <v>5451.764511405444</v>
      </c>
      <c r="G16" s="9">
        <v>1948.2733575299999</v>
      </c>
      <c r="H16" s="9"/>
      <c r="I16" s="9">
        <v>648.57899999999995</v>
      </c>
      <c r="J16" s="9"/>
      <c r="K16" s="9">
        <v>55296.140473152693</v>
      </c>
      <c r="L16" s="8">
        <f t="shared" si="0"/>
        <v>4.6687461552210152E-2</v>
      </c>
    </row>
    <row r="17" spans="1:12" x14ac:dyDescent="0.25">
      <c r="A17" s="1" t="s">
        <v>10</v>
      </c>
      <c r="B17" s="1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1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28">
        <v>48435.077108286503</v>
      </c>
      <c r="C19" s="14">
        <v>26971.641698053139</v>
      </c>
      <c r="D19" s="14">
        <v>38908.241998327001</v>
      </c>
      <c r="E19" s="14">
        <v>8042.3326758062722</v>
      </c>
      <c r="F19" s="14">
        <v>13210.798013818701</v>
      </c>
      <c r="G19" s="14">
        <v>8020.8312182</v>
      </c>
      <c r="H19" s="14"/>
      <c r="I19" s="14">
        <v>1101.2939999999999</v>
      </c>
      <c r="J19" s="14"/>
      <c r="K19" s="14">
        <v>144690.21671249165</v>
      </c>
      <c r="L19" s="8">
        <f t="shared" si="0"/>
        <v>0</v>
      </c>
    </row>
    <row r="20" spans="1:12" x14ac:dyDescent="0.25">
      <c r="A20" s="1" t="s">
        <v>19</v>
      </c>
      <c r="B20" s="27">
        <f>SUM(B16,B19)</f>
        <v>68377.077108286496</v>
      </c>
      <c r="C20" s="15">
        <f>SUM(C16,C19)</f>
        <v>39211.976696143072</v>
      </c>
      <c r="D20" s="15">
        <f>SUM(D16,D19)</f>
        <v>50218.642979395008</v>
      </c>
      <c r="E20" s="15">
        <f>SUM(E16,E19)</f>
        <v>11797.166988327137</v>
      </c>
      <c r="F20" s="15">
        <f t="shared" ref="F20:K20" si="4">SUM(F16,F19)</f>
        <v>18662.562525224144</v>
      </c>
      <c r="G20" s="15">
        <f t="shared" si="4"/>
        <v>9969.1045757299999</v>
      </c>
      <c r="H20" s="15">
        <f t="shared" si="4"/>
        <v>0</v>
      </c>
      <c r="I20" s="15">
        <f t="shared" si="4"/>
        <v>1749.8729999999998</v>
      </c>
      <c r="J20" s="15">
        <f t="shared" si="4"/>
        <v>0</v>
      </c>
      <c r="K20" s="15">
        <f t="shared" si="4"/>
        <v>199986.35718564433</v>
      </c>
      <c r="L20" s="8">
        <f t="shared" si="0"/>
        <v>4.6687461523106322E-2</v>
      </c>
    </row>
    <row r="21" spans="1:12" x14ac:dyDescent="0.25">
      <c r="A21" s="1" t="s">
        <v>13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1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19">
        <v>233</v>
      </c>
      <c r="C23" s="9">
        <v>201.90765328209653</v>
      </c>
      <c r="D23" s="9">
        <v>311.23459300000002</v>
      </c>
      <c r="E23" s="9">
        <v>120.20960468039877</v>
      </c>
      <c r="F23" s="9">
        <v>220.23237510536393</v>
      </c>
      <c r="G23" s="9">
        <v>29.859867717999997</v>
      </c>
      <c r="H23" s="9"/>
      <c r="I23" s="9">
        <v>1.0289999999999999</v>
      </c>
      <c r="J23" s="9"/>
      <c r="K23" s="9">
        <v>1117.4730937858592</v>
      </c>
      <c r="L23" s="8">
        <f t="shared" si="0"/>
        <v>0</v>
      </c>
    </row>
    <row r="24" spans="1:12" x14ac:dyDescent="0.25">
      <c r="A24" s="1" t="s">
        <v>8</v>
      </c>
      <c r="B24" s="19">
        <v>68610.030420824944</v>
      </c>
      <c r="C24" s="9">
        <v>39413.884349425171</v>
      </c>
      <c r="D24" s="9">
        <v>50529.877572395009</v>
      </c>
      <c r="E24" s="9">
        <v>11917.376593007535</v>
      </c>
      <c r="F24" s="9">
        <v>18882.794900329507</v>
      </c>
      <c r="G24" s="9">
        <v>9998.9644434479997</v>
      </c>
      <c r="H24" s="9"/>
      <c r="I24" s="9">
        <v>1750.9019999999998</v>
      </c>
      <c r="J24" s="9"/>
      <c r="K24" s="9">
        <v>201103.8302794302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4.6687461552210152E-2</v>
      </c>
      <c r="C25" s="8">
        <f t="shared" ref="C25:K25" si="5">SUM(C20:C23)-C24</f>
        <v>0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0</v>
      </c>
      <c r="L25" s="8">
        <f t="shared" si="0"/>
        <v>4.6687461552210152E-2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#DIV/0!</v>
      </c>
      <c r="C43" s="7" t="e">
        <f t="shared" si="10"/>
        <v>#DIV/0!</v>
      </c>
      <c r="D43" s="7" t="e">
        <f t="shared" si="10"/>
        <v>#N/A</v>
      </c>
      <c r="E43" s="7" t="e">
        <f t="shared" si="10"/>
        <v>#DIV/0!</v>
      </c>
      <c r="F43" s="7" t="e">
        <f t="shared" si="10"/>
        <v>#N/A</v>
      </c>
      <c r="G43" s="7" t="e">
        <f t="shared" si="10"/>
        <v>#N/A</v>
      </c>
      <c r="H43" s="7" t="e">
        <f t="shared" si="10"/>
        <v>#DIV/0!</v>
      </c>
      <c r="I43" s="7" t="e">
        <f t="shared" si="10"/>
        <v>#DIV/0!</v>
      </c>
      <c r="J43" s="7" t="e">
        <f t="shared" si="10"/>
        <v>#DIV/0!</v>
      </c>
      <c r="K43" s="7" t="e">
        <f t="shared" si="10"/>
        <v>#N/A</v>
      </c>
      <c r="L43" s="4" t="e">
        <f t="shared" si="0"/>
        <v>#DIV/0!</v>
      </c>
    </row>
    <row r="44" spans="1:12" x14ac:dyDescent="0.25">
      <c r="A44" s="1" t="s">
        <v>11</v>
      </c>
      <c r="B44" s="20" t="e">
        <f t="shared" si="10"/>
        <v>#DIV/0!</v>
      </c>
      <c r="C44" s="7" t="e">
        <f t="shared" si="10"/>
        <v>#DIV/0!</v>
      </c>
      <c r="D44" s="7" t="e">
        <f t="shared" si="10"/>
        <v>#N/A</v>
      </c>
      <c r="E44" s="7" t="e">
        <f t="shared" si="10"/>
        <v>#DIV/0!</v>
      </c>
      <c r="F44" s="7" t="e">
        <f t="shared" si="10"/>
        <v>#N/A</v>
      </c>
      <c r="G44" s="7" t="e">
        <f t="shared" si="10"/>
        <v>#N/A</v>
      </c>
      <c r="H44" s="7" t="e">
        <f t="shared" si="10"/>
        <v>#DIV/0!</v>
      </c>
      <c r="I44" s="7" t="e">
        <f t="shared" si="10"/>
        <v>#DIV/0!</v>
      </c>
      <c r="J44" s="7" t="e">
        <f t="shared" si="10"/>
        <v>#DIV/0!</v>
      </c>
      <c r="K44" s="7" t="e">
        <f t="shared" si="10"/>
        <v>#N/A</v>
      </c>
      <c r="L44" s="4" t="e">
        <f t="shared" si="0"/>
        <v>#DIV/0!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8965-9F53-4D92-A059-94F45E30ECB9}">
  <sheetPr>
    <tabColor theme="7" tint="0.79998168889431442"/>
  </sheetPr>
  <dimension ref="A1:L59"/>
  <sheetViews>
    <sheetView topLeftCell="A13" workbookViewId="0">
      <selection activeCell="I20" sqref="I20:K20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>
        <v>3418825</v>
      </c>
      <c r="C3" s="3">
        <v>2587076</v>
      </c>
      <c r="D3" s="3">
        <v>2010650</v>
      </c>
      <c r="E3" s="3">
        <v>801236</v>
      </c>
      <c r="F3" s="3">
        <v>1088669</v>
      </c>
      <c r="G3" s="3">
        <v>246751</v>
      </c>
      <c r="H3" s="3"/>
      <c r="I3" s="3">
        <v>73426</v>
      </c>
      <c r="J3" s="3"/>
      <c r="K3" s="3">
        <v>10226633</v>
      </c>
      <c r="L3" s="4">
        <f>SUM(B3:J3)-K3</f>
        <v>0</v>
      </c>
    </row>
    <row r="4" spans="1:12" x14ac:dyDescent="0.25">
      <c r="A4" s="1" t="s">
        <v>10</v>
      </c>
      <c r="B4" s="18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8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26">
        <v>381297</v>
      </c>
      <c r="C6" s="6">
        <v>326393</v>
      </c>
      <c r="D6" s="6">
        <v>238286</v>
      </c>
      <c r="E6" s="6">
        <v>100677</v>
      </c>
      <c r="F6" s="6">
        <v>112905</v>
      </c>
      <c r="G6" s="6">
        <v>41758</v>
      </c>
      <c r="H6" s="6"/>
      <c r="I6" s="6">
        <v>11991</v>
      </c>
      <c r="J6" s="5"/>
      <c r="K6" s="3">
        <v>1213307</v>
      </c>
      <c r="L6" s="4">
        <f t="shared" si="0"/>
        <v>0</v>
      </c>
    </row>
    <row r="7" spans="1:12" x14ac:dyDescent="0.25">
      <c r="A7" s="1" t="s">
        <v>19</v>
      </c>
      <c r="B7" s="25">
        <f>SUM(B3,B6)</f>
        <v>3800122</v>
      </c>
      <c r="C7" s="5">
        <f t="shared" ref="C7:K7" si="1">SUM(C3,C6)</f>
        <v>2913469</v>
      </c>
      <c r="D7" s="5">
        <f t="shared" si="1"/>
        <v>2248936</v>
      </c>
      <c r="E7" s="5">
        <f t="shared" si="1"/>
        <v>901913</v>
      </c>
      <c r="F7" s="5">
        <f t="shared" si="1"/>
        <v>1201574</v>
      </c>
      <c r="G7" s="5">
        <f t="shared" si="1"/>
        <v>288509</v>
      </c>
      <c r="H7" s="5">
        <f t="shared" si="1"/>
        <v>0</v>
      </c>
      <c r="I7" s="5">
        <f t="shared" si="1"/>
        <v>85417</v>
      </c>
      <c r="J7" s="5"/>
      <c r="K7" s="5">
        <f t="shared" si="1"/>
        <v>11439940</v>
      </c>
      <c r="L7" s="4">
        <f t="shared" si="0"/>
        <v>0</v>
      </c>
    </row>
    <row r="8" spans="1:12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>
        <v>3800122</v>
      </c>
      <c r="C11" s="3">
        <v>2913469</v>
      </c>
      <c r="D11" s="3">
        <v>2248936</v>
      </c>
      <c r="E11" s="3">
        <v>901913</v>
      </c>
      <c r="F11" s="3">
        <v>1201574</v>
      </c>
      <c r="G11" s="3">
        <v>288509</v>
      </c>
      <c r="H11" s="3"/>
      <c r="I11" s="3">
        <v>85417</v>
      </c>
      <c r="J11" s="3"/>
      <c r="K11" s="3">
        <v>11439940</v>
      </c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19">
        <v>20245.605140432821</v>
      </c>
      <c r="C16" s="9">
        <v>11870.850492856594</v>
      </c>
      <c r="D16" s="9">
        <v>11566.9</v>
      </c>
      <c r="E16" s="9">
        <v>3742.3269151427126</v>
      </c>
      <c r="F16" s="9">
        <v>5326.6365857499995</v>
      </c>
      <c r="G16" s="9">
        <v>1967.9018956286661</v>
      </c>
      <c r="H16" s="9"/>
      <c r="I16" s="9">
        <v>650.35500000000002</v>
      </c>
      <c r="J16" s="9"/>
      <c r="K16" s="9">
        <v>55370.5760298108</v>
      </c>
      <c r="L16" s="8">
        <f t="shared" si="0"/>
        <v>0</v>
      </c>
    </row>
    <row r="17" spans="1:12" x14ac:dyDescent="0.25">
      <c r="A17" s="1" t="s">
        <v>10</v>
      </c>
      <c r="B17" s="1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1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28">
        <v>47304.360105567175</v>
      </c>
      <c r="C19" s="14">
        <v>29201.672838157574</v>
      </c>
      <c r="D19" s="14">
        <v>36885.919608498996</v>
      </c>
      <c r="E19" s="14">
        <v>7895.9556180270838</v>
      </c>
      <c r="F19" s="14">
        <v>12747.081229714</v>
      </c>
      <c r="G19" s="14">
        <v>8387.0814584353411</v>
      </c>
      <c r="H19" s="14"/>
      <c r="I19" s="14">
        <v>1066.184</v>
      </c>
      <c r="J19" s="15"/>
      <c r="K19" s="9">
        <v>143488.25485840018</v>
      </c>
      <c r="L19" s="8">
        <f t="shared" si="0"/>
        <v>0</v>
      </c>
    </row>
    <row r="20" spans="1:12" x14ac:dyDescent="0.25">
      <c r="A20" s="1" t="s">
        <v>19</v>
      </c>
      <c r="B20" s="27">
        <f t="shared" ref="B20:K20" si="4">SUM(B16,B19)</f>
        <v>67549.965245999992</v>
      </c>
      <c r="C20" s="15">
        <f t="shared" si="4"/>
        <v>41072.52333101417</v>
      </c>
      <c r="D20" s="15">
        <f t="shared" si="4"/>
        <v>48452.819608498998</v>
      </c>
      <c r="E20" s="15">
        <f t="shared" si="4"/>
        <v>11638.282533169797</v>
      </c>
      <c r="F20" s="15">
        <f t="shared" si="4"/>
        <v>18073.717815463999</v>
      </c>
      <c r="G20" s="15">
        <f t="shared" si="4"/>
        <v>10354.983354064007</v>
      </c>
      <c r="H20" s="15">
        <f t="shared" si="4"/>
        <v>0</v>
      </c>
      <c r="I20" s="15">
        <f t="shared" si="4"/>
        <v>1716.539</v>
      </c>
      <c r="J20" s="15">
        <f t="shared" si="4"/>
        <v>0</v>
      </c>
      <c r="K20" s="15">
        <f t="shared" si="4"/>
        <v>198858.83088821097</v>
      </c>
      <c r="L20" s="8">
        <f t="shared" si="0"/>
        <v>0</v>
      </c>
    </row>
    <row r="21" spans="1:12" x14ac:dyDescent="0.25">
      <c r="A21" s="1" t="s">
        <v>13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1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19">
        <v>236.28054800000001</v>
      </c>
      <c r="C23" s="9">
        <v>424.58507515581999</v>
      </c>
      <c r="D23" s="9">
        <v>322.8</v>
      </c>
      <c r="E23" s="9">
        <v>110.97652991358414</v>
      </c>
      <c r="F23" s="9">
        <v>180.232</v>
      </c>
      <c r="G23" s="9">
        <v>28.611281872999999</v>
      </c>
      <c r="H23" s="9"/>
      <c r="I23" s="9">
        <v>1.103</v>
      </c>
      <c r="J23" s="9"/>
      <c r="K23" s="9">
        <v>1304.5884349424041</v>
      </c>
      <c r="L23" s="8">
        <f t="shared" si="0"/>
        <v>0</v>
      </c>
    </row>
    <row r="24" spans="1:12" x14ac:dyDescent="0.25">
      <c r="A24" s="1" t="s">
        <v>8</v>
      </c>
      <c r="B24" s="19">
        <v>67786.245793999988</v>
      </c>
      <c r="C24" s="9">
        <v>41497.108406169988</v>
      </c>
      <c r="D24" s="9">
        <v>48775.619608499001</v>
      </c>
      <c r="E24" s="9">
        <v>11749.25906308338</v>
      </c>
      <c r="F24" s="9">
        <v>18253.949815463999</v>
      </c>
      <c r="G24" s="9">
        <v>10383.594635937006</v>
      </c>
      <c r="H24" s="9"/>
      <c r="I24" s="9">
        <v>1717.6420000000001</v>
      </c>
      <c r="J24" s="9"/>
      <c r="K24" s="9">
        <v>200163.41932315339</v>
      </c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5">SUM(C20:C23)-C24</f>
        <v>0</v>
      </c>
      <c r="D25" s="8">
        <f t="shared" si="5"/>
        <v>0</v>
      </c>
      <c r="E25" s="8">
        <f t="shared" si="5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0</v>
      </c>
      <c r="L25" s="8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6">C2</f>
        <v>Vic</v>
      </c>
      <c r="D28" s="9" t="str">
        <f t="shared" si="6"/>
        <v>Qld</v>
      </c>
      <c r="E28" s="9" t="str">
        <f t="shared" si="6"/>
        <v>SA</v>
      </c>
      <c r="F28" s="9" t="str">
        <f t="shared" si="6"/>
        <v>WA</v>
      </c>
      <c r="G28" s="9" t="str">
        <f t="shared" si="6"/>
        <v>Tas</v>
      </c>
      <c r="H28" s="9" t="str">
        <f t="shared" si="6"/>
        <v>[ACT]</v>
      </c>
      <c r="I28" s="9" t="str">
        <f t="shared" si="6"/>
        <v>NT</v>
      </c>
      <c r="J28" s="9" t="str">
        <f t="shared" si="6"/>
        <v>[PNG]</v>
      </c>
      <c r="K28" s="9" t="str">
        <f t="shared" si="6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7">C24*C50/100</f>
        <v>0</v>
      </c>
      <c r="D37" s="15">
        <f t="shared" si="7"/>
        <v>0</v>
      </c>
      <c r="E37" s="15">
        <f t="shared" si="7"/>
        <v>0</v>
      </c>
      <c r="F37" s="15">
        <f t="shared" si="7"/>
        <v>0</v>
      </c>
      <c r="G37" s="15">
        <f t="shared" si="7"/>
        <v>0</v>
      </c>
      <c r="H37" s="15">
        <f t="shared" si="7"/>
        <v>0</v>
      </c>
      <c r="I37" s="15">
        <f t="shared" si="7"/>
        <v>0</v>
      </c>
      <c r="J37" s="15">
        <f t="shared" si="7"/>
        <v>0</v>
      </c>
      <c r="K37" s="15">
        <f t="shared" si="7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8">SUM(C33:C36)-C37</f>
        <v>0</v>
      </c>
      <c r="D38" s="8" t="e">
        <f t="shared" si="8"/>
        <v>#N/A</v>
      </c>
      <c r="E38" s="8">
        <f t="shared" si="8"/>
        <v>0</v>
      </c>
      <c r="F38" s="8">
        <f t="shared" si="8"/>
        <v>0</v>
      </c>
      <c r="G38" s="8">
        <f t="shared" si="8"/>
        <v>0</v>
      </c>
      <c r="H38" s="8">
        <f t="shared" si="8"/>
        <v>0</v>
      </c>
      <c r="I38" s="8">
        <f t="shared" si="8"/>
        <v>0</v>
      </c>
      <c r="J38" s="8">
        <f t="shared" si="8"/>
        <v>0</v>
      </c>
      <c r="K38" s="8" t="e">
        <f t="shared" si="8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9">C2</f>
        <v>Vic</v>
      </c>
      <c r="D41" s="1" t="str">
        <f t="shared" si="9"/>
        <v>Qld</v>
      </c>
      <c r="E41" s="1" t="str">
        <f t="shared" si="9"/>
        <v>SA</v>
      </c>
      <c r="F41" s="1" t="str">
        <f t="shared" si="9"/>
        <v>WA</v>
      </c>
      <c r="G41" s="1" t="str">
        <f t="shared" si="9"/>
        <v>Tas</v>
      </c>
      <c r="H41" s="1" t="str">
        <f t="shared" si="9"/>
        <v>[ACT]</v>
      </c>
      <c r="I41" s="1" t="str">
        <f t="shared" si="9"/>
        <v>NT</v>
      </c>
      <c r="J41" s="1" t="str">
        <f t="shared" si="9"/>
        <v>[PNG]</v>
      </c>
      <c r="K41" s="1" t="str">
        <f t="shared" si="9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10">B30*100/B17</f>
        <v>#DIV/0!</v>
      </c>
      <c r="C43" s="7" t="e">
        <f t="shared" si="10"/>
        <v>#DIV/0!</v>
      </c>
      <c r="D43" s="7" t="e">
        <f t="shared" si="10"/>
        <v>#N/A</v>
      </c>
      <c r="E43" s="7" t="e">
        <f t="shared" si="10"/>
        <v>#DIV/0!</v>
      </c>
      <c r="F43" s="7" t="e">
        <f t="shared" si="10"/>
        <v>#N/A</v>
      </c>
      <c r="G43" s="7" t="e">
        <f t="shared" si="10"/>
        <v>#N/A</v>
      </c>
      <c r="H43" s="7" t="e">
        <f t="shared" si="10"/>
        <v>#DIV/0!</v>
      </c>
      <c r="I43" s="7" t="e">
        <f t="shared" si="10"/>
        <v>#DIV/0!</v>
      </c>
      <c r="J43" s="7" t="e">
        <f t="shared" si="10"/>
        <v>#DIV/0!</v>
      </c>
      <c r="K43" s="7" t="e">
        <f t="shared" si="10"/>
        <v>#N/A</v>
      </c>
      <c r="L43" s="4" t="e">
        <f t="shared" si="0"/>
        <v>#DIV/0!</v>
      </c>
    </row>
    <row r="44" spans="1:12" x14ac:dyDescent="0.25">
      <c r="A44" s="1" t="s">
        <v>11</v>
      </c>
      <c r="B44" s="20" t="e">
        <f t="shared" si="10"/>
        <v>#DIV/0!</v>
      </c>
      <c r="C44" s="7" t="e">
        <f t="shared" si="10"/>
        <v>#DIV/0!</v>
      </c>
      <c r="D44" s="7" t="e">
        <f t="shared" si="10"/>
        <v>#N/A</v>
      </c>
      <c r="E44" s="7" t="e">
        <f t="shared" si="10"/>
        <v>#DIV/0!</v>
      </c>
      <c r="F44" s="7" t="e">
        <f t="shared" si="10"/>
        <v>#N/A</v>
      </c>
      <c r="G44" s="7" t="e">
        <f t="shared" si="10"/>
        <v>#N/A</v>
      </c>
      <c r="H44" s="7" t="e">
        <f t="shared" si="10"/>
        <v>#DIV/0!</v>
      </c>
      <c r="I44" s="7" t="e">
        <f t="shared" si="10"/>
        <v>#DIV/0!</v>
      </c>
      <c r="J44" s="7" t="e">
        <f t="shared" si="10"/>
        <v>#DIV/0!</v>
      </c>
      <c r="K44" s="7" t="e">
        <f t="shared" si="10"/>
        <v>#N/A</v>
      </c>
      <c r="L44" s="4" t="e">
        <f t="shared" si="0"/>
        <v>#DIV/0!</v>
      </c>
    </row>
    <row r="45" spans="1:12" x14ac:dyDescent="0.25">
      <c r="A45" s="1" t="s">
        <v>12</v>
      </c>
      <c r="B45" s="20">
        <f t="shared" si="10"/>
        <v>0</v>
      </c>
      <c r="C45" s="7">
        <f t="shared" si="10"/>
        <v>0</v>
      </c>
      <c r="D45" s="7" t="e">
        <f t="shared" si="10"/>
        <v>#N/A</v>
      </c>
      <c r="E45" s="7">
        <f t="shared" si="10"/>
        <v>0</v>
      </c>
      <c r="F45" s="7">
        <f t="shared" si="10"/>
        <v>0</v>
      </c>
      <c r="G45" s="7" t="e">
        <f t="shared" si="10"/>
        <v>#N/A</v>
      </c>
      <c r="H45" s="7" t="e">
        <f t="shared" si="10"/>
        <v>#DIV/0!</v>
      </c>
      <c r="I45" s="7">
        <f t="shared" si="10"/>
        <v>0</v>
      </c>
      <c r="J45" s="7" t="e">
        <f t="shared" si="10"/>
        <v>#DIV/0!</v>
      </c>
      <c r="K45" s="7" t="e">
        <f t="shared" si="10"/>
        <v>#N/A</v>
      </c>
      <c r="L45" s="4" t="e">
        <f t="shared" si="0"/>
        <v>#N/A</v>
      </c>
    </row>
    <row r="46" spans="1:12" x14ac:dyDescent="0.25">
      <c r="A46" s="1" t="s">
        <v>19</v>
      </c>
      <c r="B46" s="20">
        <f t="shared" si="10"/>
        <v>0</v>
      </c>
      <c r="C46" s="7">
        <f t="shared" si="10"/>
        <v>0</v>
      </c>
      <c r="D46" s="7" t="e">
        <f t="shared" si="10"/>
        <v>#N/A</v>
      </c>
      <c r="E46" s="7">
        <f t="shared" si="10"/>
        <v>0</v>
      </c>
      <c r="F46" s="7">
        <f t="shared" si="10"/>
        <v>0</v>
      </c>
      <c r="G46" s="7">
        <f t="shared" si="10"/>
        <v>0</v>
      </c>
      <c r="H46" s="7" t="e">
        <f t="shared" si="10"/>
        <v>#DIV/0!</v>
      </c>
      <c r="I46" s="7">
        <f t="shared" si="10"/>
        <v>0</v>
      </c>
      <c r="J46" s="7" t="e">
        <f t="shared" si="10"/>
        <v>#DIV/0!</v>
      </c>
      <c r="K46" s="7" t="e">
        <f t="shared" si="10"/>
        <v>#N/A</v>
      </c>
      <c r="L46" s="4" t="e">
        <f t="shared" si="0"/>
        <v>#N/A</v>
      </c>
    </row>
    <row r="47" spans="1:12" x14ac:dyDescent="0.25">
      <c r="A47" s="1" t="s">
        <v>13</v>
      </c>
      <c r="B47" s="20" t="e">
        <f t="shared" si="10"/>
        <v>#DIV/0!</v>
      </c>
      <c r="C47" s="7" t="e">
        <f t="shared" si="10"/>
        <v>#DIV/0!</v>
      </c>
      <c r="D47" s="7" t="e">
        <f t="shared" si="10"/>
        <v>#DIV/0!</v>
      </c>
      <c r="E47" s="7" t="e">
        <f t="shared" si="10"/>
        <v>#DIV/0!</v>
      </c>
      <c r="F47" s="7" t="e">
        <f t="shared" si="10"/>
        <v>#DIV/0!</v>
      </c>
      <c r="G47" s="7" t="e">
        <f t="shared" si="10"/>
        <v>#DIV/0!</v>
      </c>
      <c r="H47" s="7" t="e">
        <f t="shared" si="10"/>
        <v>#DIV/0!</v>
      </c>
      <c r="I47" s="7" t="e">
        <f t="shared" si="10"/>
        <v>#DIV/0!</v>
      </c>
      <c r="J47" s="7" t="e">
        <f t="shared" si="10"/>
        <v>#DIV/0!</v>
      </c>
      <c r="K47" s="7" t="e">
        <f t="shared" si="10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10"/>
        <v>#DIV/0!</v>
      </c>
      <c r="C48" s="7" t="e">
        <f t="shared" si="10"/>
        <v>#DIV/0!</v>
      </c>
      <c r="D48" s="7" t="e">
        <f t="shared" si="10"/>
        <v>#DIV/0!</v>
      </c>
      <c r="E48" s="7" t="e">
        <f t="shared" si="10"/>
        <v>#DIV/0!</v>
      </c>
      <c r="F48" s="7" t="e">
        <f t="shared" si="10"/>
        <v>#DIV/0!</v>
      </c>
      <c r="G48" s="7" t="e">
        <f t="shared" si="10"/>
        <v>#DIV/0!</v>
      </c>
      <c r="H48" s="7" t="e">
        <f t="shared" si="10"/>
        <v>#DIV/0!</v>
      </c>
      <c r="I48" s="7" t="e">
        <f t="shared" si="10"/>
        <v>#DIV/0!</v>
      </c>
      <c r="J48" s="7" t="e">
        <f t="shared" si="10"/>
        <v>#DIV/0!</v>
      </c>
      <c r="K48" s="7" t="e">
        <f t="shared" si="10"/>
        <v>#DIV/0!</v>
      </c>
      <c r="L48" s="4" t="e">
        <f t="shared" si="0"/>
        <v>#DIV/0!</v>
      </c>
    </row>
    <row r="49" spans="1:12" x14ac:dyDescent="0.25">
      <c r="A49" s="1" t="s">
        <v>15</v>
      </c>
      <c r="B49" s="20">
        <f t="shared" si="10"/>
        <v>0</v>
      </c>
      <c r="C49" s="7">
        <f t="shared" si="10"/>
        <v>0</v>
      </c>
      <c r="D49" s="7">
        <f t="shared" si="10"/>
        <v>0</v>
      </c>
      <c r="E49" s="7">
        <f t="shared" si="10"/>
        <v>0</v>
      </c>
      <c r="F49" s="7">
        <f t="shared" si="10"/>
        <v>0</v>
      </c>
      <c r="G49" s="7">
        <f t="shared" si="10"/>
        <v>0</v>
      </c>
      <c r="H49" s="7" t="e">
        <f t="shared" si="10"/>
        <v>#DIV/0!</v>
      </c>
      <c r="I49" s="7">
        <f t="shared" si="10"/>
        <v>0</v>
      </c>
      <c r="J49" s="7" t="e">
        <f t="shared" si="10"/>
        <v>#DIV/0!</v>
      </c>
      <c r="K49" s="7">
        <f t="shared" si="10"/>
        <v>0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B634-4BEE-4852-9443-9EB25AF7AA2D}">
  <sheetPr>
    <tabColor rgb="FFFF0000"/>
  </sheetPr>
  <dimension ref="A1:L59"/>
  <sheetViews>
    <sheetView topLeftCell="A46" workbookViewId="0">
      <selection activeCell="L4" sqref="L4"/>
    </sheetView>
  </sheetViews>
  <sheetFormatPr defaultColWidth="9.140625" defaultRowHeight="15" x14ac:dyDescent="0.25"/>
  <cols>
    <col min="1" max="1" width="12.28515625" style="36" customWidth="1"/>
    <col min="2" max="12" width="12" style="36" customWidth="1"/>
    <col min="13" max="16384" width="9.140625" style="36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145</v>
      </c>
      <c r="I2" s="1" t="s">
        <v>25</v>
      </c>
      <c r="J2" s="1" t="s">
        <v>146</v>
      </c>
      <c r="K2" s="1" t="s">
        <v>8</v>
      </c>
      <c r="L2" s="2" t="s">
        <v>16</v>
      </c>
    </row>
    <row r="3" spans="1:12" x14ac:dyDescent="0.25">
      <c r="A3" s="1" t="s">
        <v>9</v>
      </c>
      <c r="B3" s="18"/>
      <c r="C3" s="3"/>
      <c r="D3" s="3"/>
      <c r="E3" s="3"/>
      <c r="F3" s="3"/>
      <c r="G3" s="3"/>
      <c r="H3" s="3"/>
      <c r="I3" s="3"/>
      <c r="J3" s="3"/>
      <c r="K3" s="3"/>
      <c r="L3" s="4">
        <f>SUM(B3:J3)-K3</f>
        <v>0</v>
      </c>
    </row>
    <row r="4" spans="1:12" x14ac:dyDescent="0.25">
      <c r="A4" s="1" t="s">
        <v>10</v>
      </c>
      <c r="B4" s="18"/>
      <c r="C4" s="3"/>
      <c r="D4" s="1" t="e">
        <f>NA()</f>
        <v>#N/A</v>
      </c>
      <c r="E4" s="3"/>
      <c r="F4" s="1" t="e">
        <f>NA()</f>
        <v>#N/A</v>
      </c>
      <c r="G4" s="3"/>
      <c r="H4" s="3"/>
      <c r="I4" s="3"/>
      <c r="J4" s="3"/>
      <c r="K4" s="1" t="e">
        <f>NA()</f>
        <v>#N/A</v>
      </c>
      <c r="L4" s="4" t="e">
        <f t="shared" ref="L4:L50" si="0">SUM(B4:J4)-K4</f>
        <v>#N/A</v>
      </c>
    </row>
    <row r="5" spans="1:12" x14ac:dyDescent="0.25">
      <c r="A5" s="1" t="s">
        <v>11</v>
      </c>
      <c r="B5" s="18"/>
      <c r="C5" s="3"/>
      <c r="D5" s="1" t="e">
        <f>NA()</f>
        <v>#N/A</v>
      </c>
      <c r="E5" s="3"/>
      <c r="F5" s="1" t="e">
        <f>NA()</f>
        <v>#N/A</v>
      </c>
      <c r="G5" s="3"/>
      <c r="H5" s="1"/>
      <c r="I5" s="1"/>
      <c r="J5" s="1"/>
      <c r="K5" s="1" t="e">
        <f>NA()</f>
        <v>#N/A</v>
      </c>
      <c r="L5" s="4" t="e">
        <f t="shared" si="0"/>
        <v>#N/A</v>
      </c>
    </row>
    <row r="6" spans="1:12" x14ac:dyDescent="0.25">
      <c r="A6" s="1" t="s">
        <v>12</v>
      </c>
      <c r="B6" s="25">
        <f>B4+B5</f>
        <v>0</v>
      </c>
      <c r="C6" s="5">
        <f>C4+C5</f>
        <v>0</v>
      </c>
      <c r="D6" s="3"/>
      <c r="E6" s="5">
        <f>E4+E5</f>
        <v>0</v>
      </c>
      <c r="F6" s="3"/>
      <c r="G6" s="5">
        <f>G4+G5</f>
        <v>0</v>
      </c>
      <c r="H6" s="5">
        <f>H4+H5</f>
        <v>0</v>
      </c>
      <c r="I6" s="5"/>
      <c r="J6" s="5"/>
      <c r="K6" s="3"/>
      <c r="L6" s="4">
        <f t="shared" si="0"/>
        <v>0</v>
      </c>
    </row>
    <row r="7" spans="1:12" x14ac:dyDescent="0.25">
      <c r="A7" s="1" t="s">
        <v>19</v>
      </c>
      <c r="B7" s="25">
        <f>SUM(B3,B6)</f>
        <v>0</v>
      </c>
      <c r="C7" s="5">
        <f t="shared" ref="C7:K7" si="1">SUM(C3,C6)</f>
        <v>0</v>
      </c>
      <c r="D7" s="5">
        <f t="shared" si="1"/>
        <v>0</v>
      </c>
      <c r="E7" s="5">
        <f t="shared" si="1"/>
        <v>0</v>
      </c>
      <c r="F7" s="5">
        <f t="shared" si="1"/>
        <v>0</v>
      </c>
      <c r="G7" s="5">
        <f t="shared" si="1"/>
        <v>0</v>
      </c>
      <c r="H7" s="5">
        <f t="shared" si="1"/>
        <v>0</v>
      </c>
      <c r="I7" s="5"/>
      <c r="J7" s="5"/>
      <c r="K7" s="5">
        <f t="shared" si="1"/>
        <v>0</v>
      </c>
      <c r="L7" s="4">
        <f t="shared" si="0"/>
        <v>0</v>
      </c>
    </row>
    <row r="8" spans="1:12" x14ac:dyDescent="0.25">
      <c r="A8" s="1" t="s">
        <v>13</v>
      </c>
      <c r="B8" s="18"/>
      <c r="C8" s="3"/>
      <c r="D8" s="1"/>
      <c r="E8" s="3"/>
      <c r="F8" s="3"/>
      <c r="G8" s="3"/>
      <c r="H8" s="3"/>
      <c r="I8" s="3"/>
      <c r="J8" s="3"/>
      <c r="K8" s="3"/>
      <c r="L8" s="4">
        <f t="shared" si="0"/>
        <v>0</v>
      </c>
    </row>
    <row r="9" spans="1:12" x14ac:dyDescent="0.25">
      <c r="A9" s="1" t="s">
        <v>14</v>
      </c>
      <c r="B9" s="18"/>
      <c r="C9" s="3"/>
      <c r="D9" s="1"/>
      <c r="E9" s="3"/>
      <c r="F9" s="3"/>
      <c r="G9" s="3"/>
      <c r="H9" s="3"/>
      <c r="I9" s="3"/>
      <c r="J9" s="3"/>
      <c r="K9" s="3"/>
      <c r="L9" s="4">
        <f t="shared" si="0"/>
        <v>0</v>
      </c>
    </row>
    <row r="10" spans="1:12" x14ac:dyDescent="0.25">
      <c r="A10" s="1" t="s">
        <v>15</v>
      </c>
      <c r="B10" s="18"/>
      <c r="C10" s="3"/>
      <c r="D10" s="1"/>
      <c r="E10" s="3"/>
      <c r="F10" s="3"/>
      <c r="G10" s="3"/>
      <c r="H10" s="3"/>
      <c r="I10" s="3"/>
      <c r="J10" s="3"/>
      <c r="K10" s="3"/>
      <c r="L10" s="4">
        <f t="shared" si="0"/>
        <v>0</v>
      </c>
    </row>
    <row r="11" spans="1:12" x14ac:dyDescent="0.25">
      <c r="A11" s="1" t="s">
        <v>8</v>
      </c>
      <c r="B11" s="18"/>
      <c r="C11" s="3"/>
      <c r="D11" s="3"/>
      <c r="E11" s="3"/>
      <c r="F11" s="3"/>
      <c r="G11" s="3"/>
      <c r="H11" s="3"/>
      <c r="I11" s="3"/>
      <c r="J11" s="3"/>
      <c r="K11" s="3"/>
      <c r="L11" s="4">
        <f t="shared" si="0"/>
        <v>0</v>
      </c>
    </row>
    <row r="12" spans="1:12" x14ac:dyDescent="0.25">
      <c r="A12" s="2" t="s">
        <v>16</v>
      </c>
      <c r="B12" s="4">
        <f>SUM(B7:B10)-B11</f>
        <v>0</v>
      </c>
      <c r="C12" s="4">
        <f t="shared" ref="C12:K12" si="2">SUM(C7:C10)-C11</f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 t="shared" si="2"/>
        <v>0</v>
      </c>
      <c r="I12" s="4">
        <f t="shared" si="2"/>
        <v>0</v>
      </c>
      <c r="J12" s="4">
        <f t="shared" si="2"/>
        <v>0</v>
      </c>
      <c r="K12" s="4">
        <f t="shared" si="2"/>
        <v>0</v>
      </c>
      <c r="L12" s="4">
        <f t="shared" si="0"/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  <row r="14" spans="1:12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</row>
    <row r="15" spans="1:12" x14ac:dyDescent="0.25">
      <c r="A15" s="1" t="s">
        <v>0</v>
      </c>
      <c r="B15" s="1" t="str">
        <f>B2</f>
        <v>NSW &amp; ACT</v>
      </c>
      <c r="C15" s="1" t="str">
        <f t="shared" ref="C15:J15" si="3">C2</f>
        <v>Vic</v>
      </c>
      <c r="D15" s="1" t="str">
        <f t="shared" si="3"/>
        <v>Qld</v>
      </c>
      <c r="E15" s="1" t="str">
        <f t="shared" si="3"/>
        <v>SA</v>
      </c>
      <c r="F15" s="1" t="str">
        <f t="shared" si="3"/>
        <v>WA</v>
      </c>
      <c r="G15" s="1" t="str">
        <f t="shared" si="3"/>
        <v>Tas</v>
      </c>
      <c r="H15" s="1" t="str">
        <f t="shared" si="3"/>
        <v>[ACT]</v>
      </c>
      <c r="I15" s="1" t="str">
        <f t="shared" si="3"/>
        <v>NT</v>
      </c>
      <c r="J15" s="1" t="str">
        <f t="shared" si="3"/>
        <v>[PNG]</v>
      </c>
      <c r="K15" s="1" t="s">
        <v>8</v>
      </c>
      <c r="L15" s="4" t="e">
        <f t="shared" si="0"/>
        <v>#VALUE!</v>
      </c>
    </row>
    <row r="16" spans="1:12" x14ac:dyDescent="0.25">
      <c r="A16" s="1" t="s">
        <v>9</v>
      </c>
      <c r="B16" s="19"/>
      <c r="C16" s="9"/>
      <c r="D16" s="9"/>
      <c r="E16" s="9"/>
      <c r="F16" s="9" t="e">
        <f>NA()</f>
        <v>#N/A</v>
      </c>
      <c r="G16" s="9" t="e">
        <f>NA()</f>
        <v>#N/A</v>
      </c>
      <c r="H16" s="9"/>
      <c r="I16" s="9"/>
      <c r="J16" s="9"/>
      <c r="K16" s="9" t="e">
        <f>NA()</f>
        <v>#N/A</v>
      </c>
      <c r="L16" s="8" t="e">
        <f t="shared" si="0"/>
        <v>#N/A</v>
      </c>
    </row>
    <row r="17" spans="1:12" x14ac:dyDescent="0.25">
      <c r="A17" s="1" t="s">
        <v>10</v>
      </c>
      <c r="B17" s="19"/>
      <c r="C17" s="9"/>
      <c r="D17" s="9" t="e">
        <f>NA()</f>
        <v>#N/A</v>
      </c>
      <c r="E17" s="9"/>
      <c r="F17" s="9" t="e">
        <f>NA()</f>
        <v>#N/A</v>
      </c>
      <c r="G17" s="9" t="e">
        <f>NA()</f>
        <v>#N/A</v>
      </c>
      <c r="H17" s="9"/>
      <c r="I17" s="9"/>
      <c r="J17" s="9"/>
      <c r="K17" s="9" t="e">
        <f>NA()</f>
        <v>#N/A</v>
      </c>
      <c r="L17" s="8" t="e">
        <f t="shared" si="0"/>
        <v>#N/A</v>
      </c>
    </row>
    <row r="18" spans="1:12" x14ac:dyDescent="0.25">
      <c r="A18" s="1" t="s">
        <v>11</v>
      </c>
      <c r="B18" s="19"/>
      <c r="C18" s="9"/>
      <c r="D18" s="9" t="e">
        <f>NA()</f>
        <v>#N/A</v>
      </c>
      <c r="E18" s="9"/>
      <c r="F18" s="9" t="e">
        <f>NA()</f>
        <v>#N/A</v>
      </c>
      <c r="G18" s="9" t="e">
        <f>NA()</f>
        <v>#N/A</v>
      </c>
      <c r="H18" s="9"/>
      <c r="I18" s="9"/>
      <c r="J18" s="9"/>
      <c r="K18" s="9" t="e">
        <f>NA()</f>
        <v>#N/A</v>
      </c>
      <c r="L18" s="8" t="e">
        <f t="shared" si="0"/>
        <v>#N/A</v>
      </c>
    </row>
    <row r="19" spans="1:12" x14ac:dyDescent="0.25">
      <c r="A19" s="1" t="s">
        <v>12</v>
      </c>
      <c r="B19" s="27">
        <f>B17+B18</f>
        <v>0</v>
      </c>
      <c r="C19" s="15">
        <f>C17+C18</f>
        <v>0</v>
      </c>
      <c r="D19" s="9"/>
      <c r="E19" s="15">
        <f>E17+E18</f>
        <v>0</v>
      </c>
      <c r="F19" s="9" t="e">
        <f>NA()</f>
        <v>#N/A</v>
      </c>
      <c r="G19" s="15" t="e">
        <f>NA()</f>
        <v>#N/A</v>
      </c>
      <c r="H19" s="15">
        <f>H17+H18</f>
        <v>0</v>
      </c>
      <c r="I19" s="15"/>
      <c r="J19" s="15"/>
      <c r="K19" s="9" t="e">
        <f>NA()</f>
        <v>#N/A</v>
      </c>
      <c r="L19" s="8" t="e">
        <f t="shared" si="0"/>
        <v>#N/A</v>
      </c>
    </row>
    <row r="20" spans="1:12" x14ac:dyDescent="0.25">
      <c r="A20" s="1" t="s">
        <v>19</v>
      </c>
      <c r="B20" s="27">
        <f>SUM(B16,B19)</f>
        <v>0</v>
      </c>
      <c r="C20" s="15">
        <f>SUM(C16,C19)</f>
        <v>0</v>
      </c>
      <c r="D20" s="15">
        <f>SUM(D16,D19)</f>
        <v>0</v>
      </c>
      <c r="E20" s="15">
        <f>SUM(E16,E19)</f>
        <v>0</v>
      </c>
      <c r="F20" s="14"/>
      <c r="G20" s="14"/>
      <c r="H20" s="15">
        <f>SUM(H16,H19)</f>
        <v>0</v>
      </c>
      <c r="I20" s="15"/>
      <c r="J20" s="15"/>
      <c r="K20" s="14"/>
      <c r="L20" s="8">
        <f t="shared" si="0"/>
        <v>0</v>
      </c>
    </row>
    <row r="21" spans="1:12" x14ac:dyDescent="0.25">
      <c r="A21" s="1" t="s">
        <v>13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8">
        <f t="shared" si="0"/>
        <v>0</v>
      </c>
    </row>
    <row r="22" spans="1:12" x14ac:dyDescent="0.25">
      <c r="A22" s="1" t="s">
        <v>14</v>
      </c>
      <c r="B22" s="19"/>
      <c r="C22" s="9"/>
      <c r="D22" s="9"/>
      <c r="E22" s="9"/>
      <c r="F22" s="9"/>
      <c r="G22" s="9"/>
      <c r="H22" s="9"/>
      <c r="I22" s="9"/>
      <c r="J22" s="9"/>
      <c r="K22" s="9"/>
      <c r="L22" s="8">
        <f t="shared" si="0"/>
        <v>0</v>
      </c>
    </row>
    <row r="23" spans="1:12" x14ac:dyDescent="0.25">
      <c r="A23" s="1" t="s">
        <v>15</v>
      </c>
      <c r="B23" s="19"/>
      <c r="C23" s="9"/>
      <c r="D23" s="9"/>
      <c r="E23" s="9"/>
      <c r="F23" s="9"/>
      <c r="G23" s="9"/>
      <c r="H23" s="9"/>
      <c r="I23" s="9"/>
      <c r="J23" s="9"/>
      <c r="K23" s="9"/>
      <c r="L23" s="8">
        <f t="shared" si="0"/>
        <v>0</v>
      </c>
    </row>
    <row r="24" spans="1:12" x14ac:dyDescent="0.25">
      <c r="A24" s="1" t="s">
        <v>8</v>
      </c>
      <c r="B24" s="19"/>
      <c r="C24" s="9"/>
      <c r="D24" s="9"/>
      <c r="E24" s="9"/>
      <c r="F24" s="9"/>
      <c r="G24" s="9"/>
      <c r="H24" s="9"/>
      <c r="I24" s="9"/>
      <c r="J24" s="9"/>
      <c r="K24" s="9"/>
      <c r="L24" s="8">
        <f t="shared" si="0"/>
        <v>0</v>
      </c>
    </row>
    <row r="25" spans="1:12" x14ac:dyDescent="0.25">
      <c r="A25" s="2" t="s">
        <v>16</v>
      </c>
      <c r="B25" s="8">
        <f>SUM(B20:B23)-B24</f>
        <v>0</v>
      </c>
      <c r="C25" s="8">
        <f t="shared" ref="C25:K25" si="4">SUM(C20:C23)-C24</f>
        <v>0</v>
      </c>
      <c r="D25" s="8">
        <f t="shared" si="4"/>
        <v>0</v>
      </c>
      <c r="E25" s="8">
        <f t="shared" si="4"/>
        <v>0</v>
      </c>
      <c r="F25" s="8">
        <f t="shared" si="4"/>
        <v>0</v>
      </c>
      <c r="G25" s="8">
        <f t="shared" si="4"/>
        <v>0</v>
      </c>
      <c r="H25" s="8">
        <f t="shared" si="4"/>
        <v>0</v>
      </c>
      <c r="I25" s="8">
        <f t="shared" si="4"/>
        <v>0</v>
      </c>
      <c r="J25" s="8">
        <f t="shared" si="4"/>
        <v>0</v>
      </c>
      <c r="K25" s="8">
        <f t="shared" si="4"/>
        <v>0</v>
      </c>
      <c r="L25" s="8">
        <f t="shared" si="0"/>
        <v>0</v>
      </c>
    </row>
    <row r="26" spans="1:12" x14ac:dyDescent="0.25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</row>
    <row r="27" spans="1:12" x14ac:dyDescent="0.25">
      <c r="A27" s="1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8"/>
    </row>
    <row r="28" spans="1:12" x14ac:dyDescent="0.25">
      <c r="A28" s="1" t="s">
        <v>0</v>
      </c>
      <c r="B28" s="9" t="str">
        <f>B2</f>
        <v>NSW &amp; ACT</v>
      </c>
      <c r="C28" s="9" t="str">
        <f t="shared" ref="C28:K28" si="5">C2</f>
        <v>Vic</v>
      </c>
      <c r="D28" s="9" t="str">
        <f t="shared" si="5"/>
        <v>Qld</v>
      </c>
      <c r="E28" s="9" t="str">
        <f t="shared" si="5"/>
        <v>SA</v>
      </c>
      <c r="F28" s="9" t="str">
        <f t="shared" si="5"/>
        <v>WA</v>
      </c>
      <c r="G28" s="9" t="str">
        <f t="shared" si="5"/>
        <v>Tas</v>
      </c>
      <c r="H28" s="9" t="str">
        <f t="shared" si="5"/>
        <v>[ACT]</v>
      </c>
      <c r="I28" s="9" t="str">
        <f t="shared" si="5"/>
        <v>NT</v>
      </c>
      <c r="J28" s="9" t="str">
        <f t="shared" si="5"/>
        <v>[PNG]</v>
      </c>
      <c r="K28" s="9" t="str">
        <f t="shared" si="5"/>
        <v>Total</v>
      </c>
      <c r="L28" s="8" t="e">
        <f t="shared" si="0"/>
        <v>#VALUE!</v>
      </c>
    </row>
    <row r="29" spans="1:12" x14ac:dyDescent="0.25">
      <c r="A29" s="1" t="s">
        <v>9</v>
      </c>
      <c r="B29" s="19"/>
      <c r="C29" s="9"/>
      <c r="D29" s="9" t="e">
        <f>NA()</f>
        <v>#N/A</v>
      </c>
      <c r="E29" s="9"/>
      <c r="F29" s="9"/>
      <c r="G29" s="9" t="e">
        <f>NA()</f>
        <v>#N/A</v>
      </c>
      <c r="H29" s="9"/>
      <c r="I29" s="9"/>
      <c r="J29" s="9"/>
      <c r="K29" s="9" t="e">
        <f>NA()</f>
        <v>#N/A</v>
      </c>
      <c r="L29" s="8" t="e">
        <f t="shared" si="0"/>
        <v>#N/A</v>
      </c>
    </row>
    <row r="30" spans="1:12" x14ac:dyDescent="0.25">
      <c r="A30" s="1" t="s">
        <v>10</v>
      </c>
      <c r="B30" s="19"/>
      <c r="C30" s="9"/>
      <c r="D30" s="9" t="e">
        <f>NA()</f>
        <v>#N/A</v>
      </c>
      <c r="E30" s="9"/>
      <c r="F30" s="9"/>
      <c r="G30" s="9" t="e">
        <f>NA()</f>
        <v>#N/A</v>
      </c>
      <c r="H30" s="9"/>
      <c r="I30" s="9"/>
      <c r="J30" s="9"/>
      <c r="K30" s="9" t="e">
        <f>NA()</f>
        <v>#N/A</v>
      </c>
      <c r="L30" s="8" t="e">
        <f t="shared" si="0"/>
        <v>#N/A</v>
      </c>
    </row>
    <row r="31" spans="1:12" x14ac:dyDescent="0.25">
      <c r="A31" s="1" t="s">
        <v>11</v>
      </c>
      <c r="B31" s="19"/>
      <c r="C31" s="9"/>
      <c r="D31" s="9" t="e">
        <f>NA()</f>
        <v>#N/A</v>
      </c>
      <c r="E31" s="9"/>
      <c r="F31" s="9"/>
      <c r="G31" s="9" t="e">
        <f>NA()</f>
        <v>#N/A</v>
      </c>
      <c r="H31" s="9"/>
      <c r="I31" s="9"/>
      <c r="J31" s="9"/>
      <c r="K31" s="9" t="e">
        <f>NA()</f>
        <v>#N/A</v>
      </c>
      <c r="L31" s="8" t="e">
        <f t="shared" si="0"/>
        <v>#N/A</v>
      </c>
    </row>
    <row r="32" spans="1:12" x14ac:dyDescent="0.25">
      <c r="A32" s="1" t="s">
        <v>12</v>
      </c>
      <c r="B32" s="27">
        <f>B30+B31</f>
        <v>0</v>
      </c>
      <c r="C32" s="15">
        <f>C30+C31</f>
        <v>0</v>
      </c>
      <c r="D32" s="9" t="e">
        <f>NA()</f>
        <v>#N/A</v>
      </c>
      <c r="E32" s="15">
        <f>E30+E31</f>
        <v>0</v>
      </c>
      <c r="F32" s="15">
        <f>F30+F31</f>
        <v>0</v>
      </c>
      <c r="G32" s="15" t="e">
        <f>G30+G31</f>
        <v>#N/A</v>
      </c>
      <c r="H32" s="15">
        <f>H30+H31</f>
        <v>0</v>
      </c>
      <c r="I32" s="15"/>
      <c r="J32" s="15"/>
      <c r="K32" s="9" t="e">
        <f>NA()</f>
        <v>#N/A</v>
      </c>
      <c r="L32" s="8" t="e">
        <f t="shared" si="0"/>
        <v>#N/A</v>
      </c>
    </row>
    <row r="33" spans="1:12" x14ac:dyDescent="0.25">
      <c r="A33" s="1" t="s">
        <v>19</v>
      </c>
      <c r="B33" s="27">
        <f>SUM(B29,B32)</f>
        <v>0</v>
      </c>
      <c r="C33" s="15">
        <f>SUM(C29,C32)</f>
        <v>0</v>
      </c>
      <c r="D33" s="9" t="e">
        <f>NA()</f>
        <v>#N/A</v>
      </c>
      <c r="E33" s="15">
        <f>SUM(E29,E32)</f>
        <v>0</v>
      </c>
      <c r="F33" s="14"/>
      <c r="G33" s="14"/>
      <c r="H33" s="15">
        <f>SUM(H29,H32)</f>
        <v>0</v>
      </c>
      <c r="I33" s="15"/>
      <c r="J33" s="15"/>
      <c r="K33" s="9" t="e">
        <f>NA()</f>
        <v>#N/A</v>
      </c>
      <c r="L33" s="8" t="e">
        <f t="shared" si="0"/>
        <v>#N/A</v>
      </c>
    </row>
    <row r="34" spans="1:12" x14ac:dyDescent="0.25">
      <c r="A34" s="1" t="s">
        <v>13</v>
      </c>
      <c r="B34" s="19"/>
      <c r="C34" s="9"/>
      <c r="D34" s="9"/>
      <c r="E34" s="9"/>
      <c r="F34" s="9"/>
      <c r="G34" s="9"/>
      <c r="H34" s="9"/>
      <c r="I34" s="9"/>
      <c r="J34" s="9"/>
      <c r="K34" s="9"/>
      <c r="L34" s="8">
        <f t="shared" si="0"/>
        <v>0</v>
      </c>
    </row>
    <row r="35" spans="1:12" x14ac:dyDescent="0.25">
      <c r="A35" s="1" t="s">
        <v>14</v>
      </c>
      <c r="B35" s="19"/>
      <c r="C35" s="9"/>
      <c r="D35" s="9"/>
      <c r="E35" s="9"/>
      <c r="F35" s="9"/>
      <c r="G35" s="9"/>
      <c r="H35" s="9"/>
      <c r="I35" s="9"/>
      <c r="J35" s="9"/>
      <c r="K35" s="9"/>
      <c r="L35" s="8">
        <f t="shared" si="0"/>
        <v>0</v>
      </c>
    </row>
    <row r="36" spans="1:12" x14ac:dyDescent="0.25">
      <c r="A36" s="1" t="s">
        <v>15</v>
      </c>
      <c r="B36" s="19"/>
      <c r="C36" s="9"/>
      <c r="D36" s="9"/>
      <c r="E36" s="9"/>
      <c r="F36" s="9"/>
      <c r="G36" s="9"/>
      <c r="H36" s="9"/>
      <c r="I36" s="9"/>
      <c r="J36" s="9"/>
      <c r="K36" s="9"/>
      <c r="L36" s="8">
        <f t="shared" si="0"/>
        <v>0</v>
      </c>
    </row>
    <row r="37" spans="1:12" x14ac:dyDescent="0.25">
      <c r="A37" s="1" t="s">
        <v>8</v>
      </c>
      <c r="B37" s="27">
        <f>B24*B50/100</f>
        <v>0</v>
      </c>
      <c r="C37" s="15">
        <f t="shared" ref="C37:K37" si="6">C24*C50/100</f>
        <v>0</v>
      </c>
      <c r="D37" s="15">
        <f t="shared" si="6"/>
        <v>0</v>
      </c>
      <c r="E37" s="15">
        <f t="shared" si="6"/>
        <v>0</v>
      </c>
      <c r="F37" s="15">
        <f t="shared" si="6"/>
        <v>0</v>
      </c>
      <c r="G37" s="15">
        <f t="shared" si="6"/>
        <v>0</v>
      </c>
      <c r="H37" s="15">
        <f t="shared" si="6"/>
        <v>0</v>
      </c>
      <c r="I37" s="15">
        <f t="shared" si="6"/>
        <v>0</v>
      </c>
      <c r="J37" s="15">
        <f t="shared" si="6"/>
        <v>0</v>
      </c>
      <c r="K37" s="15">
        <f t="shared" si="6"/>
        <v>0</v>
      </c>
      <c r="L37" s="8">
        <f t="shared" si="0"/>
        <v>0</v>
      </c>
    </row>
    <row r="38" spans="1:12" x14ac:dyDescent="0.25">
      <c r="A38" s="2" t="s">
        <v>16</v>
      </c>
      <c r="B38" s="8">
        <f>SUM(B33:B36)-B37</f>
        <v>0</v>
      </c>
      <c r="C38" s="8">
        <f t="shared" ref="C38:K38" si="7">SUM(C33:C36)-C37</f>
        <v>0</v>
      </c>
      <c r="D38" s="8" t="e">
        <f t="shared" si="7"/>
        <v>#N/A</v>
      </c>
      <c r="E38" s="8">
        <f t="shared" si="7"/>
        <v>0</v>
      </c>
      <c r="F38" s="8">
        <f t="shared" si="7"/>
        <v>0</v>
      </c>
      <c r="G38" s="8">
        <f t="shared" si="7"/>
        <v>0</v>
      </c>
      <c r="H38" s="8">
        <f t="shared" si="7"/>
        <v>0</v>
      </c>
      <c r="I38" s="8">
        <f t="shared" si="7"/>
        <v>0</v>
      </c>
      <c r="J38" s="8">
        <f t="shared" si="7"/>
        <v>0</v>
      </c>
      <c r="K38" s="8" t="e">
        <f t="shared" si="7"/>
        <v>#N/A</v>
      </c>
      <c r="L38" s="8" t="e">
        <f t="shared" si="0"/>
        <v>#N/A</v>
      </c>
    </row>
    <row r="39" spans="1:12" x14ac:dyDescent="0.25">
      <c r="L39" s="4"/>
    </row>
    <row r="40" spans="1:12" x14ac:dyDescent="0.25">
      <c r="A40" s="1" t="s">
        <v>20</v>
      </c>
      <c r="L40" s="4"/>
    </row>
    <row r="41" spans="1:12" x14ac:dyDescent="0.25">
      <c r="A41" s="1" t="s">
        <v>0</v>
      </c>
      <c r="B41" s="1" t="str">
        <f>B2</f>
        <v>NSW &amp; ACT</v>
      </c>
      <c r="C41" s="1" t="str">
        <f t="shared" ref="C41:K41" si="8">C2</f>
        <v>Vic</v>
      </c>
      <c r="D41" s="1" t="str">
        <f t="shared" si="8"/>
        <v>Qld</v>
      </c>
      <c r="E41" s="1" t="str">
        <f t="shared" si="8"/>
        <v>SA</v>
      </c>
      <c r="F41" s="1" t="str">
        <f t="shared" si="8"/>
        <v>WA</v>
      </c>
      <c r="G41" s="1" t="str">
        <f t="shared" si="8"/>
        <v>Tas</v>
      </c>
      <c r="H41" s="1" t="str">
        <f t="shared" si="8"/>
        <v>[ACT]</v>
      </c>
      <c r="I41" s="1" t="str">
        <f t="shared" si="8"/>
        <v>NT</v>
      </c>
      <c r="J41" s="1" t="str">
        <f t="shared" si="8"/>
        <v>[PNG]</v>
      </c>
      <c r="K41" s="1" t="str">
        <f t="shared" si="8"/>
        <v>Total</v>
      </c>
      <c r="L41" s="4" t="e">
        <f t="shared" si="0"/>
        <v>#VALUE!</v>
      </c>
    </row>
    <row r="42" spans="1:12" x14ac:dyDescent="0.25">
      <c r="A42" s="1" t="s">
        <v>9</v>
      </c>
      <c r="B42" s="20"/>
      <c r="C42" s="7"/>
      <c r="D42" s="7"/>
      <c r="E42" s="7"/>
      <c r="F42" s="7"/>
      <c r="G42" s="7"/>
      <c r="H42" s="7"/>
      <c r="I42" s="7"/>
      <c r="J42" s="21"/>
      <c r="K42" s="7"/>
      <c r="L42" s="4">
        <f t="shared" si="0"/>
        <v>0</v>
      </c>
    </row>
    <row r="43" spans="1:12" x14ac:dyDescent="0.25">
      <c r="A43" s="1" t="s">
        <v>10</v>
      </c>
      <c r="B43" s="20" t="e">
        <f t="shared" ref="B43:K49" si="9">B30*100/B17</f>
        <v>#DIV/0!</v>
      </c>
      <c r="C43" s="7" t="e">
        <f t="shared" si="9"/>
        <v>#DIV/0!</v>
      </c>
      <c r="D43" s="7" t="e">
        <f t="shared" si="9"/>
        <v>#N/A</v>
      </c>
      <c r="E43" s="7" t="e">
        <f t="shared" si="9"/>
        <v>#DIV/0!</v>
      </c>
      <c r="F43" s="7" t="e">
        <f t="shared" si="9"/>
        <v>#N/A</v>
      </c>
      <c r="G43" s="7" t="e">
        <f t="shared" si="9"/>
        <v>#N/A</v>
      </c>
      <c r="H43" s="7" t="e">
        <f t="shared" si="9"/>
        <v>#DIV/0!</v>
      </c>
      <c r="I43" s="7" t="e">
        <f t="shared" si="9"/>
        <v>#DIV/0!</v>
      </c>
      <c r="J43" s="7" t="e">
        <f t="shared" si="9"/>
        <v>#DIV/0!</v>
      </c>
      <c r="K43" s="7" t="e">
        <f t="shared" si="9"/>
        <v>#N/A</v>
      </c>
      <c r="L43" s="4" t="e">
        <f t="shared" si="0"/>
        <v>#DIV/0!</v>
      </c>
    </row>
    <row r="44" spans="1:12" x14ac:dyDescent="0.25">
      <c r="A44" s="1" t="s">
        <v>11</v>
      </c>
      <c r="B44" s="20" t="e">
        <f t="shared" si="9"/>
        <v>#DIV/0!</v>
      </c>
      <c r="C44" s="7" t="e">
        <f t="shared" si="9"/>
        <v>#DIV/0!</v>
      </c>
      <c r="D44" s="7" t="e">
        <f t="shared" si="9"/>
        <v>#N/A</v>
      </c>
      <c r="E44" s="7" t="e">
        <f t="shared" si="9"/>
        <v>#DIV/0!</v>
      </c>
      <c r="F44" s="7" t="e">
        <f t="shared" si="9"/>
        <v>#N/A</v>
      </c>
      <c r="G44" s="7" t="e">
        <f t="shared" si="9"/>
        <v>#N/A</v>
      </c>
      <c r="H44" s="7" t="e">
        <f t="shared" si="9"/>
        <v>#DIV/0!</v>
      </c>
      <c r="I44" s="7" t="e">
        <f t="shared" si="9"/>
        <v>#DIV/0!</v>
      </c>
      <c r="J44" s="7" t="e">
        <f t="shared" si="9"/>
        <v>#DIV/0!</v>
      </c>
      <c r="K44" s="7" t="e">
        <f t="shared" si="9"/>
        <v>#N/A</v>
      </c>
      <c r="L44" s="4" t="e">
        <f t="shared" si="0"/>
        <v>#DIV/0!</v>
      </c>
    </row>
    <row r="45" spans="1:12" x14ac:dyDescent="0.25">
      <c r="A45" s="1" t="s">
        <v>12</v>
      </c>
      <c r="B45" s="20" t="e">
        <f t="shared" si="9"/>
        <v>#DIV/0!</v>
      </c>
      <c r="C45" s="7" t="e">
        <f t="shared" si="9"/>
        <v>#DIV/0!</v>
      </c>
      <c r="D45" s="7" t="e">
        <f t="shared" si="9"/>
        <v>#N/A</v>
      </c>
      <c r="E45" s="7" t="e">
        <f t="shared" si="9"/>
        <v>#DIV/0!</v>
      </c>
      <c r="F45" s="7" t="e">
        <f t="shared" si="9"/>
        <v>#N/A</v>
      </c>
      <c r="G45" s="7" t="e">
        <f t="shared" si="9"/>
        <v>#N/A</v>
      </c>
      <c r="H45" s="7" t="e">
        <f t="shared" si="9"/>
        <v>#DIV/0!</v>
      </c>
      <c r="I45" s="7" t="e">
        <f t="shared" si="9"/>
        <v>#DIV/0!</v>
      </c>
      <c r="J45" s="7" t="e">
        <f t="shared" si="9"/>
        <v>#DIV/0!</v>
      </c>
      <c r="K45" s="7" t="e">
        <f t="shared" si="9"/>
        <v>#N/A</v>
      </c>
      <c r="L45" s="4" t="e">
        <f t="shared" si="0"/>
        <v>#DIV/0!</v>
      </c>
    </row>
    <row r="46" spans="1:12" x14ac:dyDescent="0.25">
      <c r="A46" s="1" t="s">
        <v>19</v>
      </c>
      <c r="B46" s="20" t="e">
        <f t="shared" si="9"/>
        <v>#DIV/0!</v>
      </c>
      <c r="C46" s="7" t="e">
        <f t="shared" si="9"/>
        <v>#DIV/0!</v>
      </c>
      <c r="D46" s="7" t="e">
        <f t="shared" si="9"/>
        <v>#N/A</v>
      </c>
      <c r="E46" s="7" t="e">
        <f t="shared" si="9"/>
        <v>#DIV/0!</v>
      </c>
      <c r="F46" s="7" t="e">
        <f t="shared" si="9"/>
        <v>#DIV/0!</v>
      </c>
      <c r="G46" s="7" t="e">
        <f t="shared" si="9"/>
        <v>#DIV/0!</v>
      </c>
      <c r="H46" s="7" t="e">
        <f t="shared" si="9"/>
        <v>#DIV/0!</v>
      </c>
      <c r="I46" s="7" t="e">
        <f t="shared" si="9"/>
        <v>#DIV/0!</v>
      </c>
      <c r="J46" s="7" t="e">
        <f t="shared" si="9"/>
        <v>#DIV/0!</v>
      </c>
      <c r="K46" s="7" t="e">
        <f t="shared" si="9"/>
        <v>#N/A</v>
      </c>
      <c r="L46" s="4" t="e">
        <f t="shared" si="0"/>
        <v>#DIV/0!</v>
      </c>
    </row>
    <row r="47" spans="1:12" x14ac:dyDescent="0.25">
      <c r="A47" s="1" t="s">
        <v>13</v>
      </c>
      <c r="B47" s="20" t="e">
        <f t="shared" si="9"/>
        <v>#DIV/0!</v>
      </c>
      <c r="C47" s="7" t="e">
        <f t="shared" si="9"/>
        <v>#DIV/0!</v>
      </c>
      <c r="D47" s="7" t="e">
        <f t="shared" si="9"/>
        <v>#DIV/0!</v>
      </c>
      <c r="E47" s="7" t="e">
        <f t="shared" si="9"/>
        <v>#DIV/0!</v>
      </c>
      <c r="F47" s="7" t="e">
        <f t="shared" si="9"/>
        <v>#DIV/0!</v>
      </c>
      <c r="G47" s="7" t="e">
        <f t="shared" si="9"/>
        <v>#DIV/0!</v>
      </c>
      <c r="H47" s="7" t="e">
        <f t="shared" si="9"/>
        <v>#DIV/0!</v>
      </c>
      <c r="I47" s="7" t="e">
        <f t="shared" si="9"/>
        <v>#DIV/0!</v>
      </c>
      <c r="J47" s="7" t="e">
        <f t="shared" si="9"/>
        <v>#DIV/0!</v>
      </c>
      <c r="K47" s="7" t="e">
        <f t="shared" si="9"/>
        <v>#DIV/0!</v>
      </c>
      <c r="L47" s="4" t="e">
        <f t="shared" si="0"/>
        <v>#DIV/0!</v>
      </c>
    </row>
    <row r="48" spans="1:12" x14ac:dyDescent="0.25">
      <c r="A48" s="1" t="s">
        <v>14</v>
      </c>
      <c r="B48" s="20" t="e">
        <f t="shared" si="9"/>
        <v>#DIV/0!</v>
      </c>
      <c r="C48" s="7" t="e">
        <f t="shared" si="9"/>
        <v>#DIV/0!</v>
      </c>
      <c r="D48" s="7" t="e">
        <f t="shared" si="9"/>
        <v>#DIV/0!</v>
      </c>
      <c r="E48" s="7" t="e">
        <f t="shared" si="9"/>
        <v>#DIV/0!</v>
      </c>
      <c r="F48" s="7" t="e">
        <f t="shared" si="9"/>
        <v>#DIV/0!</v>
      </c>
      <c r="G48" s="7" t="e">
        <f t="shared" si="9"/>
        <v>#DIV/0!</v>
      </c>
      <c r="H48" s="7" t="e">
        <f t="shared" si="9"/>
        <v>#DIV/0!</v>
      </c>
      <c r="I48" s="7" t="e">
        <f t="shared" si="9"/>
        <v>#DIV/0!</v>
      </c>
      <c r="J48" s="7" t="e">
        <f t="shared" si="9"/>
        <v>#DIV/0!</v>
      </c>
      <c r="K48" s="7" t="e">
        <f t="shared" si="9"/>
        <v>#DIV/0!</v>
      </c>
      <c r="L48" s="4" t="e">
        <f t="shared" si="0"/>
        <v>#DIV/0!</v>
      </c>
    </row>
    <row r="49" spans="1:12" x14ac:dyDescent="0.25">
      <c r="A49" s="1" t="s">
        <v>15</v>
      </c>
      <c r="B49" s="20" t="e">
        <f t="shared" si="9"/>
        <v>#DIV/0!</v>
      </c>
      <c r="C49" s="7" t="e">
        <f t="shared" si="9"/>
        <v>#DIV/0!</v>
      </c>
      <c r="D49" s="7" t="e">
        <f t="shared" si="9"/>
        <v>#DIV/0!</v>
      </c>
      <c r="E49" s="7" t="e">
        <f t="shared" si="9"/>
        <v>#DIV/0!</v>
      </c>
      <c r="F49" s="7" t="e">
        <f t="shared" si="9"/>
        <v>#DIV/0!</v>
      </c>
      <c r="G49" s="7" t="e">
        <f t="shared" si="9"/>
        <v>#DIV/0!</v>
      </c>
      <c r="H49" s="7" t="e">
        <f t="shared" si="9"/>
        <v>#DIV/0!</v>
      </c>
      <c r="I49" s="7" t="e">
        <f t="shared" si="9"/>
        <v>#DIV/0!</v>
      </c>
      <c r="J49" s="7" t="e">
        <f t="shared" si="9"/>
        <v>#DIV/0!</v>
      </c>
      <c r="K49" s="7" t="e">
        <f t="shared" si="9"/>
        <v>#DIV/0!</v>
      </c>
      <c r="L49" s="4" t="e">
        <f t="shared" si="0"/>
        <v>#DIV/0!</v>
      </c>
    </row>
    <row r="50" spans="1:12" x14ac:dyDescent="0.25">
      <c r="A50" s="1" t="s">
        <v>8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4">
        <f t="shared" si="0"/>
        <v>0</v>
      </c>
    </row>
    <row r="51" spans="1:12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</row>
    <row r="52" spans="1:12" x14ac:dyDescent="0.25">
      <c r="A52" s="1" t="s">
        <v>20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24</v>
      </c>
      <c r="I52" s="1" t="s">
        <v>25</v>
      </c>
      <c r="J52" s="1" t="s">
        <v>26</v>
      </c>
      <c r="K52" s="1" t="s">
        <v>8</v>
      </c>
    </row>
    <row r="53" spans="1:12" x14ac:dyDescent="0.25">
      <c r="A53" s="1" t="s">
        <v>9</v>
      </c>
      <c r="B53" s="20"/>
      <c r="C53" s="7"/>
      <c r="D53" s="7"/>
      <c r="E53" s="7"/>
      <c r="F53" s="7"/>
      <c r="G53" s="7"/>
      <c r="H53" s="7"/>
      <c r="I53" s="7"/>
      <c r="J53" s="21"/>
      <c r="K53" s="7"/>
    </row>
    <row r="54" spans="1:12" x14ac:dyDescent="0.25">
      <c r="A54" s="1" t="s">
        <v>30</v>
      </c>
      <c r="B54" s="20"/>
      <c r="C54" s="7"/>
      <c r="D54" s="7"/>
      <c r="E54" s="7"/>
      <c r="F54" s="7"/>
      <c r="G54" s="7"/>
      <c r="H54" s="7"/>
      <c r="I54" s="7"/>
      <c r="J54" s="7"/>
      <c r="K54" s="7"/>
    </row>
    <row r="55" spans="1:12" x14ac:dyDescent="0.25">
      <c r="A55" s="1" t="s">
        <v>8</v>
      </c>
      <c r="B55" s="20"/>
      <c r="C55" s="7"/>
      <c r="D55" s="7"/>
      <c r="E55" s="7"/>
      <c r="F55" s="7"/>
      <c r="G55" s="7"/>
      <c r="H55" s="7"/>
      <c r="I55" s="7"/>
      <c r="J55" s="7"/>
      <c r="K55" s="7"/>
    </row>
    <row r="57" spans="1:12" x14ac:dyDescent="0.25">
      <c r="B57" s="22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B58" s="11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B59" s="23"/>
    </row>
  </sheetData>
  <pageMargins left="0.7" right="0.7" top="0.75" bottom="0.75" header="0.3" footer="0.3"/>
  <pageSetup orientation="portrait" horizontalDpi="4294967293" verticalDpi="4294967293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212D-F2C3-45D8-B84A-4D093E83984C}">
  <sheetPr>
    <tabColor rgb="FF0070C0"/>
  </sheetPr>
  <dimension ref="A1:X64"/>
  <sheetViews>
    <sheetView workbookViewId="0">
      <selection activeCell="D19" sqref="D19"/>
    </sheetView>
  </sheetViews>
  <sheetFormatPr defaultColWidth="9.140625" defaultRowHeight="15" x14ac:dyDescent="0.25"/>
  <cols>
    <col min="1" max="1" width="25" style="36" customWidth="1"/>
    <col min="2" max="2" width="9.140625" style="36"/>
    <col min="3" max="3" width="12" style="36" bestFit="1" customWidth="1"/>
    <col min="4" max="8" width="11.140625" style="36" bestFit="1" customWidth="1"/>
    <col min="9" max="9" width="10.42578125" style="36" customWidth="1"/>
    <col min="10" max="13" width="11.140625" style="36" bestFit="1" customWidth="1"/>
    <col min="14" max="16384" width="9.140625" style="36"/>
  </cols>
  <sheetData>
    <row r="1" spans="1:22" x14ac:dyDescent="0.25">
      <c r="A1" s="128" t="s">
        <v>231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22" x14ac:dyDescent="0.25">
      <c r="B2" s="38" t="s">
        <v>52</v>
      </c>
      <c r="C2" s="39" t="s">
        <v>53</v>
      </c>
      <c r="D2" s="39" t="s">
        <v>54</v>
      </c>
      <c r="E2" s="39" t="s">
        <v>55</v>
      </c>
      <c r="F2" s="39" t="s">
        <v>56</v>
      </c>
      <c r="G2" s="39" t="s">
        <v>57</v>
      </c>
      <c r="H2" s="39" t="s">
        <v>58</v>
      </c>
      <c r="I2" s="39" t="s">
        <v>59</v>
      </c>
      <c r="J2" s="39" t="s">
        <v>60</v>
      </c>
      <c r="K2" s="39" t="s">
        <v>61</v>
      </c>
      <c r="L2" s="39" t="s">
        <v>62</v>
      </c>
      <c r="M2" s="39" t="s">
        <v>63</v>
      </c>
      <c r="N2" s="39" t="s">
        <v>64</v>
      </c>
      <c r="O2" s="39" t="s">
        <v>65</v>
      </c>
      <c r="P2" s="39" t="s">
        <v>66</v>
      </c>
      <c r="Q2" s="39" t="s">
        <v>67</v>
      </c>
      <c r="R2" s="39" t="s">
        <v>68</v>
      </c>
      <c r="S2" s="39" t="s">
        <v>69</v>
      </c>
    </row>
    <row r="3" spans="1:22" s="108" customFormat="1" x14ac:dyDescent="0.25">
      <c r="A3" s="38" t="s">
        <v>197</v>
      </c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22" s="40" customFormat="1" ht="11.25" x14ac:dyDescent="0.2">
      <c r="A4" s="113" t="s">
        <v>198</v>
      </c>
      <c r="B4" s="40" t="s">
        <v>70</v>
      </c>
      <c r="C4" s="40" t="e">
        <v>#N/A</v>
      </c>
      <c r="D4" s="40" t="e">
        <v>#N/A</v>
      </c>
      <c r="E4" s="40" t="e">
        <v>#N/A</v>
      </c>
      <c r="F4" s="40" t="e">
        <v>#N/A</v>
      </c>
      <c r="G4" s="40" t="e">
        <v>#N/A</v>
      </c>
      <c r="H4" s="40" t="e">
        <v>#N/A</v>
      </c>
      <c r="I4" s="41">
        <v>9533000000</v>
      </c>
      <c r="J4" s="41">
        <v>10820000000</v>
      </c>
      <c r="K4" s="41">
        <v>11915000000</v>
      </c>
      <c r="L4" s="41">
        <v>13068000000</v>
      </c>
      <c r="M4" s="41">
        <v>14325000000</v>
      </c>
      <c r="N4" s="41">
        <v>14758000000</v>
      </c>
      <c r="O4" s="41">
        <v>14050000000</v>
      </c>
      <c r="P4" s="41">
        <v>14186000000</v>
      </c>
      <c r="Q4" s="41">
        <v>15574000000</v>
      </c>
      <c r="R4" s="41">
        <v>17315000000</v>
      </c>
      <c r="S4" s="41">
        <v>17140000000</v>
      </c>
      <c r="T4" s="42"/>
      <c r="U4" s="42"/>
      <c r="V4" s="42"/>
    </row>
    <row r="5" spans="1:22" s="40" customFormat="1" ht="12.75" customHeight="1" x14ac:dyDescent="0.2">
      <c r="A5" s="113" t="s">
        <v>71</v>
      </c>
      <c r="B5" s="43" t="s">
        <v>72</v>
      </c>
      <c r="C5" s="44">
        <v>52499999999.999855</v>
      </c>
      <c r="D5" s="44">
        <v>54444444444.444298</v>
      </c>
      <c r="E5" s="44">
        <v>53611111111.110962</v>
      </c>
      <c r="F5" s="44">
        <v>54444444444.444298</v>
      </c>
      <c r="G5" s="44">
        <v>56111111111.110954</v>
      </c>
      <c r="H5" s="44">
        <v>56388888888.888733</v>
      </c>
      <c r="I5" s="44">
        <v>56944444444.44429</v>
      </c>
      <c r="J5" s="44">
        <v>58611111111.110947</v>
      </c>
      <c r="K5" s="44">
        <v>60833333333.333168</v>
      </c>
      <c r="L5" s="44">
        <v>59999999999.999832</v>
      </c>
      <c r="M5" s="44">
        <v>59166666666.666504</v>
      </c>
      <c r="N5" s="44">
        <v>56388888888.888733</v>
      </c>
      <c r="O5" s="44">
        <v>57777777777.777618</v>
      </c>
      <c r="P5" s="44">
        <v>57777777777.777618</v>
      </c>
      <c r="Q5" s="44">
        <v>57222222222.222069</v>
      </c>
      <c r="R5" s="44">
        <v>57222222222.222069</v>
      </c>
      <c r="S5" s="44">
        <v>56944444444.44429</v>
      </c>
      <c r="T5" s="45"/>
      <c r="U5" s="45"/>
      <c r="V5" s="45"/>
    </row>
    <row r="6" spans="1:22" x14ac:dyDescent="0.25">
      <c r="A6" s="46" t="s">
        <v>73</v>
      </c>
      <c r="B6" s="1" t="s">
        <v>40</v>
      </c>
      <c r="C6" s="47" t="e">
        <v>#N/A</v>
      </c>
      <c r="D6" s="47" t="e">
        <v>#N/A</v>
      </c>
      <c r="E6" s="47" t="e">
        <v>#N/A</v>
      </c>
      <c r="F6" s="47" t="e">
        <v>#N/A</v>
      </c>
      <c r="G6" s="47" t="e">
        <v>#N/A</v>
      </c>
      <c r="H6" s="47" t="e">
        <v>#N/A</v>
      </c>
      <c r="I6" s="47">
        <v>16.740878048780534</v>
      </c>
      <c r="J6" s="47">
        <v>18.460663507109057</v>
      </c>
      <c r="K6" s="47">
        <v>19.586301369863065</v>
      </c>
      <c r="L6" s="47">
        <v>21.780000000000062</v>
      </c>
      <c r="M6" s="47">
        <v>24.211267605633868</v>
      </c>
      <c r="N6" s="47">
        <v>26.171822660098595</v>
      </c>
      <c r="O6" s="47">
        <v>24.317307692307761</v>
      </c>
      <c r="P6" s="47">
        <v>24.552692307692375</v>
      </c>
      <c r="Q6" s="47">
        <v>27.216699029126286</v>
      </c>
      <c r="R6" s="47">
        <v>30.259223300970955</v>
      </c>
      <c r="S6" s="47">
        <v>30.099512195122031</v>
      </c>
    </row>
    <row r="7" spans="1:22" x14ac:dyDescent="0.25">
      <c r="A7" s="46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2" x14ac:dyDescent="0.25">
      <c r="A8" s="113" t="s">
        <v>74</v>
      </c>
      <c r="B8" s="1" t="s">
        <v>70</v>
      </c>
      <c r="C8" s="40" t="e">
        <v>#N/A</v>
      </c>
      <c r="D8" s="40" t="e">
        <v>#N/A</v>
      </c>
      <c r="E8" s="40" t="e">
        <v>#N/A</v>
      </c>
      <c r="F8" s="40" t="e">
        <v>#N/A</v>
      </c>
      <c r="G8" s="40" t="e">
        <v>#N/A</v>
      </c>
      <c r="H8" s="40" t="e">
        <v>#N/A</v>
      </c>
      <c r="I8" s="41">
        <v>24235000000</v>
      </c>
      <c r="J8" s="41">
        <v>27462000000</v>
      </c>
      <c r="K8" s="41">
        <v>30472000000</v>
      </c>
      <c r="L8" s="41">
        <v>33682000000</v>
      </c>
      <c r="M8" s="41">
        <v>39744000000</v>
      </c>
      <c r="N8" s="41">
        <v>41506000000</v>
      </c>
      <c r="O8" s="41">
        <v>37766000000</v>
      </c>
      <c r="P8" s="41">
        <v>37713000000</v>
      </c>
      <c r="Q8" s="41">
        <v>41942000000</v>
      </c>
      <c r="R8" s="41">
        <v>47221000000</v>
      </c>
      <c r="S8" s="41">
        <v>48271000000</v>
      </c>
    </row>
    <row r="9" spans="1:22" x14ac:dyDescent="0.25">
      <c r="A9" s="113" t="s">
        <v>75</v>
      </c>
      <c r="B9" s="1" t="s">
        <v>72</v>
      </c>
      <c r="C9" s="48">
        <v>184444444444.44394</v>
      </c>
      <c r="D9" s="48">
        <v>188055555555.55505</v>
      </c>
      <c r="E9" s="48">
        <v>188333333333.33282</v>
      </c>
      <c r="F9" s="48">
        <v>189999999999.99948</v>
      </c>
      <c r="G9" s="48">
        <v>199722222222.22168</v>
      </c>
      <c r="H9" s="48">
        <v>200555555555.55499</v>
      </c>
      <c r="I9" s="48">
        <v>201111111111.11057</v>
      </c>
      <c r="J9" s="48">
        <v>206111111111.11053</v>
      </c>
      <c r="K9" s="48">
        <v>206388888888.88834</v>
      </c>
      <c r="L9" s="48">
        <v>203611111111.11057</v>
      </c>
      <c r="M9" s="48">
        <v>200833333333.33279</v>
      </c>
      <c r="N9" s="48">
        <v>200555555555.55499</v>
      </c>
      <c r="O9" s="48">
        <v>202777777777.77722</v>
      </c>
      <c r="P9" s="48">
        <v>206388888888.88834</v>
      </c>
      <c r="Q9" s="48">
        <v>206388888888.88834</v>
      </c>
      <c r="R9" s="48">
        <v>209444444444.44388</v>
      </c>
      <c r="S9" s="48">
        <v>211666666666.66608</v>
      </c>
    </row>
    <row r="10" spans="1:22" x14ac:dyDescent="0.25">
      <c r="A10" s="46" t="s">
        <v>76</v>
      </c>
      <c r="B10" s="1" t="s">
        <v>40</v>
      </c>
      <c r="C10" s="47" t="e">
        <v>#N/A</v>
      </c>
      <c r="D10" s="47" t="e">
        <v>#N/A</v>
      </c>
      <c r="E10" s="47" t="e">
        <v>#N/A</v>
      </c>
      <c r="F10" s="47" t="e">
        <v>#N/A</v>
      </c>
      <c r="G10" s="47" t="e">
        <v>#N/A</v>
      </c>
      <c r="H10" s="47" t="e">
        <v>#N/A</v>
      </c>
      <c r="I10" s="47">
        <v>12.050552486187877</v>
      </c>
      <c r="J10" s="47">
        <v>13.323881401617287</v>
      </c>
      <c r="K10" s="47">
        <v>14.764360699865451</v>
      </c>
      <c r="L10" s="47">
        <v>16.542319236016414</v>
      </c>
      <c r="M10" s="47">
        <v>19.789543568464783</v>
      </c>
      <c r="N10" s="47">
        <v>20.695512465374019</v>
      </c>
      <c r="O10" s="47">
        <v>18.624328767123338</v>
      </c>
      <c r="P10" s="47">
        <v>18.272786002691838</v>
      </c>
      <c r="Q10" s="47">
        <v>20.32183041722751</v>
      </c>
      <c r="R10" s="47">
        <v>22.545835543766639</v>
      </c>
      <c r="S10" s="47">
        <v>22.805196850393763</v>
      </c>
    </row>
    <row r="11" spans="1:22" x14ac:dyDescent="0.25">
      <c r="A11" s="46" t="s">
        <v>199</v>
      </c>
      <c r="B11" s="1"/>
      <c r="C11" s="1"/>
      <c r="D11" s="1"/>
      <c r="E11" s="1"/>
      <c r="F11" s="1"/>
      <c r="G11" s="1"/>
      <c r="H11" s="1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22" s="108" customFormat="1" x14ac:dyDescent="0.25">
      <c r="A12" s="1" t="s">
        <v>195</v>
      </c>
      <c r="B12" s="40" t="s">
        <v>70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  <c r="I12" s="1">
        <v>14702000000</v>
      </c>
      <c r="J12" s="1">
        <v>16642000000</v>
      </c>
      <c r="K12" s="1">
        <v>18557000000</v>
      </c>
      <c r="L12" s="1">
        <v>20614000000</v>
      </c>
      <c r="M12" s="1">
        <v>25419000000</v>
      </c>
      <c r="N12" s="1">
        <v>26748000000</v>
      </c>
      <c r="O12" s="1">
        <v>23716000000</v>
      </c>
      <c r="P12" s="1">
        <v>23527000000</v>
      </c>
      <c r="Q12" s="1">
        <v>26368000000</v>
      </c>
      <c r="R12" s="1">
        <v>29906000000</v>
      </c>
      <c r="S12" s="1">
        <v>31131000000</v>
      </c>
    </row>
    <row r="13" spans="1:22" s="108" customFormat="1" x14ac:dyDescent="0.25">
      <c r="A13" s="1" t="s">
        <v>196</v>
      </c>
      <c r="B13" s="43" t="s">
        <v>72</v>
      </c>
      <c r="C13" s="1">
        <v>131944444444.44409</v>
      </c>
      <c r="D13" s="1">
        <v>133611111111.11075</v>
      </c>
      <c r="E13" s="1">
        <v>134722222222.22186</v>
      </c>
      <c r="F13" s="1">
        <v>135555555555.55518</v>
      </c>
      <c r="G13" s="1">
        <v>143611111111.11072</v>
      </c>
      <c r="H13" s="1">
        <v>144166666666.66626</v>
      </c>
      <c r="I13" s="1">
        <v>144166666666.66626</v>
      </c>
      <c r="J13" s="1">
        <v>147499999999.99957</v>
      </c>
      <c r="K13" s="1">
        <v>145555555555.55518</v>
      </c>
      <c r="L13" s="1">
        <v>143611111111.11072</v>
      </c>
      <c r="M13" s="1">
        <v>141666666666.66629</v>
      </c>
      <c r="N13" s="1">
        <v>144166666666.66626</v>
      </c>
      <c r="O13" s="1">
        <v>144999999999.9996</v>
      </c>
      <c r="P13" s="1">
        <v>148611111111.11072</v>
      </c>
      <c r="Q13" s="1">
        <v>149166666666.66626</v>
      </c>
      <c r="R13" s="1">
        <v>152222222222.2218</v>
      </c>
      <c r="S13" s="1">
        <v>154722222222.2218</v>
      </c>
    </row>
    <row r="14" spans="1:22" s="108" customFormat="1" x14ac:dyDescent="0.25">
      <c r="A14" s="46" t="s">
        <v>200</v>
      </c>
      <c r="B14" s="1" t="s">
        <v>40</v>
      </c>
      <c r="C14" s="47" t="e">
        <v>#N/A</v>
      </c>
      <c r="D14" s="47" t="e">
        <v>#N/A</v>
      </c>
      <c r="E14" s="47" t="e">
        <v>#N/A</v>
      </c>
      <c r="F14" s="47" t="e">
        <v>#N/A</v>
      </c>
      <c r="G14" s="47" t="e">
        <v>#N/A</v>
      </c>
      <c r="H14" s="47" t="e">
        <v>#N/A</v>
      </c>
      <c r="I14" s="47">
        <v>10.197919075144538</v>
      </c>
      <c r="J14" s="47">
        <v>11.282711864406812</v>
      </c>
      <c r="K14" s="47">
        <v>12.749083969465682</v>
      </c>
      <c r="L14" s="47">
        <v>14.354042553191528</v>
      </c>
      <c r="M14" s="47">
        <v>17.942823529411811</v>
      </c>
      <c r="N14" s="47">
        <v>18.553526011560745</v>
      </c>
      <c r="O14" s="47">
        <v>16.35586206896556</v>
      </c>
      <c r="P14" s="47">
        <v>15.831252336448641</v>
      </c>
      <c r="Q14" s="47">
        <v>17.676871508379936</v>
      </c>
      <c r="R14" s="47">
        <v>19.646277372262826</v>
      </c>
      <c r="S14" s="47">
        <v>20.120574506283717</v>
      </c>
    </row>
    <row r="15" spans="1:22" s="108" customFormat="1" x14ac:dyDescent="0.25">
      <c r="A15" s="1"/>
      <c r="B15" s="1"/>
      <c r="C15" s="1"/>
      <c r="D15" s="1"/>
      <c r="E15" s="1"/>
      <c r="F15" s="1"/>
      <c r="G15" s="1"/>
      <c r="H15" s="1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</row>
    <row r="16" spans="1:22" s="108" customFormat="1" x14ac:dyDescent="0.25">
      <c r="A16" s="1"/>
      <c r="B16" s="1"/>
      <c r="C16" s="1"/>
      <c r="D16" s="1"/>
      <c r="E16" s="1"/>
      <c r="F16" s="1"/>
      <c r="G16" s="1"/>
      <c r="H16" s="1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</row>
    <row r="17" spans="1:24" x14ac:dyDescent="0.25">
      <c r="A17" s="1" t="s">
        <v>77</v>
      </c>
      <c r="B17" s="1" t="s">
        <v>78</v>
      </c>
      <c r="C17" s="9">
        <v>7.4760759999999999</v>
      </c>
      <c r="D17" s="9">
        <v>7.5441180000000001</v>
      </c>
      <c r="E17" s="9">
        <v>7.623621</v>
      </c>
      <c r="F17" s="9">
        <v>7.7117139999999997</v>
      </c>
      <c r="G17" s="9">
        <v>7.8578340000000004</v>
      </c>
      <c r="H17" s="9">
        <v>8.020054</v>
      </c>
      <c r="I17" s="9">
        <v>8.1900239999999993</v>
      </c>
      <c r="J17" s="9">
        <v>8.3198439999999998</v>
      </c>
      <c r="K17" s="9">
        <v>8.4371120000000008</v>
      </c>
      <c r="L17" s="9">
        <v>8.6013470000000005</v>
      </c>
      <c r="M17" s="9">
        <v>8.7643780000000007</v>
      </c>
      <c r="N17" s="9">
        <v>8.9117110000000004</v>
      </c>
      <c r="O17" s="9">
        <v>9.0573429999999995</v>
      </c>
      <c r="P17" s="9">
        <v>9.2118179999999992</v>
      </c>
      <c r="Q17" s="9">
        <v>9.379664</v>
      </c>
      <c r="R17" s="9">
        <v>9.5399569999999994</v>
      </c>
      <c r="S17" s="9">
        <v>9.7034680000000009</v>
      </c>
    </row>
    <row r="18" spans="1:24" x14ac:dyDescent="0.25">
      <c r="A18" s="1" t="s">
        <v>79</v>
      </c>
      <c r="B18" s="1" t="s">
        <v>80</v>
      </c>
      <c r="C18" s="47">
        <v>7022.4005213429955</v>
      </c>
      <c r="D18" s="47">
        <v>7216.8071130971575</v>
      </c>
      <c r="E18" s="47">
        <v>7032.237189009129</v>
      </c>
      <c r="F18" s="47">
        <v>7059.9667524553297</v>
      </c>
      <c r="G18" s="47">
        <v>7140.7860119100196</v>
      </c>
      <c r="H18" s="47">
        <v>7030.9861864881123</v>
      </c>
      <c r="I18" s="47">
        <v>6952.9032447822246</v>
      </c>
      <c r="J18" s="47">
        <v>7044.7367896694877</v>
      </c>
      <c r="K18" s="47">
        <v>7210.2081059648326</v>
      </c>
      <c r="L18" s="47">
        <v>6975.6516043359061</v>
      </c>
      <c r="M18" s="47">
        <v>6750.8118279091223</v>
      </c>
      <c r="N18" s="47">
        <v>6327.5042120293992</v>
      </c>
      <c r="O18" s="47">
        <v>6379.1089481515301</v>
      </c>
      <c r="P18" s="47">
        <v>6272.1362686255443</v>
      </c>
      <c r="Q18" s="47">
        <v>6100.6686617156083</v>
      </c>
      <c r="R18" s="47">
        <v>5998.1635370287386</v>
      </c>
      <c r="S18" s="47">
        <v>5868.4631561050428</v>
      </c>
    </row>
    <row r="19" spans="1:24" x14ac:dyDescent="0.25"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24" s="129" customFormat="1" x14ac:dyDescent="0.25">
      <c r="A20" s="128" t="s">
        <v>232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24" x14ac:dyDescent="0.25">
      <c r="A21" s="35" t="s">
        <v>81</v>
      </c>
    </row>
    <row r="22" spans="1:24" ht="34.5" x14ac:dyDescent="0.25">
      <c r="A22" s="38" t="s">
        <v>82</v>
      </c>
      <c r="B22" s="50" t="s">
        <v>83</v>
      </c>
      <c r="C22" s="38" t="s">
        <v>84</v>
      </c>
      <c r="D22" s="51" t="s">
        <v>85</v>
      </c>
      <c r="E22" s="38" t="s">
        <v>52</v>
      </c>
      <c r="F22" s="52" t="s">
        <v>59</v>
      </c>
      <c r="G22" s="53" t="s">
        <v>60</v>
      </c>
      <c r="H22" s="54" t="s">
        <v>61</v>
      </c>
      <c r="I22" s="54" t="s">
        <v>62</v>
      </c>
      <c r="J22" s="54" t="s">
        <v>63</v>
      </c>
      <c r="K22" s="54" t="s">
        <v>64</v>
      </c>
      <c r="L22" s="54" t="s">
        <v>65</v>
      </c>
      <c r="M22" s="54" t="s">
        <v>66</v>
      </c>
      <c r="N22" s="42" t="s">
        <v>67</v>
      </c>
      <c r="O22" s="42" t="s">
        <v>68</v>
      </c>
      <c r="P22" s="42" t="s">
        <v>69</v>
      </c>
      <c r="Q22" s="40"/>
      <c r="R22" s="40"/>
      <c r="S22" s="40"/>
      <c r="T22" s="40"/>
      <c r="U22" s="40"/>
      <c r="V22" s="40"/>
      <c r="W22" s="40"/>
      <c r="X22" s="40"/>
    </row>
    <row r="23" spans="1:24" ht="23.25" x14ac:dyDescent="0.25">
      <c r="A23" s="40" t="s">
        <v>86</v>
      </c>
      <c r="B23" s="43" t="s">
        <v>87</v>
      </c>
      <c r="C23" s="55" t="s">
        <v>88</v>
      </c>
      <c r="D23" s="56"/>
      <c r="E23" s="40" t="s">
        <v>89</v>
      </c>
      <c r="F23" s="57">
        <v>9533</v>
      </c>
      <c r="G23" s="57">
        <v>10820</v>
      </c>
      <c r="H23" s="57">
        <v>11915</v>
      </c>
      <c r="I23" s="57">
        <v>13068</v>
      </c>
      <c r="J23" s="57">
        <v>14325</v>
      </c>
      <c r="K23" s="57">
        <v>14758</v>
      </c>
      <c r="L23" s="57">
        <v>14050</v>
      </c>
      <c r="M23" s="57">
        <v>14186</v>
      </c>
      <c r="N23" s="45">
        <v>15574</v>
      </c>
      <c r="O23" s="45">
        <v>17315</v>
      </c>
      <c r="P23" s="45">
        <v>17140</v>
      </c>
      <c r="Q23" s="40"/>
      <c r="R23" s="40"/>
      <c r="S23" s="40"/>
      <c r="T23" s="40"/>
      <c r="U23" s="40"/>
      <c r="V23" s="40"/>
      <c r="W23" s="40"/>
      <c r="X23" s="40"/>
    </row>
    <row r="24" spans="1:24" x14ac:dyDescent="0.25">
      <c r="A24" s="40" t="s">
        <v>86</v>
      </c>
      <c r="B24" s="58" t="s">
        <v>87</v>
      </c>
      <c r="C24" s="55" t="s">
        <v>90</v>
      </c>
      <c r="D24" s="59"/>
      <c r="E24" s="40" t="s">
        <v>89</v>
      </c>
      <c r="F24" s="57">
        <v>24235</v>
      </c>
      <c r="G24" s="57">
        <v>27462</v>
      </c>
      <c r="H24" s="57">
        <v>30472</v>
      </c>
      <c r="I24" s="57">
        <v>33682</v>
      </c>
      <c r="J24" s="57">
        <v>39744</v>
      </c>
      <c r="K24" s="57">
        <v>41506</v>
      </c>
      <c r="L24" s="57">
        <v>37766</v>
      </c>
      <c r="M24" s="57">
        <v>37713</v>
      </c>
      <c r="N24" s="45">
        <v>41942</v>
      </c>
      <c r="O24" s="45">
        <v>47221</v>
      </c>
      <c r="P24" s="45">
        <v>48271</v>
      </c>
      <c r="Q24" s="40"/>
      <c r="R24" s="40"/>
      <c r="S24" s="40"/>
      <c r="T24" s="40"/>
      <c r="U24" s="40"/>
      <c r="V24" s="40"/>
      <c r="W24" s="40"/>
      <c r="X24" s="40"/>
    </row>
    <row r="25" spans="1:24" x14ac:dyDescent="0.25">
      <c r="A25" s="40"/>
      <c r="B25" s="58"/>
      <c r="C25" s="55"/>
      <c r="D25" s="59"/>
      <c r="E25" s="40"/>
      <c r="F25" s="57"/>
      <c r="G25" s="57"/>
      <c r="H25" s="57"/>
      <c r="I25" s="57"/>
      <c r="J25" s="57"/>
      <c r="K25" s="57"/>
      <c r="L25" s="57"/>
      <c r="M25" s="57"/>
      <c r="N25" s="45"/>
      <c r="O25" s="45"/>
      <c r="P25" s="45"/>
      <c r="Q25" s="40"/>
      <c r="R25" s="40"/>
      <c r="S25" s="40"/>
      <c r="T25" s="40"/>
      <c r="U25" s="40"/>
      <c r="V25" s="40"/>
      <c r="W25" s="40"/>
      <c r="X25" s="40"/>
    </row>
    <row r="26" spans="1:24" x14ac:dyDescent="0.25">
      <c r="A26" s="35" t="s">
        <v>91</v>
      </c>
    </row>
    <row r="27" spans="1:24" x14ac:dyDescent="0.25">
      <c r="A27" s="60" t="s">
        <v>82</v>
      </c>
      <c r="B27" s="60" t="s">
        <v>83</v>
      </c>
      <c r="C27" s="60" t="s">
        <v>84</v>
      </c>
      <c r="D27" s="60" t="s">
        <v>85</v>
      </c>
      <c r="E27" s="60" t="s">
        <v>92</v>
      </c>
      <c r="F27" s="60" t="s">
        <v>93</v>
      </c>
      <c r="G27" s="60" t="s">
        <v>52</v>
      </c>
      <c r="H27" s="39" t="s">
        <v>53</v>
      </c>
      <c r="I27" s="39" t="s">
        <v>54</v>
      </c>
      <c r="J27" s="39" t="s">
        <v>55</v>
      </c>
      <c r="K27" s="39" t="s">
        <v>56</v>
      </c>
      <c r="L27" s="39" t="s">
        <v>57</v>
      </c>
      <c r="M27" s="39" t="s">
        <v>58</v>
      </c>
      <c r="N27" s="39" t="s">
        <v>59</v>
      </c>
      <c r="O27" s="39" t="s">
        <v>60</v>
      </c>
      <c r="P27" s="39" t="s">
        <v>61</v>
      </c>
      <c r="Q27" s="39" t="s">
        <v>62</v>
      </c>
      <c r="R27" s="39" t="s">
        <v>63</v>
      </c>
      <c r="S27" s="39" t="s">
        <v>64</v>
      </c>
      <c r="T27" s="39" t="s">
        <v>65</v>
      </c>
      <c r="U27" s="39" t="s">
        <v>66</v>
      </c>
      <c r="V27" s="39" t="s">
        <v>67</v>
      </c>
      <c r="W27" s="39" t="s">
        <v>68</v>
      </c>
      <c r="X27" s="39" t="s">
        <v>69</v>
      </c>
    </row>
    <row r="28" spans="1:24" x14ac:dyDescent="0.25">
      <c r="A28" s="40" t="s">
        <v>86</v>
      </c>
      <c r="B28" s="55" t="s">
        <v>94</v>
      </c>
      <c r="C28" s="61" t="s">
        <v>95</v>
      </c>
      <c r="D28" s="40"/>
      <c r="E28" s="61" t="s">
        <v>96</v>
      </c>
      <c r="F28" s="40"/>
      <c r="G28" s="40" t="s">
        <v>97</v>
      </c>
      <c r="H28" s="62">
        <v>189</v>
      </c>
      <c r="I28" s="62">
        <v>196</v>
      </c>
      <c r="J28" s="62">
        <v>193</v>
      </c>
      <c r="K28" s="62">
        <v>196</v>
      </c>
      <c r="L28" s="62">
        <v>202</v>
      </c>
      <c r="M28" s="62">
        <v>203</v>
      </c>
      <c r="N28" s="62">
        <v>205</v>
      </c>
      <c r="O28" s="62">
        <v>211</v>
      </c>
      <c r="P28" s="62">
        <v>219</v>
      </c>
      <c r="Q28" s="62">
        <v>216</v>
      </c>
      <c r="R28" s="62">
        <v>213</v>
      </c>
      <c r="S28" s="62">
        <v>203</v>
      </c>
      <c r="T28" s="62">
        <v>208</v>
      </c>
      <c r="U28" s="62">
        <v>208</v>
      </c>
      <c r="V28" s="62">
        <v>206</v>
      </c>
      <c r="W28" s="62">
        <v>206</v>
      </c>
      <c r="X28" s="62">
        <v>205</v>
      </c>
    </row>
    <row r="29" spans="1:24" x14ac:dyDescent="0.25">
      <c r="A29" s="40" t="s">
        <v>86</v>
      </c>
      <c r="B29" s="55" t="s">
        <v>98</v>
      </c>
      <c r="C29" s="61" t="s">
        <v>95</v>
      </c>
      <c r="D29" s="40"/>
      <c r="E29" s="61" t="s">
        <v>96</v>
      </c>
      <c r="F29" s="40"/>
      <c r="G29" s="40" t="s">
        <v>97</v>
      </c>
      <c r="H29" s="62">
        <v>3</v>
      </c>
      <c r="I29" s="62">
        <v>3</v>
      </c>
      <c r="J29" s="62">
        <v>3</v>
      </c>
      <c r="K29" s="62">
        <v>2</v>
      </c>
      <c r="L29" s="62">
        <v>6</v>
      </c>
      <c r="M29" s="62">
        <v>7</v>
      </c>
      <c r="N29" s="62">
        <v>8</v>
      </c>
      <c r="O29" s="62">
        <v>12</v>
      </c>
      <c r="P29" s="62">
        <v>17</v>
      </c>
      <c r="Q29" s="62">
        <v>21</v>
      </c>
      <c r="R29" s="62">
        <v>26</v>
      </c>
      <c r="S29" s="62">
        <v>28</v>
      </c>
      <c r="T29" s="62">
        <v>34</v>
      </c>
      <c r="U29" s="62">
        <v>37</v>
      </c>
      <c r="V29" s="62">
        <v>42</v>
      </c>
      <c r="W29" s="62">
        <v>48</v>
      </c>
      <c r="X29" s="62">
        <v>56</v>
      </c>
    </row>
    <row r="30" spans="1:24" x14ac:dyDescent="0.25">
      <c r="A30" s="40" t="s">
        <v>86</v>
      </c>
      <c r="B30" s="55" t="s">
        <v>94</v>
      </c>
      <c r="C30" s="61" t="s">
        <v>86</v>
      </c>
      <c r="D30" s="40"/>
      <c r="E30" s="61" t="s">
        <v>99</v>
      </c>
      <c r="F30" s="40"/>
      <c r="G30" s="40" t="s">
        <v>97</v>
      </c>
      <c r="H30" s="62">
        <v>800</v>
      </c>
      <c r="I30" s="62">
        <v>827</v>
      </c>
      <c r="J30" s="62">
        <v>823</v>
      </c>
      <c r="K30" s="62">
        <v>838</v>
      </c>
      <c r="L30" s="62">
        <v>875</v>
      </c>
      <c r="M30" s="62">
        <v>875</v>
      </c>
      <c r="N30" s="62">
        <v>891</v>
      </c>
      <c r="O30" s="62">
        <v>909</v>
      </c>
      <c r="P30" s="62">
        <v>912</v>
      </c>
      <c r="Q30" s="62">
        <v>900</v>
      </c>
      <c r="R30" s="62">
        <v>887</v>
      </c>
      <c r="S30" s="62">
        <v>887</v>
      </c>
      <c r="T30" s="62">
        <v>899</v>
      </c>
      <c r="U30" s="62">
        <v>917</v>
      </c>
      <c r="V30" s="62">
        <v>919</v>
      </c>
      <c r="W30" s="62">
        <v>930</v>
      </c>
      <c r="X30" s="62">
        <v>941</v>
      </c>
    </row>
    <row r="31" spans="1:24" s="79" customFormat="1" x14ac:dyDescent="0.25">
      <c r="A31" s="40" t="s">
        <v>86</v>
      </c>
      <c r="B31" s="55" t="s">
        <v>94</v>
      </c>
      <c r="C31" s="40" t="s">
        <v>173</v>
      </c>
      <c r="D31" s="40" t="s">
        <v>174</v>
      </c>
      <c r="E31" s="55" t="s">
        <v>175</v>
      </c>
      <c r="F31" s="101">
        <v>26</v>
      </c>
      <c r="G31" s="40" t="s">
        <v>97</v>
      </c>
      <c r="H31" s="62">
        <v>103</v>
      </c>
      <c r="I31" s="62">
        <v>114</v>
      </c>
      <c r="J31" s="62">
        <v>109</v>
      </c>
      <c r="K31" s="62">
        <v>110</v>
      </c>
      <c r="L31" s="62">
        <v>112</v>
      </c>
      <c r="M31" s="62">
        <v>109</v>
      </c>
      <c r="N31" s="62">
        <v>115</v>
      </c>
      <c r="O31" s="62">
        <v>114</v>
      </c>
      <c r="P31" s="62">
        <v>109</v>
      </c>
      <c r="Q31" s="62">
        <v>107</v>
      </c>
      <c r="R31" s="62">
        <v>99</v>
      </c>
      <c r="S31" s="62">
        <v>96</v>
      </c>
      <c r="T31" s="62">
        <v>98</v>
      </c>
      <c r="U31" s="62">
        <v>101</v>
      </c>
      <c r="V31" s="62">
        <v>101</v>
      </c>
      <c r="W31" s="62">
        <v>99</v>
      </c>
      <c r="X31" s="62">
        <v>98</v>
      </c>
    </row>
    <row r="32" spans="1:24" s="79" customFormat="1" x14ac:dyDescent="0.25">
      <c r="A32" s="40" t="s">
        <v>86</v>
      </c>
      <c r="B32" s="55" t="s">
        <v>94</v>
      </c>
      <c r="C32" s="61" t="s">
        <v>176</v>
      </c>
      <c r="D32" s="40"/>
      <c r="E32" s="61" t="s">
        <v>177</v>
      </c>
      <c r="F32" s="40"/>
      <c r="G32" s="40" t="s">
        <v>97</v>
      </c>
      <c r="H32" s="62">
        <v>5</v>
      </c>
      <c r="I32" s="62">
        <v>6</v>
      </c>
      <c r="J32" s="62">
        <v>6</v>
      </c>
      <c r="K32" s="62">
        <v>6</v>
      </c>
      <c r="L32" s="62">
        <v>7</v>
      </c>
      <c r="M32" s="62">
        <v>7</v>
      </c>
      <c r="N32" s="62">
        <v>9</v>
      </c>
      <c r="O32" s="62">
        <v>8</v>
      </c>
      <c r="P32" s="62">
        <v>7</v>
      </c>
      <c r="Q32" s="62">
        <v>6</v>
      </c>
      <c r="R32" s="62">
        <v>5</v>
      </c>
      <c r="S32" s="62">
        <v>5</v>
      </c>
      <c r="T32" s="62">
        <v>6</v>
      </c>
      <c r="U32" s="62">
        <v>7</v>
      </c>
      <c r="V32" s="62">
        <v>7</v>
      </c>
      <c r="W32" s="62">
        <v>7</v>
      </c>
      <c r="X32" s="62">
        <v>7</v>
      </c>
    </row>
    <row r="33" spans="1:24" s="79" customFormat="1" x14ac:dyDescent="0.25">
      <c r="A33" s="40" t="s">
        <v>86</v>
      </c>
      <c r="B33" s="55" t="s">
        <v>94</v>
      </c>
      <c r="C33" s="40" t="s">
        <v>182</v>
      </c>
      <c r="D33" s="40" t="s">
        <v>183</v>
      </c>
      <c r="E33" s="55" t="s">
        <v>184</v>
      </c>
      <c r="F33" s="102" t="s">
        <v>185</v>
      </c>
      <c r="G33" s="40" t="s">
        <v>97</v>
      </c>
      <c r="H33" s="62">
        <v>28</v>
      </c>
      <c r="I33" s="62">
        <v>30</v>
      </c>
      <c r="J33" s="62">
        <v>30</v>
      </c>
      <c r="K33" s="62">
        <v>38</v>
      </c>
      <c r="L33" s="62">
        <v>37</v>
      </c>
      <c r="M33" s="62">
        <v>37</v>
      </c>
      <c r="N33" s="62">
        <v>43</v>
      </c>
      <c r="O33" s="62">
        <v>45</v>
      </c>
      <c r="P33" s="62">
        <v>53</v>
      </c>
      <c r="Q33" s="62">
        <v>54</v>
      </c>
      <c r="R33" s="62">
        <v>60</v>
      </c>
      <c r="S33" s="62">
        <v>64</v>
      </c>
      <c r="T33" s="62">
        <v>65</v>
      </c>
      <c r="U33" s="62">
        <v>66</v>
      </c>
      <c r="V33" s="62">
        <v>68</v>
      </c>
      <c r="W33" s="62">
        <v>70</v>
      </c>
      <c r="X33" s="62">
        <v>74</v>
      </c>
    </row>
    <row r="34" spans="1:24" s="79" customFormat="1" x14ac:dyDescent="0.25">
      <c r="A34" s="40" t="s">
        <v>178</v>
      </c>
      <c r="B34" s="55" t="s">
        <v>180</v>
      </c>
      <c r="C34" s="61" t="s">
        <v>181</v>
      </c>
      <c r="D34" s="40"/>
      <c r="E34" s="61" t="s">
        <v>179</v>
      </c>
      <c r="F34" s="40"/>
      <c r="G34" s="40" t="s">
        <v>97</v>
      </c>
      <c r="H34" s="62">
        <v>664</v>
      </c>
      <c r="I34" s="62">
        <v>677</v>
      </c>
      <c r="J34" s="62">
        <v>678</v>
      </c>
      <c r="K34" s="62">
        <v>684</v>
      </c>
      <c r="L34" s="62">
        <v>719</v>
      </c>
      <c r="M34" s="62">
        <v>722</v>
      </c>
      <c r="N34" s="62">
        <v>724</v>
      </c>
      <c r="O34" s="62">
        <v>742</v>
      </c>
      <c r="P34" s="62">
        <v>743</v>
      </c>
      <c r="Q34" s="62">
        <v>733</v>
      </c>
      <c r="R34" s="62">
        <v>723</v>
      </c>
      <c r="S34" s="62">
        <v>722</v>
      </c>
      <c r="T34" s="62">
        <v>730</v>
      </c>
      <c r="U34" s="62">
        <v>743</v>
      </c>
      <c r="V34" s="62">
        <v>743</v>
      </c>
      <c r="W34" s="62">
        <v>754</v>
      </c>
      <c r="X34" s="62">
        <v>762</v>
      </c>
    </row>
    <row r="36" spans="1:24" s="79" customFormat="1" x14ac:dyDescent="0.25">
      <c r="A36" s="40"/>
      <c r="B36" s="55"/>
      <c r="C36" s="61"/>
      <c r="D36" s="40"/>
      <c r="E36" s="61"/>
      <c r="F36" s="40"/>
      <c r="G36" s="40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</row>
    <row r="37" spans="1:24" x14ac:dyDescent="0.25">
      <c r="A37" s="40" t="s">
        <v>100</v>
      </c>
      <c r="B37" s="36">
        <v>277777777.77777702</v>
      </c>
    </row>
    <row r="38" spans="1:24" x14ac:dyDescent="0.25">
      <c r="A38" s="40" t="s">
        <v>86</v>
      </c>
      <c r="B38" s="55" t="s">
        <v>94</v>
      </c>
      <c r="C38" s="61" t="s">
        <v>95</v>
      </c>
      <c r="D38" s="40"/>
      <c r="E38" s="61" t="s">
        <v>96</v>
      </c>
      <c r="F38" s="40"/>
      <c r="G38" s="40" t="s">
        <v>72</v>
      </c>
      <c r="H38" s="48">
        <v>52499999999.999855</v>
      </c>
      <c r="I38" s="48">
        <v>54444444444.444298</v>
      </c>
      <c r="J38" s="48">
        <v>53611111111.110962</v>
      </c>
      <c r="K38" s="48">
        <v>54444444444.444298</v>
      </c>
      <c r="L38" s="48">
        <v>56111111111.110954</v>
      </c>
      <c r="M38" s="48">
        <v>56388888888.888733</v>
      </c>
      <c r="N38" s="48">
        <v>56944444444.44429</v>
      </c>
      <c r="O38" s="48">
        <v>58611111111.110947</v>
      </c>
      <c r="P38" s="48">
        <v>60833333333.333168</v>
      </c>
      <c r="Q38" s="48">
        <v>59999999999.999832</v>
      </c>
      <c r="R38" s="48">
        <v>59166666666.666504</v>
      </c>
      <c r="S38" s="48">
        <v>56388888888.888733</v>
      </c>
      <c r="T38" s="48">
        <v>57777777777.777618</v>
      </c>
      <c r="U38" s="48">
        <v>57777777777.777618</v>
      </c>
      <c r="V38" s="48">
        <v>57222222222.222069</v>
      </c>
      <c r="W38" s="48">
        <v>57222222222.222069</v>
      </c>
      <c r="X38" s="48">
        <v>56944444444.44429</v>
      </c>
    </row>
    <row r="39" spans="1:24" x14ac:dyDescent="0.25">
      <c r="A39" s="40" t="s">
        <v>86</v>
      </c>
      <c r="B39" s="55" t="s">
        <v>98</v>
      </c>
      <c r="C39" s="61" t="s">
        <v>95</v>
      </c>
      <c r="D39" s="40"/>
      <c r="E39" s="61" t="s">
        <v>96</v>
      </c>
      <c r="F39" s="40"/>
      <c r="G39" s="40" t="s">
        <v>72</v>
      </c>
      <c r="H39" s="48">
        <v>833333333.33333111</v>
      </c>
      <c r="I39" s="48">
        <v>833333333.33333111</v>
      </c>
      <c r="J39" s="48">
        <v>833333333.33333111</v>
      </c>
      <c r="K39" s="48">
        <v>555555555.55555403</v>
      </c>
      <c r="L39" s="48">
        <v>1666666666.6666622</v>
      </c>
      <c r="M39" s="48">
        <v>1944444444.4444392</v>
      </c>
      <c r="N39" s="48">
        <v>2222222222.2222161</v>
      </c>
      <c r="O39" s="48">
        <v>3333333333.3333244</v>
      </c>
      <c r="P39" s="48">
        <v>4722222222.222209</v>
      </c>
      <c r="Q39" s="48">
        <v>5833333333.3333178</v>
      </c>
      <c r="R39" s="48">
        <v>7222222222.2222023</v>
      </c>
      <c r="S39" s="48">
        <v>7777777777.7777567</v>
      </c>
      <c r="T39" s="48">
        <v>9444444444.444418</v>
      </c>
      <c r="U39" s="48">
        <v>10277777777.77775</v>
      </c>
      <c r="V39" s="48">
        <v>11666666666.666636</v>
      </c>
      <c r="W39" s="48">
        <v>13333333333.333298</v>
      </c>
      <c r="X39" s="48">
        <v>15555555555.555513</v>
      </c>
    </row>
    <row r="40" spans="1:24" x14ac:dyDescent="0.25">
      <c r="A40" s="40" t="s">
        <v>86</v>
      </c>
      <c r="B40" s="55" t="s">
        <v>94</v>
      </c>
      <c r="C40" s="61" t="s">
        <v>86</v>
      </c>
      <c r="D40" s="40"/>
      <c r="E40" s="61" t="s">
        <v>179</v>
      </c>
      <c r="F40" s="40"/>
      <c r="G40" s="40" t="s">
        <v>72</v>
      </c>
      <c r="H40" s="48">
        <v>184444444444.44394</v>
      </c>
      <c r="I40" s="48">
        <v>188055555555.55505</v>
      </c>
      <c r="J40" s="48">
        <v>188333333333.33282</v>
      </c>
      <c r="K40" s="48">
        <v>189999999999.99948</v>
      </c>
      <c r="L40" s="48">
        <v>199722222222.22168</v>
      </c>
      <c r="M40" s="48">
        <v>200555555555.55499</v>
      </c>
      <c r="N40" s="48">
        <v>201111111111.11057</v>
      </c>
      <c r="O40" s="48">
        <v>206111111111.11053</v>
      </c>
      <c r="P40" s="48">
        <v>206388888888.88834</v>
      </c>
      <c r="Q40" s="48">
        <v>203611111111.11057</v>
      </c>
      <c r="R40" s="48">
        <v>200833333333.33279</v>
      </c>
      <c r="S40" s="48">
        <v>200555555555.55499</v>
      </c>
      <c r="T40" s="48">
        <v>202777777777.77722</v>
      </c>
      <c r="U40" s="48">
        <v>206388888888.88834</v>
      </c>
      <c r="V40" s="48">
        <v>206388888888.88834</v>
      </c>
      <c r="W40" s="48">
        <v>209444444444.44388</v>
      </c>
      <c r="X40" s="48">
        <v>211666666666.66608</v>
      </c>
    </row>
    <row r="41" spans="1:24" s="79" customFormat="1" x14ac:dyDescent="0.25">
      <c r="A41" s="40"/>
      <c r="B41" s="55"/>
      <c r="C41" s="61"/>
      <c r="D41" s="40"/>
      <c r="E41" s="61"/>
      <c r="F41" s="40"/>
      <c r="G41" s="40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</row>
    <row r="43" spans="1:24" x14ac:dyDescent="0.25">
      <c r="A43" s="35" t="s">
        <v>101</v>
      </c>
    </row>
    <row r="44" spans="1:24" x14ac:dyDescent="0.25">
      <c r="A44" s="40" t="s">
        <v>102</v>
      </c>
      <c r="C44" s="63">
        <v>37773</v>
      </c>
      <c r="D44" s="63">
        <v>38139</v>
      </c>
      <c r="E44" s="63">
        <v>38504</v>
      </c>
      <c r="F44" s="63">
        <v>38869</v>
      </c>
      <c r="G44" s="63">
        <v>39234</v>
      </c>
      <c r="H44" s="63">
        <v>39600</v>
      </c>
      <c r="I44" s="63">
        <v>39965</v>
      </c>
      <c r="J44" s="63">
        <v>40330</v>
      </c>
      <c r="K44" s="63">
        <v>40695</v>
      </c>
      <c r="L44" s="63">
        <v>41061</v>
      </c>
      <c r="M44" s="63">
        <v>41426</v>
      </c>
      <c r="N44" s="63">
        <v>41791</v>
      </c>
      <c r="O44" s="63">
        <v>42156</v>
      </c>
      <c r="P44" s="63">
        <v>42522</v>
      </c>
      <c r="Q44" s="63">
        <v>42887</v>
      </c>
      <c r="R44" s="63">
        <v>43252</v>
      </c>
      <c r="S44" s="63">
        <v>43617</v>
      </c>
    </row>
    <row r="45" spans="1:24" x14ac:dyDescent="0.25">
      <c r="A45" s="40" t="s">
        <v>103</v>
      </c>
      <c r="C45" s="64">
        <v>7476076</v>
      </c>
      <c r="D45" s="64">
        <v>7544118</v>
      </c>
      <c r="E45" s="64">
        <v>7623621</v>
      </c>
      <c r="F45" s="64">
        <v>7711714</v>
      </c>
      <c r="G45" s="64">
        <v>7857834</v>
      </c>
      <c r="H45" s="64">
        <v>8020054</v>
      </c>
      <c r="I45" s="64">
        <v>8190024</v>
      </c>
      <c r="J45" s="64">
        <v>8319844</v>
      </c>
      <c r="K45" s="64">
        <v>8437112</v>
      </c>
      <c r="L45" s="64">
        <v>8601347</v>
      </c>
      <c r="M45" s="64">
        <v>8764378</v>
      </c>
      <c r="N45" s="64">
        <v>8911711</v>
      </c>
      <c r="O45" s="64">
        <v>9057343</v>
      </c>
      <c r="P45" s="64">
        <v>9211818</v>
      </c>
      <c r="Q45" s="64">
        <v>9379664</v>
      </c>
      <c r="R45" s="64">
        <v>9539957</v>
      </c>
      <c r="S45" s="64">
        <v>9703468</v>
      </c>
    </row>
    <row r="46" spans="1:24" x14ac:dyDescent="0.25">
      <c r="A46" s="40" t="s">
        <v>104</v>
      </c>
      <c r="C46" s="49" t="s">
        <v>105</v>
      </c>
      <c r="D46" s="49" t="s">
        <v>105</v>
      </c>
      <c r="E46" s="49" t="s">
        <v>105</v>
      </c>
      <c r="F46" s="49" t="s">
        <v>105</v>
      </c>
      <c r="G46" s="49" t="s">
        <v>105</v>
      </c>
      <c r="H46" s="49" t="s">
        <v>105</v>
      </c>
      <c r="I46" s="49">
        <v>1164</v>
      </c>
      <c r="J46" s="49">
        <v>1300.5</v>
      </c>
      <c r="K46" s="49">
        <v>1412.2</v>
      </c>
      <c r="L46" s="49">
        <v>1519.3</v>
      </c>
      <c r="M46" s="49">
        <v>1634.5</v>
      </c>
      <c r="N46" s="49">
        <v>1656</v>
      </c>
      <c r="O46" s="49">
        <v>1551.2</v>
      </c>
      <c r="P46" s="49">
        <v>1540</v>
      </c>
      <c r="Q46" s="49">
        <v>1660.4</v>
      </c>
      <c r="R46" s="49">
        <v>1815</v>
      </c>
      <c r="S46" s="49">
        <v>1766.4</v>
      </c>
    </row>
    <row r="47" spans="1:24" x14ac:dyDescent="0.25">
      <c r="A47" s="40" t="s">
        <v>106</v>
      </c>
      <c r="C47" s="49" t="e">
        <v>#N/A</v>
      </c>
      <c r="D47" s="49" t="e">
        <v>#N/A</v>
      </c>
      <c r="E47" s="49" t="e">
        <v>#N/A</v>
      </c>
      <c r="F47" s="49" t="e">
        <v>#N/A</v>
      </c>
      <c r="G47" s="49" t="e">
        <v>#N/A</v>
      </c>
      <c r="H47" s="49" t="e">
        <v>#N/A</v>
      </c>
      <c r="I47" s="49">
        <v>9533.1879360000003</v>
      </c>
      <c r="J47" s="49">
        <v>10819.957122</v>
      </c>
      <c r="K47" s="49">
        <v>11914.889566399999</v>
      </c>
      <c r="L47" s="49">
        <v>13068.0264971</v>
      </c>
      <c r="M47" s="49">
        <v>14325.375840999999</v>
      </c>
      <c r="N47" s="49">
        <v>14757.793416</v>
      </c>
      <c r="O47" s="49">
        <v>14049.750461600001</v>
      </c>
      <c r="P47" s="49">
        <v>14186.199720000001</v>
      </c>
      <c r="Q47" s="49">
        <v>15573.994105600001</v>
      </c>
      <c r="R47" s="49">
        <v>17315.021955</v>
      </c>
      <c r="S47" s="49">
        <v>17140.205875200001</v>
      </c>
    </row>
    <row r="48" spans="1:24" x14ac:dyDescent="0.25">
      <c r="A48" s="40" t="s">
        <v>172</v>
      </c>
      <c r="C48" s="49">
        <v>19720737</v>
      </c>
      <c r="D48" s="49">
        <v>19932722</v>
      </c>
      <c r="E48" s="49">
        <v>20176844</v>
      </c>
      <c r="F48" s="49">
        <v>20450966</v>
      </c>
      <c r="G48" s="49">
        <v>20827622</v>
      </c>
      <c r="H48" s="49">
        <v>21249199</v>
      </c>
      <c r="I48" s="49">
        <v>21691653</v>
      </c>
      <c r="J48" s="49">
        <v>22031750</v>
      </c>
      <c r="K48" s="49">
        <v>22340024</v>
      </c>
      <c r="L48" s="49">
        <v>22733465</v>
      </c>
      <c r="M48" s="49">
        <v>23128129</v>
      </c>
      <c r="N48" s="49">
        <v>23475686</v>
      </c>
      <c r="O48" s="49">
        <v>23815995</v>
      </c>
      <c r="P48" s="49">
        <v>24190907</v>
      </c>
      <c r="Q48" s="49">
        <v>24601860</v>
      </c>
      <c r="R48" s="49">
        <v>24982688</v>
      </c>
      <c r="S48" s="49">
        <v>25364107</v>
      </c>
    </row>
    <row r="50" spans="3:3" x14ac:dyDescent="0.25">
      <c r="C50" s="49"/>
    </row>
    <row r="51" spans="3:3" x14ac:dyDescent="0.25">
      <c r="C51" s="49"/>
    </row>
    <row r="52" spans="3:3" x14ac:dyDescent="0.25">
      <c r="C52" s="49"/>
    </row>
    <row r="53" spans="3:3" x14ac:dyDescent="0.25">
      <c r="C53" s="49"/>
    </row>
    <row r="54" spans="3:3" x14ac:dyDescent="0.25">
      <c r="C54" s="49"/>
    </row>
    <row r="55" spans="3:3" x14ac:dyDescent="0.25">
      <c r="C55" s="49"/>
    </row>
    <row r="56" spans="3:3" x14ac:dyDescent="0.25">
      <c r="C56" s="49"/>
    </row>
    <row r="57" spans="3:3" x14ac:dyDescent="0.25">
      <c r="C57" s="49"/>
    </row>
    <row r="58" spans="3:3" x14ac:dyDescent="0.25">
      <c r="C58" s="49"/>
    </row>
    <row r="59" spans="3:3" x14ac:dyDescent="0.25">
      <c r="C59" s="49"/>
    </row>
    <row r="60" spans="3:3" x14ac:dyDescent="0.25">
      <c r="C60" s="49"/>
    </row>
    <row r="61" spans="3:3" x14ac:dyDescent="0.25">
      <c r="C61" s="49"/>
    </row>
    <row r="62" spans="3:3" x14ac:dyDescent="0.25">
      <c r="C62" s="49"/>
    </row>
    <row r="63" spans="3:3" x14ac:dyDescent="0.25">
      <c r="C63" s="49"/>
    </row>
    <row r="64" spans="3:3" x14ac:dyDescent="0.25">
      <c r="C64" s="49"/>
    </row>
  </sheetData>
  <pageMargins left="0.7" right="0.7" top="0.75" bottom="0.75" header="0.3" footer="0.3"/>
  <pageSetup orientation="portrait" horizontalDpi="4294967293" verticalDpi="4294967293"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38CB-486B-441F-B3E4-D7AD081B17C7}">
  <sheetPr filterMode="1">
    <tabColor rgb="FF0070C0"/>
  </sheetPr>
  <dimension ref="A1:AM172"/>
  <sheetViews>
    <sheetView workbookViewId="0">
      <selection activeCell="C168" sqref="C168:K171"/>
    </sheetView>
  </sheetViews>
  <sheetFormatPr defaultColWidth="9.140625" defaultRowHeight="15" x14ac:dyDescent="0.25"/>
  <cols>
    <col min="1" max="13" width="9.140625" style="55"/>
    <col min="14" max="16" width="9.140625" style="36"/>
    <col min="17" max="17" width="9.140625" style="55"/>
    <col min="18" max="16384" width="9.140625" style="36"/>
  </cols>
  <sheetData>
    <row r="1" spans="1:39" ht="65.25" customHeight="1" x14ac:dyDescent="0.25">
      <c r="A1" s="65"/>
      <c r="B1" s="65"/>
      <c r="C1" s="66" t="s">
        <v>107</v>
      </c>
      <c r="D1" s="66" t="s">
        <v>108</v>
      </c>
      <c r="E1" s="66" t="s">
        <v>109</v>
      </c>
      <c r="F1" s="66" t="s">
        <v>110</v>
      </c>
      <c r="G1" s="66" t="s">
        <v>111</v>
      </c>
      <c r="H1" s="66" t="s">
        <v>112</v>
      </c>
      <c r="I1" s="66" t="s">
        <v>113</v>
      </c>
      <c r="J1" s="66" t="s">
        <v>114</v>
      </c>
      <c r="K1" s="66" t="s">
        <v>115</v>
      </c>
      <c r="L1" s="66" t="str">
        <f>CONCATENATE("Modified  ",C1)</f>
        <v>Modified  Index Numbers ;  Electricity ;  Sydney ;</v>
      </c>
      <c r="M1" s="66" t="str">
        <f t="shared" ref="M1:T1" si="0">CONCATENATE("Modified  ",D1)</f>
        <v>Modified  Index Numbers ;  Electricity ;  Melbourne ;</v>
      </c>
      <c r="N1" s="66" t="str">
        <f t="shared" si="0"/>
        <v>Modified  Index Numbers ;  Electricity ;  Brisbane ;</v>
      </c>
      <c r="O1" s="66" t="str">
        <f t="shared" si="0"/>
        <v>Modified  Index Numbers ;  Electricity ;  Adelaide ;</v>
      </c>
      <c r="P1" s="66" t="str">
        <f t="shared" si="0"/>
        <v>Modified  Index Numbers ;  Electricity ;  Perth ;</v>
      </c>
      <c r="Q1" s="66" t="str">
        <f t="shared" si="0"/>
        <v>Modified  Index Numbers ;  Electricity ;  Hobart ;</v>
      </c>
      <c r="R1" s="66" t="str">
        <f t="shared" si="0"/>
        <v>Modified  Index Numbers ;  Electricity ;  Darwin ;</v>
      </c>
      <c r="S1" s="66" t="str">
        <f t="shared" si="0"/>
        <v>Modified  Index Numbers ;  Electricity ;  Canberra ;</v>
      </c>
      <c r="T1" s="66" t="str">
        <f t="shared" si="0"/>
        <v>Modified  Index Numbers ;  Electricity ;  Australia ;</v>
      </c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r="2" spans="1:39" hidden="1" x14ac:dyDescent="0.25">
      <c r="A2" s="50" t="s">
        <v>52</v>
      </c>
      <c r="B2" s="50"/>
      <c r="C2" s="67" t="s">
        <v>116</v>
      </c>
      <c r="D2" s="67" t="s">
        <v>116</v>
      </c>
      <c r="E2" s="67" t="s">
        <v>116</v>
      </c>
      <c r="F2" s="67" t="s">
        <v>116</v>
      </c>
      <c r="G2" s="67" t="s">
        <v>116</v>
      </c>
      <c r="H2" s="67" t="s">
        <v>116</v>
      </c>
      <c r="I2" s="67" t="s">
        <v>116</v>
      </c>
      <c r="J2" s="67" t="s">
        <v>116</v>
      </c>
      <c r="K2" s="67" t="s">
        <v>116</v>
      </c>
      <c r="L2" s="67"/>
      <c r="M2" s="67"/>
      <c r="N2" s="67"/>
      <c r="O2" s="67"/>
      <c r="P2" s="67"/>
      <c r="Q2" s="67"/>
      <c r="R2" s="67"/>
      <c r="S2" s="67"/>
      <c r="AL2" s="68"/>
    </row>
    <row r="3" spans="1:39" hidden="1" x14ac:dyDescent="0.25">
      <c r="A3" s="50" t="s">
        <v>117</v>
      </c>
      <c r="B3" s="50"/>
      <c r="C3" s="67" t="s">
        <v>118</v>
      </c>
      <c r="D3" s="67" t="s">
        <v>118</v>
      </c>
      <c r="E3" s="67" t="s">
        <v>118</v>
      </c>
      <c r="F3" s="67" t="s">
        <v>118</v>
      </c>
      <c r="G3" s="67" t="s">
        <v>118</v>
      </c>
      <c r="H3" s="67" t="s">
        <v>118</v>
      </c>
      <c r="I3" s="67" t="s">
        <v>118</v>
      </c>
      <c r="J3" s="67" t="s">
        <v>118</v>
      </c>
      <c r="K3" s="67" t="s">
        <v>118</v>
      </c>
      <c r="L3" s="67"/>
      <c r="M3" s="67"/>
      <c r="N3" s="67"/>
      <c r="O3" s="67"/>
      <c r="P3" s="67"/>
      <c r="Q3" s="67"/>
      <c r="R3" s="67"/>
      <c r="S3" s="67"/>
    </row>
    <row r="4" spans="1:39" hidden="1" x14ac:dyDescent="0.25">
      <c r="A4" s="50" t="s">
        <v>119</v>
      </c>
      <c r="B4" s="50"/>
      <c r="C4" s="67" t="s">
        <v>120</v>
      </c>
      <c r="D4" s="67" t="s">
        <v>120</v>
      </c>
      <c r="E4" s="67" t="s">
        <v>120</v>
      </c>
      <c r="F4" s="67" t="s">
        <v>120</v>
      </c>
      <c r="G4" s="67" t="s">
        <v>120</v>
      </c>
      <c r="H4" s="67" t="s">
        <v>120</v>
      </c>
      <c r="I4" s="67" t="s">
        <v>120</v>
      </c>
      <c r="J4" s="67" t="s">
        <v>120</v>
      </c>
      <c r="K4" s="67" t="s">
        <v>120</v>
      </c>
      <c r="L4" s="67"/>
      <c r="M4" s="67"/>
      <c r="N4" s="67"/>
      <c r="O4" s="67"/>
      <c r="P4" s="67"/>
      <c r="Q4" s="67"/>
      <c r="R4" s="67"/>
      <c r="S4" s="67"/>
    </row>
    <row r="5" spans="1:39" hidden="1" x14ac:dyDescent="0.25">
      <c r="A5" s="50" t="s">
        <v>121</v>
      </c>
      <c r="B5" s="50"/>
      <c r="C5" s="67" t="s">
        <v>122</v>
      </c>
      <c r="D5" s="67" t="s">
        <v>122</v>
      </c>
      <c r="E5" s="67" t="s">
        <v>122</v>
      </c>
      <c r="F5" s="67" t="s">
        <v>122</v>
      </c>
      <c r="G5" s="67" t="s">
        <v>122</v>
      </c>
      <c r="H5" s="67" t="s">
        <v>122</v>
      </c>
      <c r="I5" s="67" t="s">
        <v>122</v>
      </c>
      <c r="J5" s="67" t="s">
        <v>122</v>
      </c>
      <c r="K5" s="67" t="s">
        <v>122</v>
      </c>
      <c r="L5" s="67"/>
      <c r="M5" s="67"/>
      <c r="N5" s="67"/>
      <c r="O5" s="67"/>
      <c r="P5" s="67"/>
      <c r="Q5" s="67"/>
      <c r="R5" s="67"/>
      <c r="S5" s="67"/>
    </row>
    <row r="6" spans="1:39" hidden="1" x14ac:dyDescent="0.25">
      <c r="A6" s="50" t="s">
        <v>123</v>
      </c>
      <c r="B6" s="50"/>
      <c r="C6" s="55">
        <v>3</v>
      </c>
      <c r="D6" s="55">
        <v>3</v>
      </c>
      <c r="E6" s="55">
        <v>3</v>
      </c>
      <c r="F6" s="55">
        <v>3</v>
      </c>
      <c r="G6" s="55">
        <v>3</v>
      </c>
      <c r="H6" s="55">
        <v>3</v>
      </c>
      <c r="I6" s="55">
        <v>3</v>
      </c>
      <c r="J6" s="55">
        <v>3</v>
      </c>
      <c r="K6" s="55">
        <v>3</v>
      </c>
      <c r="N6" s="55"/>
      <c r="O6" s="55"/>
      <c r="P6" s="55"/>
      <c r="R6" s="55"/>
      <c r="S6" s="55"/>
    </row>
    <row r="7" spans="1:39" hidden="1" x14ac:dyDescent="0.25">
      <c r="A7" s="69" t="s">
        <v>124</v>
      </c>
      <c r="B7" s="69"/>
      <c r="C7" s="70">
        <v>29465</v>
      </c>
      <c r="D7" s="70">
        <v>29465</v>
      </c>
      <c r="E7" s="70">
        <v>29465</v>
      </c>
      <c r="F7" s="70">
        <v>29465</v>
      </c>
      <c r="G7" s="70">
        <v>29465</v>
      </c>
      <c r="H7" s="70">
        <v>29465</v>
      </c>
      <c r="I7" s="70">
        <v>29465</v>
      </c>
      <c r="J7" s="70">
        <v>29465</v>
      </c>
      <c r="K7" s="70">
        <v>29465</v>
      </c>
      <c r="L7" s="70"/>
      <c r="M7" s="70"/>
      <c r="N7" s="70"/>
      <c r="O7" s="70"/>
      <c r="P7" s="70"/>
      <c r="Q7" s="70"/>
      <c r="R7" s="70"/>
      <c r="S7" s="70"/>
    </row>
    <row r="8" spans="1:39" hidden="1" x14ac:dyDescent="0.25">
      <c r="A8" s="69" t="s">
        <v>125</v>
      </c>
      <c r="B8" s="69"/>
      <c r="C8" s="70">
        <v>42979</v>
      </c>
      <c r="D8" s="70">
        <v>42979</v>
      </c>
      <c r="E8" s="70">
        <v>42979</v>
      </c>
      <c r="F8" s="70">
        <v>42979</v>
      </c>
      <c r="G8" s="70">
        <v>42979</v>
      </c>
      <c r="H8" s="70">
        <v>42979</v>
      </c>
      <c r="I8" s="70">
        <v>42979</v>
      </c>
      <c r="J8" s="70">
        <v>42979</v>
      </c>
      <c r="K8" s="70">
        <v>42979</v>
      </c>
      <c r="L8" s="70"/>
      <c r="M8" s="70"/>
      <c r="N8" s="70"/>
      <c r="O8" s="70"/>
      <c r="P8" s="70"/>
      <c r="Q8" s="70"/>
      <c r="R8" s="70"/>
      <c r="S8" s="70"/>
    </row>
    <row r="9" spans="1:39" hidden="1" x14ac:dyDescent="0.25">
      <c r="A9" s="50" t="s">
        <v>126</v>
      </c>
      <c r="B9" s="50"/>
      <c r="C9" s="55">
        <v>149</v>
      </c>
      <c r="D9" s="55">
        <v>149</v>
      </c>
      <c r="E9" s="55">
        <v>149</v>
      </c>
      <c r="F9" s="55">
        <v>149</v>
      </c>
      <c r="G9" s="55">
        <v>149</v>
      </c>
      <c r="H9" s="55">
        <v>149</v>
      </c>
      <c r="I9" s="55">
        <v>149</v>
      </c>
      <c r="J9" s="55">
        <v>149</v>
      </c>
      <c r="K9" s="55">
        <v>149</v>
      </c>
      <c r="N9" s="55"/>
      <c r="O9" s="55"/>
      <c r="P9" s="55"/>
      <c r="R9" s="55"/>
      <c r="S9" s="55"/>
    </row>
    <row r="10" spans="1:39" hidden="1" x14ac:dyDescent="0.25">
      <c r="A10" s="50" t="s">
        <v>127</v>
      </c>
      <c r="B10" s="50"/>
      <c r="C10" s="67" t="s">
        <v>128</v>
      </c>
      <c r="D10" s="67" t="s">
        <v>129</v>
      </c>
      <c r="E10" s="67" t="s">
        <v>130</v>
      </c>
      <c r="F10" s="67" t="s">
        <v>131</v>
      </c>
      <c r="G10" s="67" t="s">
        <v>132</v>
      </c>
      <c r="H10" s="67" t="s">
        <v>133</v>
      </c>
      <c r="I10" s="67" t="s">
        <v>134</v>
      </c>
      <c r="J10" s="67" t="s">
        <v>135</v>
      </c>
      <c r="K10" s="67" t="s">
        <v>136</v>
      </c>
      <c r="L10" s="67"/>
      <c r="M10" s="67"/>
      <c r="N10" s="67"/>
      <c r="O10" s="67"/>
      <c r="P10" s="67"/>
      <c r="Q10" s="67"/>
      <c r="R10" s="67"/>
      <c r="S10" s="67"/>
    </row>
    <row r="11" spans="1:39" hidden="1" x14ac:dyDescent="0.25">
      <c r="A11" s="71">
        <v>29465</v>
      </c>
      <c r="B11" s="72">
        <f t="shared" ref="B11:B74" si="1">MONTH(A11)</f>
        <v>9</v>
      </c>
      <c r="C11" s="73">
        <v>13.6</v>
      </c>
      <c r="D11" s="73">
        <v>17</v>
      </c>
      <c r="E11" s="73">
        <v>18.100000000000001</v>
      </c>
      <c r="F11" s="73">
        <v>14.1</v>
      </c>
      <c r="G11" s="73">
        <v>24.8</v>
      </c>
      <c r="H11" s="73">
        <v>14</v>
      </c>
      <c r="I11" s="73">
        <v>21.4</v>
      </c>
      <c r="J11" s="73">
        <v>14.1</v>
      </c>
      <c r="K11" s="73">
        <v>15.9</v>
      </c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74"/>
      <c r="W11" s="74"/>
      <c r="X11" s="74"/>
      <c r="Y11" s="74"/>
      <c r="Z11" s="74"/>
      <c r="AA11" s="74"/>
      <c r="AB11" s="73"/>
      <c r="AC11" s="73"/>
      <c r="AD11" s="73"/>
      <c r="AE11" s="73"/>
      <c r="AF11" s="73"/>
      <c r="AG11" s="73"/>
      <c r="AH11" s="73"/>
      <c r="AI11" s="73"/>
      <c r="AJ11" s="73"/>
    </row>
    <row r="12" spans="1:39" hidden="1" x14ac:dyDescent="0.25">
      <c r="A12" s="71">
        <v>29556</v>
      </c>
      <c r="B12" s="72">
        <f t="shared" si="1"/>
        <v>12</v>
      </c>
      <c r="C12" s="73">
        <v>13.6</v>
      </c>
      <c r="D12" s="73">
        <v>17</v>
      </c>
      <c r="E12" s="73">
        <v>19.2</v>
      </c>
      <c r="F12" s="73">
        <v>14.1</v>
      </c>
      <c r="G12" s="73">
        <v>24.8</v>
      </c>
      <c r="H12" s="73">
        <v>14</v>
      </c>
      <c r="I12" s="73">
        <v>23.1</v>
      </c>
      <c r="J12" s="73">
        <v>14.1</v>
      </c>
      <c r="K12" s="73">
        <v>16.100000000000001</v>
      </c>
      <c r="L12" s="73"/>
      <c r="M12" s="73"/>
      <c r="N12" s="73"/>
      <c r="O12" s="73"/>
      <c r="P12" s="73"/>
      <c r="Q12" s="73"/>
      <c r="R12" s="73"/>
      <c r="S12" s="73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</row>
    <row r="13" spans="1:39" hidden="1" x14ac:dyDescent="0.25">
      <c r="A13" s="71">
        <v>29646</v>
      </c>
      <c r="B13" s="72">
        <f t="shared" si="1"/>
        <v>3</v>
      </c>
      <c r="C13" s="73">
        <v>15.2</v>
      </c>
      <c r="D13" s="73">
        <v>19.5</v>
      </c>
      <c r="E13" s="73">
        <v>19.2</v>
      </c>
      <c r="F13" s="73">
        <v>14.1</v>
      </c>
      <c r="G13" s="73">
        <v>24.8</v>
      </c>
      <c r="H13" s="73">
        <v>15.1</v>
      </c>
      <c r="I13" s="73">
        <v>23.1</v>
      </c>
      <c r="J13" s="73">
        <v>15.6</v>
      </c>
      <c r="K13" s="73">
        <v>17.5</v>
      </c>
      <c r="L13" s="73"/>
      <c r="M13" s="73"/>
      <c r="N13" s="73"/>
      <c r="O13" s="73"/>
      <c r="P13" s="73"/>
      <c r="Q13" s="73"/>
      <c r="R13" s="73"/>
      <c r="S13" s="73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</row>
    <row r="14" spans="1:39" x14ac:dyDescent="0.25">
      <c r="A14" s="71">
        <v>29738</v>
      </c>
      <c r="B14" s="72">
        <f t="shared" si="1"/>
        <v>6</v>
      </c>
      <c r="C14" s="73">
        <v>15.6</v>
      </c>
      <c r="D14" s="73">
        <v>19.5</v>
      </c>
      <c r="E14" s="73">
        <v>19.2</v>
      </c>
      <c r="F14" s="73">
        <v>14.1</v>
      </c>
      <c r="G14" s="73">
        <v>24.8</v>
      </c>
      <c r="H14" s="73">
        <v>15.1</v>
      </c>
      <c r="I14" s="73">
        <v>23.1</v>
      </c>
      <c r="J14" s="73">
        <v>15.6</v>
      </c>
      <c r="K14" s="73">
        <v>17.600000000000001</v>
      </c>
      <c r="L14" s="73">
        <f>IF($B14=6,SUM(C11:C14),"")</f>
        <v>58</v>
      </c>
      <c r="M14" s="73">
        <f t="shared" ref="M14:T29" si="2">IF($B14=6,SUM(D11:D14),"")</f>
        <v>73</v>
      </c>
      <c r="N14" s="73">
        <f t="shared" si="2"/>
        <v>75.7</v>
      </c>
      <c r="O14" s="73">
        <f t="shared" si="2"/>
        <v>56.4</v>
      </c>
      <c r="P14" s="73">
        <f t="shared" si="2"/>
        <v>99.2</v>
      </c>
      <c r="Q14" s="73">
        <f t="shared" si="2"/>
        <v>58.2</v>
      </c>
      <c r="R14" s="73">
        <f t="shared" si="2"/>
        <v>90.699999999999989</v>
      </c>
      <c r="S14" s="73">
        <f t="shared" si="2"/>
        <v>59.4</v>
      </c>
      <c r="T14" s="73">
        <f t="shared" si="2"/>
        <v>67.099999999999994</v>
      </c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</row>
    <row r="15" spans="1:39" hidden="1" x14ac:dyDescent="0.25">
      <c r="A15" s="71">
        <v>29830</v>
      </c>
      <c r="B15" s="72">
        <f t="shared" si="1"/>
        <v>9</v>
      </c>
      <c r="C15" s="73">
        <v>15.8</v>
      </c>
      <c r="D15" s="73">
        <v>19.5</v>
      </c>
      <c r="E15" s="73">
        <v>21.3</v>
      </c>
      <c r="F15" s="73">
        <v>17</v>
      </c>
      <c r="G15" s="73">
        <v>26.8</v>
      </c>
      <c r="H15" s="73">
        <v>15.1</v>
      </c>
      <c r="I15" s="73">
        <v>23.1</v>
      </c>
      <c r="J15" s="73">
        <v>16.600000000000001</v>
      </c>
      <c r="K15" s="73">
        <v>18.399999999999999</v>
      </c>
      <c r="L15" s="73" t="str">
        <f t="shared" ref="L15:T56" si="3">IF($B15=6,SUM(C12:C15),"")</f>
        <v/>
      </c>
      <c r="M15" s="73" t="str">
        <f t="shared" si="2"/>
        <v/>
      </c>
      <c r="N15" s="73" t="str">
        <f t="shared" si="2"/>
        <v/>
      </c>
      <c r="O15" s="73" t="str">
        <f t="shared" si="2"/>
        <v/>
      </c>
      <c r="P15" s="73" t="str">
        <f t="shared" si="2"/>
        <v/>
      </c>
      <c r="Q15" s="73" t="str">
        <f t="shared" si="2"/>
        <v/>
      </c>
      <c r="R15" s="73" t="str">
        <f t="shared" si="2"/>
        <v/>
      </c>
      <c r="S15" s="73" t="str">
        <f t="shared" si="2"/>
        <v/>
      </c>
      <c r="T15" s="73" t="str">
        <f t="shared" si="2"/>
        <v/>
      </c>
      <c r="U15" s="74"/>
      <c r="V15" s="74"/>
      <c r="W15" s="74"/>
      <c r="X15" s="74"/>
      <c r="Y15" s="74"/>
      <c r="Z15" s="74"/>
      <c r="AA15" s="74"/>
      <c r="AB15" s="73"/>
      <c r="AC15" s="73"/>
      <c r="AD15" s="73"/>
      <c r="AE15" s="73"/>
      <c r="AF15" s="73"/>
      <c r="AG15" s="73"/>
      <c r="AH15" s="73"/>
      <c r="AI15" s="73"/>
      <c r="AJ15" s="73"/>
    </row>
    <row r="16" spans="1:39" hidden="1" x14ac:dyDescent="0.25">
      <c r="A16" s="71">
        <v>29921</v>
      </c>
      <c r="B16" s="72">
        <f t="shared" si="1"/>
        <v>12</v>
      </c>
      <c r="C16" s="73">
        <v>16</v>
      </c>
      <c r="D16" s="73">
        <v>19.5</v>
      </c>
      <c r="E16" s="73">
        <v>22.3</v>
      </c>
      <c r="F16" s="73">
        <v>17</v>
      </c>
      <c r="G16" s="73">
        <v>28.8</v>
      </c>
      <c r="H16" s="73">
        <v>17.3</v>
      </c>
      <c r="I16" s="73">
        <v>26.2</v>
      </c>
      <c r="J16" s="73">
        <v>16.600000000000001</v>
      </c>
      <c r="K16" s="73">
        <v>18.8</v>
      </c>
      <c r="L16" s="73" t="str">
        <f t="shared" si="3"/>
        <v/>
      </c>
      <c r="M16" s="73" t="str">
        <f t="shared" si="2"/>
        <v/>
      </c>
      <c r="N16" s="73" t="str">
        <f t="shared" si="2"/>
        <v/>
      </c>
      <c r="O16" s="73" t="str">
        <f t="shared" si="2"/>
        <v/>
      </c>
      <c r="P16" s="73" t="str">
        <f t="shared" si="2"/>
        <v/>
      </c>
      <c r="Q16" s="73" t="str">
        <f t="shared" si="2"/>
        <v/>
      </c>
      <c r="R16" s="73" t="str">
        <f t="shared" si="2"/>
        <v/>
      </c>
      <c r="S16" s="73" t="str">
        <f t="shared" si="2"/>
        <v/>
      </c>
      <c r="T16" s="73" t="str">
        <f t="shared" si="2"/>
        <v/>
      </c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</row>
    <row r="17" spans="1:36" hidden="1" x14ac:dyDescent="0.25">
      <c r="A17" s="71">
        <v>30011</v>
      </c>
      <c r="B17" s="72">
        <f t="shared" si="1"/>
        <v>3</v>
      </c>
      <c r="C17" s="73">
        <v>17.7</v>
      </c>
      <c r="D17" s="73">
        <v>22.9</v>
      </c>
      <c r="E17" s="73">
        <v>22.3</v>
      </c>
      <c r="F17" s="73">
        <v>17</v>
      </c>
      <c r="G17" s="73">
        <v>28.8</v>
      </c>
      <c r="H17" s="73">
        <v>17.3</v>
      </c>
      <c r="I17" s="73">
        <v>26.2</v>
      </c>
      <c r="J17" s="73">
        <v>18.7</v>
      </c>
      <c r="K17" s="73">
        <v>20.5</v>
      </c>
      <c r="L17" s="73" t="str">
        <f t="shared" si="3"/>
        <v/>
      </c>
      <c r="M17" s="73" t="str">
        <f t="shared" si="2"/>
        <v/>
      </c>
      <c r="N17" s="73" t="str">
        <f t="shared" si="2"/>
        <v/>
      </c>
      <c r="O17" s="73" t="str">
        <f t="shared" si="2"/>
        <v/>
      </c>
      <c r="P17" s="73" t="str">
        <f t="shared" si="2"/>
        <v/>
      </c>
      <c r="Q17" s="73" t="str">
        <f t="shared" si="2"/>
        <v/>
      </c>
      <c r="R17" s="73" t="str">
        <f t="shared" si="2"/>
        <v/>
      </c>
      <c r="S17" s="73" t="str">
        <f t="shared" si="2"/>
        <v/>
      </c>
      <c r="T17" s="73" t="str">
        <f t="shared" si="2"/>
        <v/>
      </c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</row>
    <row r="18" spans="1:36" x14ac:dyDescent="0.25">
      <c r="A18" s="71">
        <v>30103</v>
      </c>
      <c r="B18" s="72">
        <f t="shared" si="1"/>
        <v>6</v>
      </c>
      <c r="C18" s="73">
        <v>19.600000000000001</v>
      </c>
      <c r="D18" s="73">
        <v>22.9</v>
      </c>
      <c r="E18" s="73">
        <v>23.3</v>
      </c>
      <c r="F18" s="73">
        <v>17.5</v>
      </c>
      <c r="G18" s="73">
        <v>28.8</v>
      </c>
      <c r="H18" s="73">
        <v>17.3</v>
      </c>
      <c r="I18" s="73">
        <v>28.9</v>
      </c>
      <c r="J18" s="73">
        <v>18.899999999999999</v>
      </c>
      <c r="K18" s="73">
        <v>21.5</v>
      </c>
      <c r="L18" s="73">
        <f t="shared" si="3"/>
        <v>69.099999999999994</v>
      </c>
      <c r="M18" s="73">
        <f t="shared" si="2"/>
        <v>84.8</v>
      </c>
      <c r="N18" s="73">
        <f t="shared" si="2"/>
        <v>89.2</v>
      </c>
      <c r="O18" s="73">
        <f t="shared" si="2"/>
        <v>68.5</v>
      </c>
      <c r="P18" s="73">
        <f t="shared" si="2"/>
        <v>113.2</v>
      </c>
      <c r="Q18" s="73">
        <f t="shared" si="2"/>
        <v>67</v>
      </c>
      <c r="R18" s="73">
        <f t="shared" si="2"/>
        <v>104.4</v>
      </c>
      <c r="S18" s="73">
        <f t="shared" si="2"/>
        <v>70.800000000000011</v>
      </c>
      <c r="T18" s="73">
        <f t="shared" si="2"/>
        <v>79.2</v>
      </c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</row>
    <row r="19" spans="1:36" hidden="1" x14ac:dyDescent="0.25">
      <c r="A19" s="71">
        <v>30195</v>
      </c>
      <c r="B19" s="72">
        <f t="shared" si="1"/>
        <v>9</v>
      </c>
      <c r="C19" s="73">
        <v>22.1</v>
      </c>
      <c r="D19" s="73">
        <v>23.4</v>
      </c>
      <c r="E19" s="73">
        <v>26.8</v>
      </c>
      <c r="F19" s="73">
        <v>19.5</v>
      </c>
      <c r="G19" s="73">
        <v>32.5</v>
      </c>
      <c r="H19" s="73">
        <v>17.3</v>
      </c>
      <c r="I19" s="73">
        <v>32.200000000000003</v>
      </c>
      <c r="J19" s="73">
        <v>21.8</v>
      </c>
      <c r="K19" s="73">
        <v>23.5</v>
      </c>
      <c r="L19" s="73" t="str">
        <f t="shared" si="3"/>
        <v/>
      </c>
      <c r="M19" s="73" t="str">
        <f t="shared" si="2"/>
        <v/>
      </c>
      <c r="N19" s="73" t="str">
        <f t="shared" si="2"/>
        <v/>
      </c>
      <c r="O19" s="73" t="str">
        <f t="shared" si="2"/>
        <v/>
      </c>
      <c r="P19" s="73" t="str">
        <f t="shared" si="2"/>
        <v/>
      </c>
      <c r="Q19" s="73" t="str">
        <f t="shared" si="2"/>
        <v/>
      </c>
      <c r="R19" s="73" t="str">
        <f t="shared" si="2"/>
        <v/>
      </c>
      <c r="S19" s="73" t="str">
        <f t="shared" si="2"/>
        <v/>
      </c>
      <c r="T19" s="73" t="str">
        <f t="shared" si="2"/>
        <v/>
      </c>
      <c r="U19" s="74"/>
      <c r="V19" s="74"/>
      <c r="W19" s="74"/>
      <c r="X19" s="74"/>
      <c r="Y19" s="74"/>
      <c r="Z19" s="74"/>
      <c r="AA19" s="74"/>
      <c r="AB19" s="73"/>
      <c r="AC19" s="73"/>
      <c r="AD19" s="73"/>
      <c r="AE19" s="73"/>
      <c r="AF19" s="73"/>
      <c r="AG19" s="73"/>
      <c r="AH19" s="73"/>
      <c r="AI19" s="73"/>
      <c r="AJ19" s="73"/>
    </row>
    <row r="20" spans="1:36" hidden="1" x14ac:dyDescent="0.25">
      <c r="A20" s="71">
        <v>30286</v>
      </c>
      <c r="B20" s="72">
        <f t="shared" si="1"/>
        <v>12</v>
      </c>
      <c r="C20" s="73">
        <v>24.3</v>
      </c>
      <c r="D20" s="73">
        <v>25.1</v>
      </c>
      <c r="E20" s="73">
        <v>26.8</v>
      </c>
      <c r="F20" s="73">
        <v>21.5</v>
      </c>
      <c r="G20" s="73">
        <v>32.5</v>
      </c>
      <c r="H20" s="73">
        <v>17.8</v>
      </c>
      <c r="I20" s="73">
        <v>32.200000000000003</v>
      </c>
      <c r="J20" s="73">
        <v>25.5</v>
      </c>
      <c r="K20" s="73">
        <v>25.2</v>
      </c>
      <c r="L20" s="73" t="str">
        <f t="shared" si="3"/>
        <v/>
      </c>
      <c r="M20" s="73" t="str">
        <f t="shared" si="2"/>
        <v/>
      </c>
      <c r="N20" s="73" t="str">
        <f t="shared" si="2"/>
        <v/>
      </c>
      <c r="O20" s="73" t="str">
        <f t="shared" si="2"/>
        <v/>
      </c>
      <c r="P20" s="73" t="str">
        <f t="shared" si="2"/>
        <v/>
      </c>
      <c r="Q20" s="73" t="str">
        <f t="shared" si="2"/>
        <v/>
      </c>
      <c r="R20" s="73" t="str">
        <f t="shared" si="2"/>
        <v/>
      </c>
      <c r="S20" s="73" t="str">
        <f t="shared" si="2"/>
        <v/>
      </c>
      <c r="T20" s="73" t="str">
        <f t="shared" si="2"/>
        <v/>
      </c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</row>
    <row r="21" spans="1:36" hidden="1" x14ac:dyDescent="0.25">
      <c r="A21" s="71">
        <v>30376</v>
      </c>
      <c r="B21" s="72">
        <f t="shared" si="1"/>
        <v>3</v>
      </c>
      <c r="C21" s="73">
        <v>24.1</v>
      </c>
      <c r="D21" s="73">
        <v>25.2</v>
      </c>
      <c r="E21" s="73">
        <v>26.8</v>
      </c>
      <c r="F21" s="73">
        <v>22</v>
      </c>
      <c r="G21" s="73">
        <v>32.5</v>
      </c>
      <c r="H21" s="73">
        <v>19.8</v>
      </c>
      <c r="I21" s="73">
        <v>32.200000000000003</v>
      </c>
      <c r="J21" s="73">
        <v>26.3</v>
      </c>
      <c r="K21" s="73">
        <v>25.3</v>
      </c>
      <c r="L21" s="73" t="str">
        <f t="shared" si="3"/>
        <v/>
      </c>
      <c r="M21" s="73" t="str">
        <f t="shared" si="2"/>
        <v/>
      </c>
      <c r="N21" s="73" t="str">
        <f t="shared" si="2"/>
        <v/>
      </c>
      <c r="O21" s="73" t="str">
        <f t="shared" si="2"/>
        <v/>
      </c>
      <c r="P21" s="73" t="str">
        <f t="shared" si="2"/>
        <v/>
      </c>
      <c r="Q21" s="73" t="str">
        <f t="shared" si="2"/>
        <v/>
      </c>
      <c r="R21" s="73" t="str">
        <f t="shared" si="2"/>
        <v/>
      </c>
      <c r="S21" s="73" t="str">
        <f t="shared" si="2"/>
        <v/>
      </c>
      <c r="T21" s="73" t="str">
        <f t="shared" si="2"/>
        <v/>
      </c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</row>
    <row r="22" spans="1:36" x14ac:dyDescent="0.25">
      <c r="A22" s="71">
        <v>30468</v>
      </c>
      <c r="B22" s="72">
        <f t="shared" si="1"/>
        <v>6</v>
      </c>
      <c r="C22" s="73">
        <v>24.1</v>
      </c>
      <c r="D22" s="73">
        <v>25.2</v>
      </c>
      <c r="E22" s="73">
        <v>26.8</v>
      </c>
      <c r="F22" s="73">
        <v>22</v>
      </c>
      <c r="G22" s="73">
        <v>32.5</v>
      </c>
      <c r="H22" s="73">
        <v>19.8</v>
      </c>
      <c r="I22" s="73">
        <v>32.200000000000003</v>
      </c>
      <c r="J22" s="73">
        <v>25.9</v>
      </c>
      <c r="K22" s="73">
        <v>25.3</v>
      </c>
      <c r="L22" s="73">
        <f t="shared" si="3"/>
        <v>94.6</v>
      </c>
      <c r="M22" s="73">
        <f t="shared" si="2"/>
        <v>98.9</v>
      </c>
      <c r="N22" s="73">
        <f t="shared" si="2"/>
        <v>107.2</v>
      </c>
      <c r="O22" s="73">
        <f t="shared" si="2"/>
        <v>85</v>
      </c>
      <c r="P22" s="73">
        <f t="shared" si="2"/>
        <v>130</v>
      </c>
      <c r="Q22" s="73">
        <f t="shared" si="2"/>
        <v>74.7</v>
      </c>
      <c r="R22" s="73">
        <f t="shared" si="2"/>
        <v>128.80000000000001</v>
      </c>
      <c r="S22" s="73">
        <f t="shared" si="2"/>
        <v>99.5</v>
      </c>
      <c r="T22" s="73">
        <f t="shared" si="2"/>
        <v>99.3</v>
      </c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</row>
    <row r="23" spans="1:36" hidden="1" x14ac:dyDescent="0.25">
      <c r="A23" s="71">
        <v>30560</v>
      </c>
      <c r="B23" s="72">
        <f t="shared" si="1"/>
        <v>9</v>
      </c>
      <c r="C23" s="73">
        <v>24.1</v>
      </c>
      <c r="D23" s="73">
        <v>25.7</v>
      </c>
      <c r="E23" s="73">
        <v>29.8</v>
      </c>
      <c r="F23" s="73">
        <v>22</v>
      </c>
      <c r="G23" s="73">
        <v>37.4</v>
      </c>
      <c r="H23" s="73">
        <v>19.8</v>
      </c>
      <c r="I23" s="73">
        <v>34.799999999999997</v>
      </c>
      <c r="J23" s="73">
        <v>26</v>
      </c>
      <c r="K23" s="73">
        <v>26.1</v>
      </c>
      <c r="L23" s="73" t="str">
        <f t="shared" si="3"/>
        <v/>
      </c>
      <c r="M23" s="73" t="str">
        <f t="shared" si="2"/>
        <v/>
      </c>
      <c r="N23" s="73" t="str">
        <f t="shared" si="2"/>
        <v/>
      </c>
      <c r="O23" s="73" t="str">
        <f t="shared" si="2"/>
        <v/>
      </c>
      <c r="P23" s="73" t="str">
        <f t="shared" si="2"/>
        <v/>
      </c>
      <c r="Q23" s="73" t="str">
        <f t="shared" si="2"/>
        <v/>
      </c>
      <c r="R23" s="73" t="str">
        <f t="shared" si="2"/>
        <v/>
      </c>
      <c r="S23" s="73" t="str">
        <f t="shared" si="2"/>
        <v/>
      </c>
      <c r="T23" s="73" t="str">
        <f t="shared" si="2"/>
        <v/>
      </c>
      <c r="U23" s="74"/>
      <c r="V23" s="74"/>
      <c r="W23" s="74"/>
      <c r="X23" s="74"/>
      <c r="Y23" s="74"/>
      <c r="Z23" s="74"/>
      <c r="AA23" s="74"/>
      <c r="AB23" s="73"/>
      <c r="AC23" s="73"/>
      <c r="AD23" s="73"/>
      <c r="AE23" s="73"/>
      <c r="AF23" s="73"/>
      <c r="AG23" s="73"/>
      <c r="AH23" s="73"/>
      <c r="AI23" s="73"/>
      <c r="AJ23" s="73"/>
    </row>
    <row r="24" spans="1:36" hidden="1" x14ac:dyDescent="0.25">
      <c r="A24" s="71">
        <v>30651</v>
      </c>
      <c r="B24" s="72">
        <f t="shared" si="1"/>
        <v>12</v>
      </c>
      <c r="C24" s="73">
        <v>25.8</v>
      </c>
      <c r="D24" s="73">
        <v>27.1</v>
      </c>
      <c r="E24" s="73">
        <v>29.8</v>
      </c>
      <c r="F24" s="73">
        <v>22.6</v>
      </c>
      <c r="G24" s="73">
        <v>37.4</v>
      </c>
      <c r="H24" s="73">
        <v>20.8</v>
      </c>
      <c r="I24" s="73">
        <v>34.799999999999997</v>
      </c>
      <c r="J24" s="73">
        <v>26</v>
      </c>
      <c r="K24" s="73">
        <v>27.3</v>
      </c>
      <c r="L24" s="73" t="str">
        <f t="shared" si="3"/>
        <v/>
      </c>
      <c r="M24" s="73" t="str">
        <f t="shared" si="2"/>
        <v/>
      </c>
      <c r="N24" s="73" t="str">
        <f t="shared" si="2"/>
        <v/>
      </c>
      <c r="O24" s="73" t="str">
        <f t="shared" si="2"/>
        <v/>
      </c>
      <c r="P24" s="73" t="str">
        <f t="shared" si="2"/>
        <v/>
      </c>
      <c r="Q24" s="73" t="str">
        <f t="shared" si="2"/>
        <v/>
      </c>
      <c r="R24" s="73" t="str">
        <f t="shared" si="2"/>
        <v/>
      </c>
      <c r="S24" s="73" t="str">
        <f t="shared" si="2"/>
        <v/>
      </c>
      <c r="T24" s="73" t="str">
        <f t="shared" si="2"/>
        <v/>
      </c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</row>
    <row r="25" spans="1:36" hidden="1" x14ac:dyDescent="0.25">
      <c r="A25" s="71">
        <v>30742</v>
      </c>
      <c r="B25" s="72">
        <f t="shared" si="1"/>
        <v>3</v>
      </c>
      <c r="C25" s="73">
        <v>24.4</v>
      </c>
      <c r="D25" s="73">
        <v>27.3</v>
      </c>
      <c r="E25" s="73">
        <v>29.8</v>
      </c>
      <c r="F25" s="73">
        <v>24.6</v>
      </c>
      <c r="G25" s="73">
        <v>37.4</v>
      </c>
      <c r="H25" s="73">
        <v>22.4</v>
      </c>
      <c r="I25" s="73">
        <v>37</v>
      </c>
      <c r="J25" s="73">
        <v>26</v>
      </c>
      <c r="K25" s="73">
        <v>26.9</v>
      </c>
      <c r="L25" s="73" t="str">
        <f t="shared" si="3"/>
        <v/>
      </c>
      <c r="M25" s="73" t="str">
        <f t="shared" si="2"/>
        <v/>
      </c>
      <c r="N25" s="73" t="str">
        <f t="shared" si="2"/>
        <v/>
      </c>
      <c r="O25" s="73" t="str">
        <f t="shared" si="2"/>
        <v/>
      </c>
      <c r="P25" s="73" t="str">
        <f t="shared" si="2"/>
        <v/>
      </c>
      <c r="Q25" s="73" t="str">
        <f t="shared" si="2"/>
        <v/>
      </c>
      <c r="R25" s="73" t="str">
        <f t="shared" si="2"/>
        <v/>
      </c>
      <c r="S25" s="73" t="str">
        <f t="shared" si="2"/>
        <v/>
      </c>
      <c r="T25" s="73" t="str">
        <f t="shared" si="2"/>
        <v/>
      </c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</row>
    <row r="26" spans="1:36" x14ac:dyDescent="0.25">
      <c r="A26" s="71">
        <v>30834</v>
      </c>
      <c r="B26" s="72">
        <f t="shared" si="1"/>
        <v>6</v>
      </c>
      <c r="C26" s="73">
        <v>23</v>
      </c>
      <c r="D26" s="73">
        <v>27.3</v>
      </c>
      <c r="E26" s="73">
        <v>30.5</v>
      </c>
      <c r="F26" s="73">
        <v>24.7</v>
      </c>
      <c r="G26" s="73">
        <v>37.4</v>
      </c>
      <c r="H26" s="73">
        <v>22.5</v>
      </c>
      <c r="I26" s="73">
        <v>37</v>
      </c>
      <c r="J26" s="73">
        <v>26</v>
      </c>
      <c r="K26" s="73">
        <v>26.4</v>
      </c>
      <c r="L26" s="73">
        <f t="shared" si="3"/>
        <v>97.300000000000011</v>
      </c>
      <c r="M26" s="73">
        <f t="shared" si="2"/>
        <v>107.39999999999999</v>
      </c>
      <c r="N26" s="73">
        <f t="shared" si="2"/>
        <v>119.9</v>
      </c>
      <c r="O26" s="73">
        <f t="shared" si="2"/>
        <v>93.9</v>
      </c>
      <c r="P26" s="73">
        <f t="shared" si="2"/>
        <v>149.6</v>
      </c>
      <c r="Q26" s="73">
        <f t="shared" si="2"/>
        <v>85.5</v>
      </c>
      <c r="R26" s="73">
        <f t="shared" si="2"/>
        <v>143.6</v>
      </c>
      <c r="S26" s="73">
        <f t="shared" si="2"/>
        <v>104</v>
      </c>
      <c r="T26" s="73">
        <f t="shared" si="2"/>
        <v>106.70000000000002</v>
      </c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</row>
    <row r="27" spans="1:36" hidden="1" x14ac:dyDescent="0.25">
      <c r="A27" s="71">
        <v>30926</v>
      </c>
      <c r="B27" s="72">
        <f t="shared" si="1"/>
        <v>9</v>
      </c>
      <c r="C27" s="73">
        <v>23.8</v>
      </c>
      <c r="D27" s="73">
        <v>27.6</v>
      </c>
      <c r="E27" s="73">
        <v>33.799999999999997</v>
      </c>
      <c r="F27" s="73">
        <v>24.7</v>
      </c>
      <c r="G27" s="73">
        <v>38.799999999999997</v>
      </c>
      <c r="H27" s="73">
        <v>22.5</v>
      </c>
      <c r="I27" s="73">
        <v>37</v>
      </c>
      <c r="J27" s="73">
        <v>26</v>
      </c>
      <c r="K27" s="73">
        <v>27.3</v>
      </c>
      <c r="L27" s="73" t="str">
        <f t="shared" si="3"/>
        <v/>
      </c>
      <c r="M27" s="73" t="str">
        <f t="shared" si="2"/>
        <v/>
      </c>
      <c r="N27" s="73" t="str">
        <f t="shared" si="2"/>
        <v/>
      </c>
      <c r="O27" s="73" t="str">
        <f t="shared" si="2"/>
        <v/>
      </c>
      <c r="P27" s="73" t="str">
        <f t="shared" si="2"/>
        <v/>
      </c>
      <c r="Q27" s="73" t="str">
        <f t="shared" si="2"/>
        <v/>
      </c>
      <c r="R27" s="73" t="str">
        <f t="shared" si="2"/>
        <v/>
      </c>
      <c r="S27" s="73" t="str">
        <f t="shared" si="2"/>
        <v/>
      </c>
      <c r="T27" s="73" t="str">
        <f t="shared" si="2"/>
        <v/>
      </c>
      <c r="U27" s="74"/>
      <c r="V27" s="74"/>
      <c r="W27" s="74"/>
      <c r="X27" s="74"/>
      <c r="Y27" s="74"/>
      <c r="Z27" s="74"/>
      <c r="AA27" s="74"/>
      <c r="AB27" s="73"/>
      <c r="AC27" s="73"/>
      <c r="AD27" s="73"/>
      <c r="AE27" s="73"/>
      <c r="AF27" s="73"/>
      <c r="AG27" s="73"/>
      <c r="AH27" s="73"/>
      <c r="AI27" s="73"/>
      <c r="AJ27" s="73"/>
    </row>
    <row r="28" spans="1:36" hidden="1" x14ac:dyDescent="0.25">
      <c r="A28" s="71">
        <v>31017</v>
      </c>
      <c r="B28" s="72">
        <f t="shared" si="1"/>
        <v>12</v>
      </c>
      <c r="C28" s="73">
        <v>24.6</v>
      </c>
      <c r="D28" s="73">
        <v>28.3</v>
      </c>
      <c r="E28" s="73">
        <v>33.799999999999997</v>
      </c>
      <c r="F28" s="73">
        <v>26.6</v>
      </c>
      <c r="G28" s="73">
        <v>38.799999999999997</v>
      </c>
      <c r="H28" s="73">
        <v>23.5</v>
      </c>
      <c r="I28" s="73">
        <v>37</v>
      </c>
      <c r="J28" s="73">
        <v>26</v>
      </c>
      <c r="K28" s="73">
        <v>28</v>
      </c>
      <c r="L28" s="73" t="str">
        <f t="shared" si="3"/>
        <v/>
      </c>
      <c r="M28" s="73" t="str">
        <f t="shared" si="2"/>
        <v/>
      </c>
      <c r="N28" s="73" t="str">
        <f t="shared" si="2"/>
        <v/>
      </c>
      <c r="O28" s="73" t="str">
        <f t="shared" si="2"/>
        <v/>
      </c>
      <c r="P28" s="73" t="str">
        <f t="shared" si="2"/>
        <v/>
      </c>
      <c r="Q28" s="73" t="str">
        <f t="shared" si="2"/>
        <v/>
      </c>
      <c r="R28" s="73" t="str">
        <f t="shared" si="2"/>
        <v/>
      </c>
      <c r="S28" s="73" t="str">
        <f t="shared" si="2"/>
        <v/>
      </c>
      <c r="T28" s="73" t="str">
        <f t="shared" si="2"/>
        <v/>
      </c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</row>
    <row r="29" spans="1:36" hidden="1" x14ac:dyDescent="0.25">
      <c r="A29" s="71">
        <v>31107</v>
      </c>
      <c r="B29" s="72">
        <f t="shared" si="1"/>
        <v>3</v>
      </c>
      <c r="C29" s="73">
        <v>26.4</v>
      </c>
      <c r="D29" s="73">
        <v>28.3</v>
      </c>
      <c r="E29" s="73">
        <v>33.799999999999997</v>
      </c>
      <c r="F29" s="73">
        <v>27.6</v>
      </c>
      <c r="G29" s="73">
        <v>38.799999999999997</v>
      </c>
      <c r="H29" s="73">
        <v>24.2</v>
      </c>
      <c r="I29" s="73">
        <v>39.4</v>
      </c>
      <c r="J29" s="73">
        <v>27.2</v>
      </c>
      <c r="K29" s="73">
        <v>28.9</v>
      </c>
      <c r="L29" s="73" t="str">
        <f t="shared" si="3"/>
        <v/>
      </c>
      <c r="M29" s="73" t="str">
        <f t="shared" si="2"/>
        <v/>
      </c>
      <c r="N29" s="73" t="str">
        <f t="shared" si="2"/>
        <v/>
      </c>
      <c r="O29" s="73" t="str">
        <f t="shared" si="2"/>
        <v/>
      </c>
      <c r="P29" s="73" t="str">
        <f t="shared" si="2"/>
        <v/>
      </c>
      <c r="Q29" s="73" t="str">
        <f t="shared" si="2"/>
        <v/>
      </c>
      <c r="R29" s="73" t="str">
        <f t="shared" si="2"/>
        <v/>
      </c>
      <c r="S29" s="73" t="str">
        <f t="shared" si="2"/>
        <v/>
      </c>
      <c r="T29" s="73" t="str">
        <f t="shared" si="2"/>
        <v/>
      </c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</row>
    <row r="30" spans="1:36" x14ac:dyDescent="0.25">
      <c r="A30" s="71">
        <v>31199</v>
      </c>
      <c r="B30" s="72">
        <f t="shared" si="1"/>
        <v>6</v>
      </c>
      <c r="C30" s="73">
        <v>26.4</v>
      </c>
      <c r="D30" s="73">
        <v>28.3</v>
      </c>
      <c r="E30" s="73">
        <v>34.4</v>
      </c>
      <c r="F30" s="73">
        <v>27.6</v>
      </c>
      <c r="G30" s="73">
        <v>38.799999999999997</v>
      </c>
      <c r="H30" s="73">
        <v>24.2</v>
      </c>
      <c r="I30" s="73">
        <v>41.5</v>
      </c>
      <c r="J30" s="73">
        <v>27.8</v>
      </c>
      <c r="K30" s="73">
        <v>29</v>
      </c>
      <c r="L30" s="73">
        <f t="shared" si="3"/>
        <v>101.20000000000002</v>
      </c>
      <c r="M30" s="73">
        <f t="shared" si="3"/>
        <v>112.5</v>
      </c>
      <c r="N30" s="73">
        <f t="shared" si="3"/>
        <v>135.79999999999998</v>
      </c>
      <c r="O30" s="73">
        <f t="shared" si="3"/>
        <v>106.5</v>
      </c>
      <c r="P30" s="73">
        <f t="shared" si="3"/>
        <v>155.19999999999999</v>
      </c>
      <c r="Q30" s="73">
        <f t="shared" si="3"/>
        <v>94.4</v>
      </c>
      <c r="R30" s="73">
        <f t="shared" si="3"/>
        <v>154.9</v>
      </c>
      <c r="S30" s="73">
        <f t="shared" si="3"/>
        <v>107</v>
      </c>
      <c r="T30" s="73">
        <f t="shared" si="3"/>
        <v>113.19999999999999</v>
      </c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</row>
    <row r="31" spans="1:36" hidden="1" x14ac:dyDescent="0.25">
      <c r="A31" s="71">
        <v>31291</v>
      </c>
      <c r="B31" s="72">
        <f t="shared" si="1"/>
        <v>9</v>
      </c>
      <c r="C31" s="73">
        <v>26.4</v>
      </c>
      <c r="D31" s="73">
        <v>28.7</v>
      </c>
      <c r="E31" s="73">
        <v>37.1</v>
      </c>
      <c r="F31" s="73">
        <v>27.6</v>
      </c>
      <c r="G31" s="73">
        <v>40.200000000000003</v>
      </c>
      <c r="H31" s="73">
        <v>24.2</v>
      </c>
      <c r="I31" s="73">
        <v>47.4</v>
      </c>
      <c r="J31" s="73">
        <v>27.8</v>
      </c>
      <c r="K31" s="73">
        <v>29.5</v>
      </c>
      <c r="L31" s="73" t="str">
        <f t="shared" si="3"/>
        <v/>
      </c>
      <c r="M31" s="73" t="str">
        <f t="shared" si="3"/>
        <v/>
      </c>
      <c r="N31" s="73" t="str">
        <f t="shared" si="3"/>
        <v/>
      </c>
      <c r="O31" s="73" t="str">
        <f t="shared" si="3"/>
        <v/>
      </c>
      <c r="P31" s="73" t="str">
        <f t="shared" si="3"/>
        <v/>
      </c>
      <c r="Q31" s="73" t="str">
        <f t="shared" si="3"/>
        <v/>
      </c>
      <c r="R31" s="73" t="str">
        <f t="shared" si="3"/>
        <v/>
      </c>
      <c r="S31" s="73" t="str">
        <f t="shared" si="3"/>
        <v/>
      </c>
      <c r="T31" s="73" t="str">
        <f t="shared" si="3"/>
        <v/>
      </c>
      <c r="U31" s="74"/>
      <c r="V31" s="74"/>
      <c r="W31" s="74"/>
      <c r="X31" s="74"/>
      <c r="Y31" s="74"/>
      <c r="Z31" s="74"/>
      <c r="AA31" s="74"/>
      <c r="AB31" s="73"/>
      <c r="AC31" s="73"/>
      <c r="AD31" s="73"/>
      <c r="AE31" s="73"/>
      <c r="AF31" s="73"/>
      <c r="AG31" s="73"/>
      <c r="AH31" s="73"/>
      <c r="AI31" s="73"/>
      <c r="AJ31" s="73"/>
    </row>
    <row r="32" spans="1:36" hidden="1" x14ac:dyDescent="0.25">
      <c r="A32" s="71">
        <v>31382</v>
      </c>
      <c r="B32" s="72">
        <f t="shared" si="1"/>
        <v>12</v>
      </c>
      <c r="C32" s="73">
        <v>26.4</v>
      </c>
      <c r="D32" s="73">
        <v>29.8</v>
      </c>
      <c r="E32" s="73">
        <v>37.1</v>
      </c>
      <c r="F32" s="73">
        <v>27.2</v>
      </c>
      <c r="G32" s="73">
        <v>40.200000000000003</v>
      </c>
      <c r="H32" s="73">
        <v>24.2</v>
      </c>
      <c r="I32" s="73">
        <v>48.4</v>
      </c>
      <c r="J32" s="73">
        <v>27.9</v>
      </c>
      <c r="K32" s="73">
        <v>29.8</v>
      </c>
      <c r="L32" s="73" t="str">
        <f t="shared" si="3"/>
        <v/>
      </c>
      <c r="M32" s="73" t="str">
        <f t="shared" si="3"/>
        <v/>
      </c>
      <c r="N32" s="73" t="str">
        <f t="shared" si="3"/>
        <v/>
      </c>
      <c r="O32" s="73" t="str">
        <f t="shared" si="3"/>
        <v/>
      </c>
      <c r="P32" s="73" t="str">
        <f t="shared" si="3"/>
        <v/>
      </c>
      <c r="Q32" s="73" t="str">
        <f t="shared" si="3"/>
        <v/>
      </c>
      <c r="R32" s="73" t="str">
        <f t="shared" si="3"/>
        <v/>
      </c>
      <c r="S32" s="73" t="str">
        <f t="shared" si="3"/>
        <v/>
      </c>
      <c r="T32" s="73" t="str">
        <f t="shared" si="3"/>
        <v/>
      </c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</row>
    <row r="33" spans="1:36" hidden="1" x14ac:dyDescent="0.25">
      <c r="A33" s="71">
        <v>31472</v>
      </c>
      <c r="B33" s="72">
        <f t="shared" si="1"/>
        <v>3</v>
      </c>
      <c r="C33" s="73">
        <v>27.8</v>
      </c>
      <c r="D33" s="73">
        <v>29.8</v>
      </c>
      <c r="E33" s="73">
        <v>37.700000000000003</v>
      </c>
      <c r="F33" s="73">
        <v>27.1</v>
      </c>
      <c r="G33" s="73">
        <v>40.200000000000003</v>
      </c>
      <c r="H33" s="73">
        <v>24.2</v>
      </c>
      <c r="I33" s="73">
        <v>49.5</v>
      </c>
      <c r="J33" s="73">
        <v>29.8</v>
      </c>
      <c r="K33" s="73">
        <v>30.5</v>
      </c>
      <c r="L33" s="73" t="str">
        <f t="shared" si="3"/>
        <v/>
      </c>
      <c r="M33" s="73" t="str">
        <f t="shared" si="3"/>
        <v/>
      </c>
      <c r="N33" s="73" t="str">
        <f t="shared" si="3"/>
        <v/>
      </c>
      <c r="O33" s="73" t="str">
        <f t="shared" si="3"/>
        <v/>
      </c>
      <c r="P33" s="73" t="str">
        <f t="shared" si="3"/>
        <v/>
      </c>
      <c r="Q33" s="73" t="str">
        <f t="shared" si="3"/>
        <v/>
      </c>
      <c r="R33" s="73" t="str">
        <f t="shared" si="3"/>
        <v/>
      </c>
      <c r="S33" s="73" t="str">
        <f t="shared" si="3"/>
        <v/>
      </c>
      <c r="T33" s="73" t="str">
        <f t="shared" si="3"/>
        <v/>
      </c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</row>
    <row r="34" spans="1:36" x14ac:dyDescent="0.25">
      <c r="A34" s="71">
        <v>31564</v>
      </c>
      <c r="B34" s="72">
        <f t="shared" si="1"/>
        <v>6</v>
      </c>
      <c r="C34" s="73">
        <v>27.8</v>
      </c>
      <c r="D34" s="73">
        <v>29.8</v>
      </c>
      <c r="E34" s="73">
        <v>38.299999999999997</v>
      </c>
      <c r="F34" s="73">
        <v>27.1</v>
      </c>
      <c r="G34" s="73">
        <v>41.5</v>
      </c>
      <c r="H34" s="73">
        <v>25.2</v>
      </c>
      <c r="I34" s="73">
        <v>49.5</v>
      </c>
      <c r="J34" s="73">
        <v>29.8</v>
      </c>
      <c r="K34" s="73">
        <v>30.7</v>
      </c>
      <c r="L34" s="73">
        <f t="shared" si="3"/>
        <v>108.39999999999999</v>
      </c>
      <c r="M34" s="73">
        <f t="shared" si="3"/>
        <v>118.1</v>
      </c>
      <c r="N34" s="73">
        <f t="shared" si="3"/>
        <v>150.19999999999999</v>
      </c>
      <c r="O34" s="73">
        <f t="shared" si="3"/>
        <v>109</v>
      </c>
      <c r="P34" s="73">
        <f t="shared" si="3"/>
        <v>162.10000000000002</v>
      </c>
      <c r="Q34" s="73">
        <f t="shared" si="3"/>
        <v>97.8</v>
      </c>
      <c r="R34" s="73">
        <f t="shared" si="3"/>
        <v>194.8</v>
      </c>
      <c r="S34" s="73">
        <f t="shared" si="3"/>
        <v>115.3</v>
      </c>
      <c r="T34" s="73">
        <f t="shared" si="3"/>
        <v>120.5</v>
      </c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</row>
    <row r="35" spans="1:36" hidden="1" x14ac:dyDescent="0.25">
      <c r="A35" s="71">
        <v>31656</v>
      </c>
      <c r="B35" s="72">
        <f t="shared" si="1"/>
        <v>9</v>
      </c>
      <c r="C35" s="73">
        <v>27.8</v>
      </c>
      <c r="D35" s="73">
        <v>30.6</v>
      </c>
      <c r="E35" s="73">
        <v>38.299999999999997</v>
      </c>
      <c r="F35" s="73">
        <v>27.1</v>
      </c>
      <c r="G35" s="73">
        <v>45.1</v>
      </c>
      <c r="H35" s="73">
        <v>27.3</v>
      </c>
      <c r="I35" s="73">
        <v>51.6</v>
      </c>
      <c r="J35" s="73">
        <v>29.8</v>
      </c>
      <c r="K35" s="73">
        <v>31.2</v>
      </c>
      <c r="L35" s="73" t="str">
        <f t="shared" si="3"/>
        <v/>
      </c>
      <c r="M35" s="73" t="str">
        <f t="shared" si="3"/>
        <v/>
      </c>
      <c r="N35" s="73" t="str">
        <f t="shared" si="3"/>
        <v/>
      </c>
      <c r="O35" s="73" t="str">
        <f t="shared" si="3"/>
        <v/>
      </c>
      <c r="P35" s="73" t="str">
        <f t="shared" si="3"/>
        <v/>
      </c>
      <c r="Q35" s="73" t="str">
        <f t="shared" si="3"/>
        <v/>
      </c>
      <c r="R35" s="73" t="str">
        <f t="shared" si="3"/>
        <v/>
      </c>
      <c r="S35" s="73" t="str">
        <f t="shared" si="3"/>
        <v/>
      </c>
      <c r="T35" s="73" t="str">
        <f t="shared" si="3"/>
        <v/>
      </c>
      <c r="U35" s="74"/>
      <c r="V35" s="74"/>
      <c r="W35" s="74"/>
      <c r="X35" s="74"/>
      <c r="Y35" s="74"/>
      <c r="Z35" s="74"/>
      <c r="AA35" s="74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1:36" hidden="1" x14ac:dyDescent="0.25">
      <c r="A36" s="71">
        <v>31747</v>
      </c>
      <c r="B36" s="72">
        <f t="shared" si="1"/>
        <v>12</v>
      </c>
      <c r="C36" s="73">
        <v>27.8</v>
      </c>
      <c r="D36" s="73">
        <v>31.8</v>
      </c>
      <c r="E36" s="73">
        <v>38.299999999999997</v>
      </c>
      <c r="F36" s="73">
        <v>28.3</v>
      </c>
      <c r="G36" s="73">
        <v>45.1</v>
      </c>
      <c r="H36" s="73">
        <v>27.3</v>
      </c>
      <c r="I36" s="73">
        <v>54.7</v>
      </c>
      <c r="J36" s="73">
        <v>30</v>
      </c>
      <c r="K36" s="73">
        <v>31.6</v>
      </c>
      <c r="L36" s="73" t="str">
        <f t="shared" si="3"/>
        <v/>
      </c>
      <c r="M36" s="73" t="str">
        <f t="shared" si="3"/>
        <v/>
      </c>
      <c r="N36" s="73" t="str">
        <f t="shared" si="3"/>
        <v/>
      </c>
      <c r="O36" s="73" t="str">
        <f t="shared" si="3"/>
        <v/>
      </c>
      <c r="P36" s="73" t="str">
        <f t="shared" si="3"/>
        <v/>
      </c>
      <c r="Q36" s="73" t="str">
        <f t="shared" si="3"/>
        <v/>
      </c>
      <c r="R36" s="73" t="str">
        <f t="shared" si="3"/>
        <v/>
      </c>
      <c r="S36" s="73" t="str">
        <f t="shared" si="3"/>
        <v/>
      </c>
      <c r="T36" s="73" t="str">
        <f t="shared" si="3"/>
        <v/>
      </c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</row>
    <row r="37" spans="1:36" hidden="1" x14ac:dyDescent="0.25">
      <c r="A37" s="71">
        <v>31837</v>
      </c>
      <c r="B37" s="72">
        <f t="shared" si="1"/>
        <v>3</v>
      </c>
      <c r="C37" s="73">
        <v>27.8</v>
      </c>
      <c r="D37" s="73">
        <v>31.8</v>
      </c>
      <c r="E37" s="73">
        <v>38.799999999999997</v>
      </c>
      <c r="F37" s="73">
        <v>28.9</v>
      </c>
      <c r="G37" s="73">
        <v>45.1</v>
      </c>
      <c r="H37" s="73">
        <v>28.3</v>
      </c>
      <c r="I37" s="73">
        <v>54.7</v>
      </c>
      <c r="J37" s="73">
        <v>31</v>
      </c>
      <c r="K37" s="73">
        <v>31.8</v>
      </c>
      <c r="L37" s="73" t="str">
        <f t="shared" si="3"/>
        <v/>
      </c>
      <c r="M37" s="73" t="str">
        <f t="shared" si="3"/>
        <v/>
      </c>
      <c r="N37" s="73" t="str">
        <f t="shared" si="3"/>
        <v/>
      </c>
      <c r="O37" s="73" t="str">
        <f t="shared" si="3"/>
        <v/>
      </c>
      <c r="P37" s="73" t="str">
        <f t="shared" si="3"/>
        <v/>
      </c>
      <c r="Q37" s="73" t="str">
        <f t="shared" si="3"/>
        <v/>
      </c>
      <c r="R37" s="73" t="str">
        <f t="shared" si="3"/>
        <v/>
      </c>
      <c r="S37" s="73" t="str">
        <f t="shared" si="3"/>
        <v/>
      </c>
      <c r="T37" s="73" t="str">
        <f t="shared" si="3"/>
        <v/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</row>
    <row r="38" spans="1:36" x14ac:dyDescent="0.25">
      <c r="A38" s="71">
        <v>31929</v>
      </c>
      <c r="B38" s="72">
        <f t="shared" si="1"/>
        <v>6</v>
      </c>
      <c r="C38" s="73">
        <v>27.8</v>
      </c>
      <c r="D38" s="73">
        <v>31.8</v>
      </c>
      <c r="E38" s="73">
        <v>39.299999999999997</v>
      </c>
      <c r="F38" s="73">
        <v>28.9</v>
      </c>
      <c r="G38" s="73">
        <v>45.1</v>
      </c>
      <c r="H38" s="73">
        <v>28.3</v>
      </c>
      <c r="I38" s="73">
        <v>54.7</v>
      </c>
      <c r="J38" s="73">
        <v>31</v>
      </c>
      <c r="K38" s="73">
        <v>31.9</v>
      </c>
      <c r="L38" s="73">
        <f t="shared" si="3"/>
        <v>111.2</v>
      </c>
      <c r="M38" s="73">
        <f t="shared" si="3"/>
        <v>126</v>
      </c>
      <c r="N38" s="73">
        <f t="shared" si="3"/>
        <v>154.69999999999999</v>
      </c>
      <c r="O38" s="73">
        <f t="shared" si="3"/>
        <v>113.20000000000002</v>
      </c>
      <c r="P38" s="73">
        <f t="shared" si="3"/>
        <v>180.4</v>
      </c>
      <c r="Q38" s="73">
        <f t="shared" si="3"/>
        <v>111.2</v>
      </c>
      <c r="R38" s="73">
        <f t="shared" si="3"/>
        <v>215.7</v>
      </c>
      <c r="S38" s="73">
        <f t="shared" si="3"/>
        <v>121.8</v>
      </c>
      <c r="T38" s="73">
        <f t="shared" si="3"/>
        <v>126.5</v>
      </c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</row>
    <row r="39" spans="1:36" hidden="1" x14ac:dyDescent="0.25">
      <c r="A39" s="71">
        <v>32021</v>
      </c>
      <c r="B39" s="72">
        <f t="shared" si="1"/>
        <v>9</v>
      </c>
      <c r="C39" s="73">
        <v>30</v>
      </c>
      <c r="D39" s="73">
        <v>32.700000000000003</v>
      </c>
      <c r="E39" s="73">
        <v>39.299999999999997</v>
      </c>
      <c r="F39" s="73">
        <v>30.5</v>
      </c>
      <c r="G39" s="73">
        <v>47.7</v>
      </c>
      <c r="H39" s="73">
        <v>28.3</v>
      </c>
      <c r="I39" s="73">
        <v>54.7</v>
      </c>
      <c r="J39" s="73">
        <v>33.6</v>
      </c>
      <c r="K39" s="73">
        <v>33.4</v>
      </c>
      <c r="L39" s="73" t="str">
        <f t="shared" si="3"/>
        <v/>
      </c>
      <c r="M39" s="73" t="str">
        <f t="shared" si="3"/>
        <v/>
      </c>
      <c r="N39" s="73" t="str">
        <f t="shared" si="3"/>
        <v/>
      </c>
      <c r="O39" s="73" t="str">
        <f t="shared" si="3"/>
        <v/>
      </c>
      <c r="P39" s="73" t="str">
        <f t="shared" si="3"/>
        <v/>
      </c>
      <c r="Q39" s="73" t="str">
        <f t="shared" si="3"/>
        <v/>
      </c>
      <c r="R39" s="73" t="str">
        <f t="shared" si="3"/>
        <v/>
      </c>
      <c r="S39" s="73" t="str">
        <f t="shared" si="3"/>
        <v/>
      </c>
      <c r="T39" s="73" t="str">
        <f t="shared" si="3"/>
        <v/>
      </c>
      <c r="U39" s="74"/>
      <c r="V39" s="74"/>
      <c r="W39" s="74"/>
      <c r="X39" s="74"/>
      <c r="Y39" s="74"/>
      <c r="Z39" s="74"/>
      <c r="AA39" s="74"/>
      <c r="AB39" s="73"/>
      <c r="AC39" s="73"/>
      <c r="AD39" s="73"/>
      <c r="AE39" s="73"/>
      <c r="AF39" s="73"/>
      <c r="AG39" s="73"/>
      <c r="AH39" s="73"/>
      <c r="AI39" s="73"/>
      <c r="AJ39" s="73"/>
    </row>
    <row r="40" spans="1:36" hidden="1" x14ac:dyDescent="0.25">
      <c r="A40" s="71">
        <v>32112</v>
      </c>
      <c r="B40" s="72">
        <f t="shared" si="1"/>
        <v>12</v>
      </c>
      <c r="C40" s="73">
        <v>30</v>
      </c>
      <c r="D40" s="73">
        <v>33.4</v>
      </c>
      <c r="E40" s="73">
        <v>39.299999999999997</v>
      </c>
      <c r="F40" s="73">
        <v>30.5</v>
      </c>
      <c r="G40" s="73">
        <v>47.7</v>
      </c>
      <c r="H40" s="73">
        <v>28.3</v>
      </c>
      <c r="I40" s="73">
        <v>54.7</v>
      </c>
      <c r="J40" s="73">
        <v>34.9</v>
      </c>
      <c r="K40" s="73">
        <v>33.6</v>
      </c>
      <c r="L40" s="73" t="str">
        <f t="shared" si="3"/>
        <v/>
      </c>
      <c r="M40" s="73" t="str">
        <f t="shared" si="3"/>
        <v/>
      </c>
      <c r="N40" s="73" t="str">
        <f t="shared" si="3"/>
        <v/>
      </c>
      <c r="O40" s="73" t="str">
        <f t="shared" si="3"/>
        <v/>
      </c>
      <c r="P40" s="73" t="str">
        <f t="shared" si="3"/>
        <v/>
      </c>
      <c r="Q40" s="73" t="str">
        <f t="shared" si="3"/>
        <v/>
      </c>
      <c r="R40" s="73" t="str">
        <f t="shared" si="3"/>
        <v/>
      </c>
      <c r="S40" s="73" t="str">
        <f t="shared" si="3"/>
        <v/>
      </c>
      <c r="T40" s="73" t="str">
        <f t="shared" si="3"/>
        <v/>
      </c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</row>
    <row r="41" spans="1:36" hidden="1" x14ac:dyDescent="0.25">
      <c r="A41" s="71">
        <v>32203</v>
      </c>
      <c r="B41" s="72">
        <f t="shared" si="1"/>
        <v>3</v>
      </c>
      <c r="C41" s="73">
        <v>30</v>
      </c>
      <c r="D41" s="73">
        <v>33.4</v>
      </c>
      <c r="E41" s="73">
        <v>39.799999999999997</v>
      </c>
      <c r="F41" s="73">
        <v>30.5</v>
      </c>
      <c r="G41" s="73">
        <v>47.7</v>
      </c>
      <c r="H41" s="73">
        <v>29.8</v>
      </c>
      <c r="I41" s="73">
        <v>54.7</v>
      </c>
      <c r="J41" s="73">
        <v>34.9</v>
      </c>
      <c r="K41" s="73">
        <v>33.799999999999997</v>
      </c>
      <c r="L41" s="73" t="str">
        <f t="shared" si="3"/>
        <v/>
      </c>
      <c r="M41" s="73" t="str">
        <f t="shared" si="3"/>
        <v/>
      </c>
      <c r="N41" s="73" t="str">
        <f t="shared" si="3"/>
        <v/>
      </c>
      <c r="O41" s="73" t="str">
        <f t="shared" si="3"/>
        <v/>
      </c>
      <c r="P41" s="73" t="str">
        <f t="shared" si="3"/>
        <v/>
      </c>
      <c r="Q41" s="73" t="str">
        <f t="shared" si="3"/>
        <v/>
      </c>
      <c r="R41" s="73" t="str">
        <f t="shared" si="3"/>
        <v/>
      </c>
      <c r="S41" s="73" t="str">
        <f t="shared" si="3"/>
        <v/>
      </c>
      <c r="T41" s="73" t="str">
        <f t="shared" si="3"/>
        <v/>
      </c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</row>
    <row r="42" spans="1:36" x14ac:dyDescent="0.25">
      <c r="A42" s="71">
        <v>32295</v>
      </c>
      <c r="B42" s="72">
        <f t="shared" si="1"/>
        <v>6</v>
      </c>
      <c r="C42" s="73">
        <v>30</v>
      </c>
      <c r="D42" s="73">
        <v>33.4</v>
      </c>
      <c r="E42" s="73">
        <v>40.299999999999997</v>
      </c>
      <c r="F42" s="73">
        <v>30.5</v>
      </c>
      <c r="G42" s="73">
        <v>47.7</v>
      </c>
      <c r="H42" s="73">
        <v>29.8</v>
      </c>
      <c r="I42" s="73">
        <v>54.7</v>
      </c>
      <c r="J42" s="73">
        <v>34.9</v>
      </c>
      <c r="K42" s="73">
        <v>33.799999999999997</v>
      </c>
      <c r="L42" s="73">
        <f t="shared" si="3"/>
        <v>120</v>
      </c>
      <c r="M42" s="73">
        <f t="shared" si="3"/>
        <v>132.9</v>
      </c>
      <c r="N42" s="73">
        <f t="shared" si="3"/>
        <v>158.69999999999999</v>
      </c>
      <c r="O42" s="73">
        <f t="shared" si="3"/>
        <v>122</v>
      </c>
      <c r="P42" s="73">
        <f t="shared" si="3"/>
        <v>190.8</v>
      </c>
      <c r="Q42" s="73">
        <f t="shared" si="3"/>
        <v>116.2</v>
      </c>
      <c r="R42" s="73">
        <f t="shared" si="3"/>
        <v>218.8</v>
      </c>
      <c r="S42" s="73">
        <f t="shared" si="3"/>
        <v>138.30000000000001</v>
      </c>
      <c r="T42" s="73">
        <f t="shared" si="3"/>
        <v>134.6</v>
      </c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</row>
    <row r="43" spans="1:36" hidden="1" x14ac:dyDescent="0.25">
      <c r="A43" s="71">
        <v>32387</v>
      </c>
      <c r="B43" s="72">
        <f t="shared" si="1"/>
        <v>9</v>
      </c>
      <c r="C43" s="73">
        <v>32.9</v>
      </c>
      <c r="D43" s="73">
        <v>33.9</v>
      </c>
      <c r="E43" s="73">
        <v>40.299999999999997</v>
      </c>
      <c r="F43" s="73">
        <v>32</v>
      </c>
      <c r="G43" s="73">
        <v>47.7</v>
      </c>
      <c r="H43" s="73">
        <v>29.8</v>
      </c>
      <c r="I43" s="73">
        <v>54.7</v>
      </c>
      <c r="J43" s="73">
        <v>36.299999999999997</v>
      </c>
      <c r="K43" s="73">
        <v>35.299999999999997</v>
      </c>
      <c r="L43" s="73" t="str">
        <f t="shared" si="3"/>
        <v/>
      </c>
      <c r="M43" s="73" t="str">
        <f t="shared" si="3"/>
        <v/>
      </c>
      <c r="N43" s="73" t="str">
        <f t="shared" si="3"/>
        <v/>
      </c>
      <c r="O43" s="73" t="str">
        <f t="shared" si="3"/>
        <v/>
      </c>
      <c r="P43" s="73" t="str">
        <f t="shared" si="3"/>
        <v/>
      </c>
      <c r="Q43" s="73" t="str">
        <f t="shared" si="3"/>
        <v/>
      </c>
      <c r="R43" s="73" t="str">
        <f t="shared" si="3"/>
        <v/>
      </c>
      <c r="S43" s="73" t="str">
        <f t="shared" si="3"/>
        <v/>
      </c>
      <c r="T43" s="73" t="str">
        <f t="shared" si="3"/>
        <v/>
      </c>
      <c r="U43" s="74"/>
      <c r="V43" s="74"/>
      <c r="W43" s="74"/>
      <c r="X43" s="74"/>
      <c r="Y43" s="74"/>
      <c r="Z43" s="74"/>
      <c r="AA43" s="74"/>
      <c r="AB43" s="73"/>
      <c r="AC43" s="73"/>
      <c r="AD43" s="73"/>
      <c r="AE43" s="73"/>
      <c r="AF43" s="73"/>
      <c r="AG43" s="73"/>
      <c r="AH43" s="73"/>
      <c r="AI43" s="73"/>
      <c r="AJ43" s="73"/>
    </row>
    <row r="44" spans="1:36" hidden="1" x14ac:dyDescent="0.25">
      <c r="A44" s="71">
        <v>32478</v>
      </c>
      <c r="B44" s="72">
        <f t="shared" si="1"/>
        <v>12</v>
      </c>
      <c r="C44" s="73">
        <v>32.9</v>
      </c>
      <c r="D44" s="73">
        <v>34.4</v>
      </c>
      <c r="E44" s="73">
        <v>40.299999999999997</v>
      </c>
      <c r="F44" s="73">
        <v>32</v>
      </c>
      <c r="G44" s="73">
        <v>47.7</v>
      </c>
      <c r="H44" s="73">
        <v>29.8</v>
      </c>
      <c r="I44" s="73">
        <v>54.7</v>
      </c>
      <c r="J44" s="73">
        <v>37</v>
      </c>
      <c r="K44" s="73">
        <v>35.4</v>
      </c>
      <c r="L44" s="73" t="str">
        <f t="shared" si="3"/>
        <v/>
      </c>
      <c r="M44" s="73" t="str">
        <f t="shared" si="3"/>
        <v/>
      </c>
      <c r="N44" s="73" t="str">
        <f t="shared" si="3"/>
        <v/>
      </c>
      <c r="O44" s="73" t="str">
        <f t="shared" si="3"/>
        <v/>
      </c>
      <c r="P44" s="73" t="str">
        <f t="shared" si="3"/>
        <v/>
      </c>
      <c r="Q44" s="73" t="str">
        <f t="shared" si="3"/>
        <v/>
      </c>
      <c r="R44" s="73" t="str">
        <f t="shared" si="3"/>
        <v/>
      </c>
      <c r="S44" s="73" t="str">
        <f t="shared" si="3"/>
        <v/>
      </c>
      <c r="T44" s="73" t="str">
        <f t="shared" si="3"/>
        <v/>
      </c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</row>
    <row r="45" spans="1:36" hidden="1" x14ac:dyDescent="0.25">
      <c r="A45" s="71">
        <v>32568</v>
      </c>
      <c r="B45" s="72">
        <f t="shared" si="1"/>
        <v>3</v>
      </c>
      <c r="C45" s="73">
        <v>32.9</v>
      </c>
      <c r="D45" s="73">
        <v>34.4</v>
      </c>
      <c r="E45" s="73">
        <v>40.299999999999997</v>
      </c>
      <c r="F45" s="73">
        <v>32</v>
      </c>
      <c r="G45" s="73">
        <v>47.7</v>
      </c>
      <c r="H45" s="73">
        <v>31.3</v>
      </c>
      <c r="I45" s="73">
        <v>54.7</v>
      </c>
      <c r="J45" s="73">
        <v>37</v>
      </c>
      <c r="K45" s="73">
        <v>35.5</v>
      </c>
      <c r="L45" s="73" t="str">
        <f t="shared" si="3"/>
        <v/>
      </c>
      <c r="M45" s="73" t="str">
        <f t="shared" si="3"/>
        <v/>
      </c>
      <c r="N45" s="73" t="str">
        <f t="shared" si="3"/>
        <v/>
      </c>
      <c r="O45" s="73" t="str">
        <f t="shared" si="3"/>
        <v/>
      </c>
      <c r="P45" s="73" t="str">
        <f t="shared" si="3"/>
        <v/>
      </c>
      <c r="Q45" s="73" t="str">
        <f t="shared" si="3"/>
        <v/>
      </c>
      <c r="R45" s="73" t="str">
        <f t="shared" si="3"/>
        <v/>
      </c>
      <c r="S45" s="73" t="str">
        <f t="shared" si="3"/>
        <v/>
      </c>
      <c r="T45" s="73" t="str">
        <f t="shared" si="3"/>
        <v/>
      </c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</row>
    <row r="46" spans="1:36" x14ac:dyDescent="0.25">
      <c r="A46" s="71">
        <v>32660</v>
      </c>
      <c r="B46" s="72">
        <f t="shared" si="1"/>
        <v>6</v>
      </c>
      <c r="C46" s="73">
        <v>32.9</v>
      </c>
      <c r="D46" s="73">
        <v>34.4</v>
      </c>
      <c r="E46" s="73">
        <v>40.299999999999997</v>
      </c>
      <c r="F46" s="73">
        <v>32</v>
      </c>
      <c r="G46" s="73">
        <v>47.7</v>
      </c>
      <c r="H46" s="73">
        <v>31.3</v>
      </c>
      <c r="I46" s="73">
        <v>54.7</v>
      </c>
      <c r="J46" s="73">
        <v>37</v>
      </c>
      <c r="K46" s="73">
        <v>35.5</v>
      </c>
      <c r="L46" s="73">
        <f t="shared" si="3"/>
        <v>131.6</v>
      </c>
      <c r="M46" s="73">
        <f t="shared" si="3"/>
        <v>137.1</v>
      </c>
      <c r="N46" s="73">
        <f t="shared" si="3"/>
        <v>161.19999999999999</v>
      </c>
      <c r="O46" s="73">
        <f t="shared" si="3"/>
        <v>128</v>
      </c>
      <c r="P46" s="73">
        <f t="shared" si="3"/>
        <v>190.8</v>
      </c>
      <c r="Q46" s="73">
        <f t="shared" si="3"/>
        <v>122.2</v>
      </c>
      <c r="R46" s="73">
        <f t="shared" si="3"/>
        <v>218.8</v>
      </c>
      <c r="S46" s="73">
        <f t="shared" si="3"/>
        <v>147.30000000000001</v>
      </c>
      <c r="T46" s="73">
        <f t="shared" si="3"/>
        <v>141.69999999999999</v>
      </c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</row>
    <row r="47" spans="1:36" hidden="1" x14ac:dyDescent="0.25">
      <c r="A47" s="71">
        <v>32752</v>
      </c>
      <c r="B47" s="72">
        <f t="shared" si="1"/>
        <v>9</v>
      </c>
      <c r="C47" s="73">
        <v>34</v>
      </c>
      <c r="D47" s="73">
        <v>35.299999999999997</v>
      </c>
      <c r="E47" s="73">
        <v>40.299999999999997</v>
      </c>
      <c r="F47" s="73">
        <v>33</v>
      </c>
      <c r="G47" s="73">
        <v>51.1</v>
      </c>
      <c r="H47" s="73">
        <v>31.3</v>
      </c>
      <c r="I47" s="73">
        <v>54.7</v>
      </c>
      <c r="J47" s="73">
        <v>38</v>
      </c>
      <c r="K47" s="73">
        <v>36.5</v>
      </c>
      <c r="L47" s="73" t="str">
        <f t="shared" si="3"/>
        <v/>
      </c>
      <c r="M47" s="73" t="str">
        <f t="shared" si="3"/>
        <v/>
      </c>
      <c r="N47" s="73" t="str">
        <f t="shared" si="3"/>
        <v/>
      </c>
      <c r="O47" s="73" t="str">
        <f t="shared" si="3"/>
        <v/>
      </c>
      <c r="P47" s="73" t="str">
        <f t="shared" si="3"/>
        <v/>
      </c>
      <c r="Q47" s="73" t="str">
        <f t="shared" si="3"/>
        <v/>
      </c>
      <c r="R47" s="73" t="str">
        <f t="shared" si="3"/>
        <v/>
      </c>
      <c r="S47" s="73" t="str">
        <f t="shared" si="3"/>
        <v/>
      </c>
      <c r="T47" s="73" t="str">
        <f t="shared" si="3"/>
        <v/>
      </c>
      <c r="U47" s="74"/>
      <c r="V47" s="74"/>
      <c r="W47" s="74"/>
      <c r="X47" s="74"/>
      <c r="Y47" s="74"/>
      <c r="Z47" s="74"/>
      <c r="AA47" s="74"/>
      <c r="AB47" s="73"/>
      <c r="AC47" s="73"/>
      <c r="AD47" s="73"/>
      <c r="AE47" s="73"/>
      <c r="AF47" s="73"/>
      <c r="AG47" s="73"/>
      <c r="AH47" s="73"/>
      <c r="AI47" s="73"/>
      <c r="AJ47" s="73"/>
    </row>
    <row r="48" spans="1:36" hidden="1" x14ac:dyDescent="0.25">
      <c r="A48" s="71">
        <v>32843</v>
      </c>
      <c r="B48" s="72">
        <f t="shared" si="1"/>
        <v>12</v>
      </c>
      <c r="C48" s="73">
        <v>34</v>
      </c>
      <c r="D48" s="73">
        <v>36.1</v>
      </c>
      <c r="E48" s="73">
        <v>40.299999999999997</v>
      </c>
      <c r="F48" s="73">
        <v>33</v>
      </c>
      <c r="G48" s="73">
        <v>51.1</v>
      </c>
      <c r="H48" s="73">
        <v>31.3</v>
      </c>
      <c r="I48" s="73">
        <v>54.7</v>
      </c>
      <c r="J48" s="73">
        <v>38.4</v>
      </c>
      <c r="K48" s="73">
        <v>36.799999999999997</v>
      </c>
      <c r="L48" s="73" t="str">
        <f t="shared" si="3"/>
        <v/>
      </c>
      <c r="M48" s="73" t="str">
        <f t="shared" si="3"/>
        <v/>
      </c>
      <c r="N48" s="73" t="str">
        <f t="shared" si="3"/>
        <v/>
      </c>
      <c r="O48" s="73" t="str">
        <f t="shared" si="3"/>
        <v/>
      </c>
      <c r="P48" s="73" t="str">
        <f t="shared" si="3"/>
        <v/>
      </c>
      <c r="Q48" s="73" t="str">
        <f t="shared" si="3"/>
        <v/>
      </c>
      <c r="R48" s="73" t="str">
        <f t="shared" si="3"/>
        <v/>
      </c>
      <c r="S48" s="73" t="str">
        <f t="shared" si="3"/>
        <v/>
      </c>
      <c r="T48" s="73" t="str">
        <f t="shared" si="3"/>
        <v/>
      </c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</row>
    <row r="49" spans="1:36" hidden="1" x14ac:dyDescent="0.25">
      <c r="A49" s="71">
        <v>32933</v>
      </c>
      <c r="B49" s="72">
        <f t="shared" si="1"/>
        <v>3</v>
      </c>
      <c r="C49" s="73">
        <v>34</v>
      </c>
      <c r="D49" s="73">
        <v>36.1</v>
      </c>
      <c r="E49" s="73">
        <v>40.299999999999997</v>
      </c>
      <c r="F49" s="73">
        <v>33</v>
      </c>
      <c r="G49" s="73">
        <v>51.1</v>
      </c>
      <c r="H49" s="73">
        <v>33</v>
      </c>
      <c r="I49" s="73">
        <v>54.7</v>
      </c>
      <c r="J49" s="73">
        <v>38.4</v>
      </c>
      <c r="K49" s="73">
        <v>36.799999999999997</v>
      </c>
      <c r="L49" s="73" t="str">
        <f t="shared" si="3"/>
        <v/>
      </c>
      <c r="M49" s="73" t="str">
        <f t="shared" si="3"/>
        <v/>
      </c>
      <c r="N49" s="73" t="str">
        <f t="shared" si="3"/>
        <v/>
      </c>
      <c r="O49" s="73" t="str">
        <f t="shared" si="3"/>
        <v/>
      </c>
      <c r="P49" s="73" t="str">
        <f t="shared" si="3"/>
        <v/>
      </c>
      <c r="Q49" s="73" t="str">
        <f t="shared" si="3"/>
        <v/>
      </c>
      <c r="R49" s="73" t="str">
        <f t="shared" si="3"/>
        <v/>
      </c>
      <c r="S49" s="73" t="str">
        <f t="shared" si="3"/>
        <v/>
      </c>
      <c r="T49" s="73" t="str">
        <f t="shared" si="3"/>
        <v/>
      </c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</row>
    <row r="50" spans="1:36" x14ac:dyDescent="0.25">
      <c r="A50" s="71">
        <v>33025</v>
      </c>
      <c r="B50" s="72">
        <f t="shared" si="1"/>
        <v>6</v>
      </c>
      <c r="C50" s="73">
        <v>34</v>
      </c>
      <c r="D50" s="73">
        <v>36.1</v>
      </c>
      <c r="E50" s="73">
        <v>40.299999999999997</v>
      </c>
      <c r="F50" s="73">
        <v>33</v>
      </c>
      <c r="G50" s="73">
        <v>51.1</v>
      </c>
      <c r="H50" s="73">
        <v>33</v>
      </c>
      <c r="I50" s="73">
        <v>54.7</v>
      </c>
      <c r="J50" s="73">
        <v>38.4</v>
      </c>
      <c r="K50" s="73">
        <v>36.799999999999997</v>
      </c>
      <c r="L50" s="73">
        <f t="shared" si="3"/>
        <v>136</v>
      </c>
      <c r="M50" s="73">
        <f t="shared" si="3"/>
        <v>143.6</v>
      </c>
      <c r="N50" s="73">
        <f t="shared" si="3"/>
        <v>161.19999999999999</v>
      </c>
      <c r="O50" s="73">
        <f t="shared" si="3"/>
        <v>132</v>
      </c>
      <c r="P50" s="73">
        <f t="shared" si="3"/>
        <v>204.4</v>
      </c>
      <c r="Q50" s="73">
        <f t="shared" si="3"/>
        <v>128.6</v>
      </c>
      <c r="R50" s="73">
        <f t="shared" si="3"/>
        <v>218.8</v>
      </c>
      <c r="S50" s="73">
        <f t="shared" si="3"/>
        <v>153.20000000000002</v>
      </c>
      <c r="T50" s="73">
        <f t="shared" si="3"/>
        <v>146.89999999999998</v>
      </c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</row>
    <row r="51" spans="1:36" hidden="1" x14ac:dyDescent="0.25">
      <c r="A51" s="71">
        <v>33117</v>
      </c>
      <c r="B51" s="72">
        <f t="shared" si="1"/>
        <v>9</v>
      </c>
      <c r="C51" s="73">
        <v>27.8</v>
      </c>
      <c r="D51" s="73">
        <v>38.5</v>
      </c>
      <c r="E51" s="73">
        <v>40.299999999999997</v>
      </c>
      <c r="F51" s="73">
        <v>34.1</v>
      </c>
      <c r="G51" s="73">
        <v>55.1</v>
      </c>
      <c r="H51" s="73">
        <v>35.299999999999997</v>
      </c>
      <c r="I51" s="73">
        <v>54.7</v>
      </c>
      <c r="J51" s="73">
        <v>39.5</v>
      </c>
      <c r="K51" s="73">
        <v>35.5</v>
      </c>
      <c r="L51" s="73" t="str">
        <f t="shared" si="3"/>
        <v/>
      </c>
      <c r="M51" s="73" t="str">
        <f t="shared" si="3"/>
        <v/>
      </c>
      <c r="N51" s="73" t="str">
        <f t="shared" si="3"/>
        <v/>
      </c>
      <c r="O51" s="73" t="str">
        <f t="shared" si="3"/>
        <v/>
      </c>
      <c r="P51" s="73" t="str">
        <f t="shared" si="3"/>
        <v/>
      </c>
      <c r="Q51" s="73" t="str">
        <f t="shared" si="3"/>
        <v/>
      </c>
      <c r="R51" s="73" t="str">
        <f t="shared" si="3"/>
        <v/>
      </c>
      <c r="S51" s="73" t="str">
        <f t="shared" si="3"/>
        <v/>
      </c>
      <c r="T51" s="73" t="str">
        <f t="shared" si="3"/>
        <v/>
      </c>
      <c r="U51" s="74"/>
      <c r="V51" s="74"/>
      <c r="W51" s="74"/>
      <c r="X51" s="74"/>
      <c r="Y51" s="74"/>
      <c r="Z51" s="74"/>
      <c r="AA51" s="74"/>
      <c r="AB51" s="73"/>
      <c r="AC51" s="73"/>
      <c r="AD51" s="73"/>
      <c r="AE51" s="73"/>
      <c r="AF51" s="73"/>
      <c r="AG51" s="73"/>
      <c r="AH51" s="73"/>
      <c r="AI51" s="73"/>
      <c r="AJ51" s="73"/>
    </row>
    <row r="52" spans="1:36" hidden="1" x14ac:dyDescent="0.25">
      <c r="A52" s="71">
        <v>33208</v>
      </c>
      <c r="B52" s="72">
        <f t="shared" si="1"/>
        <v>12</v>
      </c>
      <c r="C52" s="73">
        <v>35.5</v>
      </c>
      <c r="D52" s="73">
        <v>38.5</v>
      </c>
      <c r="E52" s="73">
        <v>40.299999999999997</v>
      </c>
      <c r="F52" s="73">
        <v>34.1</v>
      </c>
      <c r="G52" s="73">
        <v>55.1</v>
      </c>
      <c r="H52" s="73">
        <v>36.299999999999997</v>
      </c>
      <c r="I52" s="73">
        <v>54.7</v>
      </c>
      <c r="J52" s="73">
        <v>40</v>
      </c>
      <c r="K52" s="73">
        <v>38.6</v>
      </c>
      <c r="L52" s="73" t="str">
        <f t="shared" si="3"/>
        <v/>
      </c>
      <c r="M52" s="73" t="str">
        <f t="shared" si="3"/>
        <v/>
      </c>
      <c r="N52" s="73" t="str">
        <f t="shared" si="3"/>
        <v/>
      </c>
      <c r="O52" s="73" t="str">
        <f t="shared" si="3"/>
        <v/>
      </c>
      <c r="P52" s="73" t="str">
        <f t="shared" si="3"/>
        <v/>
      </c>
      <c r="Q52" s="73" t="str">
        <f t="shared" si="3"/>
        <v/>
      </c>
      <c r="R52" s="73" t="str">
        <f t="shared" si="3"/>
        <v/>
      </c>
      <c r="S52" s="73" t="str">
        <f t="shared" si="3"/>
        <v/>
      </c>
      <c r="T52" s="73" t="str">
        <f t="shared" si="3"/>
        <v/>
      </c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</row>
    <row r="53" spans="1:36" hidden="1" x14ac:dyDescent="0.25">
      <c r="A53" s="71">
        <v>33298</v>
      </c>
      <c r="B53" s="72">
        <f t="shared" si="1"/>
        <v>3</v>
      </c>
      <c r="C53" s="73">
        <v>35.5</v>
      </c>
      <c r="D53" s="73">
        <v>38.5</v>
      </c>
      <c r="E53" s="73">
        <v>41.5</v>
      </c>
      <c r="F53" s="73">
        <v>34.1</v>
      </c>
      <c r="G53" s="73">
        <v>55.1</v>
      </c>
      <c r="H53" s="73">
        <v>36.299999999999997</v>
      </c>
      <c r="I53" s="73">
        <v>54.7</v>
      </c>
      <c r="J53" s="73">
        <v>40</v>
      </c>
      <c r="K53" s="73">
        <v>38.700000000000003</v>
      </c>
      <c r="L53" s="73" t="str">
        <f t="shared" si="3"/>
        <v/>
      </c>
      <c r="M53" s="73" t="str">
        <f t="shared" si="3"/>
        <v/>
      </c>
      <c r="N53" s="73" t="str">
        <f t="shared" si="3"/>
        <v/>
      </c>
      <c r="O53" s="73" t="str">
        <f t="shared" si="3"/>
        <v/>
      </c>
      <c r="P53" s="73" t="str">
        <f t="shared" si="3"/>
        <v/>
      </c>
      <c r="Q53" s="73" t="str">
        <f t="shared" si="3"/>
        <v/>
      </c>
      <c r="R53" s="73" t="str">
        <f t="shared" si="3"/>
        <v/>
      </c>
      <c r="S53" s="73" t="str">
        <f t="shared" si="3"/>
        <v/>
      </c>
      <c r="T53" s="73" t="str">
        <f t="shared" si="3"/>
        <v/>
      </c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</row>
    <row r="54" spans="1:36" x14ac:dyDescent="0.25">
      <c r="A54" s="71">
        <v>33390</v>
      </c>
      <c r="B54" s="72">
        <f t="shared" si="1"/>
        <v>6</v>
      </c>
      <c r="C54" s="73">
        <v>35.5</v>
      </c>
      <c r="D54" s="73">
        <v>38.5</v>
      </c>
      <c r="E54" s="73">
        <v>41.5</v>
      </c>
      <c r="F54" s="73">
        <v>34.1</v>
      </c>
      <c r="G54" s="73">
        <v>55.1</v>
      </c>
      <c r="H54" s="73">
        <v>36.299999999999997</v>
      </c>
      <c r="I54" s="73">
        <v>56.5</v>
      </c>
      <c r="J54" s="73">
        <v>40</v>
      </c>
      <c r="K54" s="73">
        <v>38.700000000000003</v>
      </c>
      <c r="L54" s="73">
        <f t="shared" si="3"/>
        <v>134.30000000000001</v>
      </c>
      <c r="M54" s="73">
        <f t="shared" si="3"/>
        <v>154</v>
      </c>
      <c r="N54" s="73">
        <f t="shared" si="3"/>
        <v>163.6</v>
      </c>
      <c r="O54" s="73">
        <f t="shared" si="3"/>
        <v>136.4</v>
      </c>
      <c r="P54" s="73">
        <f t="shared" si="3"/>
        <v>220.4</v>
      </c>
      <c r="Q54" s="73">
        <f t="shared" si="3"/>
        <v>144.19999999999999</v>
      </c>
      <c r="R54" s="73">
        <f t="shared" si="3"/>
        <v>220.60000000000002</v>
      </c>
      <c r="S54" s="73">
        <f t="shared" si="3"/>
        <v>159.5</v>
      </c>
      <c r="T54" s="73">
        <f t="shared" si="3"/>
        <v>151.5</v>
      </c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</row>
    <row r="55" spans="1:36" hidden="1" x14ac:dyDescent="0.25">
      <c r="A55" s="71">
        <v>33482</v>
      </c>
      <c r="B55" s="72">
        <f t="shared" si="1"/>
        <v>9</v>
      </c>
      <c r="C55" s="73">
        <v>36.799999999999997</v>
      </c>
      <c r="D55" s="73">
        <v>41</v>
      </c>
      <c r="E55" s="73">
        <v>41.5</v>
      </c>
      <c r="F55" s="73">
        <v>36.1</v>
      </c>
      <c r="G55" s="73">
        <v>56.2</v>
      </c>
      <c r="H55" s="73">
        <v>37.6</v>
      </c>
      <c r="I55" s="73">
        <v>58.3</v>
      </c>
      <c r="J55" s="73">
        <v>41.3</v>
      </c>
      <c r="K55" s="73">
        <v>40.299999999999997</v>
      </c>
      <c r="L55" s="73" t="str">
        <f t="shared" si="3"/>
        <v/>
      </c>
      <c r="M55" s="73" t="str">
        <f t="shared" si="3"/>
        <v/>
      </c>
      <c r="N55" s="73" t="str">
        <f t="shared" si="3"/>
        <v/>
      </c>
      <c r="O55" s="73" t="str">
        <f t="shared" si="3"/>
        <v/>
      </c>
      <c r="P55" s="73" t="str">
        <f t="shared" si="3"/>
        <v/>
      </c>
      <c r="Q55" s="73" t="str">
        <f t="shared" si="3"/>
        <v/>
      </c>
      <c r="R55" s="73" t="str">
        <f t="shared" si="3"/>
        <v/>
      </c>
      <c r="S55" s="73" t="str">
        <f t="shared" si="3"/>
        <v/>
      </c>
      <c r="T55" s="73" t="str">
        <f t="shared" si="3"/>
        <v/>
      </c>
      <c r="U55" s="74"/>
      <c r="V55" s="74"/>
      <c r="W55" s="74"/>
      <c r="X55" s="74"/>
      <c r="Y55" s="74"/>
      <c r="Z55" s="74"/>
      <c r="AA55" s="74"/>
      <c r="AB55" s="73"/>
      <c r="AC55" s="73"/>
      <c r="AD55" s="73"/>
      <c r="AE55" s="73"/>
      <c r="AF55" s="73"/>
      <c r="AG55" s="73"/>
      <c r="AH55" s="73"/>
      <c r="AI55" s="73"/>
      <c r="AJ55" s="73"/>
    </row>
    <row r="56" spans="1:36" hidden="1" x14ac:dyDescent="0.25">
      <c r="A56" s="71">
        <v>33573</v>
      </c>
      <c r="B56" s="72">
        <f t="shared" si="1"/>
        <v>12</v>
      </c>
      <c r="C56" s="73">
        <v>37.299999999999997</v>
      </c>
      <c r="D56" s="73">
        <v>41</v>
      </c>
      <c r="E56" s="73">
        <v>41.5</v>
      </c>
      <c r="F56" s="73">
        <v>36.1</v>
      </c>
      <c r="G56" s="73">
        <v>56.2</v>
      </c>
      <c r="H56" s="73">
        <v>38.299999999999997</v>
      </c>
      <c r="I56" s="73">
        <v>58.3</v>
      </c>
      <c r="J56" s="73">
        <v>41.3</v>
      </c>
      <c r="K56" s="73">
        <v>40.4</v>
      </c>
      <c r="L56" s="73" t="str">
        <f t="shared" si="3"/>
        <v/>
      </c>
      <c r="M56" s="73" t="str">
        <f t="shared" si="3"/>
        <v/>
      </c>
      <c r="N56" s="73" t="str">
        <f t="shared" si="3"/>
        <v/>
      </c>
      <c r="O56" s="73" t="str">
        <f t="shared" si="3"/>
        <v/>
      </c>
      <c r="P56" s="73" t="str">
        <f t="shared" si="3"/>
        <v/>
      </c>
      <c r="Q56" s="73" t="str">
        <f t="shared" si="3"/>
        <v/>
      </c>
      <c r="R56" s="73" t="str">
        <f t="shared" ref="R56:T119" si="4">IF($B56=6,SUM(I53:I56),"")</f>
        <v/>
      </c>
      <c r="S56" s="73" t="str">
        <f t="shared" si="4"/>
        <v/>
      </c>
      <c r="T56" s="73" t="str">
        <f t="shared" si="4"/>
        <v/>
      </c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</row>
    <row r="57" spans="1:36" hidden="1" x14ac:dyDescent="0.25">
      <c r="A57" s="71">
        <v>33664</v>
      </c>
      <c r="B57" s="72">
        <f t="shared" si="1"/>
        <v>3</v>
      </c>
      <c r="C57" s="73">
        <v>37.299999999999997</v>
      </c>
      <c r="D57" s="73">
        <v>41</v>
      </c>
      <c r="E57" s="73">
        <v>41.9</v>
      </c>
      <c r="F57" s="73">
        <v>36.1</v>
      </c>
      <c r="G57" s="73">
        <v>56.2</v>
      </c>
      <c r="H57" s="73">
        <v>38.299999999999997</v>
      </c>
      <c r="I57" s="73">
        <v>58.3</v>
      </c>
      <c r="J57" s="73">
        <v>41.3</v>
      </c>
      <c r="K57" s="73">
        <v>40.5</v>
      </c>
      <c r="L57" s="73" t="str">
        <f t="shared" ref="L57:Q99" si="5">IF($B57=6,SUM(C54:C57),"")</f>
        <v/>
      </c>
      <c r="M57" s="73" t="str">
        <f t="shared" si="5"/>
        <v/>
      </c>
      <c r="N57" s="73" t="str">
        <f t="shared" si="5"/>
        <v/>
      </c>
      <c r="O57" s="73" t="str">
        <f t="shared" si="5"/>
        <v/>
      </c>
      <c r="P57" s="73" t="str">
        <f t="shared" si="5"/>
        <v/>
      </c>
      <c r="Q57" s="73" t="str">
        <f t="shared" si="5"/>
        <v/>
      </c>
      <c r="R57" s="73" t="str">
        <f t="shared" si="4"/>
        <v/>
      </c>
      <c r="S57" s="73" t="str">
        <f t="shared" si="4"/>
        <v/>
      </c>
      <c r="T57" s="73" t="str">
        <f t="shared" si="4"/>
        <v/>
      </c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</row>
    <row r="58" spans="1:36" x14ac:dyDescent="0.25">
      <c r="A58" s="71">
        <v>33756</v>
      </c>
      <c r="B58" s="72">
        <f t="shared" si="1"/>
        <v>6</v>
      </c>
      <c r="C58" s="73">
        <v>37.299999999999997</v>
      </c>
      <c r="D58" s="73">
        <v>41</v>
      </c>
      <c r="E58" s="73">
        <v>42.4</v>
      </c>
      <c r="F58" s="73">
        <v>36.1</v>
      </c>
      <c r="G58" s="73">
        <v>56.2</v>
      </c>
      <c r="H58" s="73">
        <v>38.299999999999997</v>
      </c>
      <c r="I58" s="73">
        <v>58.3</v>
      </c>
      <c r="J58" s="73">
        <v>41.3</v>
      </c>
      <c r="K58" s="73">
        <v>40.5</v>
      </c>
      <c r="L58" s="73">
        <f t="shared" si="5"/>
        <v>148.69999999999999</v>
      </c>
      <c r="M58" s="73">
        <f t="shared" si="5"/>
        <v>164</v>
      </c>
      <c r="N58" s="73">
        <f t="shared" si="5"/>
        <v>167.3</v>
      </c>
      <c r="O58" s="73">
        <f t="shared" si="5"/>
        <v>144.4</v>
      </c>
      <c r="P58" s="73">
        <f t="shared" si="5"/>
        <v>224.8</v>
      </c>
      <c r="Q58" s="73">
        <f t="shared" si="5"/>
        <v>152.5</v>
      </c>
      <c r="R58" s="73">
        <f t="shared" si="4"/>
        <v>233.2</v>
      </c>
      <c r="S58" s="73">
        <f t="shared" si="4"/>
        <v>165.2</v>
      </c>
      <c r="T58" s="73">
        <f t="shared" si="4"/>
        <v>161.69999999999999</v>
      </c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</row>
    <row r="59" spans="1:36" hidden="1" x14ac:dyDescent="0.25">
      <c r="A59" s="71">
        <v>33848</v>
      </c>
      <c r="B59" s="72">
        <f t="shared" si="1"/>
        <v>9</v>
      </c>
      <c r="C59" s="73">
        <v>38.299999999999997</v>
      </c>
      <c r="D59" s="73">
        <v>42</v>
      </c>
      <c r="E59" s="73">
        <v>42.4</v>
      </c>
      <c r="F59" s="73">
        <v>36.9</v>
      </c>
      <c r="G59" s="73">
        <v>56.2</v>
      </c>
      <c r="H59" s="73">
        <v>39.4</v>
      </c>
      <c r="I59" s="73">
        <v>58.3</v>
      </c>
      <c r="J59" s="73">
        <v>43.4</v>
      </c>
      <c r="K59" s="73">
        <v>41.4</v>
      </c>
      <c r="L59" s="73" t="str">
        <f t="shared" si="5"/>
        <v/>
      </c>
      <c r="M59" s="73" t="str">
        <f t="shared" si="5"/>
        <v/>
      </c>
      <c r="N59" s="73" t="str">
        <f t="shared" si="5"/>
        <v/>
      </c>
      <c r="O59" s="73" t="str">
        <f t="shared" si="5"/>
        <v/>
      </c>
      <c r="P59" s="73" t="str">
        <f t="shared" si="5"/>
        <v/>
      </c>
      <c r="Q59" s="73" t="str">
        <f t="shared" si="5"/>
        <v/>
      </c>
      <c r="R59" s="73" t="str">
        <f t="shared" si="4"/>
        <v/>
      </c>
      <c r="S59" s="73" t="str">
        <f t="shared" si="4"/>
        <v/>
      </c>
      <c r="T59" s="73" t="str">
        <f t="shared" si="4"/>
        <v/>
      </c>
      <c r="U59" s="74"/>
      <c r="V59" s="74"/>
      <c r="W59" s="74"/>
      <c r="X59" s="74"/>
      <c r="Y59" s="74"/>
      <c r="Z59" s="74"/>
      <c r="AA59" s="74"/>
      <c r="AB59" s="73"/>
      <c r="AC59" s="73"/>
      <c r="AD59" s="73"/>
      <c r="AE59" s="73"/>
      <c r="AF59" s="73"/>
      <c r="AG59" s="73"/>
      <c r="AH59" s="73"/>
      <c r="AI59" s="73"/>
      <c r="AJ59" s="73"/>
    </row>
    <row r="60" spans="1:36" hidden="1" x14ac:dyDescent="0.25">
      <c r="A60" s="71">
        <v>33939</v>
      </c>
      <c r="B60" s="72">
        <f t="shared" si="1"/>
        <v>12</v>
      </c>
      <c r="C60" s="73">
        <v>38.299999999999997</v>
      </c>
      <c r="D60" s="73">
        <v>44.8</v>
      </c>
      <c r="E60" s="73">
        <v>42.4</v>
      </c>
      <c r="F60" s="73">
        <v>36.9</v>
      </c>
      <c r="G60" s="73">
        <v>56.2</v>
      </c>
      <c r="H60" s="73">
        <v>39.9</v>
      </c>
      <c r="I60" s="73">
        <v>59.7</v>
      </c>
      <c r="J60" s="73">
        <v>43.4</v>
      </c>
      <c r="K60" s="73">
        <v>42.1</v>
      </c>
      <c r="L60" s="73" t="str">
        <f t="shared" si="5"/>
        <v/>
      </c>
      <c r="M60" s="73" t="str">
        <f t="shared" si="5"/>
        <v/>
      </c>
      <c r="N60" s="73" t="str">
        <f t="shared" si="5"/>
        <v/>
      </c>
      <c r="O60" s="73" t="str">
        <f t="shared" si="5"/>
        <v/>
      </c>
      <c r="P60" s="73" t="str">
        <f t="shared" si="5"/>
        <v/>
      </c>
      <c r="Q60" s="73" t="str">
        <f t="shared" si="5"/>
        <v/>
      </c>
      <c r="R60" s="73" t="str">
        <f t="shared" si="4"/>
        <v/>
      </c>
      <c r="S60" s="73" t="str">
        <f t="shared" si="4"/>
        <v/>
      </c>
      <c r="T60" s="73" t="str">
        <f t="shared" si="4"/>
        <v/>
      </c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</row>
    <row r="61" spans="1:36" hidden="1" x14ac:dyDescent="0.25">
      <c r="A61" s="71">
        <v>34029</v>
      </c>
      <c r="B61" s="72">
        <f t="shared" si="1"/>
        <v>3</v>
      </c>
      <c r="C61" s="73">
        <v>38.299999999999997</v>
      </c>
      <c r="D61" s="73">
        <v>46.2</v>
      </c>
      <c r="E61" s="73">
        <v>42.5</v>
      </c>
      <c r="F61" s="73">
        <v>36.9</v>
      </c>
      <c r="G61" s="73">
        <v>56.2</v>
      </c>
      <c r="H61" s="73">
        <v>39.9</v>
      </c>
      <c r="I61" s="73">
        <v>59.7</v>
      </c>
      <c r="J61" s="73">
        <v>43.4</v>
      </c>
      <c r="K61" s="73">
        <v>42.5</v>
      </c>
      <c r="L61" s="73" t="str">
        <f t="shared" si="5"/>
        <v/>
      </c>
      <c r="M61" s="73" t="str">
        <f t="shared" si="5"/>
        <v/>
      </c>
      <c r="N61" s="73" t="str">
        <f t="shared" si="5"/>
        <v/>
      </c>
      <c r="O61" s="73" t="str">
        <f t="shared" si="5"/>
        <v/>
      </c>
      <c r="P61" s="73" t="str">
        <f t="shared" si="5"/>
        <v/>
      </c>
      <c r="Q61" s="73" t="str">
        <f t="shared" si="5"/>
        <v/>
      </c>
      <c r="R61" s="73" t="str">
        <f t="shared" si="4"/>
        <v/>
      </c>
      <c r="S61" s="73" t="str">
        <f t="shared" si="4"/>
        <v/>
      </c>
      <c r="T61" s="73" t="str">
        <f t="shared" si="4"/>
        <v/>
      </c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</row>
    <row r="62" spans="1:36" x14ac:dyDescent="0.25">
      <c r="A62" s="71">
        <v>34121</v>
      </c>
      <c r="B62" s="72">
        <f t="shared" si="1"/>
        <v>6</v>
      </c>
      <c r="C62" s="73">
        <v>38.299999999999997</v>
      </c>
      <c r="D62" s="73">
        <v>46.2</v>
      </c>
      <c r="E62" s="73">
        <v>42.7</v>
      </c>
      <c r="F62" s="73">
        <v>36.9</v>
      </c>
      <c r="G62" s="73">
        <v>56.2</v>
      </c>
      <c r="H62" s="73">
        <v>39.9</v>
      </c>
      <c r="I62" s="73">
        <v>59.7</v>
      </c>
      <c r="J62" s="73">
        <v>43.4</v>
      </c>
      <c r="K62" s="73">
        <v>42.5</v>
      </c>
      <c r="L62" s="73">
        <f t="shared" si="5"/>
        <v>153.19999999999999</v>
      </c>
      <c r="M62" s="73">
        <f t="shared" si="5"/>
        <v>179.2</v>
      </c>
      <c r="N62" s="73">
        <f t="shared" si="5"/>
        <v>170</v>
      </c>
      <c r="O62" s="73">
        <f t="shared" si="5"/>
        <v>147.6</v>
      </c>
      <c r="P62" s="73">
        <f t="shared" si="5"/>
        <v>224.8</v>
      </c>
      <c r="Q62" s="73">
        <f t="shared" si="5"/>
        <v>159.1</v>
      </c>
      <c r="R62" s="73">
        <f t="shared" si="4"/>
        <v>237.39999999999998</v>
      </c>
      <c r="S62" s="73">
        <f t="shared" si="4"/>
        <v>173.6</v>
      </c>
      <c r="T62" s="73">
        <f t="shared" si="4"/>
        <v>168.5</v>
      </c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</row>
    <row r="63" spans="1:36" hidden="1" x14ac:dyDescent="0.25">
      <c r="A63" s="71">
        <v>34213</v>
      </c>
      <c r="B63" s="72">
        <f t="shared" si="1"/>
        <v>9</v>
      </c>
      <c r="C63" s="73">
        <v>38.299999999999997</v>
      </c>
      <c r="D63" s="73">
        <v>47.6</v>
      </c>
      <c r="E63" s="73">
        <v>42.7</v>
      </c>
      <c r="F63" s="73">
        <v>37.4</v>
      </c>
      <c r="G63" s="73">
        <v>56.2</v>
      </c>
      <c r="H63" s="73">
        <v>41.3</v>
      </c>
      <c r="I63" s="73">
        <v>59.7</v>
      </c>
      <c r="J63" s="73">
        <v>43.4</v>
      </c>
      <c r="K63" s="73">
        <v>43</v>
      </c>
      <c r="L63" s="73" t="str">
        <f t="shared" si="5"/>
        <v/>
      </c>
      <c r="M63" s="73" t="str">
        <f t="shared" si="5"/>
        <v/>
      </c>
      <c r="N63" s="73" t="str">
        <f t="shared" si="5"/>
        <v/>
      </c>
      <c r="O63" s="73" t="str">
        <f t="shared" si="5"/>
        <v/>
      </c>
      <c r="P63" s="73" t="str">
        <f t="shared" si="5"/>
        <v/>
      </c>
      <c r="Q63" s="73" t="str">
        <f t="shared" si="5"/>
        <v/>
      </c>
      <c r="R63" s="73" t="str">
        <f t="shared" si="4"/>
        <v/>
      </c>
      <c r="S63" s="73" t="str">
        <f t="shared" si="4"/>
        <v/>
      </c>
      <c r="T63" s="73" t="str">
        <f t="shared" si="4"/>
        <v/>
      </c>
      <c r="U63" s="74"/>
      <c r="V63" s="74"/>
      <c r="W63" s="74"/>
      <c r="X63" s="74"/>
      <c r="Y63" s="74"/>
      <c r="Z63" s="74"/>
      <c r="AA63" s="74"/>
      <c r="AB63" s="73"/>
      <c r="AC63" s="73"/>
      <c r="AD63" s="73"/>
      <c r="AE63" s="73"/>
      <c r="AF63" s="73"/>
      <c r="AG63" s="73"/>
      <c r="AH63" s="73"/>
      <c r="AI63" s="73"/>
      <c r="AJ63" s="73"/>
    </row>
    <row r="64" spans="1:36" hidden="1" x14ac:dyDescent="0.25">
      <c r="A64" s="71">
        <v>34304</v>
      </c>
      <c r="B64" s="72">
        <f t="shared" si="1"/>
        <v>12</v>
      </c>
      <c r="C64" s="73">
        <v>38.299999999999997</v>
      </c>
      <c r="D64" s="73">
        <v>47.8</v>
      </c>
      <c r="E64" s="73">
        <v>42.7</v>
      </c>
      <c r="F64" s="73">
        <v>37.4</v>
      </c>
      <c r="G64" s="73">
        <v>56.2</v>
      </c>
      <c r="H64" s="73">
        <v>41.4</v>
      </c>
      <c r="I64" s="73">
        <v>59.7</v>
      </c>
      <c r="J64" s="73">
        <v>43.4</v>
      </c>
      <c r="K64" s="73">
        <v>43</v>
      </c>
      <c r="L64" s="73" t="str">
        <f t="shared" si="5"/>
        <v/>
      </c>
      <c r="M64" s="73" t="str">
        <f t="shared" si="5"/>
        <v/>
      </c>
      <c r="N64" s="73" t="str">
        <f t="shared" si="5"/>
        <v/>
      </c>
      <c r="O64" s="73" t="str">
        <f t="shared" si="5"/>
        <v/>
      </c>
      <c r="P64" s="73" t="str">
        <f t="shared" si="5"/>
        <v/>
      </c>
      <c r="Q64" s="73" t="str">
        <f t="shared" si="5"/>
        <v/>
      </c>
      <c r="R64" s="73" t="str">
        <f t="shared" si="4"/>
        <v/>
      </c>
      <c r="S64" s="73" t="str">
        <f t="shared" si="4"/>
        <v/>
      </c>
      <c r="T64" s="73" t="str">
        <f t="shared" si="4"/>
        <v/>
      </c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</row>
    <row r="65" spans="1:36" hidden="1" x14ac:dyDescent="0.25">
      <c r="A65" s="71">
        <v>34394</v>
      </c>
      <c r="B65" s="72">
        <f t="shared" si="1"/>
        <v>3</v>
      </c>
      <c r="C65" s="73">
        <v>38.299999999999997</v>
      </c>
      <c r="D65" s="73">
        <v>47.8</v>
      </c>
      <c r="E65" s="73">
        <v>42.8</v>
      </c>
      <c r="F65" s="73">
        <v>37.5</v>
      </c>
      <c r="G65" s="73">
        <v>56.2</v>
      </c>
      <c r="H65" s="73">
        <v>41.4</v>
      </c>
      <c r="I65" s="73">
        <v>59.7</v>
      </c>
      <c r="J65" s="73">
        <v>43.4</v>
      </c>
      <c r="K65" s="73">
        <v>43.1</v>
      </c>
      <c r="L65" s="73" t="str">
        <f t="shared" si="5"/>
        <v/>
      </c>
      <c r="M65" s="73" t="str">
        <f t="shared" si="5"/>
        <v/>
      </c>
      <c r="N65" s="73" t="str">
        <f t="shared" si="5"/>
        <v/>
      </c>
      <c r="O65" s="73" t="str">
        <f t="shared" si="5"/>
        <v/>
      </c>
      <c r="P65" s="73" t="str">
        <f t="shared" si="5"/>
        <v/>
      </c>
      <c r="Q65" s="73" t="str">
        <f t="shared" si="5"/>
        <v/>
      </c>
      <c r="R65" s="73" t="str">
        <f t="shared" si="4"/>
        <v/>
      </c>
      <c r="S65" s="73" t="str">
        <f t="shared" si="4"/>
        <v/>
      </c>
      <c r="T65" s="73" t="str">
        <f t="shared" si="4"/>
        <v/>
      </c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</row>
    <row r="66" spans="1:36" x14ac:dyDescent="0.25">
      <c r="A66" s="71">
        <v>34486</v>
      </c>
      <c r="B66" s="72">
        <f t="shared" si="1"/>
        <v>6</v>
      </c>
      <c r="C66" s="73">
        <v>38.299999999999997</v>
      </c>
      <c r="D66" s="73">
        <v>47.8</v>
      </c>
      <c r="E66" s="73">
        <v>43.1</v>
      </c>
      <c r="F66" s="73">
        <v>37.5</v>
      </c>
      <c r="G66" s="73">
        <v>56.2</v>
      </c>
      <c r="H66" s="73">
        <v>41.4</v>
      </c>
      <c r="I66" s="73">
        <v>59.7</v>
      </c>
      <c r="J66" s="73">
        <v>43.4</v>
      </c>
      <c r="K66" s="73">
        <v>43.1</v>
      </c>
      <c r="L66" s="73">
        <f t="shared" si="5"/>
        <v>153.19999999999999</v>
      </c>
      <c r="M66" s="73">
        <f t="shared" si="5"/>
        <v>191</v>
      </c>
      <c r="N66" s="73">
        <f t="shared" si="5"/>
        <v>171.29999999999998</v>
      </c>
      <c r="O66" s="73">
        <f t="shared" si="5"/>
        <v>149.80000000000001</v>
      </c>
      <c r="P66" s="73">
        <f t="shared" si="5"/>
        <v>224.8</v>
      </c>
      <c r="Q66" s="73">
        <f t="shared" si="5"/>
        <v>165.5</v>
      </c>
      <c r="R66" s="73">
        <f t="shared" si="4"/>
        <v>238.8</v>
      </c>
      <c r="S66" s="73">
        <f t="shared" si="4"/>
        <v>173.6</v>
      </c>
      <c r="T66" s="73">
        <f t="shared" si="4"/>
        <v>172.2</v>
      </c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</row>
    <row r="67" spans="1:36" hidden="1" x14ac:dyDescent="0.25">
      <c r="A67" s="71">
        <v>34578</v>
      </c>
      <c r="B67" s="72">
        <f t="shared" si="1"/>
        <v>9</v>
      </c>
      <c r="C67" s="73">
        <v>38.299999999999997</v>
      </c>
      <c r="D67" s="73">
        <v>47.8</v>
      </c>
      <c r="E67" s="73">
        <v>43.1</v>
      </c>
      <c r="F67" s="73">
        <v>37.1</v>
      </c>
      <c r="G67" s="73">
        <v>56.2</v>
      </c>
      <c r="H67" s="73">
        <v>41.8</v>
      </c>
      <c r="I67" s="73">
        <v>59.7</v>
      </c>
      <c r="J67" s="73">
        <v>43.4</v>
      </c>
      <c r="K67" s="73">
        <v>43.1</v>
      </c>
      <c r="L67" s="73" t="str">
        <f t="shared" si="5"/>
        <v/>
      </c>
      <c r="M67" s="73" t="str">
        <f t="shared" si="5"/>
        <v/>
      </c>
      <c r="N67" s="73" t="str">
        <f t="shared" si="5"/>
        <v/>
      </c>
      <c r="O67" s="73" t="str">
        <f t="shared" si="5"/>
        <v/>
      </c>
      <c r="P67" s="73" t="str">
        <f t="shared" si="5"/>
        <v/>
      </c>
      <c r="Q67" s="73" t="str">
        <f t="shared" si="5"/>
        <v/>
      </c>
      <c r="R67" s="73" t="str">
        <f t="shared" si="4"/>
        <v/>
      </c>
      <c r="S67" s="73" t="str">
        <f t="shared" si="4"/>
        <v/>
      </c>
      <c r="T67" s="73" t="str">
        <f t="shared" si="4"/>
        <v/>
      </c>
      <c r="U67" s="74"/>
      <c r="V67" s="74"/>
      <c r="W67" s="74"/>
      <c r="X67" s="74"/>
      <c r="Y67" s="74"/>
      <c r="Z67" s="74"/>
      <c r="AA67" s="74"/>
      <c r="AB67" s="73"/>
      <c r="AC67" s="73"/>
      <c r="AD67" s="73"/>
      <c r="AE67" s="73"/>
      <c r="AF67" s="73"/>
      <c r="AG67" s="73"/>
      <c r="AH67" s="73"/>
      <c r="AI67" s="73"/>
      <c r="AJ67" s="73"/>
    </row>
    <row r="68" spans="1:36" hidden="1" x14ac:dyDescent="0.25">
      <c r="A68" s="71">
        <v>34669</v>
      </c>
      <c r="B68" s="72">
        <f t="shared" si="1"/>
        <v>12</v>
      </c>
      <c r="C68" s="73">
        <v>38.299999999999997</v>
      </c>
      <c r="D68" s="73">
        <v>47.8</v>
      </c>
      <c r="E68" s="73">
        <v>43.1</v>
      </c>
      <c r="F68" s="73">
        <v>37.1</v>
      </c>
      <c r="G68" s="73">
        <v>56.2</v>
      </c>
      <c r="H68" s="73">
        <v>41.8</v>
      </c>
      <c r="I68" s="73">
        <v>59.7</v>
      </c>
      <c r="J68" s="73">
        <v>43.5</v>
      </c>
      <c r="K68" s="73">
        <v>43.1</v>
      </c>
      <c r="L68" s="73" t="str">
        <f t="shared" si="5"/>
        <v/>
      </c>
      <c r="M68" s="73" t="str">
        <f t="shared" si="5"/>
        <v/>
      </c>
      <c r="N68" s="73" t="str">
        <f t="shared" si="5"/>
        <v/>
      </c>
      <c r="O68" s="73" t="str">
        <f t="shared" si="5"/>
        <v/>
      </c>
      <c r="P68" s="73" t="str">
        <f t="shared" si="5"/>
        <v/>
      </c>
      <c r="Q68" s="73" t="str">
        <f t="shared" si="5"/>
        <v/>
      </c>
      <c r="R68" s="73" t="str">
        <f t="shared" si="4"/>
        <v/>
      </c>
      <c r="S68" s="73" t="str">
        <f t="shared" si="4"/>
        <v/>
      </c>
      <c r="T68" s="73" t="str">
        <f t="shared" si="4"/>
        <v/>
      </c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</row>
    <row r="69" spans="1:36" hidden="1" x14ac:dyDescent="0.25">
      <c r="A69" s="71">
        <v>34759</v>
      </c>
      <c r="B69" s="72">
        <f t="shared" si="1"/>
        <v>3</v>
      </c>
      <c r="C69" s="73">
        <v>38.299999999999997</v>
      </c>
      <c r="D69" s="73">
        <v>47.8</v>
      </c>
      <c r="E69" s="73">
        <v>43.1</v>
      </c>
      <c r="F69" s="73">
        <v>37.1</v>
      </c>
      <c r="G69" s="73">
        <v>56.2</v>
      </c>
      <c r="H69" s="73">
        <v>41.8</v>
      </c>
      <c r="I69" s="73">
        <v>59.7</v>
      </c>
      <c r="J69" s="73">
        <v>43.5</v>
      </c>
      <c r="K69" s="73">
        <v>43.1</v>
      </c>
      <c r="L69" s="73" t="str">
        <f t="shared" si="5"/>
        <v/>
      </c>
      <c r="M69" s="73" t="str">
        <f t="shared" si="5"/>
        <v/>
      </c>
      <c r="N69" s="73" t="str">
        <f t="shared" si="5"/>
        <v/>
      </c>
      <c r="O69" s="73" t="str">
        <f t="shared" si="5"/>
        <v/>
      </c>
      <c r="P69" s="73" t="str">
        <f t="shared" si="5"/>
        <v/>
      </c>
      <c r="Q69" s="73" t="str">
        <f t="shared" si="5"/>
        <v/>
      </c>
      <c r="R69" s="73" t="str">
        <f t="shared" si="4"/>
        <v/>
      </c>
      <c r="S69" s="73" t="str">
        <f t="shared" si="4"/>
        <v/>
      </c>
      <c r="T69" s="73" t="str">
        <f t="shared" si="4"/>
        <v/>
      </c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</row>
    <row r="70" spans="1:36" x14ac:dyDescent="0.25">
      <c r="A70" s="71">
        <v>34851</v>
      </c>
      <c r="B70" s="72">
        <f t="shared" si="1"/>
        <v>6</v>
      </c>
      <c r="C70" s="73">
        <v>38.299999999999997</v>
      </c>
      <c r="D70" s="73">
        <v>47.8</v>
      </c>
      <c r="E70" s="73">
        <v>43.1</v>
      </c>
      <c r="F70" s="73">
        <v>37.1</v>
      </c>
      <c r="G70" s="73">
        <v>56.2</v>
      </c>
      <c r="H70" s="73">
        <v>41.8</v>
      </c>
      <c r="I70" s="73">
        <v>59.7</v>
      </c>
      <c r="J70" s="73">
        <v>43.5</v>
      </c>
      <c r="K70" s="73">
        <v>43.1</v>
      </c>
      <c r="L70" s="73">
        <f t="shared" si="5"/>
        <v>153.19999999999999</v>
      </c>
      <c r="M70" s="73">
        <f t="shared" si="5"/>
        <v>191.2</v>
      </c>
      <c r="N70" s="73">
        <f t="shared" si="5"/>
        <v>172.4</v>
      </c>
      <c r="O70" s="73">
        <f t="shared" si="5"/>
        <v>148.4</v>
      </c>
      <c r="P70" s="73">
        <f t="shared" si="5"/>
        <v>224.8</v>
      </c>
      <c r="Q70" s="73">
        <f t="shared" si="5"/>
        <v>167.2</v>
      </c>
      <c r="R70" s="73">
        <f t="shared" si="4"/>
        <v>238.8</v>
      </c>
      <c r="S70" s="73">
        <f t="shared" si="4"/>
        <v>173.9</v>
      </c>
      <c r="T70" s="73">
        <f t="shared" si="4"/>
        <v>172.4</v>
      </c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</row>
    <row r="71" spans="1:36" hidden="1" x14ac:dyDescent="0.25">
      <c r="A71" s="71">
        <v>34943</v>
      </c>
      <c r="B71" s="72">
        <f t="shared" si="1"/>
        <v>9</v>
      </c>
      <c r="C71" s="73">
        <v>38.299999999999997</v>
      </c>
      <c r="D71" s="73">
        <v>47.8</v>
      </c>
      <c r="E71" s="73">
        <v>43.1</v>
      </c>
      <c r="F71" s="73">
        <v>37.799999999999997</v>
      </c>
      <c r="G71" s="73">
        <v>56.2</v>
      </c>
      <c r="H71" s="73">
        <v>42.1</v>
      </c>
      <c r="I71" s="73">
        <v>59.7</v>
      </c>
      <c r="J71" s="73">
        <v>44.6</v>
      </c>
      <c r="K71" s="73">
        <v>43.2</v>
      </c>
      <c r="L71" s="73" t="str">
        <f t="shared" si="5"/>
        <v/>
      </c>
      <c r="M71" s="73" t="str">
        <f t="shared" si="5"/>
        <v/>
      </c>
      <c r="N71" s="73" t="str">
        <f t="shared" si="5"/>
        <v/>
      </c>
      <c r="O71" s="73" t="str">
        <f t="shared" si="5"/>
        <v/>
      </c>
      <c r="P71" s="73" t="str">
        <f t="shared" si="5"/>
        <v/>
      </c>
      <c r="Q71" s="73" t="str">
        <f t="shared" si="5"/>
        <v/>
      </c>
      <c r="R71" s="73" t="str">
        <f t="shared" si="4"/>
        <v/>
      </c>
      <c r="S71" s="73" t="str">
        <f t="shared" si="4"/>
        <v/>
      </c>
      <c r="T71" s="73" t="str">
        <f t="shared" si="4"/>
        <v/>
      </c>
      <c r="U71" s="74"/>
      <c r="V71" s="74"/>
      <c r="W71" s="74"/>
      <c r="X71" s="74"/>
      <c r="Y71" s="74"/>
      <c r="Z71" s="74"/>
      <c r="AA71" s="74"/>
      <c r="AB71" s="73"/>
      <c r="AC71" s="73"/>
      <c r="AD71" s="73"/>
      <c r="AE71" s="73"/>
      <c r="AF71" s="73"/>
      <c r="AG71" s="73"/>
      <c r="AH71" s="73"/>
      <c r="AI71" s="73"/>
      <c r="AJ71" s="73"/>
    </row>
    <row r="72" spans="1:36" hidden="1" x14ac:dyDescent="0.25">
      <c r="A72" s="71">
        <v>35034</v>
      </c>
      <c r="B72" s="72">
        <f t="shared" si="1"/>
        <v>12</v>
      </c>
      <c r="C72" s="73">
        <v>38.299999999999997</v>
      </c>
      <c r="D72" s="73">
        <v>47.8</v>
      </c>
      <c r="E72" s="73">
        <v>43.1</v>
      </c>
      <c r="F72" s="73">
        <v>37.799999999999997</v>
      </c>
      <c r="G72" s="73">
        <v>56.2</v>
      </c>
      <c r="H72" s="73">
        <v>42.3</v>
      </c>
      <c r="I72" s="73">
        <v>59.7</v>
      </c>
      <c r="J72" s="73">
        <v>44.6</v>
      </c>
      <c r="K72" s="73">
        <v>43.2</v>
      </c>
      <c r="L72" s="73" t="str">
        <f t="shared" si="5"/>
        <v/>
      </c>
      <c r="M72" s="73" t="str">
        <f t="shared" si="5"/>
        <v/>
      </c>
      <c r="N72" s="73" t="str">
        <f t="shared" si="5"/>
        <v/>
      </c>
      <c r="O72" s="73" t="str">
        <f t="shared" si="5"/>
        <v/>
      </c>
      <c r="P72" s="73" t="str">
        <f t="shared" si="5"/>
        <v/>
      </c>
      <c r="Q72" s="73" t="str">
        <f t="shared" si="5"/>
        <v/>
      </c>
      <c r="R72" s="73" t="str">
        <f t="shared" si="4"/>
        <v/>
      </c>
      <c r="S72" s="73" t="str">
        <f t="shared" si="4"/>
        <v/>
      </c>
      <c r="T72" s="73" t="str">
        <f t="shared" si="4"/>
        <v/>
      </c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</row>
    <row r="73" spans="1:36" hidden="1" x14ac:dyDescent="0.25">
      <c r="A73" s="71">
        <v>35125</v>
      </c>
      <c r="B73" s="72">
        <f t="shared" si="1"/>
        <v>3</v>
      </c>
      <c r="C73" s="73">
        <v>38.299999999999997</v>
      </c>
      <c r="D73" s="73">
        <v>47.8</v>
      </c>
      <c r="E73" s="73">
        <v>43.1</v>
      </c>
      <c r="F73" s="73">
        <v>37.799999999999997</v>
      </c>
      <c r="G73" s="73">
        <v>56.2</v>
      </c>
      <c r="H73" s="73">
        <v>42.3</v>
      </c>
      <c r="I73" s="73">
        <v>59.7</v>
      </c>
      <c r="J73" s="73">
        <v>44.6</v>
      </c>
      <c r="K73" s="73">
        <v>43.2</v>
      </c>
      <c r="L73" s="73" t="str">
        <f t="shared" si="5"/>
        <v/>
      </c>
      <c r="M73" s="73" t="str">
        <f t="shared" si="5"/>
        <v/>
      </c>
      <c r="N73" s="73" t="str">
        <f t="shared" si="5"/>
        <v/>
      </c>
      <c r="O73" s="73" t="str">
        <f t="shared" si="5"/>
        <v/>
      </c>
      <c r="P73" s="73" t="str">
        <f t="shared" si="5"/>
        <v/>
      </c>
      <c r="Q73" s="73" t="str">
        <f t="shared" si="5"/>
        <v/>
      </c>
      <c r="R73" s="73" t="str">
        <f t="shared" si="4"/>
        <v/>
      </c>
      <c r="S73" s="73" t="str">
        <f t="shared" si="4"/>
        <v/>
      </c>
      <c r="T73" s="73" t="str">
        <f t="shared" si="4"/>
        <v/>
      </c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</row>
    <row r="74" spans="1:36" x14ac:dyDescent="0.25">
      <c r="A74" s="71">
        <v>35217</v>
      </c>
      <c r="B74" s="72">
        <f t="shared" si="1"/>
        <v>6</v>
      </c>
      <c r="C74" s="73">
        <v>38.299999999999997</v>
      </c>
      <c r="D74" s="73">
        <v>47.8</v>
      </c>
      <c r="E74" s="73">
        <v>43.1</v>
      </c>
      <c r="F74" s="73">
        <v>37.799999999999997</v>
      </c>
      <c r="G74" s="73">
        <v>56.2</v>
      </c>
      <c r="H74" s="73">
        <v>42.3</v>
      </c>
      <c r="I74" s="73">
        <v>59.7</v>
      </c>
      <c r="J74" s="73">
        <v>44.6</v>
      </c>
      <c r="K74" s="73">
        <v>43.2</v>
      </c>
      <c r="L74" s="73">
        <f t="shared" si="5"/>
        <v>153.19999999999999</v>
      </c>
      <c r="M74" s="73">
        <f t="shared" si="5"/>
        <v>191.2</v>
      </c>
      <c r="N74" s="73">
        <f t="shared" si="5"/>
        <v>172.4</v>
      </c>
      <c r="O74" s="73">
        <f t="shared" si="5"/>
        <v>151.19999999999999</v>
      </c>
      <c r="P74" s="73">
        <f t="shared" si="5"/>
        <v>224.8</v>
      </c>
      <c r="Q74" s="73">
        <f t="shared" si="5"/>
        <v>169</v>
      </c>
      <c r="R74" s="73">
        <f t="shared" si="4"/>
        <v>238.8</v>
      </c>
      <c r="S74" s="73">
        <f t="shared" si="4"/>
        <v>178.4</v>
      </c>
      <c r="T74" s="73">
        <f t="shared" si="4"/>
        <v>172.8</v>
      </c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</row>
    <row r="75" spans="1:36" hidden="1" x14ac:dyDescent="0.25">
      <c r="A75" s="71">
        <v>35309</v>
      </c>
      <c r="B75" s="72">
        <f t="shared" ref="B75:B138" si="6">MONTH(A75)</f>
        <v>9</v>
      </c>
      <c r="C75" s="73">
        <v>38.9</v>
      </c>
      <c r="D75" s="73">
        <v>48.2</v>
      </c>
      <c r="E75" s="73">
        <v>43.1</v>
      </c>
      <c r="F75" s="73">
        <v>39.5</v>
      </c>
      <c r="G75" s="73">
        <v>56.2</v>
      </c>
      <c r="H75" s="73">
        <v>42.3</v>
      </c>
      <c r="I75" s="73">
        <v>59.7</v>
      </c>
      <c r="J75" s="73">
        <v>44.6</v>
      </c>
      <c r="K75" s="73">
        <v>43.7</v>
      </c>
      <c r="L75" s="73" t="str">
        <f t="shared" si="5"/>
        <v/>
      </c>
      <c r="M75" s="73" t="str">
        <f t="shared" si="5"/>
        <v/>
      </c>
      <c r="N75" s="73" t="str">
        <f t="shared" si="5"/>
        <v/>
      </c>
      <c r="O75" s="73" t="str">
        <f t="shared" si="5"/>
        <v/>
      </c>
      <c r="P75" s="73" t="str">
        <f t="shared" si="5"/>
        <v/>
      </c>
      <c r="Q75" s="73" t="str">
        <f t="shared" si="5"/>
        <v/>
      </c>
      <c r="R75" s="73" t="str">
        <f t="shared" si="4"/>
        <v/>
      </c>
      <c r="S75" s="73" t="str">
        <f t="shared" si="4"/>
        <v/>
      </c>
      <c r="T75" s="73" t="str">
        <f t="shared" si="4"/>
        <v/>
      </c>
      <c r="U75" s="74"/>
      <c r="V75" s="74"/>
      <c r="W75" s="74"/>
      <c r="X75" s="74"/>
      <c r="Y75" s="74"/>
      <c r="Z75" s="74"/>
      <c r="AA75" s="74"/>
      <c r="AB75" s="73"/>
      <c r="AC75" s="73"/>
      <c r="AD75" s="73"/>
      <c r="AE75" s="73"/>
      <c r="AF75" s="73"/>
      <c r="AG75" s="73"/>
      <c r="AH75" s="73"/>
      <c r="AI75" s="73"/>
      <c r="AJ75" s="73"/>
    </row>
    <row r="76" spans="1:36" hidden="1" x14ac:dyDescent="0.25">
      <c r="A76" s="71">
        <v>35400</v>
      </c>
      <c r="B76" s="72">
        <f t="shared" si="6"/>
        <v>12</v>
      </c>
      <c r="C76" s="73">
        <v>38.9</v>
      </c>
      <c r="D76" s="73">
        <v>48.2</v>
      </c>
      <c r="E76" s="73">
        <v>43.1</v>
      </c>
      <c r="F76" s="73">
        <v>39.5</v>
      </c>
      <c r="G76" s="73">
        <v>56.2</v>
      </c>
      <c r="H76" s="73">
        <v>42.3</v>
      </c>
      <c r="I76" s="73">
        <v>59.7</v>
      </c>
      <c r="J76" s="73">
        <v>44.6</v>
      </c>
      <c r="K76" s="73">
        <v>43.7</v>
      </c>
      <c r="L76" s="73" t="str">
        <f t="shared" si="5"/>
        <v/>
      </c>
      <c r="M76" s="73" t="str">
        <f t="shared" si="5"/>
        <v/>
      </c>
      <c r="N76" s="73" t="str">
        <f t="shared" si="5"/>
        <v/>
      </c>
      <c r="O76" s="73" t="str">
        <f t="shared" si="5"/>
        <v/>
      </c>
      <c r="P76" s="73" t="str">
        <f t="shared" si="5"/>
        <v/>
      </c>
      <c r="Q76" s="73" t="str">
        <f t="shared" si="5"/>
        <v/>
      </c>
      <c r="R76" s="73" t="str">
        <f t="shared" si="4"/>
        <v/>
      </c>
      <c r="S76" s="73" t="str">
        <f t="shared" si="4"/>
        <v/>
      </c>
      <c r="T76" s="73" t="str">
        <f t="shared" si="4"/>
        <v/>
      </c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</row>
    <row r="77" spans="1:36" hidden="1" x14ac:dyDescent="0.25">
      <c r="A77" s="71">
        <v>35490</v>
      </c>
      <c r="B77" s="72">
        <f t="shared" si="6"/>
        <v>3</v>
      </c>
      <c r="C77" s="73">
        <v>38.9</v>
      </c>
      <c r="D77" s="73">
        <v>48.2</v>
      </c>
      <c r="E77" s="73">
        <v>43.1</v>
      </c>
      <c r="F77" s="73">
        <v>39.5</v>
      </c>
      <c r="G77" s="73">
        <v>56.2</v>
      </c>
      <c r="H77" s="73">
        <v>45.1</v>
      </c>
      <c r="I77" s="73">
        <v>59.7</v>
      </c>
      <c r="J77" s="73">
        <v>44.6</v>
      </c>
      <c r="K77" s="73">
        <v>43.8</v>
      </c>
      <c r="L77" s="73" t="str">
        <f t="shared" si="5"/>
        <v/>
      </c>
      <c r="M77" s="73" t="str">
        <f t="shared" si="5"/>
        <v/>
      </c>
      <c r="N77" s="73" t="str">
        <f t="shared" si="5"/>
        <v/>
      </c>
      <c r="O77" s="73" t="str">
        <f t="shared" si="5"/>
        <v/>
      </c>
      <c r="P77" s="73" t="str">
        <f t="shared" si="5"/>
        <v/>
      </c>
      <c r="Q77" s="73" t="str">
        <f t="shared" si="5"/>
        <v/>
      </c>
      <c r="R77" s="73" t="str">
        <f t="shared" si="4"/>
        <v/>
      </c>
      <c r="S77" s="73" t="str">
        <f t="shared" si="4"/>
        <v/>
      </c>
      <c r="T77" s="73" t="str">
        <f t="shared" si="4"/>
        <v/>
      </c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</row>
    <row r="78" spans="1:36" x14ac:dyDescent="0.25">
      <c r="A78" s="71">
        <v>35582</v>
      </c>
      <c r="B78" s="72">
        <f t="shared" si="6"/>
        <v>6</v>
      </c>
      <c r="C78" s="73">
        <v>38.9</v>
      </c>
      <c r="D78" s="73">
        <v>48.2</v>
      </c>
      <c r="E78" s="73">
        <v>43.1</v>
      </c>
      <c r="F78" s="73">
        <v>39.5</v>
      </c>
      <c r="G78" s="73">
        <v>56.2</v>
      </c>
      <c r="H78" s="73">
        <v>45.1</v>
      </c>
      <c r="I78" s="73">
        <v>59.7</v>
      </c>
      <c r="J78" s="73">
        <v>44.6</v>
      </c>
      <c r="K78" s="73">
        <v>43.8</v>
      </c>
      <c r="L78" s="73">
        <f t="shared" si="5"/>
        <v>155.6</v>
      </c>
      <c r="M78" s="73">
        <f t="shared" si="5"/>
        <v>192.8</v>
      </c>
      <c r="N78" s="73">
        <f t="shared" si="5"/>
        <v>172.4</v>
      </c>
      <c r="O78" s="73">
        <f t="shared" si="5"/>
        <v>158</v>
      </c>
      <c r="P78" s="73">
        <f t="shared" si="5"/>
        <v>224.8</v>
      </c>
      <c r="Q78" s="73">
        <f t="shared" si="5"/>
        <v>174.79999999999998</v>
      </c>
      <c r="R78" s="73">
        <f t="shared" si="4"/>
        <v>238.8</v>
      </c>
      <c r="S78" s="73">
        <f t="shared" si="4"/>
        <v>178.4</v>
      </c>
      <c r="T78" s="73">
        <f t="shared" si="4"/>
        <v>175</v>
      </c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</row>
    <row r="79" spans="1:36" hidden="1" x14ac:dyDescent="0.25">
      <c r="A79" s="71">
        <v>35674</v>
      </c>
      <c r="B79" s="72">
        <f t="shared" si="6"/>
        <v>9</v>
      </c>
      <c r="C79" s="73">
        <v>38.9</v>
      </c>
      <c r="D79" s="73">
        <v>48.5</v>
      </c>
      <c r="E79" s="73">
        <v>43.1</v>
      </c>
      <c r="F79" s="73">
        <v>40</v>
      </c>
      <c r="G79" s="73">
        <v>58.3</v>
      </c>
      <c r="H79" s="73">
        <v>45.1</v>
      </c>
      <c r="I79" s="73">
        <v>59.7</v>
      </c>
      <c r="J79" s="73">
        <v>45.3</v>
      </c>
      <c r="K79" s="73">
        <v>44.1</v>
      </c>
      <c r="L79" s="73" t="str">
        <f t="shared" si="5"/>
        <v/>
      </c>
      <c r="M79" s="73" t="str">
        <f t="shared" si="5"/>
        <v/>
      </c>
      <c r="N79" s="73" t="str">
        <f t="shared" si="5"/>
        <v/>
      </c>
      <c r="O79" s="73" t="str">
        <f t="shared" si="5"/>
        <v/>
      </c>
      <c r="P79" s="73" t="str">
        <f t="shared" si="5"/>
        <v/>
      </c>
      <c r="Q79" s="73" t="str">
        <f t="shared" si="5"/>
        <v/>
      </c>
      <c r="R79" s="73" t="str">
        <f t="shared" si="4"/>
        <v/>
      </c>
      <c r="S79" s="73" t="str">
        <f t="shared" si="4"/>
        <v/>
      </c>
      <c r="T79" s="73" t="str">
        <f t="shared" si="4"/>
        <v/>
      </c>
      <c r="U79" s="74"/>
      <c r="V79" s="74"/>
      <c r="W79" s="74"/>
      <c r="X79" s="74"/>
      <c r="Y79" s="74"/>
      <c r="Z79" s="74"/>
      <c r="AA79" s="74"/>
      <c r="AB79" s="73"/>
      <c r="AC79" s="73"/>
      <c r="AD79" s="73"/>
      <c r="AE79" s="73"/>
      <c r="AF79" s="73"/>
      <c r="AG79" s="73"/>
      <c r="AH79" s="73"/>
      <c r="AI79" s="73"/>
      <c r="AJ79" s="73"/>
    </row>
    <row r="80" spans="1:36" hidden="1" x14ac:dyDescent="0.25">
      <c r="A80" s="71">
        <v>35765</v>
      </c>
      <c r="B80" s="72">
        <f t="shared" si="6"/>
        <v>12</v>
      </c>
      <c r="C80" s="73">
        <v>38.9</v>
      </c>
      <c r="D80" s="73">
        <v>48.5</v>
      </c>
      <c r="E80" s="73">
        <v>43.1</v>
      </c>
      <c r="F80" s="73">
        <v>40</v>
      </c>
      <c r="G80" s="73">
        <v>58.3</v>
      </c>
      <c r="H80" s="73">
        <v>45.1</v>
      </c>
      <c r="I80" s="73">
        <v>59.6</v>
      </c>
      <c r="J80" s="73">
        <v>45.3</v>
      </c>
      <c r="K80" s="73">
        <v>44.1</v>
      </c>
      <c r="L80" s="73" t="str">
        <f t="shared" si="5"/>
        <v/>
      </c>
      <c r="M80" s="73" t="str">
        <f t="shared" si="5"/>
        <v/>
      </c>
      <c r="N80" s="73" t="str">
        <f t="shared" si="5"/>
        <v/>
      </c>
      <c r="O80" s="73" t="str">
        <f t="shared" si="5"/>
        <v/>
      </c>
      <c r="P80" s="73" t="str">
        <f t="shared" si="5"/>
        <v/>
      </c>
      <c r="Q80" s="73" t="str">
        <f t="shared" si="5"/>
        <v/>
      </c>
      <c r="R80" s="73" t="str">
        <f t="shared" si="4"/>
        <v/>
      </c>
      <c r="S80" s="73" t="str">
        <f t="shared" si="4"/>
        <v/>
      </c>
      <c r="T80" s="73" t="str">
        <f t="shared" si="4"/>
        <v/>
      </c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</row>
    <row r="81" spans="1:36" hidden="1" x14ac:dyDescent="0.25">
      <c r="A81" s="71">
        <v>35855</v>
      </c>
      <c r="B81" s="72">
        <f t="shared" si="6"/>
        <v>3</v>
      </c>
      <c r="C81" s="73">
        <v>38.9</v>
      </c>
      <c r="D81" s="73">
        <v>48.5</v>
      </c>
      <c r="E81" s="73">
        <v>43.1</v>
      </c>
      <c r="F81" s="73">
        <v>40</v>
      </c>
      <c r="G81" s="73">
        <v>58.3</v>
      </c>
      <c r="H81" s="73">
        <v>45</v>
      </c>
      <c r="I81" s="73">
        <v>59.6</v>
      </c>
      <c r="J81" s="73">
        <v>45.3</v>
      </c>
      <c r="K81" s="73">
        <v>44.1</v>
      </c>
      <c r="L81" s="73" t="str">
        <f t="shared" si="5"/>
        <v/>
      </c>
      <c r="M81" s="73" t="str">
        <f t="shared" si="5"/>
        <v/>
      </c>
      <c r="N81" s="73" t="str">
        <f t="shared" si="5"/>
        <v/>
      </c>
      <c r="O81" s="73" t="str">
        <f t="shared" si="5"/>
        <v/>
      </c>
      <c r="P81" s="73" t="str">
        <f t="shared" si="5"/>
        <v/>
      </c>
      <c r="Q81" s="73" t="str">
        <f t="shared" si="5"/>
        <v/>
      </c>
      <c r="R81" s="73" t="str">
        <f t="shared" si="4"/>
        <v/>
      </c>
      <c r="S81" s="73" t="str">
        <f t="shared" si="4"/>
        <v/>
      </c>
      <c r="T81" s="73" t="str">
        <f t="shared" si="4"/>
        <v/>
      </c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</row>
    <row r="82" spans="1:36" x14ac:dyDescent="0.25">
      <c r="A82" s="71">
        <v>35947</v>
      </c>
      <c r="B82" s="72">
        <f t="shared" si="6"/>
        <v>6</v>
      </c>
      <c r="C82" s="73">
        <v>38.9</v>
      </c>
      <c r="D82" s="73">
        <v>48.5</v>
      </c>
      <c r="E82" s="73">
        <v>43.1</v>
      </c>
      <c r="F82" s="73">
        <v>40</v>
      </c>
      <c r="G82" s="73">
        <v>58.3</v>
      </c>
      <c r="H82" s="73">
        <v>45</v>
      </c>
      <c r="I82" s="73">
        <v>59.7</v>
      </c>
      <c r="J82" s="73">
        <v>45.3</v>
      </c>
      <c r="K82" s="73">
        <v>44.1</v>
      </c>
      <c r="L82" s="73">
        <f t="shared" si="5"/>
        <v>155.6</v>
      </c>
      <c r="M82" s="73">
        <f t="shared" si="5"/>
        <v>194</v>
      </c>
      <c r="N82" s="73">
        <f t="shared" si="5"/>
        <v>172.4</v>
      </c>
      <c r="O82" s="73">
        <f t="shared" si="5"/>
        <v>160</v>
      </c>
      <c r="P82" s="73">
        <f t="shared" si="5"/>
        <v>233.2</v>
      </c>
      <c r="Q82" s="73">
        <f t="shared" si="5"/>
        <v>180.2</v>
      </c>
      <c r="R82" s="73">
        <f t="shared" si="4"/>
        <v>238.60000000000002</v>
      </c>
      <c r="S82" s="73">
        <f t="shared" si="4"/>
        <v>181.2</v>
      </c>
      <c r="T82" s="73">
        <f t="shared" si="4"/>
        <v>176.4</v>
      </c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1:36" hidden="1" x14ac:dyDescent="0.25">
      <c r="A83" s="71">
        <v>36039</v>
      </c>
      <c r="B83" s="72">
        <f t="shared" si="6"/>
        <v>9</v>
      </c>
      <c r="C83" s="73">
        <v>38.9</v>
      </c>
      <c r="D83" s="73">
        <v>40.9</v>
      </c>
      <c r="E83" s="73">
        <v>43.1</v>
      </c>
      <c r="F83" s="73">
        <v>40.799999999999997</v>
      </c>
      <c r="G83" s="73">
        <v>58.3</v>
      </c>
      <c r="H83" s="73">
        <v>45</v>
      </c>
      <c r="I83" s="73">
        <v>62.9</v>
      </c>
      <c r="J83" s="73">
        <v>46.5</v>
      </c>
      <c r="K83" s="73">
        <v>42.4</v>
      </c>
      <c r="L83" s="73" t="str">
        <f t="shared" si="5"/>
        <v/>
      </c>
      <c r="M83" s="73" t="str">
        <f t="shared" si="5"/>
        <v/>
      </c>
      <c r="N83" s="73" t="str">
        <f t="shared" si="5"/>
        <v/>
      </c>
      <c r="O83" s="73" t="str">
        <f t="shared" si="5"/>
        <v/>
      </c>
      <c r="P83" s="73" t="str">
        <f t="shared" si="5"/>
        <v/>
      </c>
      <c r="Q83" s="73" t="str">
        <f t="shared" si="5"/>
        <v/>
      </c>
      <c r="R83" s="73" t="str">
        <f t="shared" si="4"/>
        <v/>
      </c>
      <c r="S83" s="73" t="str">
        <f t="shared" si="4"/>
        <v/>
      </c>
      <c r="T83" s="73" t="str">
        <f t="shared" si="4"/>
        <v/>
      </c>
      <c r="U83" s="74"/>
      <c r="V83" s="74"/>
      <c r="W83" s="74"/>
      <c r="X83" s="74"/>
      <c r="Y83" s="74"/>
      <c r="Z83" s="74"/>
      <c r="AA83" s="74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1:36" hidden="1" x14ac:dyDescent="0.25">
      <c r="A84" s="71">
        <v>36130</v>
      </c>
      <c r="B84" s="72">
        <f t="shared" si="6"/>
        <v>12</v>
      </c>
      <c r="C84" s="73">
        <v>38.9</v>
      </c>
      <c r="D84" s="73">
        <v>41.8</v>
      </c>
      <c r="E84" s="73">
        <v>43.1</v>
      </c>
      <c r="F84" s="73">
        <v>40.799999999999997</v>
      </c>
      <c r="G84" s="73">
        <v>58.3</v>
      </c>
      <c r="H84" s="73">
        <v>45</v>
      </c>
      <c r="I84" s="73">
        <v>62.9</v>
      </c>
      <c r="J84" s="73">
        <v>46.5</v>
      </c>
      <c r="K84" s="73">
        <v>42.6</v>
      </c>
      <c r="L84" s="73" t="str">
        <f t="shared" si="5"/>
        <v/>
      </c>
      <c r="M84" s="73" t="str">
        <f t="shared" si="5"/>
        <v/>
      </c>
      <c r="N84" s="73" t="str">
        <f t="shared" si="5"/>
        <v/>
      </c>
      <c r="O84" s="73" t="str">
        <f t="shared" si="5"/>
        <v/>
      </c>
      <c r="P84" s="73" t="str">
        <f t="shared" si="5"/>
        <v/>
      </c>
      <c r="Q84" s="73" t="str">
        <f t="shared" si="5"/>
        <v/>
      </c>
      <c r="R84" s="73" t="str">
        <f t="shared" si="4"/>
        <v/>
      </c>
      <c r="S84" s="73" t="str">
        <f t="shared" si="4"/>
        <v/>
      </c>
      <c r="T84" s="73" t="str">
        <f t="shared" si="4"/>
        <v/>
      </c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1:36" hidden="1" x14ac:dyDescent="0.25">
      <c r="A85" s="71">
        <v>36220</v>
      </c>
      <c r="B85" s="72">
        <f t="shared" si="6"/>
        <v>3</v>
      </c>
      <c r="C85" s="73">
        <v>38.9</v>
      </c>
      <c r="D85" s="73">
        <v>43.7</v>
      </c>
      <c r="E85" s="73">
        <v>43.1</v>
      </c>
      <c r="F85" s="73">
        <v>40.799999999999997</v>
      </c>
      <c r="G85" s="73">
        <v>58.3</v>
      </c>
      <c r="H85" s="73">
        <v>45.8</v>
      </c>
      <c r="I85" s="73">
        <v>62.9</v>
      </c>
      <c r="J85" s="73">
        <v>46.5</v>
      </c>
      <c r="K85" s="73">
        <v>43.1</v>
      </c>
      <c r="L85" s="73" t="str">
        <f t="shared" si="5"/>
        <v/>
      </c>
      <c r="M85" s="73" t="str">
        <f t="shared" si="5"/>
        <v/>
      </c>
      <c r="N85" s="73" t="str">
        <f t="shared" si="5"/>
        <v/>
      </c>
      <c r="O85" s="73" t="str">
        <f t="shared" si="5"/>
        <v/>
      </c>
      <c r="P85" s="73" t="str">
        <f t="shared" si="5"/>
        <v/>
      </c>
      <c r="Q85" s="73" t="str">
        <f t="shared" si="5"/>
        <v/>
      </c>
      <c r="R85" s="73" t="str">
        <f t="shared" si="4"/>
        <v/>
      </c>
      <c r="S85" s="73" t="str">
        <f t="shared" si="4"/>
        <v/>
      </c>
      <c r="T85" s="73" t="str">
        <f t="shared" si="4"/>
        <v/>
      </c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1:36" x14ac:dyDescent="0.25">
      <c r="A86" s="71">
        <v>36312</v>
      </c>
      <c r="B86" s="72">
        <f t="shared" si="6"/>
        <v>6</v>
      </c>
      <c r="C86" s="73">
        <v>38.9</v>
      </c>
      <c r="D86" s="73">
        <v>42</v>
      </c>
      <c r="E86" s="73">
        <v>43.1</v>
      </c>
      <c r="F86" s="73">
        <v>40.799999999999997</v>
      </c>
      <c r="G86" s="73">
        <v>58.3</v>
      </c>
      <c r="H86" s="73">
        <v>45.8</v>
      </c>
      <c r="I86" s="73">
        <v>62.9</v>
      </c>
      <c r="J86" s="73">
        <v>46.5</v>
      </c>
      <c r="K86" s="73">
        <v>42.7</v>
      </c>
      <c r="L86" s="73">
        <f t="shared" si="5"/>
        <v>155.6</v>
      </c>
      <c r="M86" s="73">
        <f t="shared" si="5"/>
        <v>168.39999999999998</v>
      </c>
      <c r="N86" s="73">
        <f t="shared" si="5"/>
        <v>172.4</v>
      </c>
      <c r="O86" s="73">
        <f t="shared" si="5"/>
        <v>163.19999999999999</v>
      </c>
      <c r="P86" s="73">
        <f t="shared" si="5"/>
        <v>233.2</v>
      </c>
      <c r="Q86" s="73">
        <f t="shared" si="5"/>
        <v>181.60000000000002</v>
      </c>
      <c r="R86" s="73">
        <f t="shared" si="4"/>
        <v>251.6</v>
      </c>
      <c r="S86" s="73">
        <f t="shared" si="4"/>
        <v>186</v>
      </c>
      <c r="T86" s="73">
        <f t="shared" si="4"/>
        <v>170.8</v>
      </c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1:36" hidden="1" x14ac:dyDescent="0.25">
      <c r="A87" s="71">
        <v>36404</v>
      </c>
      <c r="B87" s="72">
        <f t="shared" si="6"/>
        <v>9</v>
      </c>
      <c r="C87" s="73">
        <v>38.9</v>
      </c>
      <c r="D87" s="73">
        <v>41.1</v>
      </c>
      <c r="E87" s="73">
        <v>43.1</v>
      </c>
      <c r="F87" s="73">
        <v>41.6</v>
      </c>
      <c r="G87" s="73">
        <v>58.3</v>
      </c>
      <c r="H87" s="73">
        <v>45.8</v>
      </c>
      <c r="I87" s="73">
        <v>62.9</v>
      </c>
      <c r="J87" s="73">
        <v>48</v>
      </c>
      <c r="K87" s="73">
        <v>42.6</v>
      </c>
      <c r="L87" s="73" t="str">
        <f t="shared" si="5"/>
        <v/>
      </c>
      <c r="M87" s="73" t="str">
        <f t="shared" si="5"/>
        <v/>
      </c>
      <c r="N87" s="73" t="str">
        <f t="shared" si="5"/>
        <v/>
      </c>
      <c r="O87" s="73" t="str">
        <f t="shared" si="5"/>
        <v/>
      </c>
      <c r="P87" s="73" t="str">
        <f t="shared" si="5"/>
        <v/>
      </c>
      <c r="Q87" s="73" t="str">
        <f t="shared" si="5"/>
        <v/>
      </c>
      <c r="R87" s="73" t="str">
        <f t="shared" si="4"/>
        <v/>
      </c>
      <c r="S87" s="73" t="str">
        <f t="shared" si="4"/>
        <v/>
      </c>
      <c r="T87" s="73" t="str">
        <f t="shared" si="4"/>
        <v/>
      </c>
      <c r="U87" s="74"/>
      <c r="V87" s="74"/>
      <c r="W87" s="74"/>
      <c r="X87" s="74"/>
      <c r="Y87" s="74"/>
      <c r="Z87" s="74"/>
      <c r="AA87" s="74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1:36" hidden="1" x14ac:dyDescent="0.25">
      <c r="A88" s="71">
        <v>36495</v>
      </c>
      <c r="B88" s="72">
        <f t="shared" si="6"/>
        <v>12</v>
      </c>
      <c r="C88" s="73">
        <v>39</v>
      </c>
      <c r="D88" s="73">
        <v>43</v>
      </c>
      <c r="E88" s="73">
        <v>43.1</v>
      </c>
      <c r="F88" s="73">
        <v>41.6</v>
      </c>
      <c r="G88" s="73">
        <v>58.3</v>
      </c>
      <c r="H88" s="73">
        <v>45.9</v>
      </c>
      <c r="I88" s="73">
        <v>62.9</v>
      </c>
      <c r="J88" s="73">
        <v>48</v>
      </c>
      <c r="K88" s="73">
        <v>43.1</v>
      </c>
      <c r="L88" s="73" t="str">
        <f t="shared" si="5"/>
        <v/>
      </c>
      <c r="M88" s="73" t="str">
        <f t="shared" si="5"/>
        <v/>
      </c>
      <c r="N88" s="73" t="str">
        <f t="shared" si="5"/>
        <v/>
      </c>
      <c r="O88" s="73" t="str">
        <f t="shared" si="5"/>
        <v/>
      </c>
      <c r="P88" s="73" t="str">
        <f t="shared" si="5"/>
        <v/>
      </c>
      <c r="Q88" s="73" t="str">
        <f t="shared" si="5"/>
        <v/>
      </c>
      <c r="R88" s="73" t="str">
        <f t="shared" si="4"/>
        <v/>
      </c>
      <c r="S88" s="73" t="str">
        <f t="shared" si="4"/>
        <v/>
      </c>
      <c r="T88" s="73" t="str">
        <f t="shared" si="4"/>
        <v/>
      </c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1:36" hidden="1" x14ac:dyDescent="0.25">
      <c r="A89" s="71">
        <v>36586</v>
      </c>
      <c r="B89" s="72">
        <f t="shared" si="6"/>
        <v>3</v>
      </c>
      <c r="C89" s="73">
        <v>39.1</v>
      </c>
      <c r="D89" s="73">
        <v>44</v>
      </c>
      <c r="E89" s="73">
        <v>43.1</v>
      </c>
      <c r="F89" s="73">
        <v>41.6</v>
      </c>
      <c r="G89" s="73">
        <v>58.3</v>
      </c>
      <c r="H89" s="73">
        <v>47.4</v>
      </c>
      <c r="I89" s="73">
        <v>62.9</v>
      </c>
      <c r="J89" s="73">
        <v>48</v>
      </c>
      <c r="K89" s="73">
        <v>43.4</v>
      </c>
      <c r="L89" s="73" t="str">
        <f t="shared" si="5"/>
        <v/>
      </c>
      <c r="M89" s="73" t="str">
        <f t="shared" si="5"/>
        <v/>
      </c>
      <c r="N89" s="73" t="str">
        <f t="shared" si="5"/>
        <v/>
      </c>
      <c r="O89" s="73" t="str">
        <f t="shared" si="5"/>
        <v/>
      </c>
      <c r="P89" s="73" t="str">
        <f t="shared" si="5"/>
        <v/>
      </c>
      <c r="Q89" s="73" t="str">
        <f t="shared" si="5"/>
        <v/>
      </c>
      <c r="R89" s="73" t="str">
        <f t="shared" si="4"/>
        <v/>
      </c>
      <c r="S89" s="73" t="str">
        <f t="shared" si="4"/>
        <v/>
      </c>
      <c r="T89" s="73" t="str">
        <f t="shared" si="4"/>
        <v/>
      </c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1:36" x14ac:dyDescent="0.25">
      <c r="A90" s="71">
        <v>36678</v>
      </c>
      <c r="B90" s="72">
        <f t="shared" si="6"/>
        <v>6</v>
      </c>
      <c r="C90" s="73">
        <v>39.1</v>
      </c>
      <c r="D90" s="73">
        <v>42.1</v>
      </c>
      <c r="E90" s="73">
        <v>43.1</v>
      </c>
      <c r="F90" s="73">
        <v>41.6</v>
      </c>
      <c r="G90" s="73">
        <v>58.3</v>
      </c>
      <c r="H90" s="73">
        <v>47.3</v>
      </c>
      <c r="I90" s="73">
        <v>62.9</v>
      </c>
      <c r="J90" s="73">
        <v>48</v>
      </c>
      <c r="K90" s="73">
        <v>42.9</v>
      </c>
      <c r="L90" s="73">
        <f t="shared" si="5"/>
        <v>156.1</v>
      </c>
      <c r="M90" s="73">
        <f t="shared" si="5"/>
        <v>170.2</v>
      </c>
      <c r="N90" s="73">
        <f t="shared" si="5"/>
        <v>172.4</v>
      </c>
      <c r="O90" s="73">
        <f t="shared" si="5"/>
        <v>166.4</v>
      </c>
      <c r="P90" s="73">
        <f t="shared" si="5"/>
        <v>233.2</v>
      </c>
      <c r="Q90" s="73">
        <f t="shared" si="5"/>
        <v>186.39999999999998</v>
      </c>
      <c r="R90" s="73">
        <f t="shared" si="4"/>
        <v>251.6</v>
      </c>
      <c r="S90" s="73">
        <f t="shared" si="4"/>
        <v>192</v>
      </c>
      <c r="T90" s="73">
        <f t="shared" si="4"/>
        <v>172</v>
      </c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1:36" hidden="1" x14ac:dyDescent="0.25">
      <c r="A91" s="71">
        <v>36770</v>
      </c>
      <c r="B91" s="72">
        <f t="shared" si="6"/>
        <v>9</v>
      </c>
      <c r="C91" s="73">
        <v>43.2</v>
      </c>
      <c r="D91" s="73">
        <v>46.6</v>
      </c>
      <c r="E91" s="73">
        <v>48.7</v>
      </c>
      <c r="F91" s="73">
        <v>46.7</v>
      </c>
      <c r="G91" s="73">
        <v>63.7</v>
      </c>
      <c r="H91" s="73">
        <v>51.5</v>
      </c>
      <c r="I91" s="73">
        <v>68.599999999999994</v>
      </c>
      <c r="J91" s="73">
        <v>54.2</v>
      </c>
      <c r="K91" s="73">
        <v>47.6</v>
      </c>
      <c r="L91" s="73" t="str">
        <f t="shared" si="5"/>
        <v/>
      </c>
      <c r="M91" s="73" t="str">
        <f t="shared" si="5"/>
        <v/>
      </c>
      <c r="N91" s="73" t="str">
        <f t="shared" si="5"/>
        <v/>
      </c>
      <c r="O91" s="73" t="str">
        <f t="shared" si="5"/>
        <v/>
      </c>
      <c r="P91" s="73" t="str">
        <f t="shared" si="5"/>
        <v/>
      </c>
      <c r="Q91" s="73" t="str">
        <f t="shared" si="5"/>
        <v/>
      </c>
      <c r="R91" s="73" t="str">
        <f t="shared" si="4"/>
        <v/>
      </c>
      <c r="S91" s="73" t="str">
        <f t="shared" si="4"/>
        <v/>
      </c>
      <c r="T91" s="73" t="str">
        <f t="shared" si="4"/>
        <v/>
      </c>
      <c r="U91" s="74"/>
      <c r="V91" s="74"/>
      <c r="W91" s="74"/>
      <c r="X91" s="74"/>
      <c r="Y91" s="74"/>
      <c r="Z91" s="74"/>
      <c r="AA91" s="74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1:36" hidden="1" x14ac:dyDescent="0.25">
      <c r="A92" s="71">
        <v>36861</v>
      </c>
      <c r="B92" s="72">
        <f t="shared" si="6"/>
        <v>12</v>
      </c>
      <c r="C92" s="73">
        <v>42.3</v>
      </c>
      <c r="D92" s="73">
        <v>48.8</v>
      </c>
      <c r="E92" s="73">
        <v>48.7</v>
      </c>
      <c r="F92" s="73">
        <v>46.7</v>
      </c>
      <c r="G92" s="73">
        <v>63.7</v>
      </c>
      <c r="H92" s="73">
        <v>52</v>
      </c>
      <c r="I92" s="73">
        <v>68.599999999999994</v>
      </c>
      <c r="J92" s="73">
        <v>54.1</v>
      </c>
      <c r="K92" s="73">
        <v>47.9</v>
      </c>
      <c r="L92" s="73" t="str">
        <f t="shared" si="5"/>
        <v/>
      </c>
      <c r="M92" s="73" t="str">
        <f t="shared" si="5"/>
        <v/>
      </c>
      <c r="N92" s="73" t="str">
        <f t="shared" si="5"/>
        <v/>
      </c>
      <c r="O92" s="73" t="str">
        <f t="shared" si="5"/>
        <v/>
      </c>
      <c r="P92" s="73" t="str">
        <f t="shared" si="5"/>
        <v/>
      </c>
      <c r="Q92" s="73" t="str">
        <f t="shared" si="5"/>
        <v/>
      </c>
      <c r="R92" s="73" t="str">
        <f t="shared" si="4"/>
        <v/>
      </c>
      <c r="S92" s="73" t="str">
        <f t="shared" si="4"/>
        <v/>
      </c>
      <c r="T92" s="73" t="str">
        <f t="shared" si="4"/>
        <v/>
      </c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1:36" hidden="1" x14ac:dyDescent="0.25">
      <c r="A93" s="71">
        <v>36951</v>
      </c>
      <c r="B93" s="72">
        <f t="shared" si="6"/>
        <v>3</v>
      </c>
      <c r="C93" s="73">
        <v>42.7</v>
      </c>
      <c r="D93" s="73">
        <v>49.1</v>
      </c>
      <c r="E93" s="73">
        <v>48.7</v>
      </c>
      <c r="F93" s="73">
        <v>46.7</v>
      </c>
      <c r="G93" s="73">
        <v>63.7</v>
      </c>
      <c r="H93" s="73">
        <v>54.3</v>
      </c>
      <c r="I93" s="73">
        <v>68.599999999999994</v>
      </c>
      <c r="J93" s="73">
        <v>54.1</v>
      </c>
      <c r="K93" s="73">
        <v>48.1</v>
      </c>
      <c r="L93" s="73" t="str">
        <f t="shared" si="5"/>
        <v/>
      </c>
      <c r="M93" s="73" t="str">
        <f t="shared" si="5"/>
        <v/>
      </c>
      <c r="N93" s="73" t="str">
        <f t="shared" si="5"/>
        <v/>
      </c>
      <c r="O93" s="73" t="str">
        <f t="shared" si="5"/>
        <v/>
      </c>
      <c r="P93" s="73" t="str">
        <f t="shared" si="5"/>
        <v/>
      </c>
      <c r="Q93" s="73" t="str">
        <f t="shared" si="5"/>
        <v/>
      </c>
      <c r="R93" s="73" t="str">
        <f t="shared" si="4"/>
        <v/>
      </c>
      <c r="S93" s="73" t="str">
        <f t="shared" si="4"/>
        <v/>
      </c>
      <c r="T93" s="73" t="str">
        <f t="shared" si="4"/>
        <v/>
      </c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1:36" x14ac:dyDescent="0.25">
      <c r="A94" s="71">
        <v>37043</v>
      </c>
      <c r="B94" s="72">
        <f t="shared" si="6"/>
        <v>6</v>
      </c>
      <c r="C94" s="73">
        <v>42.7</v>
      </c>
      <c r="D94" s="73">
        <v>47.4</v>
      </c>
      <c r="E94" s="73">
        <v>48.7</v>
      </c>
      <c r="F94" s="73">
        <v>46.7</v>
      </c>
      <c r="G94" s="73">
        <v>63.7</v>
      </c>
      <c r="H94" s="73">
        <v>54.3</v>
      </c>
      <c r="I94" s="73">
        <v>68.599999999999994</v>
      </c>
      <c r="J94" s="73">
        <v>54.1</v>
      </c>
      <c r="K94" s="73">
        <v>47.7</v>
      </c>
      <c r="L94" s="73">
        <f t="shared" si="5"/>
        <v>170.89999999999998</v>
      </c>
      <c r="M94" s="73">
        <f t="shared" si="5"/>
        <v>191.9</v>
      </c>
      <c r="N94" s="73">
        <f t="shared" si="5"/>
        <v>194.8</v>
      </c>
      <c r="O94" s="73">
        <f t="shared" si="5"/>
        <v>186.8</v>
      </c>
      <c r="P94" s="73">
        <f t="shared" si="5"/>
        <v>254.8</v>
      </c>
      <c r="Q94" s="73">
        <f t="shared" si="5"/>
        <v>212.10000000000002</v>
      </c>
      <c r="R94" s="73">
        <f t="shared" si="4"/>
        <v>274.39999999999998</v>
      </c>
      <c r="S94" s="73">
        <f t="shared" si="4"/>
        <v>216.5</v>
      </c>
      <c r="T94" s="73">
        <f t="shared" si="4"/>
        <v>191.3</v>
      </c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1:36" hidden="1" x14ac:dyDescent="0.25">
      <c r="A95" s="71">
        <v>37135</v>
      </c>
      <c r="B95" s="72">
        <f t="shared" si="6"/>
        <v>9</v>
      </c>
      <c r="C95" s="73">
        <v>43.1</v>
      </c>
      <c r="D95" s="73">
        <v>51</v>
      </c>
      <c r="E95" s="73">
        <v>50.3</v>
      </c>
      <c r="F95" s="73">
        <v>48.1</v>
      </c>
      <c r="G95" s="73">
        <v>63.7</v>
      </c>
      <c r="H95" s="73">
        <v>51.6</v>
      </c>
      <c r="I95" s="73">
        <v>68.599999999999994</v>
      </c>
      <c r="J95" s="73">
        <v>55.9</v>
      </c>
      <c r="K95" s="73">
        <v>49.1</v>
      </c>
      <c r="L95" s="73" t="str">
        <f t="shared" si="5"/>
        <v/>
      </c>
      <c r="M95" s="73" t="str">
        <f t="shared" si="5"/>
        <v/>
      </c>
      <c r="N95" s="73" t="str">
        <f t="shared" si="5"/>
        <v/>
      </c>
      <c r="O95" s="73" t="str">
        <f t="shared" si="5"/>
        <v/>
      </c>
      <c r="P95" s="73" t="str">
        <f t="shared" si="5"/>
        <v/>
      </c>
      <c r="Q95" s="73" t="str">
        <f t="shared" si="5"/>
        <v/>
      </c>
      <c r="R95" s="73" t="str">
        <f t="shared" si="4"/>
        <v/>
      </c>
      <c r="S95" s="73" t="str">
        <f t="shared" si="4"/>
        <v/>
      </c>
      <c r="T95" s="73" t="str">
        <f t="shared" si="4"/>
        <v/>
      </c>
      <c r="U95" s="74"/>
      <c r="V95" s="74"/>
      <c r="W95" s="74"/>
      <c r="X95" s="74"/>
      <c r="Y95" s="74"/>
      <c r="Z95" s="74"/>
      <c r="AA95" s="74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1:36" hidden="1" x14ac:dyDescent="0.25">
      <c r="A96" s="71">
        <v>37226</v>
      </c>
      <c r="B96" s="72">
        <f t="shared" si="6"/>
        <v>12</v>
      </c>
      <c r="C96" s="73">
        <v>43.1</v>
      </c>
      <c r="D96" s="73">
        <v>52.7</v>
      </c>
      <c r="E96" s="73">
        <v>50.3</v>
      </c>
      <c r="F96" s="73">
        <v>48.1</v>
      </c>
      <c r="G96" s="73">
        <v>63.7</v>
      </c>
      <c r="H96" s="73">
        <v>51.6</v>
      </c>
      <c r="I96" s="73">
        <v>68.599999999999994</v>
      </c>
      <c r="J96" s="73">
        <v>55.8</v>
      </c>
      <c r="K96" s="73">
        <v>49.5</v>
      </c>
      <c r="L96" s="73" t="str">
        <f t="shared" si="5"/>
        <v/>
      </c>
      <c r="M96" s="73" t="str">
        <f t="shared" si="5"/>
        <v/>
      </c>
      <c r="N96" s="73" t="str">
        <f t="shared" si="5"/>
        <v/>
      </c>
      <c r="O96" s="73" t="str">
        <f t="shared" si="5"/>
        <v/>
      </c>
      <c r="P96" s="73" t="str">
        <f t="shared" si="5"/>
        <v/>
      </c>
      <c r="Q96" s="73" t="str">
        <f t="shared" si="5"/>
        <v/>
      </c>
      <c r="R96" s="73" t="str">
        <f t="shared" si="4"/>
        <v/>
      </c>
      <c r="S96" s="73" t="str">
        <f t="shared" si="4"/>
        <v/>
      </c>
      <c r="T96" s="73" t="str">
        <f t="shared" si="4"/>
        <v/>
      </c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1:36" hidden="1" x14ac:dyDescent="0.25">
      <c r="A97" s="71">
        <v>37316</v>
      </c>
      <c r="B97" s="72">
        <f t="shared" si="6"/>
        <v>3</v>
      </c>
      <c r="C97" s="73">
        <v>42.7</v>
      </c>
      <c r="D97" s="73">
        <v>55.9</v>
      </c>
      <c r="E97" s="73">
        <v>50.3</v>
      </c>
      <c r="F97" s="73">
        <v>48.1</v>
      </c>
      <c r="G97" s="73">
        <v>63.7</v>
      </c>
      <c r="H97" s="73">
        <v>54.1</v>
      </c>
      <c r="I97" s="73">
        <v>68.599999999999994</v>
      </c>
      <c r="J97" s="73">
        <v>55.8</v>
      </c>
      <c r="K97" s="73">
        <v>50.3</v>
      </c>
      <c r="L97" s="73" t="str">
        <f t="shared" si="5"/>
        <v/>
      </c>
      <c r="M97" s="73" t="str">
        <f t="shared" si="5"/>
        <v/>
      </c>
      <c r="N97" s="73" t="str">
        <f t="shared" si="5"/>
        <v/>
      </c>
      <c r="O97" s="73" t="str">
        <f t="shared" si="5"/>
        <v/>
      </c>
      <c r="P97" s="73" t="str">
        <f t="shared" si="5"/>
        <v/>
      </c>
      <c r="Q97" s="73" t="str">
        <f t="shared" si="5"/>
        <v/>
      </c>
      <c r="R97" s="73" t="str">
        <f t="shared" si="4"/>
        <v/>
      </c>
      <c r="S97" s="73" t="str">
        <f t="shared" si="4"/>
        <v/>
      </c>
      <c r="T97" s="73" t="str">
        <f t="shared" si="4"/>
        <v/>
      </c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1:36" x14ac:dyDescent="0.25">
      <c r="A98" s="71">
        <v>37408</v>
      </c>
      <c r="B98" s="72">
        <f t="shared" si="6"/>
        <v>6</v>
      </c>
      <c r="C98" s="73">
        <v>42.7</v>
      </c>
      <c r="D98" s="73">
        <v>54.2</v>
      </c>
      <c r="E98" s="73">
        <v>50.3</v>
      </c>
      <c r="F98" s="73">
        <v>48.1</v>
      </c>
      <c r="G98" s="73">
        <v>63.7</v>
      </c>
      <c r="H98" s="73">
        <v>54.1</v>
      </c>
      <c r="I98" s="73">
        <v>68.599999999999994</v>
      </c>
      <c r="J98" s="73">
        <v>55.8</v>
      </c>
      <c r="K98" s="73">
        <v>49.9</v>
      </c>
      <c r="L98" s="73">
        <f t="shared" si="5"/>
        <v>171.60000000000002</v>
      </c>
      <c r="M98" s="73">
        <f t="shared" si="5"/>
        <v>213.8</v>
      </c>
      <c r="N98" s="73">
        <f t="shared" si="5"/>
        <v>201.2</v>
      </c>
      <c r="O98" s="73">
        <f t="shared" si="5"/>
        <v>192.4</v>
      </c>
      <c r="P98" s="73">
        <f t="shared" si="5"/>
        <v>254.8</v>
      </c>
      <c r="Q98" s="73">
        <f t="shared" si="5"/>
        <v>211.4</v>
      </c>
      <c r="R98" s="73">
        <f t="shared" si="4"/>
        <v>274.39999999999998</v>
      </c>
      <c r="S98" s="73">
        <f t="shared" si="4"/>
        <v>223.3</v>
      </c>
      <c r="T98" s="73">
        <f t="shared" si="4"/>
        <v>198.79999999999998</v>
      </c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1:36" hidden="1" x14ac:dyDescent="0.25">
      <c r="A99" s="71">
        <v>37500</v>
      </c>
      <c r="B99" s="72">
        <f t="shared" si="6"/>
        <v>9</v>
      </c>
      <c r="C99" s="73">
        <v>44.3</v>
      </c>
      <c r="D99" s="73">
        <v>52.6</v>
      </c>
      <c r="E99" s="73">
        <v>51.9</v>
      </c>
      <c r="F99" s="73">
        <v>49.5</v>
      </c>
      <c r="G99" s="73">
        <v>63.7</v>
      </c>
      <c r="H99" s="73">
        <v>54.1</v>
      </c>
      <c r="I99" s="73">
        <v>68.599999999999994</v>
      </c>
      <c r="J99" s="73">
        <v>56.3</v>
      </c>
      <c r="K99" s="73">
        <v>50.4</v>
      </c>
      <c r="L99" s="73" t="str">
        <f t="shared" si="5"/>
        <v/>
      </c>
      <c r="M99" s="73" t="str">
        <f t="shared" si="5"/>
        <v/>
      </c>
      <c r="N99" s="73" t="str">
        <f t="shared" si="5"/>
        <v/>
      </c>
      <c r="O99" s="73" t="str">
        <f t="shared" ref="O99:T151" si="7">IF($B99=6,SUM(F96:F99),"")</f>
        <v/>
      </c>
      <c r="P99" s="73" t="str">
        <f t="shared" si="7"/>
        <v/>
      </c>
      <c r="Q99" s="73" t="str">
        <f t="shared" si="7"/>
        <v/>
      </c>
      <c r="R99" s="73" t="str">
        <f t="shared" si="4"/>
        <v/>
      </c>
      <c r="S99" s="73" t="str">
        <f t="shared" si="4"/>
        <v/>
      </c>
      <c r="T99" s="73" t="str">
        <f t="shared" si="4"/>
        <v/>
      </c>
      <c r="U99" s="74"/>
      <c r="V99" s="74"/>
      <c r="W99" s="74"/>
      <c r="X99" s="74"/>
      <c r="Y99" s="74"/>
      <c r="Z99" s="74"/>
      <c r="AA99" s="74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1:36" hidden="1" x14ac:dyDescent="0.25">
      <c r="A100" s="71">
        <v>37591</v>
      </c>
      <c r="B100" s="72">
        <f t="shared" si="6"/>
        <v>12</v>
      </c>
      <c r="C100" s="73">
        <v>44.3</v>
      </c>
      <c r="D100" s="73">
        <v>54.3</v>
      </c>
      <c r="E100" s="73">
        <v>51.9</v>
      </c>
      <c r="F100" s="73">
        <v>49.5</v>
      </c>
      <c r="G100" s="73">
        <v>63.7</v>
      </c>
      <c r="H100" s="73">
        <v>54.1</v>
      </c>
      <c r="I100" s="73">
        <v>68.599999999999994</v>
      </c>
      <c r="J100" s="73">
        <v>56.3</v>
      </c>
      <c r="K100" s="73">
        <v>50.9</v>
      </c>
      <c r="L100" s="73" t="str">
        <f t="shared" ref="L100:L131" si="8">IF($B100=6,SUM(C97:C100),"")</f>
        <v/>
      </c>
      <c r="M100" s="73" t="str">
        <f t="shared" ref="M100:M131" si="9">IF($B100=6,SUM(D97:D100),"")</f>
        <v/>
      </c>
      <c r="N100" s="73" t="str">
        <f t="shared" ref="N100:N131" si="10">IF($B100=6,SUM(E97:E100),"")</f>
        <v/>
      </c>
      <c r="O100" s="73" t="str">
        <f t="shared" si="7"/>
        <v/>
      </c>
      <c r="P100" s="73" t="str">
        <f t="shared" si="7"/>
        <v/>
      </c>
      <c r="Q100" s="73" t="str">
        <f t="shared" si="7"/>
        <v/>
      </c>
      <c r="R100" s="73" t="str">
        <f t="shared" si="4"/>
        <v/>
      </c>
      <c r="S100" s="73" t="str">
        <f t="shared" si="4"/>
        <v/>
      </c>
      <c r="T100" s="73" t="str">
        <f t="shared" si="4"/>
        <v/>
      </c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1:36" hidden="1" x14ac:dyDescent="0.25">
      <c r="A101" s="71">
        <v>37681</v>
      </c>
      <c r="B101" s="72">
        <f t="shared" si="6"/>
        <v>3</v>
      </c>
      <c r="C101" s="73">
        <v>44.3</v>
      </c>
      <c r="D101" s="73">
        <v>57.9</v>
      </c>
      <c r="E101" s="73">
        <v>51.9</v>
      </c>
      <c r="F101" s="73">
        <v>64.599999999999994</v>
      </c>
      <c r="G101" s="73">
        <v>63.7</v>
      </c>
      <c r="H101" s="73">
        <v>55.8</v>
      </c>
      <c r="I101" s="73">
        <v>68.599999999999994</v>
      </c>
      <c r="J101" s="73">
        <v>56.3</v>
      </c>
      <c r="K101" s="73">
        <v>53.5</v>
      </c>
      <c r="L101" s="73" t="str">
        <f t="shared" si="8"/>
        <v/>
      </c>
      <c r="M101" s="73" t="str">
        <f t="shared" si="9"/>
        <v/>
      </c>
      <c r="N101" s="73" t="str">
        <f t="shared" si="10"/>
        <v/>
      </c>
      <c r="O101" s="73" t="str">
        <f t="shared" si="7"/>
        <v/>
      </c>
      <c r="P101" s="73" t="str">
        <f t="shared" si="7"/>
        <v/>
      </c>
      <c r="Q101" s="73" t="str">
        <f t="shared" si="7"/>
        <v/>
      </c>
      <c r="R101" s="73" t="str">
        <f t="shared" si="4"/>
        <v/>
      </c>
      <c r="S101" s="73" t="str">
        <f t="shared" si="4"/>
        <v/>
      </c>
      <c r="T101" s="73" t="str">
        <f t="shared" si="4"/>
        <v/>
      </c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1:36" x14ac:dyDescent="0.25">
      <c r="A102" s="71">
        <v>37773</v>
      </c>
      <c r="B102" s="72">
        <f t="shared" si="6"/>
        <v>6</v>
      </c>
      <c r="C102" s="73">
        <v>44.3</v>
      </c>
      <c r="D102" s="73">
        <v>56.3</v>
      </c>
      <c r="E102" s="73">
        <v>51.9</v>
      </c>
      <c r="F102" s="73">
        <v>61.2</v>
      </c>
      <c r="G102" s="73">
        <v>63.7</v>
      </c>
      <c r="H102" s="73">
        <v>55.8</v>
      </c>
      <c r="I102" s="73">
        <v>68.599999999999994</v>
      </c>
      <c r="J102" s="73">
        <v>56.3</v>
      </c>
      <c r="K102" s="73">
        <v>52.7</v>
      </c>
      <c r="L102" s="73">
        <f t="shared" si="8"/>
        <v>177.2</v>
      </c>
      <c r="M102" s="73">
        <f t="shared" si="9"/>
        <v>221.10000000000002</v>
      </c>
      <c r="N102" s="73">
        <f t="shared" si="10"/>
        <v>207.6</v>
      </c>
      <c r="O102" s="73">
        <f t="shared" si="7"/>
        <v>224.8</v>
      </c>
      <c r="P102" s="73">
        <f t="shared" si="7"/>
        <v>254.8</v>
      </c>
      <c r="Q102" s="73">
        <f t="shared" si="7"/>
        <v>219.8</v>
      </c>
      <c r="R102" s="73">
        <f t="shared" si="4"/>
        <v>274.39999999999998</v>
      </c>
      <c r="S102" s="73">
        <f t="shared" si="4"/>
        <v>225.2</v>
      </c>
      <c r="T102" s="73">
        <f t="shared" si="4"/>
        <v>207.5</v>
      </c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1:36" hidden="1" x14ac:dyDescent="0.25">
      <c r="A103" s="71">
        <v>37865</v>
      </c>
      <c r="B103" s="72">
        <f t="shared" si="6"/>
        <v>9</v>
      </c>
      <c r="C103" s="73">
        <v>45.5</v>
      </c>
      <c r="D103" s="73">
        <v>54.9</v>
      </c>
      <c r="E103" s="73">
        <v>54.1</v>
      </c>
      <c r="F103" s="73">
        <v>63</v>
      </c>
      <c r="G103" s="73">
        <v>63.7</v>
      </c>
      <c r="H103" s="73">
        <v>55.8</v>
      </c>
      <c r="I103" s="73">
        <v>68.599999999999994</v>
      </c>
      <c r="J103" s="73">
        <v>63.1</v>
      </c>
      <c r="K103" s="73">
        <v>53.4</v>
      </c>
      <c r="L103" s="73" t="str">
        <f t="shared" si="8"/>
        <v/>
      </c>
      <c r="M103" s="73" t="str">
        <f t="shared" si="9"/>
        <v/>
      </c>
      <c r="N103" s="73" t="str">
        <f t="shared" si="10"/>
        <v/>
      </c>
      <c r="O103" s="73" t="str">
        <f t="shared" si="7"/>
        <v/>
      </c>
      <c r="P103" s="73" t="str">
        <f t="shared" si="7"/>
        <v/>
      </c>
      <c r="Q103" s="73" t="str">
        <f t="shared" si="7"/>
        <v/>
      </c>
      <c r="R103" s="73" t="str">
        <f t="shared" si="4"/>
        <v/>
      </c>
      <c r="S103" s="73" t="str">
        <f t="shared" si="4"/>
        <v/>
      </c>
      <c r="T103" s="73" t="str">
        <f t="shared" si="4"/>
        <v/>
      </c>
      <c r="U103" s="74"/>
      <c r="V103" s="74"/>
      <c r="W103" s="74"/>
      <c r="X103" s="74"/>
      <c r="Y103" s="74"/>
      <c r="Z103" s="74"/>
      <c r="AA103" s="74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1:36" hidden="1" x14ac:dyDescent="0.25">
      <c r="A104" s="71">
        <v>37956</v>
      </c>
      <c r="B104" s="72">
        <f t="shared" si="6"/>
        <v>12</v>
      </c>
      <c r="C104" s="73">
        <v>45.5</v>
      </c>
      <c r="D104" s="73">
        <v>55</v>
      </c>
      <c r="E104" s="73">
        <v>54.1</v>
      </c>
      <c r="F104" s="73">
        <v>63</v>
      </c>
      <c r="G104" s="73">
        <v>63.7</v>
      </c>
      <c r="H104" s="73">
        <v>55.8</v>
      </c>
      <c r="I104" s="73">
        <v>68.599999999999994</v>
      </c>
      <c r="J104" s="73">
        <v>63.1</v>
      </c>
      <c r="K104" s="73">
        <v>53.5</v>
      </c>
      <c r="L104" s="73" t="str">
        <f t="shared" si="8"/>
        <v/>
      </c>
      <c r="M104" s="73" t="str">
        <f t="shared" si="9"/>
        <v/>
      </c>
      <c r="N104" s="73" t="str">
        <f t="shared" si="10"/>
        <v/>
      </c>
      <c r="O104" s="73" t="str">
        <f t="shared" si="7"/>
        <v/>
      </c>
      <c r="P104" s="73" t="str">
        <f t="shared" si="7"/>
        <v/>
      </c>
      <c r="Q104" s="73" t="str">
        <f t="shared" si="7"/>
        <v/>
      </c>
      <c r="R104" s="73" t="str">
        <f t="shared" si="4"/>
        <v/>
      </c>
      <c r="S104" s="73" t="str">
        <f t="shared" si="4"/>
        <v/>
      </c>
      <c r="T104" s="73" t="str">
        <f t="shared" si="4"/>
        <v/>
      </c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1:36" hidden="1" x14ac:dyDescent="0.25">
      <c r="A105" s="71">
        <v>38047</v>
      </c>
      <c r="B105" s="72">
        <f t="shared" si="6"/>
        <v>3</v>
      </c>
      <c r="C105" s="73">
        <v>45.5</v>
      </c>
      <c r="D105" s="73">
        <v>56.1</v>
      </c>
      <c r="E105" s="73">
        <v>54.1</v>
      </c>
      <c r="F105" s="73">
        <v>66.3</v>
      </c>
      <c r="G105" s="73">
        <v>63.7</v>
      </c>
      <c r="H105" s="73">
        <v>57.8</v>
      </c>
      <c r="I105" s="73">
        <v>68.599999999999994</v>
      </c>
      <c r="J105" s="73">
        <v>63.1</v>
      </c>
      <c r="K105" s="73">
        <v>54.2</v>
      </c>
      <c r="L105" s="73" t="str">
        <f t="shared" si="8"/>
        <v/>
      </c>
      <c r="M105" s="73" t="str">
        <f t="shared" si="9"/>
        <v/>
      </c>
      <c r="N105" s="73" t="str">
        <f t="shared" si="10"/>
        <v/>
      </c>
      <c r="O105" s="73" t="str">
        <f t="shared" si="7"/>
        <v/>
      </c>
      <c r="P105" s="73" t="str">
        <f t="shared" si="7"/>
        <v/>
      </c>
      <c r="Q105" s="73" t="str">
        <f t="shared" si="7"/>
        <v/>
      </c>
      <c r="R105" s="73" t="str">
        <f t="shared" si="4"/>
        <v/>
      </c>
      <c r="S105" s="73" t="str">
        <f t="shared" si="4"/>
        <v/>
      </c>
      <c r="T105" s="73" t="str">
        <f t="shared" si="4"/>
        <v/>
      </c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1:36" x14ac:dyDescent="0.25">
      <c r="A106" s="71">
        <v>38139</v>
      </c>
      <c r="B106" s="72">
        <f t="shared" si="6"/>
        <v>6</v>
      </c>
      <c r="C106" s="73">
        <v>45.5</v>
      </c>
      <c r="D106" s="73">
        <v>55</v>
      </c>
      <c r="E106" s="73">
        <v>54.1</v>
      </c>
      <c r="F106" s="73">
        <v>62.2</v>
      </c>
      <c r="G106" s="73">
        <v>63.7</v>
      </c>
      <c r="H106" s="73">
        <v>57.8</v>
      </c>
      <c r="I106" s="73">
        <v>68.599999999999994</v>
      </c>
      <c r="J106" s="73">
        <v>63.1</v>
      </c>
      <c r="K106" s="73">
        <v>53.4</v>
      </c>
      <c r="L106" s="73">
        <f t="shared" si="8"/>
        <v>182</v>
      </c>
      <c r="M106" s="73">
        <f t="shared" si="9"/>
        <v>221</v>
      </c>
      <c r="N106" s="73">
        <f t="shared" si="10"/>
        <v>216.4</v>
      </c>
      <c r="O106" s="73">
        <f t="shared" si="7"/>
        <v>254.5</v>
      </c>
      <c r="P106" s="73">
        <f t="shared" si="7"/>
        <v>254.8</v>
      </c>
      <c r="Q106" s="73">
        <f t="shared" si="7"/>
        <v>227.2</v>
      </c>
      <c r="R106" s="73">
        <f t="shared" si="4"/>
        <v>274.39999999999998</v>
      </c>
      <c r="S106" s="73">
        <f t="shared" si="4"/>
        <v>252.4</v>
      </c>
      <c r="T106" s="73">
        <f t="shared" si="4"/>
        <v>214.50000000000003</v>
      </c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1:36" hidden="1" x14ac:dyDescent="0.25">
      <c r="A107" s="71">
        <v>38231</v>
      </c>
      <c r="B107" s="72">
        <f t="shared" si="6"/>
        <v>9</v>
      </c>
      <c r="C107" s="73">
        <v>49.4</v>
      </c>
      <c r="D107" s="73">
        <v>53.8</v>
      </c>
      <c r="E107" s="73">
        <v>55.5</v>
      </c>
      <c r="F107" s="73">
        <v>61.4</v>
      </c>
      <c r="G107" s="73">
        <v>63.7</v>
      </c>
      <c r="H107" s="73">
        <v>57.8</v>
      </c>
      <c r="I107" s="73">
        <v>68.599999999999994</v>
      </c>
      <c r="J107" s="73">
        <v>63.9</v>
      </c>
      <c r="K107" s="73">
        <v>54.6</v>
      </c>
      <c r="L107" s="73" t="str">
        <f t="shared" si="8"/>
        <v/>
      </c>
      <c r="M107" s="73" t="str">
        <f t="shared" si="9"/>
        <v/>
      </c>
      <c r="N107" s="73" t="str">
        <f t="shared" si="10"/>
        <v/>
      </c>
      <c r="O107" s="73" t="str">
        <f t="shared" si="7"/>
        <v/>
      </c>
      <c r="P107" s="73" t="str">
        <f t="shared" si="7"/>
        <v/>
      </c>
      <c r="Q107" s="73" t="str">
        <f t="shared" si="7"/>
        <v/>
      </c>
      <c r="R107" s="73" t="str">
        <f t="shared" si="4"/>
        <v/>
      </c>
      <c r="S107" s="73" t="str">
        <f t="shared" si="4"/>
        <v/>
      </c>
      <c r="T107" s="73" t="str">
        <f t="shared" si="4"/>
        <v/>
      </c>
      <c r="U107" s="74"/>
      <c r="V107" s="74"/>
      <c r="W107" s="74"/>
      <c r="X107" s="74"/>
      <c r="Y107" s="74"/>
      <c r="Z107" s="74"/>
      <c r="AA107" s="74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1:36" hidden="1" x14ac:dyDescent="0.25">
      <c r="A108" s="71">
        <v>38322</v>
      </c>
      <c r="B108" s="72">
        <f t="shared" si="6"/>
        <v>12</v>
      </c>
      <c r="C108" s="73">
        <v>49.4</v>
      </c>
      <c r="D108" s="73">
        <v>54.9</v>
      </c>
      <c r="E108" s="73">
        <v>55.5</v>
      </c>
      <c r="F108" s="73">
        <v>61.4</v>
      </c>
      <c r="G108" s="73">
        <v>63.7</v>
      </c>
      <c r="H108" s="73">
        <v>57.8</v>
      </c>
      <c r="I108" s="73">
        <v>68.599999999999994</v>
      </c>
      <c r="J108" s="73">
        <v>63.9</v>
      </c>
      <c r="K108" s="73">
        <v>54.9</v>
      </c>
      <c r="L108" s="73" t="str">
        <f t="shared" si="8"/>
        <v/>
      </c>
      <c r="M108" s="73" t="str">
        <f t="shared" si="9"/>
        <v/>
      </c>
      <c r="N108" s="73" t="str">
        <f t="shared" si="10"/>
        <v/>
      </c>
      <c r="O108" s="73" t="str">
        <f t="shared" si="7"/>
        <v/>
      </c>
      <c r="P108" s="73" t="str">
        <f t="shared" si="7"/>
        <v/>
      </c>
      <c r="Q108" s="73" t="str">
        <f t="shared" si="7"/>
        <v/>
      </c>
      <c r="R108" s="73" t="str">
        <f t="shared" si="4"/>
        <v/>
      </c>
      <c r="S108" s="73" t="str">
        <f t="shared" si="4"/>
        <v/>
      </c>
      <c r="T108" s="73" t="str">
        <f t="shared" si="4"/>
        <v/>
      </c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1:36" hidden="1" x14ac:dyDescent="0.25">
      <c r="A109" s="71">
        <v>38412</v>
      </c>
      <c r="B109" s="72">
        <f t="shared" si="6"/>
        <v>3</v>
      </c>
      <c r="C109" s="73">
        <v>49.4</v>
      </c>
      <c r="D109" s="73">
        <v>56.2</v>
      </c>
      <c r="E109" s="73">
        <v>55.5</v>
      </c>
      <c r="F109" s="73">
        <v>66.3</v>
      </c>
      <c r="G109" s="73">
        <v>63.7</v>
      </c>
      <c r="H109" s="73">
        <v>58.5</v>
      </c>
      <c r="I109" s="73">
        <v>68.599999999999994</v>
      </c>
      <c r="J109" s="73">
        <v>63.9</v>
      </c>
      <c r="K109" s="73">
        <v>55.8</v>
      </c>
      <c r="L109" s="73" t="str">
        <f t="shared" si="8"/>
        <v/>
      </c>
      <c r="M109" s="73" t="str">
        <f t="shared" si="9"/>
        <v/>
      </c>
      <c r="N109" s="73" t="str">
        <f t="shared" si="10"/>
        <v/>
      </c>
      <c r="O109" s="73" t="str">
        <f t="shared" si="7"/>
        <v/>
      </c>
      <c r="P109" s="73" t="str">
        <f t="shared" si="7"/>
        <v/>
      </c>
      <c r="Q109" s="73" t="str">
        <f t="shared" si="7"/>
        <v/>
      </c>
      <c r="R109" s="73" t="str">
        <f t="shared" si="4"/>
        <v/>
      </c>
      <c r="S109" s="73" t="str">
        <f t="shared" si="4"/>
        <v/>
      </c>
      <c r="T109" s="73" t="str">
        <f t="shared" si="4"/>
        <v/>
      </c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1:36" x14ac:dyDescent="0.25">
      <c r="A110" s="71">
        <v>38504</v>
      </c>
      <c r="B110" s="72">
        <f t="shared" si="6"/>
        <v>6</v>
      </c>
      <c r="C110" s="73">
        <v>49.4</v>
      </c>
      <c r="D110" s="73">
        <v>55.2</v>
      </c>
      <c r="E110" s="73">
        <v>55.5</v>
      </c>
      <c r="F110" s="73">
        <v>62.2</v>
      </c>
      <c r="G110" s="73">
        <v>63.7</v>
      </c>
      <c r="H110" s="73">
        <v>58.5</v>
      </c>
      <c r="I110" s="73">
        <v>68.599999999999994</v>
      </c>
      <c r="J110" s="73">
        <v>63.9</v>
      </c>
      <c r="K110" s="73">
        <v>55.1</v>
      </c>
      <c r="L110" s="73">
        <f t="shared" si="8"/>
        <v>197.6</v>
      </c>
      <c r="M110" s="73">
        <f t="shared" si="9"/>
        <v>220.09999999999997</v>
      </c>
      <c r="N110" s="73">
        <f t="shared" si="10"/>
        <v>222</v>
      </c>
      <c r="O110" s="73">
        <f t="shared" si="7"/>
        <v>251.3</v>
      </c>
      <c r="P110" s="73">
        <f t="shared" si="7"/>
        <v>254.8</v>
      </c>
      <c r="Q110" s="73">
        <f t="shared" si="7"/>
        <v>232.6</v>
      </c>
      <c r="R110" s="73">
        <f t="shared" si="4"/>
        <v>274.39999999999998</v>
      </c>
      <c r="S110" s="73">
        <f t="shared" si="4"/>
        <v>255.6</v>
      </c>
      <c r="T110" s="73">
        <f t="shared" si="4"/>
        <v>220.4</v>
      </c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1:36" hidden="1" x14ac:dyDescent="0.25">
      <c r="A111" s="71">
        <v>38596</v>
      </c>
      <c r="B111" s="72">
        <f t="shared" si="6"/>
        <v>9</v>
      </c>
      <c r="C111" s="73">
        <v>52.9</v>
      </c>
      <c r="D111" s="73">
        <v>53.9</v>
      </c>
      <c r="E111" s="73">
        <v>56.9</v>
      </c>
      <c r="F111" s="73">
        <v>59.7</v>
      </c>
      <c r="G111" s="73">
        <v>63.7</v>
      </c>
      <c r="H111" s="73">
        <v>58.5</v>
      </c>
      <c r="I111" s="73">
        <v>68.599999999999994</v>
      </c>
      <c r="J111" s="73">
        <v>66.3</v>
      </c>
      <c r="K111" s="73">
        <v>56</v>
      </c>
      <c r="L111" s="73" t="str">
        <f t="shared" si="8"/>
        <v/>
      </c>
      <c r="M111" s="73" t="str">
        <f t="shared" si="9"/>
        <v/>
      </c>
      <c r="N111" s="73" t="str">
        <f t="shared" si="10"/>
        <v/>
      </c>
      <c r="O111" s="73" t="str">
        <f t="shared" si="7"/>
        <v/>
      </c>
      <c r="P111" s="73" t="str">
        <f t="shared" si="7"/>
        <v/>
      </c>
      <c r="Q111" s="73" t="str">
        <f t="shared" si="7"/>
        <v/>
      </c>
      <c r="R111" s="73" t="str">
        <f t="shared" si="4"/>
        <v/>
      </c>
      <c r="S111" s="73" t="str">
        <f t="shared" si="4"/>
        <v/>
      </c>
      <c r="T111" s="73" t="str">
        <f t="shared" si="4"/>
        <v/>
      </c>
      <c r="U111" s="74"/>
      <c r="V111" s="74"/>
      <c r="W111" s="74"/>
      <c r="X111" s="74"/>
      <c r="Y111" s="74"/>
      <c r="Z111" s="74"/>
      <c r="AA111" s="74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1:36" hidden="1" x14ac:dyDescent="0.25">
      <c r="A112" s="71">
        <v>38687</v>
      </c>
      <c r="B112" s="72">
        <f t="shared" si="6"/>
        <v>12</v>
      </c>
      <c r="C112" s="73">
        <v>52.9</v>
      </c>
      <c r="D112" s="73">
        <v>55.1</v>
      </c>
      <c r="E112" s="73">
        <v>57.6</v>
      </c>
      <c r="F112" s="73">
        <v>59.7</v>
      </c>
      <c r="G112" s="73">
        <v>63.7</v>
      </c>
      <c r="H112" s="73">
        <v>58.5</v>
      </c>
      <c r="I112" s="73">
        <v>68.599999999999994</v>
      </c>
      <c r="J112" s="73">
        <v>66.3</v>
      </c>
      <c r="K112" s="73">
        <v>56.4</v>
      </c>
      <c r="L112" s="73" t="str">
        <f t="shared" si="8"/>
        <v/>
      </c>
      <c r="M112" s="73" t="str">
        <f t="shared" si="9"/>
        <v/>
      </c>
      <c r="N112" s="73" t="str">
        <f t="shared" si="10"/>
        <v/>
      </c>
      <c r="O112" s="73" t="str">
        <f t="shared" si="7"/>
        <v/>
      </c>
      <c r="P112" s="73" t="str">
        <f t="shared" si="7"/>
        <v/>
      </c>
      <c r="Q112" s="73" t="str">
        <f t="shared" si="7"/>
        <v/>
      </c>
      <c r="R112" s="73" t="str">
        <f t="shared" si="4"/>
        <v/>
      </c>
      <c r="S112" s="73" t="str">
        <f t="shared" si="4"/>
        <v/>
      </c>
      <c r="T112" s="73" t="str">
        <f t="shared" si="4"/>
        <v/>
      </c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1:36" hidden="1" x14ac:dyDescent="0.25">
      <c r="A113" s="71">
        <v>38777</v>
      </c>
      <c r="B113" s="72">
        <f t="shared" si="6"/>
        <v>3</v>
      </c>
      <c r="C113" s="73">
        <v>52.9</v>
      </c>
      <c r="D113" s="73">
        <v>56.2</v>
      </c>
      <c r="E113" s="73">
        <v>58.3</v>
      </c>
      <c r="F113" s="73">
        <v>63.7</v>
      </c>
      <c r="G113" s="73">
        <v>63.7</v>
      </c>
      <c r="H113" s="73">
        <v>60.7</v>
      </c>
      <c r="I113" s="73">
        <v>68.599999999999994</v>
      </c>
      <c r="J113" s="73">
        <v>66.3</v>
      </c>
      <c r="K113" s="73">
        <v>57.3</v>
      </c>
      <c r="L113" s="73" t="str">
        <f t="shared" si="8"/>
        <v/>
      </c>
      <c r="M113" s="73" t="str">
        <f t="shared" si="9"/>
        <v/>
      </c>
      <c r="N113" s="73" t="str">
        <f t="shared" si="10"/>
        <v/>
      </c>
      <c r="O113" s="73" t="str">
        <f t="shared" si="7"/>
        <v/>
      </c>
      <c r="P113" s="73" t="str">
        <f t="shared" si="7"/>
        <v/>
      </c>
      <c r="Q113" s="73" t="str">
        <f t="shared" si="7"/>
        <v/>
      </c>
      <c r="R113" s="73" t="str">
        <f t="shared" si="4"/>
        <v/>
      </c>
      <c r="S113" s="73" t="str">
        <f t="shared" si="4"/>
        <v/>
      </c>
      <c r="T113" s="73" t="str">
        <f t="shared" si="4"/>
        <v/>
      </c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1:36" x14ac:dyDescent="0.25">
      <c r="A114" s="71">
        <v>38869</v>
      </c>
      <c r="B114" s="72">
        <f t="shared" si="6"/>
        <v>6</v>
      </c>
      <c r="C114" s="73">
        <v>52.9</v>
      </c>
      <c r="D114" s="73">
        <v>55.2</v>
      </c>
      <c r="E114" s="73">
        <v>58.3</v>
      </c>
      <c r="F114" s="73">
        <v>59.7</v>
      </c>
      <c r="G114" s="73">
        <v>63.7</v>
      </c>
      <c r="H114" s="73">
        <v>60.7</v>
      </c>
      <c r="I114" s="73">
        <v>68.599999999999994</v>
      </c>
      <c r="J114" s="73">
        <v>66.3</v>
      </c>
      <c r="K114" s="73">
        <v>56.6</v>
      </c>
      <c r="L114" s="73">
        <f t="shared" si="8"/>
        <v>211.6</v>
      </c>
      <c r="M114" s="73">
        <f t="shared" si="9"/>
        <v>220.39999999999998</v>
      </c>
      <c r="N114" s="73">
        <f t="shared" si="10"/>
        <v>231.10000000000002</v>
      </c>
      <c r="O114" s="73">
        <f t="shared" si="7"/>
        <v>242.8</v>
      </c>
      <c r="P114" s="73">
        <f t="shared" si="7"/>
        <v>254.8</v>
      </c>
      <c r="Q114" s="73">
        <f t="shared" si="7"/>
        <v>238.39999999999998</v>
      </c>
      <c r="R114" s="73">
        <f t="shared" si="4"/>
        <v>274.39999999999998</v>
      </c>
      <c r="S114" s="73">
        <f t="shared" si="4"/>
        <v>265.2</v>
      </c>
      <c r="T114" s="73">
        <f t="shared" si="4"/>
        <v>226.29999999999998</v>
      </c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1:36" hidden="1" x14ac:dyDescent="0.25">
      <c r="A115" s="71">
        <v>38961</v>
      </c>
      <c r="B115" s="72">
        <f t="shared" si="6"/>
        <v>9</v>
      </c>
      <c r="C115" s="73">
        <v>55.9</v>
      </c>
      <c r="D115" s="73">
        <v>53.9</v>
      </c>
      <c r="E115" s="73">
        <v>59.9</v>
      </c>
      <c r="F115" s="73">
        <v>61.3</v>
      </c>
      <c r="G115" s="73">
        <v>63.7</v>
      </c>
      <c r="H115" s="73">
        <v>60.7</v>
      </c>
      <c r="I115" s="73">
        <v>70.5</v>
      </c>
      <c r="J115" s="73">
        <v>69.099999999999994</v>
      </c>
      <c r="K115" s="73">
        <v>57.8</v>
      </c>
      <c r="L115" s="73" t="str">
        <f t="shared" si="8"/>
        <v/>
      </c>
      <c r="M115" s="73" t="str">
        <f t="shared" si="9"/>
        <v/>
      </c>
      <c r="N115" s="73" t="str">
        <f t="shared" si="10"/>
        <v/>
      </c>
      <c r="O115" s="73" t="str">
        <f t="shared" si="7"/>
        <v/>
      </c>
      <c r="P115" s="73" t="str">
        <f t="shared" si="7"/>
        <v/>
      </c>
      <c r="Q115" s="73" t="str">
        <f t="shared" si="7"/>
        <v/>
      </c>
      <c r="R115" s="73" t="str">
        <f t="shared" si="4"/>
        <v/>
      </c>
      <c r="S115" s="73" t="str">
        <f t="shared" si="4"/>
        <v/>
      </c>
      <c r="T115" s="73" t="str">
        <f t="shared" si="4"/>
        <v/>
      </c>
      <c r="U115" s="74"/>
      <c r="V115" s="74"/>
      <c r="W115" s="74"/>
      <c r="X115" s="74"/>
      <c r="Y115" s="74"/>
      <c r="Z115" s="74"/>
      <c r="AA115" s="74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1:36" hidden="1" x14ac:dyDescent="0.25">
      <c r="A116" s="71">
        <v>39052</v>
      </c>
      <c r="B116" s="72">
        <f t="shared" si="6"/>
        <v>12</v>
      </c>
      <c r="C116" s="73">
        <v>55.9</v>
      </c>
      <c r="D116" s="73">
        <v>55.1</v>
      </c>
      <c r="E116" s="73">
        <v>59.9</v>
      </c>
      <c r="F116" s="73">
        <v>61.3</v>
      </c>
      <c r="G116" s="73">
        <v>63.7</v>
      </c>
      <c r="H116" s="73">
        <v>60.7</v>
      </c>
      <c r="I116" s="73">
        <v>70.5</v>
      </c>
      <c r="J116" s="73">
        <v>69.099999999999994</v>
      </c>
      <c r="K116" s="73">
        <v>58.1</v>
      </c>
      <c r="L116" s="73" t="str">
        <f t="shared" si="8"/>
        <v/>
      </c>
      <c r="M116" s="73" t="str">
        <f t="shared" si="9"/>
        <v/>
      </c>
      <c r="N116" s="73" t="str">
        <f t="shared" si="10"/>
        <v/>
      </c>
      <c r="O116" s="73" t="str">
        <f t="shared" si="7"/>
        <v/>
      </c>
      <c r="P116" s="73" t="str">
        <f t="shared" si="7"/>
        <v/>
      </c>
      <c r="Q116" s="73" t="str">
        <f t="shared" si="7"/>
        <v/>
      </c>
      <c r="R116" s="73" t="str">
        <f t="shared" si="4"/>
        <v/>
      </c>
      <c r="S116" s="73" t="str">
        <f t="shared" si="4"/>
        <v/>
      </c>
      <c r="T116" s="73" t="str">
        <f t="shared" si="4"/>
        <v/>
      </c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1:36" hidden="1" x14ac:dyDescent="0.25">
      <c r="A117" s="71">
        <v>39142</v>
      </c>
      <c r="B117" s="72">
        <f t="shared" si="6"/>
        <v>3</v>
      </c>
      <c r="C117" s="73">
        <v>55.9</v>
      </c>
      <c r="D117" s="73">
        <v>57.6</v>
      </c>
      <c r="E117" s="73">
        <v>59.9</v>
      </c>
      <c r="F117" s="73">
        <v>65.400000000000006</v>
      </c>
      <c r="G117" s="73">
        <v>63.7</v>
      </c>
      <c r="H117" s="73">
        <v>63.2</v>
      </c>
      <c r="I117" s="73">
        <v>70.5</v>
      </c>
      <c r="J117" s="73">
        <v>69.099999999999994</v>
      </c>
      <c r="K117" s="73">
        <v>59.2</v>
      </c>
      <c r="L117" s="73" t="str">
        <f t="shared" si="8"/>
        <v/>
      </c>
      <c r="M117" s="73" t="str">
        <f t="shared" si="9"/>
        <v/>
      </c>
      <c r="N117" s="73" t="str">
        <f t="shared" si="10"/>
        <v/>
      </c>
      <c r="O117" s="73" t="str">
        <f t="shared" si="7"/>
        <v/>
      </c>
      <c r="P117" s="73" t="str">
        <f t="shared" si="7"/>
        <v/>
      </c>
      <c r="Q117" s="73" t="str">
        <f t="shared" si="7"/>
        <v/>
      </c>
      <c r="R117" s="73" t="str">
        <f t="shared" si="4"/>
        <v/>
      </c>
      <c r="S117" s="73" t="str">
        <f t="shared" si="4"/>
        <v/>
      </c>
      <c r="T117" s="73" t="str">
        <f t="shared" si="4"/>
        <v/>
      </c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  <row r="118" spans="1:36" x14ac:dyDescent="0.25">
      <c r="A118" s="71">
        <v>39234</v>
      </c>
      <c r="B118" s="72">
        <f t="shared" si="6"/>
        <v>6</v>
      </c>
      <c r="C118" s="73">
        <v>55.9</v>
      </c>
      <c r="D118" s="73">
        <v>56.5</v>
      </c>
      <c r="E118" s="73">
        <v>59.9</v>
      </c>
      <c r="F118" s="73">
        <v>61.3</v>
      </c>
      <c r="G118" s="73">
        <v>63.7</v>
      </c>
      <c r="H118" s="73">
        <v>63.2</v>
      </c>
      <c r="I118" s="73">
        <v>70.5</v>
      </c>
      <c r="J118" s="73">
        <v>69.099999999999994</v>
      </c>
      <c r="K118" s="73">
        <v>58.5</v>
      </c>
      <c r="L118" s="73">
        <f t="shared" si="8"/>
        <v>223.6</v>
      </c>
      <c r="M118" s="73">
        <f t="shared" si="9"/>
        <v>223.1</v>
      </c>
      <c r="N118" s="73">
        <f t="shared" si="10"/>
        <v>239.6</v>
      </c>
      <c r="O118" s="73">
        <f t="shared" si="7"/>
        <v>249.3</v>
      </c>
      <c r="P118" s="73">
        <f t="shared" si="7"/>
        <v>254.8</v>
      </c>
      <c r="Q118" s="73">
        <f t="shared" si="7"/>
        <v>247.8</v>
      </c>
      <c r="R118" s="73">
        <f t="shared" si="4"/>
        <v>282</v>
      </c>
      <c r="S118" s="73">
        <f t="shared" si="4"/>
        <v>276.39999999999998</v>
      </c>
      <c r="T118" s="73">
        <f t="shared" si="4"/>
        <v>233.60000000000002</v>
      </c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</row>
    <row r="119" spans="1:36" hidden="1" x14ac:dyDescent="0.25">
      <c r="A119" s="71">
        <v>39326</v>
      </c>
      <c r="B119" s="72">
        <f t="shared" si="6"/>
        <v>9</v>
      </c>
      <c r="C119" s="73">
        <v>60.1</v>
      </c>
      <c r="D119" s="73">
        <v>55.2</v>
      </c>
      <c r="E119" s="73">
        <v>66.8</v>
      </c>
      <c r="F119" s="73">
        <v>61.3</v>
      </c>
      <c r="G119" s="73">
        <v>63.7</v>
      </c>
      <c r="H119" s="73">
        <v>63.2</v>
      </c>
      <c r="I119" s="73">
        <v>74.2</v>
      </c>
      <c r="J119" s="73">
        <v>81.599999999999994</v>
      </c>
      <c r="K119" s="73">
        <v>61</v>
      </c>
      <c r="L119" s="73" t="str">
        <f t="shared" si="8"/>
        <v/>
      </c>
      <c r="M119" s="73" t="str">
        <f t="shared" si="9"/>
        <v/>
      </c>
      <c r="N119" s="73" t="str">
        <f t="shared" si="10"/>
        <v/>
      </c>
      <c r="O119" s="73" t="str">
        <f t="shared" si="7"/>
        <v/>
      </c>
      <c r="P119" s="73" t="str">
        <f t="shared" si="7"/>
        <v/>
      </c>
      <c r="Q119" s="73" t="str">
        <f t="shared" si="7"/>
        <v/>
      </c>
      <c r="R119" s="73" t="str">
        <f t="shared" si="4"/>
        <v/>
      </c>
      <c r="S119" s="73" t="str">
        <f t="shared" si="4"/>
        <v/>
      </c>
      <c r="T119" s="73" t="str">
        <f t="shared" si="4"/>
        <v/>
      </c>
      <c r="U119" s="74"/>
      <c r="V119" s="74"/>
      <c r="W119" s="74"/>
      <c r="X119" s="74"/>
      <c r="Y119" s="74"/>
      <c r="Z119" s="74"/>
      <c r="AA119" s="74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1:36" hidden="1" x14ac:dyDescent="0.25">
      <c r="A120" s="71">
        <v>39417</v>
      </c>
      <c r="B120" s="72">
        <f t="shared" si="6"/>
        <v>12</v>
      </c>
      <c r="C120" s="73">
        <v>60.1</v>
      </c>
      <c r="D120" s="73">
        <v>56.4</v>
      </c>
      <c r="E120" s="73">
        <v>66.8</v>
      </c>
      <c r="F120" s="73">
        <v>62.5</v>
      </c>
      <c r="G120" s="73">
        <v>63.7</v>
      </c>
      <c r="H120" s="73">
        <v>63.2</v>
      </c>
      <c r="I120" s="73">
        <v>74.2</v>
      </c>
      <c r="J120" s="73">
        <v>81.599999999999994</v>
      </c>
      <c r="K120" s="73">
        <v>61.5</v>
      </c>
      <c r="L120" s="73" t="str">
        <f t="shared" si="8"/>
        <v/>
      </c>
      <c r="M120" s="73" t="str">
        <f t="shared" si="9"/>
        <v/>
      </c>
      <c r="N120" s="73" t="str">
        <f t="shared" si="10"/>
        <v/>
      </c>
      <c r="O120" s="73" t="str">
        <f t="shared" si="7"/>
        <v/>
      </c>
      <c r="P120" s="73" t="str">
        <f t="shared" si="7"/>
        <v/>
      </c>
      <c r="Q120" s="73" t="str">
        <f t="shared" si="7"/>
        <v/>
      </c>
      <c r="R120" s="73" t="str">
        <f t="shared" si="7"/>
        <v/>
      </c>
      <c r="S120" s="73" t="str">
        <f t="shared" si="7"/>
        <v/>
      </c>
      <c r="T120" s="73" t="str">
        <f t="shared" si="7"/>
        <v/>
      </c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</row>
    <row r="121" spans="1:36" hidden="1" x14ac:dyDescent="0.25">
      <c r="A121" s="71">
        <v>39508</v>
      </c>
      <c r="B121" s="72">
        <f t="shared" si="6"/>
        <v>3</v>
      </c>
      <c r="C121" s="73">
        <v>60.1</v>
      </c>
      <c r="D121" s="73">
        <v>67.099999999999994</v>
      </c>
      <c r="E121" s="73">
        <v>66.8</v>
      </c>
      <c r="F121" s="73">
        <v>69.8</v>
      </c>
      <c r="G121" s="73">
        <v>63.7</v>
      </c>
      <c r="H121" s="73">
        <v>70.900000000000006</v>
      </c>
      <c r="I121" s="73">
        <v>74.2</v>
      </c>
      <c r="J121" s="73">
        <v>81.599999999999994</v>
      </c>
      <c r="K121" s="73">
        <v>65.099999999999994</v>
      </c>
      <c r="L121" s="73" t="str">
        <f t="shared" si="8"/>
        <v/>
      </c>
      <c r="M121" s="73" t="str">
        <f t="shared" si="9"/>
        <v/>
      </c>
      <c r="N121" s="73" t="str">
        <f t="shared" si="10"/>
        <v/>
      </c>
      <c r="O121" s="73" t="str">
        <f t="shared" si="7"/>
        <v/>
      </c>
      <c r="P121" s="73" t="str">
        <f t="shared" si="7"/>
        <v/>
      </c>
      <c r="Q121" s="73" t="str">
        <f t="shared" si="7"/>
        <v/>
      </c>
      <c r="R121" s="73" t="str">
        <f t="shared" si="7"/>
        <v/>
      </c>
      <c r="S121" s="73" t="str">
        <f t="shared" si="7"/>
        <v/>
      </c>
      <c r="T121" s="73" t="str">
        <f t="shared" si="7"/>
        <v/>
      </c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</row>
    <row r="122" spans="1:36" x14ac:dyDescent="0.25">
      <c r="A122" s="71">
        <v>39600</v>
      </c>
      <c r="B122" s="72">
        <f t="shared" si="6"/>
        <v>6</v>
      </c>
      <c r="C122" s="73">
        <v>60.1</v>
      </c>
      <c r="D122" s="73">
        <v>65.2</v>
      </c>
      <c r="E122" s="73">
        <v>66.8</v>
      </c>
      <c r="F122" s="73">
        <v>65.900000000000006</v>
      </c>
      <c r="G122" s="73">
        <v>63.7</v>
      </c>
      <c r="H122" s="73">
        <v>70.900000000000006</v>
      </c>
      <c r="I122" s="73">
        <v>74.2</v>
      </c>
      <c r="J122" s="73">
        <v>81.599999999999994</v>
      </c>
      <c r="K122" s="73">
        <v>64.3</v>
      </c>
      <c r="L122" s="73">
        <f t="shared" si="8"/>
        <v>240.4</v>
      </c>
      <c r="M122" s="73">
        <f t="shared" si="9"/>
        <v>243.89999999999998</v>
      </c>
      <c r="N122" s="73">
        <f t="shared" si="10"/>
        <v>267.2</v>
      </c>
      <c r="O122" s="73">
        <f t="shared" si="7"/>
        <v>259.5</v>
      </c>
      <c r="P122" s="73">
        <f t="shared" si="7"/>
        <v>254.8</v>
      </c>
      <c r="Q122" s="73">
        <f t="shared" si="7"/>
        <v>268.20000000000005</v>
      </c>
      <c r="R122" s="73">
        <f t="shared" si="7"/>
        <v>296.8</v>
      </c>
      <c r="S122" s="73">
        <f t="shared" si="7"/>
        <v>326.39999999999998</v>
      </c>
      <c r="T122" s="73">
        <f t="shared" si="7"/>
        <v>251.89999999999998</v>
      </c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</row>
    <row r="123" spans="1:36" hidden="1" x14ac:dyDescent="0.25">
      <c r="A123" s="71">
        <v>39692</v>
      </c>
      <c r="B123" s="72">
        <f t="shared" si="6"/>
        <v>9</v>
      </c>
      <c r="C123" s="73">
        <v>65.5</v>
      </c>
      <c r="D123" s="73">
        <v>64.3</v>
      </c>
      <c r="E123" s="73">
        <v>72.400000000000006</v>
      </c>
      <c r="F123" s="73">
        <v>68.8</v>
      </c>
      <c r="G123" s="73">
        <v>63.7</v>
      </c>
      <c r="H123" s="73">
        <v>73.8</v>
      </c>
      <c r="I123" s="73">
        <v>77.099999999999994</v>
      </c>
      <c r="J123" s="73">
        <v>87</v>
      </c>
      <c r="K123" s="73">
        <v>67.2</v>
      </c>
      <c r="L123" s="73" t="str">
        <f t="shared" si="8"/>
        <v/>
      </c>
      <c r="M123" s="73" t="str">
        <f t="shared" si="9"/>
        <v/>
      </c>
      <c r="N123" s="73" t="str">
        <f t="shared" si="10"/>
        <v/>
      </c>
      <c r="O123" s="73" t="str">
        <f t="shared" si="7"/>
        <v/>
      </c>
      <c r="P123" s="73" t="str">
        <f t="shared" si="7"/>
        <v/>
      </c>
      <c r="Q123" s="73" t="str">
        <f t="shared" si="7"/>
        <v/>
      </c>
      <c r="R123" s="73" t="str">
        <f t="shared" si="7"/>
        <v/>
      </c>
      <c r="S123" s="73" t="str">
        <f t="shared" si="7"/>
        <v/>
      </c>
      <c r="T123" s="73" t="str">
        <f t="shared" si="7"/>
        <v/>
      </c>
      <c r="U123" s="74"/>
      <c r="V123" s="74"/>
      <c r="W123" s="74"/>
      <c r="X123" s="74"/>
      <c r="Y123" s="74"/>
      <c r="Z123" s="74"/>
      <c r="AA123" s="74"/>
      <c r="AB123" s="73"/>
      <c r="AC123" s="73"/>
      <c r="AD123" s="73"/>
      <c r="AE123" s="73"/>
      <c r="AF123" s="73"/>
      <c r="AG123" s="73"/>
      <c r="AH123" s="73"/>
      <c r="AI123" s="73"/>
      <c r="AJ123" s="73"/>
    </row>
    <row r="124" spans="1:36" hidden="1" x14ac:dyDescent="0.25">
      <c r="A124" s="71">
        <v>39783</v>
      </c>
      <c r="B124" s="72">
        <f t="shared" si="6"/>
        <v>12</v>
      </c>
      <c r="C124" s="73">
        <v>65.5</v>
      </c>
      <c r="D124" s="73">
        <v>66.099999999999994</v>
      </c>
      <c r="E124" s="73">
        <v>72.400000000000006</v>
      </c>
      <c r="F124" s="73">
        <v>68.8</v>
      </c>
      <c r="G124" s="73">
        <v>63.7</v>
      </c>
      <c r="H124" s="73">
        <v>73.8</v>
      </c>
      <c r="I124" s="73">
        <v>77.099999999999994</v>
      </c>
      <c r="J124" s="73">
        <v>87</v>
      </c>
      <c r="K124" s="73">
        <v>67.7</v>
      </c>
      <c r="L124" s="73" t="str">
        <f t="shared" si="8"/>
        <v/>
      </c>
      <c r="M124" s="73" t="str">
        <f t="shared" si="9"/>
        <v/>
      </c>
      <c r="N124" s="73" t="str">
        <f t="shared" si="10"/>
        <v/>
      </c>
      <c r="O124" s="73" t="str">
        <f t="shared" si="7"/>
        <v/>
      </c>
      <c r="P124" s="73" t="str">
        <f t="shared" si="7"/>
        <v/>
      </c>
      <c r="Q124" s="73" t="str">
        <f t="shared" si="7"/>
        <v/>
      </c>
      <c r="R124" s="73" t="str">
        <f t="shared" si="7"/>
        <v/>
      </c>
      <c r="S124" s="73" t="str">
        <f t="shared" si="7"/>
        <v/>
      </c>
      <c r="T124" s="73" t="str">
        <f t="shared" si="7"/>
        <v/>
      </c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</row>
    <row r="125" spans="1:36" hidden="1" x14ac:dyDescent="0.25">
      <c r="A125" s="71">
        <v>39873</v>
      </c>
      <c r="B125" s="72">
        <f t="shared" si="6"/>
        <v>3</v>
      </c>
      <c r="C125" s="73">
        <v>65.5</v>
      </c>
      <c r="D125" s="73">
        <v>73.900000000000006</v>
      </c>
      <c r="E125" s="73">
        <v>72.400000000000006</v>
      </c>
      <c r="F125" s="73">
        <v>72.900000000000006</v>
      </c>
      <c r="G125" s="73">
        <v>63.7</v>
      </c>
      <c r="H125" s="73">
        <v>73.8</v>
      </c>
      <c r="I125" s="73">
        <v>77.099999999999994</v>
      </c>
      <c r="J125" s="73">
        <v>87</v>
      </c>
      <c r="K125" s="73">
        <v>70.099999999999994</v>
      </c>
      <c r="L125" s="73" t="str">
        <f t="shared" si="8"/>
        <v/>
      </c>
      <c r="M125" s="73" t="str">
        <f t="shared" si="9"/>
        <v/>
      </c>
      <c r="N125" s="73" t="str">
        <f t="shared" si="10"/>
        <v/>
      </c>
      <c r="O125" s="73" t="str">
        <f t="shared" si="7"/>
        <v/>
      </c>
      <c r="P125" s="73" t="str">
        <f t="shared" si="7"/>
        <v/>
      </c>
      <c r="Q125" s="73" t="str">
        <f t="shared" si="7"/>
        <v/>
      </c>
      <c r="R125" s="73" t="str">
        <f t="shared" si="7"/>
        <v/>
      </c>
      <c r="S125" s="73" t="str">
        <f t="shared" si="7"/>
        <v/>
      </c>
      <c r="T125" s="73" t="str">
        <f t="shared" si="7"/>
        <v/>
      </c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</row>
    <row r="126" spans="1:36" x14ac:dyDescent="0.25">
      <c r="A126" s="71">
        <v>39965</v>
      </c>
      <c r="B126" s="72">
        <f t="shared" si="6"/>
        <v>6</v>
      </c>
      <c r="C126" s="73">
        <v>65.5</v>
      </c>
      <c r="D126" s="73">
        <v>71.900000000000006</v>
      </c>
      <c r="E126" s="73">
        <v>72.400000000000006</v>
      </c>
      <c r="F126" s="73">
        <v>68.8</v>
      </c>
      <c r="G126" s="73">
        <v>70</v>
      </c>
      <c r="H126" s="73">
        <v>73.8</v>
      </c>
      <c r="I126" s="73">
        <v>77</v>
      </c>
      <c r="J126" s="73">
        <v>87</v>
      </c>
      <c r="K126" s="73">
        <v>69.8</v>
      </c>
      <c r="L126" s="73">
        <f t="shared" si="8"/>
        <v>262</v>
      </c>
      <c r="M126" s="73">
        <f t="shared" si="9"/>
        <v>276.2</v>
      </c>
      <c r="N126" s="73">
        <f t="shared" si="10"/>
        <v>289.60000000000002</v>
      </c>
      <c r="O126" s="73">
        <f t="shared" si="7"/>
        <v>279.3</v>
      </c>
      <c r="P126" s="73">
        <f t="shared" si="7"/>
        <v>261.10000000000002</v>
      </c>
      <c r="Q126" s="73">
        <f t="shared" si="7"/>
        <v>295.2</v>
      </c>
      <c r="R126" s="73">
        <f t="shared" si="7"/>
        <v>308.29999999999995</v>
      </c>
      <c r="S126" s="73">
        <f t="shared" si="7"/>
        <v>348</v>
      </c>
      <c r="T126" s="73">
        <f t="shared" si="7"/>
        <v>274.8</v>
      </c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</row>
    <row r="127" spans="1:36" hidden="1" x14ac:dyDescent="0.25">
      <c r="A127" s="71">
        <v>40057</v>
      </c>
      <c r="B127" s="72">
        <f t="shared" si="6"/>
        <v>9</v>
      </c>
      <c r="C127" s="73">
        <v>79.7</v>
      </c>
      <c r="D127" s="73">
        <v>70.900000000000006</v>
      </c>
      <c r="E127" s="73">
        <v>83.6</v>
      </c>
      <c r="F127" s="73">
        <v>71.400000000000006</v>
      </c>
      <c r="G127" s="73">
        <v>80.5</v>
      </c>
      <c r="H127" s="73">
        <v>78</v>
      </c>
      <c r="I127" s="73">
        <v>93.2</v>
      </c>
      <c r="J127" s="73">
        <v>93.3</v>
      </c>
      <c r="K127" s="73">
        <v>77.7</v>
      </c>
      <c r="L127" s="73" t="str">
        <f t="shared" si="8"/>
        <v/>
      </c>
      <c r="M127" s="73" t="str">
        <f t="shared" si="9"/>
        <v/>
      </c>
      <c r="N127" s="73" t="str">
        <f t="shared" si="10"/>
        <v/>
      </c>
      <c r="O127" s="73" t="str">
        <f t="shared" si="7"/>
        <v/>
      </c>
      <c r="P127" s="73" t="str">
        <f t="shared" si="7"/>
        <v/>
      </c>
      <c r="Q127" s="73" t="str">
        <f t="shared" si="7"/>
        <v/>
      </c>
      <c r="R127" s="73" t="str">
        <f t="shared" si="7"/>
        <v/>
      </c>
      <c r="S127" s="73" t="str">
        <f t="shared" si="7"/>
        <v/>
      </c>
      <c r="T127" s="73" t="str">
        <f t="shared" si="7"/>
        <v/>
      </c>
      <c r="U127" s="74"/>
      <c r="V127" s="74"/>
      <c r="W127" s="74"/>
      <c r="X127" s="74"/>
      <c r="Y127" s="74"/>
      <c r="Z127" s="74"/>
      <c r="AA127" s="74"/>
      <c r="AB127" s="73"/>
      <c r="AC127" s="73"/>
      <c r="AD127" s="73"/>
      <c r="AE127" s="73"/>
      <c r="AF127" s="73"/>
      <c r="AG127" s="73"/>
      <c r="AH127" s="73"/>
      <c r="AI127" s="73"/>
      <c r="AJ127" s="73"/>
    </row>
    <row r="128" spans="1:36" hidden="1" x14ac:dyDescent="0.25">
      <c r="A128" s="71">
        <v>40148</v>
      </c>
      <c r="B128" s="72">
        <f t="shared" si="6"/>
        <v>12</v>
      </c>
      <c r="C128" s="73">
        <v>79.7</v>
      </c>
      <c r="D128" s="73">
        <v>72.900000000000006</v>
      </c>
      <c r="E128" s="73">
        <v>83.6</v>
      </c>
      <c r="F128" s="73">
        <v>72.099999999999994</v>
      </c>
      <c r="G128" s="73">
        <v>80.5</v>
      </c>
      <c r="H128" s="73">
        <v>78</v>
      </c>
      <c r="I128" s="73">
        <v>93.2</v>
      </c>
      <c r="J128" s="73">
        <v>93.3</v>
      </c>
      <c r="K128" s="73">
        <v>78.3</v>
      </c>
      <c r="L128" s="73" t="str">
        <f t="shared" si="8"/>
        <v/>
      </c>
      <c r="M128" s="73" t="str">
        <f t="shared" si="9"/>
        <v/>
      </c>
      <c r="N128" s="73" t="str">
        <f t="shared" si="10"/>
        <v/>
      </c>
      <c r="O128" s="73" t="str">
        <f t="shared" si="7"/>
        <v/>
      </c>
      <c r="P128" s="73" t="str">
        <f t="shared" si="7"/>
        <v/>
      </c>
      <c r="Q128" s="73" t="str">
        <f t="shared" si="7"/>
        <v/>
      </c>
      <c r="R128" s="73" t="str">
        <f t="shared" si="7"/>
        <v/>
      </c>
      <c r="S128" s="73" t="str">
        <f t="shared" si="7"/>
        <v/>
      </c>
      <c r="T128" s="73" t="str">
        <f t="shared" si="7"/>
        <v/>
      </c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</row>
    <row r="129" spans="1:36" hidden="1" x14ac:dyDescent="0.25">
      <c r="A129" s="71">
        <v>40238</v>
      </c>
      <c r="B129" s="72">
        <f t="shared" si="6"/>
        <v>3</v>
      </c>
      <c r="C129" s="73">
        <v>79.7</v>
      </c>
      <c r="D129" s="73">
        <v>88.9</v>
      </c>
      <c r="E129" s="73">
        <v>83.6</v>
      </c>
      <c r="F129" s="73">
        <v>76.400000000000006</v>
      </c>
      <c r="G129" s="73">
        <v>80.5</v>
      </c>
      <c r="H129" s="73">
        <v>78</v>
      </c>
      <c r="I129" s="73">
        <v>93.2</v>
      </c>
      <c r="J129" s="73">
        <v>93.3</v>
      </c>
      <c r="K129" s="73">
        <v>82.9</v>
      </c>
      <c r="L129" s="73" t="str">
        <f t="shared" si="8"/>
        <v/>
      </c>
      <c r="M129" s="73" t="str">
        <f t="shared" si="9"/>
        <v/>
      </c>
      <c r="N129" s="73" t="str">
        <f t="shared" si="10"/>
        <v/>
      </c>
      <c r="O129" s="73" t="str">
        <f t="shared" si="7"/>
        <v/>
      </c>
      <c r="P129" s="73" t="str">
        <f t="shared" si="7"/>
        <v/>
      </c>
      <c r="Q129" s="73" t="str">
        <f t="shared" si="7"/>
        <v/>
      </c>
      <c r="R129" s="73" t="str">
        <f t="shared" si="7"/>
        <v/>
      </c>
      <c r="S129" s="73" t="str">
        <f t="shared" si="7"/>
        <v/>
      </c>
      <c r="T129" s="73" t="str">
        <f t="shared" si="7"/>
        <v/>
      </c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</row>
    <row r="130" spans="1:36" x14ac:dyDescent="0.25">
      <c r="A130" s="71">
        <v>40330</v>
      </c>
      <c r="B130" s="72">
        <f t="shared" si="6"/>
        <v>6</v>
      </c>
      <c r="C130" s="73">
        <v>79.7</v>
      </c>
      <c r="D130" s="73">
        <v>86.5</v>
      </c>
      <c r="E130" s="73">
        <v>83.6</v>
      </c>
      <c r="F130" s="73">
        <v>72.099999999999994</v>
      </c>
      <c r="G130" s="73">
        <v>86.6</v>
      </c>
      <c r="H130" s="73">
        <v>78</v>
      </c>
      <c r="I130" s="73">
        <v>93.2</v>
      </c>
      <c r="J130" s="73">
        <v>93.3</v>
      </c>
      <c r="K130" s="73">
        <v>82.4</v>
      </c>
      <c r="L130" s="73">
        <f t="shared" si="8"/>
        <v>318.8</v>
      </c>
      <c r="M130" s="73">
        <f t="shared" si="9"/>
        <v>319.20000000000005</v>
      </c>
      <c r="N130" s="73">
        <f t="shared" si="10"/>
        <v>334.4</v>
      </c>
      <c r="O130" s="73">
        <f t="shared" si="7"/>
        <v>292</v>
      </c>
      <c r="P130" s="73">
        <f t="shared" si="7"/>
        <v>328.1</v>
      </c>
      <c r="Q130" s="73">
        <f t="shared" si="7"/>
        <v>312</v>
      </c>
      <c r="R130" s="73">
        <f t="shared" si="7"/>
        <v>372.8</v>
      </c>
      <c r="S130" s="73">
        <f t="shared" si="7"/>
        <v>373.2</v>
      </c>
      <c r="T130" s="73">
        <f t="shared" si="7"/>
        <v>321.3</v>
      </c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</row>
    <row r="131" spans="1:36" hidden="1" x14ac:dyDescent="0.25">
      <c r="A131" s="71">
        <v>40422</v>
      </c>
      <c r="B131" s="72">
        <f t="shared" si="6"/>
        <v>9</v>
      </c>
      <c r="C131" s="73">
        <v>86.9</v>
      </c>
      <c r="D131" s="73">
        <v>85.2</v>
      </c>
      <c r="E131" s="73">
        <v>94.5</v>
      </c>
      <c r="F131" s="73">
        <v>75.3</v>
      </c>
      <c r="G131" s="73">
        <v>95.2</v>
      </c>
      <c r="H131" s="73">
        <v>82.7</v>
      </c>
      <c r="I131" s="73">
        <v>97.6</v>
      </c>
      <c r="J131" s="73">
        <v>94.9</v>
      </c>
      <c r="K131" s="73">
        <v>87.4</v>
      </c>
      <c r="L131" s="73" t="str">
        <f t="shared" si="8"/>
        <v/>
      </c>
      <c r="M131" s="73" t="str">
        <f t="shared" si="9"/>
        <v/>
      </c>
      <c r="N131" s="73" t="str">
        <f t="shared" si="10"/>
        <v/>
      </c>
      <c r="O131" s="73" t="str">
        <f t="shared" si="7"/>
        <v/>
      </c>
      <c r="P131" s="73" t="str">
        <f t="shared" si="7"/>
        <v/>
      </c>
      <c r="Q131" s="73" t="str">
        <f t="shared" si="7"/>
        <v/>
      </c>
      <c r="R131" s="73" t="str">
        <f t="shared" si="7"/>
        <v/>
      </c>
      <c r="S131" s="73" t="str">
        <f t="shared" si="7"/>
        <v/>
      </c>
      <c r="T131" s="73" t="str">
        <f t="shared" si="7"/>
        <v/>
      </c>
      <c r="U131" s="74"/>
      <c r="V131" s="74"/>
      <c r="W131" s="74"/>
      <c r="X131" s="74"/>
      <c r="Y131" s="74"/>
      <c r="Z131" s="74"/>
      <c r="AA131" s="74"/>
      <c r="AB131" s="73"/>
      <c r="AC131" s="73"/>
      <c r="AD131" s="73"/>
      <c r="AE131" s="73"/>
      <c r="AF131" s="73"/>
      <c r="AG131" s="73"/>
      <c r="AH131" s="73"/>
      <c r="AI131" s="73"/>
      <c r="AJ131" s="73"/>
    </row>
    <row r="132" spans="1:36" hidden="1" x14ac:dyDescent="0.25">
      <c r="A132" s="71">
        <v>40513</v>
      </c>
      <c r="B132" s="72">
        <f t="shared" si="6"/>
        <v>12</v>
      </c>
      <c r="C132" s="73">
        <v>86.9</v>
      </c>
      <c r="D132" s="73">
        <v>87.7</v>
      </c>
      <c r="E132" s="73">
        <v>94.5</v>
      </c>
      <c r="F132" s="73">
        <v>76.599999999999994</v>
      </c>
      <c r="G132" s="73">
        <v>95.2</v>
      </c>
      <c r="H132" s="73">
        <v>82.7</v>
      </c>
      <c r="I132" s="73">
        <v>97.6</v>
      </c>
      <c r="J132" s="73">
        <v>94.9</v>
      </c>
      <c r="K132" s="73">
        <v>88.2</v>
      </c>
      <c r="L132" s="73" t="str">
        <f t="shared" ref="L132:L162" si="11">IF($B132=6,SUM(C129:C132),"")</f>
        <v/>
      </c>
      <c r="M132" s="73" t="str">
        <f t="shared" ref="M132:M162" si="12">IF($B132=6,SUM(D129:D132),"")</f>
        <v/>
      </c>
      <c r="N132" s="73" t="str">
        <f t="shared" ref="N132:N162" si="13">IF($B132=6,SUM(E129:E132),"")</f>
        <v/>
      </c>
      <c r="O132" s="73" t="str">
        <f t="shared" si="7"/>
        <v/>
      </c>
      <c r="P132" s="73" t="str">
        <f t="shared" si="7"/>
        <v/>
      </c>
      <c r="Q132" s="73" t="str">
        <f t="shared" si="7"/>
        <v/>
      </c>
      <c r="R132" s="73" t="str">
        <f t="shared" si="7"/>
        <v/>
      </c>
      <c r="S132" s="73" t="str">
        <f t="shared" si="7"/>
        <v/>
      </c>
      <c r="T132" s="73" t="str">
        <f t="shared" si="7"/>
        <v/>
      </c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</row>
    <row r="133" spans="1:36" hidden="1" x14ac:dyDescent="0.25">
      <c r="A133" s="71">
        <v>40603</v>
      </c>
      <c r="B133" s="72">
        <f t="shared" si="6"/>
        <v>3</v>
      </c>
      <c r="C133" s="73">
        <v>86.9</v>
      </c>
      <c r="D133" s="73">
        <v>98.7</v>
      </c>
      <c r="E133" s="73">
        <v>94.5</v>
      </c>
      <c r="F133" s="73">
        <v>91.3</v>
      </c>
      <c r="G133" s="73">
        <v>95.2</v>
      </c>
      <c r="H133" s="73">
        <v>90.4</v>
      </c>
      <c r="I133" s="73">
        <v>97.6</v>
      </c>
      <c r="J133" s="73">
        <v>94.9</v>
      </c>
      <c r="K133" s="73">
        <v>92.7</v>
      </c>
      <c r="L133" s="73" t="str">
        <f t="shared" si="11"/>
        <v/>
      </c>
      <c r="M133" s="73" t="str">
        <f t="shared" si="12"/>
        <v/>
      </c>
      <c r="N133" s="73" t="str">
        <f t="shared" si="13"/>
        <v/>
      </c>
      <c r="O133" s="73" t="str">
        <f t="shared" si="7"/>
        <v/>
      </c>
      <c r="P133" s="73" t="str">
        <f t="shared" si="7"/>
        <v/>
      </c>
      <c r="Q133" s="73" t="str">
        <f t="shared" si="7"/>
        <v/>
      </c>
      <c r="R133" s="73" t="str">
        <f t="shared" si="7"/>
        <v/>
      </c>
      <c r="S133" s="73" t="str">
        <f t="shared" si="7"/>
        <v/>
      </c>
      <c r="T133" s="73" t="str">
        <f t="shared" si="7"/>
        <v/>
      </c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</row>
    <row r="134" spans="1:36" x14ac:dyDescent="0.25">
      <c r="A134" s="71">
        <v>40695</v>
      </c>
      <c r="B134" s="72">
        <f t="shared" si="6"/>
        <v>6</v>
      </c>
      <c r="C134" s="73">
        <v>86.9</v>
      </c>
      <c r="D134" s="73">
        <v>96</v>
      </c>
      <c r="E134" s="73">
        <v>94.5</v>
      </c>
      <c r="F134" s="73">
        <v>84.3</v>
      </c>
      <c r="G134" s="73">
        <v>95.2</v>
      </c>
      <c r="H134" s="73">
        <v>90.4</v>
      </c>
      <c r="I134" s="73">
        <v>97.6</v>
      </c>
      <c r="J134" s="73">
        <v>94.9</v>
      </c>
      <c r="K134" s="73">
        <v>91.3</v>
      </c>
      <c r="L134" s="73">
        <f t="shared" si="11"/>
        <v>347.6</v>
      </c>
      <c r="M134" s="73">
        <f t="shared" si="12"/>
        <v>367.6</v>
      </c>
      <c r="N134" s="73">
        <f t="shared" si="13"/>
        <v>378</v>
      </c>
      <c r="O134" s="73">
        <f t="shared" si="7"/>
        <v>327.5</v>
      </c>
      <c r="P134" s="73">
        <f t="shared" si="7"/>
        <v>380.8</v>
      </c>
      <c r="Q134" s="73">
        <f t="shared" si="7"/>
        <v>346.20000000000005</v>
      </c>
      <c r="R134" s="73">
        <f t="shared" si="7"/>
        <v>390.4</v>
      </c>
      <c r="S134" s="73">
        <f t="shared" si="7"/>
        <v>379.6</v>
      </c>
      <c r="T134" s="73">
        <f t="shared" si="7"/>
        <v>359.6</v>
      </c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</row>
    <row r="135" spans="1:36" hidden="1" x14ac:dyDescent="0.25">
      <c r="A135" s="71">
        <v>40787</v>
      </c>
      <c r="B135" s="72">
        <f t="shared" si="6"/>
        <v>9</v>
      </c>
      <c r="C135" s="73">
        <v>100</v>
      </c>
      <c r="D135" s="73">
        <v>96</v>
      </c>
      <c r="E135" s="73">
        <v>100</v>
      </c>
      <c r="F135" s="73">
        <v>93.9</v>
      </c>
      <c r="G135" s="73">
        <v>100</v>
      </c>
      <c r="H135" s="73">
        <v>99.9</v>
      </c>
      <c r="I135" s="73">
        <v>100</v>
      </c>
      <c r="J135" s="73">
        <v>100</v>
      </c>
      <c r="K135" s="73">
        <v>98.3</v>
      </c>
      <c r="L135" s="73" t="str">
        <f t="shared" si="11"/>
        <v/>
      </c>
      <c r="M135" s="73" t="str">
        <f t="shared" si="12"/>
        <v/>
      </c>
      <c r="N135" s="73" t="str">
        <f t="shared" si="13"/>
        <v/>
      </c>
      <c r="O135" s="73" t="str">
        <f t="shared" si="7"/>
        <v/>
      </c>
      <c r="P135" s="73" t="str">
        <f t="shared" si="7"/>
        <v/>
      </c>
      <c r="Q135" s="73" t="str">
        <f t="shared" si="7"/>
        <v/>
      </c>
      <c r="R135" s="73" t="str">
        <f t="shared" si="7"/>
        <v/>
      </c>
      <c r="S135" s="73" t="str">
        <f t="shared" si="7"/>
        <v/>
      </c>
      <c r="T135" s="73" t="str">
        <f t="shared" si="7"/>
        <v/>
      </c>
      <c r="U135" s="74"/>
      <c r="V135" s="74"/>
      <c r="W135" s="74"/>
      <c r="X135" s="74"/>
      <c r="Y135" s="74"/>
      <c r="Z135" s="74"/>
      <c r="AA135" s="74"/>
      <c r="AB135" s="73"/>
      <c r="AC135" s="73"/>
      <c r="AD135" s="73"/>
      <c r="AE135" s="73"/>
      <c r="AF135" s="73"/>
      <c r="AG135" s="73"/>
      <c r="AH135" s="73"/>
      <c r="AI135" s="73"/>
      <c r="AJ135" s="73"/>
    </row>
    <row r="136" spans="1:36" hidden="1" x14ac:dyDescent="0.25">
      <c r="A136" s="71">
        <v>40878</v>
      </c>
      <c r="B136" s="72">
        <f t="shared" si="6"/>
        <v>12</v>
      </c>
      <c r="C136" s="73">
        <v>100</v>
      </c>
      <c r="D136" s="73">
        <v>96</v>
      </c>
      <c r="E136" s="73">
        <v>100</v>
      </c>
      <c r="F136" s="73">
        <v>99.3</v>
      </c>
      <c r="G136" s="73">
        <v>100</v>
      </c>
      <c r="H136" s="73">
        <v>99.9</v>
      </c>
      <c r="I136" s="73">
        <v>100</v>
      </c>
      <c r="J136" s="73">
        <v>100</v>
      </c>
      <c r="K136" s="73">
        <v>98.9</v>
      </c>
      <c r="L136" s="73" t="str">
        <f t="shared" si="11"/>
        <v/>
      </c>
      <c r="M136" s="73" t="str">
        <f t="shared" si="12"/>
        <v/>
      </c>
      <c r="N136" s="73" t="str">
        <f t="shared" si="13"/>
        <v/>
      </c>
      <c r="O136" s="73" t="str">
        <f t="shared" si="7"/>
        <v/>
      </c>
      <c r="P136" s="73" t="str">
        <f t="shared" si="7"/>
        <v/>
      </c>
      <c r="Q136" s="73" t="str">
        <f t="shared" si="7"/>
        <v/>
      </c>
      <c r="R136" s="73" t="str">
        <f t="shared" si="7"/>
        <v/>
      </c>
      <c r="S136" s="73" t="str">
        <f t="shared" si="7"/>
        <v/>
      </c>
      <c r="T136" s="73" t="str">
        <f t="shared" si="7"/>
        <v/>
      </c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</row>
    <row r="137" spans="1:36" hidden="1" x14ac:dyDescent="0.25">
      <c r="A137" s="71">
        <v>40969</v>
      </c>
      <c r="B137" s="72">
        <f t="shared" si="6"/>
        <v>3</v>
      </c>
      <c r="C137" s="73">
        <v>100</v>
      </c>
      <c r="D137" s="73">
        <v>104</v>
      </c>
      <c r="E137" s="73">
        <v>100</v>
      </c>
      <c r="F137" s="73">
        <v>107.6</v>
      </c>
      <c r="G137" s="73">
        <v>100</v>
      </c>
      <c r="H137" s="73">
        <v>100.1</v>
      </c>
      <c r="I137" s="73">
        <v>100</v>
      </c>
      <c r="J137" s="73">
        <v>100</v>
      </c>
      <c r="K137" s="73">
        <v>101.8</v>
      </c>
      <c r="L137" s="73" t="str">
        <f t="shared" si="11"/>
        <v/>
      </c>
      <c r="M137" s="73" t="str">
        <f t="shared" si="12"/>
        <v/>
      </c>
      <c r="N137" s="73" t="str">
        <f t="shared" si="13"/>
        <v/>
      </c>
      <c r="O137" s="73" t="str">
        <f t="shared" si="7"/>
        <v/>
      </c>
      <c r="P137" s="73" t="str">
        <f t="shared" si="7"/>
        <v/>
      </c>
      <c r="Q137" s="73" t="str">
        <f t="shared" si="7"/>
        <v/>
      </c>
      <c r="R137" s="73" t="str">
        <f t="shared" si="7"/>
        <v/>
      </c>
      <c r="S137" s="73" t="str">
        <f t="shared" si="7"/>
        <v/>
      </c>
      <c r="T137" s="73" t="str">
        <f t="shared" si="7"/>
        <v/>
      </c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</row>
    <row r="138" spans="1:36" x14ac:dyDescent="0.25">
      <c r="A138" s="71">
        <v>41061</v>
      </c>
      <c r="B138" s="72">
        <f t="shared" si="6"/>
        <v>6</v>
      </c>
      <c r="C138" s="73">
        <v>100</v>
      </c>
      <c r="D138" s="73">
        <v>104</v>
      </c>
      <c r="E138" s="73">
        <v>100</v>
      </c>
      <c r="F138" s="73">
        <v>99.3</v>
      </c>
      <c r="G138" s="73">
        <v>100</v>
      </c>
      <c r="H138" s="73">
        <v>100.1</v>
      </c>
      <c r="I138" s="73">
        <v>100</v>
      </c>
      <c r="J138" s="73">
        <v>100</v>
      </c>
      <c r="K138" s="73">
        <v>101</v>
      </c>
      <c r="L138" s="73">
        <f t="shared" si="11"/>
        <v>400</v>
      </c>
      <c r="M138" s="73">
        <f t="shared" si="12"/>
        <v>400</v>
      </c>
      <c r="N138" s="73">
        <f t="shared" si="13"/>
        <v>400</v>
      </c>
      <c r="O138" s="73">
        <f t="shared" si="7"/>
        <v>400.09999999999997</v>
      </c>
      <c r="P138" s="73">
        <f t="shared" si="7"/>
        <v>400</v>
      </c>
      <c r="Q138" s="73">
        <f t="shared" si="7"/>
        <v>400</v>
      </c>
      <c r="R138" s="73">
        <f t="shared" si="7"/>
        <v>400</v>
      </c>
      <c r="S138" s="73">
        <f t="shared" si="7"/>
        <v>400</v>
      </c>
      <c r="T138" s="73">
        <f t="shared" si="7"/>
        <v>400</v>
      </c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</row>
    <row r="139" spans="1:36" hidden="1" x14ac:dyDescent="0.25">
      <c r="A139" s="71">
        <v>41153</v>
      </c>
      <c r="B139" s="72">
        <f t="shared" ref="B139:B171" si="14">MONTH(A139)</f>
        <v>9</v>
      </c>
      <c r="C139" s="73">
        <v>117.9</v>
      </c>
      <c r="D139" s="73">
        <v>118.1</v>
      </c>
      <c r="E139" s="73">
        <v>113.4</v>
      </c>
      <c r="F139" s="73">
        <v>117.4</v>
      </c>
      <c r="G139" s="73">
        <v>113.1</v>
      </c>
      <c r="H139" s="73">
        <v>110.7</v>
      </c>
      <c r="I139" s="73">
        <v>110.6</v>
      </c>
      <c r="J139" s="73">
        <v>119</v>
      </c>
      <c r="K139" s="73">
        <v>116.5</v>
      </c>
      <c r="L139" s="73" t="str">
        <f t="shared" si="11"/>
        <v/>
      </c>
      <c r="M139" s="73" t="str">
        <f t="shared" si="12"/>
        <v/>
      </c>
      <c r="N139" s="73" t="str">
        <f t="shared" si="13"/>
        <v/>
      </c>
      <c r="O139" s="73" t="str">
        <f t="shared" si="7"/>
        <v/>
      </c>
      <c r="P139" s="73" t="str">
        <f t="shared" si="7"/>
        <v/>
      </c>
      <c r="Q139" s="73" t="str">
        <f t="shared" si="7"/>
        <v/>
      </c>
      <c r="R139" s="73" t="str">
        <f t="shared" si="7"/>
        <v/>
      </c>
      <c r="S139" s="73" t="str">
        <f t="shared" si="7"/>
        <v/>
      </c>
      <c r="T139" s="73" t="str">
        <f t="shared" si="7"/>
        <v/>
      </c>
      <c r="U139" s="74"/>
      <c r="V139" s="74"/>
      <c r="W139" s="74"/>
      <c r="X139" s="74"/>
      <c r="Y139" s="74"/>
      <c r="Z139" s="74"/>
      <c r="AA139" s="74"/>
      <c r="AB139" s="73"/>
      <c r="AC139" s="73"/>
      <c r="AD139" s="73"/>
      <c r="AE139" s="73"/>
      <c r="AF139" s="73"/>
      <c r="AG139" s="73"/>
      <c r="AH139" s="73"/>
      <c r="AI139" s="73"/>
      <c r="AJ139" s="73"/>
    </row>
    <row r="140" spans="1:36" hidden="1" x14ac:dyDescent="0.25">
      <c r="A140" s="71">
        <v>41244</v>
      </c>
      <c r="B140" s="72">
        <f t="shared" si="14"/>
        <v>12</v>
      </c>
      <c r="C140" s="73">
        <v>117.9</v>
      </c>
      <c r="D140" s="73">
        <v>118.1</v>
      </c>
      <c r="E140" s="73">
        <v>113.4</v>
      </c>
      <c r="F140" s="73">
        <v>117.4</v>
      </c>
      <c r="G140" s="73">
        <v>111.8</v>
      </c>
      <c r="H140" s="73">
        <v>110.7</v>
      </c>
      <c r="I140" s="73">
        <v>109.9</v>
      </c>
      <c r="J140" s="73">
        <v>118.6</v>
      </c>
      <c r="K140" s="73">
        <v>116.4</v>
      </c>
      <c r="L140" s="73" t="str">
        <f t="shared" si="11"/>
        <v/>
      </c>
      <c r="M140" s="73" t="str">
        <f t="shared" si="12"/>
        <v/>
      </c>
      <c r="N140" s="73" t="str">
        <f t="shared" si="13"/>
        <v/>
      </c>
      <c r="O140" s="73" t="str">
        <f t="shared" si="7"/>
        <v/>
      </c>
      <c r="P140" s="73" t="str">
        <f t="shared" si="7"/>
        <v/>
      </c>
      <c r="Q140" s="73" t="str">
        <f t="shared" si="7"/>
        <v/>
      </c>
      <c r="R140" s="73" t="str">
        <f t="shared" si="7"/>
        <v/>
      </c>
      <c r="S140" s="73" t="str">
        <f t="shared" si="7"/>
        <v/>
      </c>
      <c r="T140" s="73" t="str">
        <f t="shared" si="7"/>
        <v/>
      </c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</row>
    <row r="141" spans="1:36" hidden="1" x14ac:dyDescent="0.25">
      <c r="A141" s="71">
        <v>41334</v>
      </c>
      <c r="B141" s="72">
        <f t="shared" si="14"/>
        <v>3</v>
      </c>
      <c r="C141" s="73">
        <v>119.3</v>
      </c>
      <c r="D141" s="73">
        <v>125.4</v>
      </c>
      <c r="E141" s="73">
        <v>113.4</v>
      </c>
      <c r="F141" s="73">
        <v>120.1</v>
      </c>
      <c r="G141" s="73">
        <v>111.8</v>
      </c>
      <c r="H141" s="73">
        <v>110.7</v>
      </c>
      <c r="I141" s="73">
        <v>129.4</v>
      </c>
      <c r="J141" s="73">
        <v>118.6</v>
      </c>
      <c r="K141" s="73">
        <v>119.2</v>
      </c>
      <c r="L141" s="73" t="str">
        <f t="shared" si="11"/>
        <v/>
      </c>
      <c r="M141" s="73" t="str">
        <f t="shared" si="12"/>
        <v/>
      </c>
      <c r="N141" s="73" t="str">
        <f t="shared" si="13"/>
        <v/>
      </c>
      <c r="O141" s="73" t="str">
        <f t="shared" si="7"/>
        <v/>
      </c>
      <c r="P141" s="73" t="str">
        <f t="shared" si="7"/>
        <v/>
      </c>
      <c r="Q141" s="73" t="str">
        <f t="shared" si="7"/>
        <v/>
      </c>
      <c r="R141" s="73" t="str">
        <f t="shared" si="7"/>
        <v/>
      </c>
      <c r="S141" s="73" t="str">
        <f t="shared" si="7"/>
        <v/>
      </c>
      <c r="T141" s="73" t="str">
        <f t="shared" si="7"/>
        <v/>
      </c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</row>
    <row r="142" spans="1:36" x14ac:dyDescent="0.25">
      <c r="A142" s="71">
        <v>41426</v>
      </c>
      <c r="B142" s="72">
        <f t="shared" si="14"/>
        <v>6</v>
      </c>
      <c r="C142" s="73">
        <v>119.3</v>
      </c>
      <c r="D142" s="73">
        <v>125.4</v>
      </c>
      <c r="E142" s="73">
        <v>113.4</v>
      </c>
      <c r="F142" s="73">
        <v>112</v>
      </c>
      <c r="G142" s="73">
        <v>111.8</v>
      </c>
      <c r="H142" s="73">
        <v>110.7</v>
      </c>
      <c r="I142" s="73">
        <v>130.6</v>
      </c>
      <c r="J142" s="73">
        <v>118.6</v>
      </c>
      <c r="K142" s="73">
        <v>118.4</v>
      </c>
      <c r="L142" s="73">
        <f t="shared" si="11"/>
        <v>474.40000000000003</v>
      </c>
      <c r="M142" s="73">
        <f t="shared" si="12"/>
        <v>487</v>
      </c>
      <c r="N142" s="73">
        <f t="shared" si="13"/>
        <v>453.6</v>
      </c>
      <c r="O142" s="73">
        <f t="shared" si="7"/>
        <v>466.9</v>
      </c>
      <c r="P142" s="73">
        <f t="shared" si="7"/>
        <v>448.5</v>
      </c>
      <c r="Q142" s="73">
        <f t="shared" si="7"/>
        <v>442.8</v>
      </c>
      <c r="R142" s="73">
        <f t="shared" si="7"/>
        <v>480.5</v>
      </c>
      <c r="S142" s="73">
        <f t="shared" si="7"/>
        <v>474.79999999999995</v>
      </c>
      <c r="T142" s="73">
        <f t="shared" si="7"/>
        <v>470.5</v>
      </c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</row>
    <row r="143" spans="1:36" hidden="1" x14ac:dyDescent="0.25">
      <c r="A143" s="71">
        <v>41518</v>
      </c>
      <c r="B143" s="72">
        <f t="shared" si="14"/>
        <v>9</v>
      </c>
      <c r="C143" s="73">
        <v>123.5</v>
      </c>
      <c r="D143" s="73">
        <v>125.4</v>
      </c>
      <c r="E143" s="73">
        <v>134.80000000000001</v>
      </c>
      <c r="F143" s="73">
        <v>114.2</v>
      </c>
      <c r="G143" s="73">
        <v>116.4</v>
      </c>
      <c r="H143" s="73">
        <v>112.7</v>
      </c>
      <c r="I143" s="73">
        <v>131</v>
      </c>
      <c r="J143" s="73">
        <v>122.3</v>
      </c>
      <c r="K143" s="73">
        <v>123.6</v>
      </c>
      <c r="L143" s="73" t="str">
        <f t="shared" si="11"/>
        <v/>
      </c>
      <c r="M143" s="73" t="str">
        <f t="shared" si="12"/>
        <v/>
      </c>
      <c r="N143" s="73" t="str">
        <f t="shared" si="13"/>
        <v/>
      </c>
      <c r="O143" s="73" t="str">
        <f t="shared" si="7"/>
        <v/>
      </c>
      <c r="P143" s="73" t="str">
        <f t="shared" si="7"/>
        <v/>
      </c>
      <c r="Q143" s="73" t="str">
        <f t="shared" si="7"/>
        <v/>
      </c>
      <c r="R143" s="73" t="str">
        <f t="shared" si="7"/>
        <v/>
      </c>
      <c r="S143" s="73" t="str">
        <f t="shared" si="7"/>
        <v/>
      </c>
      <c r="T143" s="73" t="str">
        <f t="shared" si="7"/>
        <v/>
      </c>
      <c r="U143" s="74"/>
      <c r="V143" s="74"/>
      <c r="W143" s="74"/>
      <c r="X143" s="74"/>
      <c r="Y143" s="74"/>
      <c r="Z143" s="74"/>
      <c r="AA143" s="74"/>
      <c r="AB143" s="73"/>
      <c r="AC143" s="73"/>
      <c r="AD143" s="73"/>
      <c r="AE143" s="73"/>
      <c r="AF143" s="73"/>
      <c r="AG143" s="73"/>
      <c r="AH143" s="73"/>
      <c r="AI143" s="73"/>
      <c r="AJ143" s="73"/>
    </row>
    <row r="144" spans="1:36" hidden="1" x14ac:dyDescent="0.25">
      <c r="A144" s="71">
        <v>41609</v>
      </c>
      <c r="B144" s="72">
        <f t="shared" si="14"/>
        <v>12</v>
      </c>
      <c r="C144" s="73">
        <v>123.5</v>
      </c>
      <c r="D144" s="73">
        <v>125.4</v>
      </c>
      <c r="E144" s="73">
        <v>134.80000000000001</v>
      </c>
      <c r="F144" s="73">
        <v>115.3</v>
      </c>
      <c r="G144" s="73">
        <v>116.4</v>
      </c>
      <c r="H144" s="73">
        <v>112.7</v>
      </c>
      <c r="I144" s="73">
        <v>131</v>
      </c>
      <c r="J144" s="73">
        <v>122.3</v>
      </c>
      <c r="K144" s="73">
        <v>123.7</v>
      </c>
      <c r="L144" s="73" t="str">
        <f t="shared" si="11"/>
        <v/>
      </c>
      <c r="M144" s="73" t="str">
        <f t="shared" si="12"/>
        <v/>
      </c>
      <c r="N144" s="73" t="str">
        <f t="shared" si="13"/>
        <v/>
      </c>
      <c r="O144" s="73" t="str">
        <f t="shared" si="7"/>
        <v/>
      </c>
      <c r="P144" s="73" t="str">
        <f t="shared" si="7"/>
        <v/>
      </c>
      <c r="Q144" s="73" t="str">
        <f t="shared" si="7"/>
        <v/>
      </c>
      <c r="R144" s="73" t="str">
        <f t="shared" si="7"/>
        <v/>
      </c>
      <c r="S144" s="73" t="str">
        <f t="shared" si="7"/>
        <v/>
      </c>
      <c r="T144" s="73" t="str">
        <f t="shared" si="7"/>
        <v/>
      </c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</row>
    <row r="145" spans="1:36" hidden="1" x14ac:dyDescent="0.25">
      <c r="A145" s="71">
        <v>41699</v>
      </c>
      <c r="B145" s="72">
        <f t="shared" si="14"/>
        <v>3</v>
      </c>
      <c r="C145" s="73">
        <v>123.5</v>
      </c>
      <c r="D145" s="73">
        <v>128.5</v>
      </c>
      <c r="E145" s="73">
        <v>134.80000000000001</v>
      </c>
      <c r="F145" s="73">
        <v>124.9</v>
      </c>
      <c r="G145" s="73">
        <v>116.4</v>
      </c>
      <c r="H145" s="73">
        <v>106.6</v>
      </c>
      <c r="I145" s="73">
        <v>137.9</v>
      </c>
      <c r="J145" s="73">
        <v>122.3</v>
      </c>
      <c r="K145" s="73">
        <v>125.4</v>
      </c>
      <c r="L145" s="73" t="str">
        <f t="shared" si="11"/>
        <v/>
      </c>
      <c r="M145" s="73" t="str">
        <f t="shared" si="12"/>
        <v/>
      </c>
      <c r="N145" s="73" t="str">
        <f t="shared" si="13"/>
        <v/>
      </c>
      <c r="O145" s="73" t="str">
        <f t="shared" si="7"/>
        <v/>
      </c>
      <c r="P145" s="73" t="str">
        <f t="shared" si="7"/>
        <v/>
      </c>
      <c r="Q145" s="73" t="str">
        <f t="shared" si="7"/>
        <v/>
      </c>
      <c r="R145" s="73" t="str">
        <f t="shared" si="7"/>
        <v/>
      </c>
      <c r="S145" s="73" t="str">
        <f t="shared" si="7"/>
        <v/>
      </c>
      <c r="T145" s="73" t="str">
        <f t="shared" si="7"/>
        <v/>
      </c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</row>
    <row r="146" spans="1:36" x14ac:dyDescent="0.25">
      <c r="A146" s="71">
        <v>41791</v>
      </c>
      <c r="B146" s="72">
        <f t="shared" si="14"/>
        <v>6</v>
      </c>
      <c r="C146" s="73">
        <v>123.5</v>
      </c>
      <c r="D146" s="73">
        <v>128.5</v>
      </c>
      <c r="E146" s="73">
        <v>134.80000000000001</v>
      </c>
      <c r="F146" s="73">
        <v>115.3</v>
      </c>
      <c r="G146" s="73">
        <v>116.4</v>
      </c>
      <c r="H146" s="73">
        <v>106.6</v>
      </c>
      <c r="I146" s="73">
        <v>137.19999999999999</v>
      </c>
      <c r="J146" s="73">
        <v>122.3</v>
      </c>
      <c r="K146" s="73">
        <v>124.5</v>
      </c>
      <c r="L146" s="73">
        <f t="shared" si="11"/>
        <v>494</v>
      </c>
      <c r="M146" s="73">
        <f t="shared" si="12"/>
        <v>507.8</v>
      </c>
      <c r="N146" s="73">
        <f t="shared" si="13"/>
        <v>539.20000000000005</v>
      </c>
      <c r="O146" s="73">
        <f t="shared" si="7"/>
        <v>469.7</v>
      </c>
      <c r="P146" s="73">
        <f t="shared" si="7"/>
        <v>465.6</v>
      </c>
      <c r="Q146" s="73">
        <f t="shared" si="7"/>
        <v>438.6</v>
      </c>
      <c r="R146" s="73">
        <f t="shared" si="7"/>
        <v>537.09999999999991</v>
      </c>
      <c r="S146" s="73">
        <f t="shared" si="7"/>
        <v>489.2</v>
      </c>
      <c r="T146" s="73">
        <f t="shared" si="7"/>
        <v>497.20000000000005</v>
      </c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</row>
    <row r="147" spans="1:36" hidden="1" x14ac:dyDescent="0.25">
      <c r="A147" s="71">
        <v>41883</v>
      </c>
      <c r="B147" s="72">
        <f t="shared" si="14"/>
        <v>9</v>
      </c>
      <c r="C147" s="73">
        <v>114.5</v>
      </c>
      <c r="D147" s="73">
        <v>117.6</v>
      </c>
      <c r="E147" s="73">
        <v>139.4</v>
      </c>
      <c r="F147" s="73">
        <v>115.6</v>
      </c>
      <c r="G147" s="73">
        <v>111.2</v>
      </c>
      <c r="H147" s="73">
        <v>98.3</v>
      </c>
      <c r="I147" s="73">
        <v>129.19999999999999</v>
      </c>
      <c r="J147" s="73">
        <v>112.6</v>
      </c>
      <c r="K147" s="73">
        <v>118.2</v>
      </c>
      <c r="L147" s="73" t="str">
        <f t="shared" si="11"/>
        <v/>
      </c>
      <c r="M147" s="73" t="str">
        <f t="shared" si="12"/>
        <v/>
      </c>
      <c r="N147" s="73" t="str">
        <f t="shared" si="13"/>
        <v/>
      </c>
      <c r="O147" s="73" t="str">
        <f t="shared" si="7"/>
        <v/>
      </c>
      <c r="P147" s="73" t="str">
        <f t="shared" si="7"/>
        <v/>
      </c>
      <c r="Q147" s="73" t="str">
        <f t="shared" si="7"/>
        <v/>
      </c>
      <c r="R147" s="73" t="str">
        <f t="shared" si="7"/>
        <v/>
      </c>
      <c r="S147" s="73" t="str">
        <f t="shared" si="7"/>
        <v/>
      </c>
      <c r="T147" s="73" t="str">
        <f t="shared" si="7"/>
        <v/>
      </c>
      <c r="U147" s="74"/>
      <c r="V147" s="74"/>
      <c r="W147" s="74"/>
      <c r="X147" s="74"/>
      <c r="Y147" s="74"/>
      <c r="Z147" s="74"/>
      <c r="AA147" s="74"/>
      <c r="AB147" s="73"/>
      <c r="AC147" s="73"/>
      <c r="AD147" s="73"/>
      <c r="AE147" s="73"/>
      <c r="AF147" s="73"/>
      <c r="AG147" s="73"/>
      <c r="AH147" s="73"/>
      <c r="AI147" s="73"/>
      <c r="AJ147" s="73"/>
    </row>
    <row r="148" spans="1:36" hidden="1" x14ac:dyDescent="0.25">
      <c r="A148" s="71">
        <v>41974</v>
      </c>
      <c r="B148" s="72">
        <f t="shared" si="14"/>
        <v>12</v>
      </c>
      <c r="C148" s="73">
        <v>114.5</v>
      </c>
      <c r="D148" s="73">
        <v>117.6</v>
      </c>
      <c r="E148" s="73">
        <v>139.4</v>
      </c>
      <c r="F148" s="73">
        <v>115.6</v>
      </c>
      <c r="G148" s="73">
        <v>111.2</v>
      </c>
      <c r="H148" s="73">
        <v>98.3</v>
      </c>
      <c r="I148" s="73">
        <v>129.19999999999999</v>
      </c>
      <c r="J148" s="73">
        <v>112.6</v>
      </c>
      <c r="K148" s="73">
        <v>118.2</v>
      </c>
      <c r="L148" s="73" t="str">
        <f t="shared" si="11"/>
        <v/>
      </c>
      <c r="M148" s="73" t="str">
        <f t="shared" si="12"/>
        <v/>
      </c>
      <c r="N148" s="73" t="str">
        <f t="shared" si="13"/>
        <v/>
      </c>
      <c r="O148" s="73" t="str">
        <f t="shared" si="7"/>
        <v/>
      </c>
      <c r="P148" s="73" t="str">
        <f t="shared" si="7"/>
        <v/>
      </c>
      <c r="Q148" s="73" t="str">
        <f t="shared" si="7"/>
        <v/>
      </c>
      <c r="R148" s="73" t="str">
        <f t="shared" si="7"/>
        <v/>
      </c>
      <c r="S148" s="73" t="str">
        <f t="shared" si="7"/>
        <v/>
      </c>
      <c r="T148" s="73" t="str">
        <f t="shared" si="7"/>
        <v/>
      </c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</row>
    <row r="149" spans="1:36" hidden="1" x14ac:dyDescent="0.25">
      <c r="A149" s="71">
        <v>42064</v>
      </c>
      <c r="B149" s="72">
        <f t="shared" si="14"/>
        <v>3</v>
      </c>
      <c r="C149" s="73">
        <v>114.5</v>
      </c>
      <c r="D149" s="73">
        <v>122.4</v>
      </c>
      <c r="E149" s="73">
        <v>139.4</v>
      </c>
      <c r="F149" s="73">
        <v>125.5</v>
      </c>
      <c r="G149" s="73">
        <v>111.2</v>
      </c>
      <c r="H149" s="73">
        <v>98.3</v>
      </c>
      <c r="I149" s="73">
        <v>135.6</v>
      </c>
      <c r="J149" s="73">
        <v>112.6</v>
      </c>
      <c r="K149" s="73">
        <v>120.5</v>
      </c>
      <c r="L149" s="73" t="str">
        <f t="shared" si="11"/>
        <v/>
      </c>
      <c r="M149" s="73" t="str">
        <f t="shared" si="12"/>
        <v/>
      </c>
      <c r="N149" s="73" t="str">
        <f t="shared" si="13"/>
        <v/>
      </c>
      <c r="O149" s="73" t="str">
        <f t="shared" si="7"/>
        <v/>
      </c>
      <c r="P149" s="73" t="str">
        <f t="shared" si="7"/>
        <v/>
      </c>
      <c r="Q149" s="73" t="str">
        <f t="shared" si="7"/>
        <v/>
      </c>
      <c r="R149" s="73" t="str">
        <f t="shared" si="7"/>
        <v/>
      </c>
      <c r="S149" s="73" t="str">
        <f t="shared" si="7"/>
        <v/>
      </c>
      <c r="T149" s="73" t="str">
        <f t="shared" si="7"/>
        <v/>
      </c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</row>
    <row r="150" spans="1:36" x14ac:dyDescent="0.25">
      <c r="A150" s="71">
        <v>42156</v>
      </c>
      <c r="B150" s="72">
        <f t="shared" si="14"/>
        <v>6</v>
      </c>
      <c r="C150" s="73">
        <v>114.5</v>
      </c>
      <c r="D150" s="73">
        <v>123.9</v>
      </c>
      <c r="E150" s="73">
        <v>139.4</v>
      </c>
      <c r="F150" s="73">
        <v>115.1</v>
      </c>
      <c r="G150" s="73">
        <v>111.2</v>
      </c>
      <c r="H150" s="73">
        <v>98.3</v>
      </c>
      <c r="I150" s="73">
        <v>135.6</v>
      </c>
      <c r="J150" s="73">
        <v>112.6</v>
      </c>
      <c r="K150" s="73">
        <v>119.8</v>
      </c>
      <c r="L150" s="73">
        <f t="shared" si="11"/>
        <v>458</v>
      </c>
      <c r="M150" s="73">
        <f t="shared" si="12"/>
        <v>481.5</v>
      </c>
      <c r="N150" s="73">
        <f t="shared" si="13"/>
        <v>557.6</v>
      </c>
      <c r="O150" s="73">
        <f t="shared" si="7"/>
        <v>471.79999999999995</v>
      </c>
      <c r="P150" s="73">
        <f t="shared" si="7"/>
        <v>444.8</v>
      </c>
      <c r="Q150" s="73">
        <f t="shared" si="7"/>
        <v>393.2</v>
      </c>
      <c r="R150" s="73">
        <f t="shared" si="7"/>
        <v>529.6</v>
      </c>
      <c r="S150" s="73">
        <f t="shared" si="7"/>
        <v>450.4</v>
      </c>
      <c r="T150" s="73">
        <f t="shared" si="7"/>
        <v>476.7</v>
      </c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</row>
    <row r="151" spans="1:36" hidden="1" x14ac:dyDescent="0.25">
      <c r="A151" s="71">
        <v>42248</v>
      </c>
      <c r="B151" s="72">
        <f t="shared" si="14"/>
        <v>9</v>
      </c>
      <c r="C151" s="73">
        <v>109.3</v>
      </c>
      <c r="D151" s="73">
        <v>123.9</v>
      </c>
      <c r="E151" s="73">
        <v>141.4</v>
      </c>
      <c r="F151" s="73">
        <v>106.2</v>
      </c>
      <c r="G151" s="73">
        <v>118</v>
      </c>
      <c r="H151" s="73">
        <v>100.2</v>
      </c>
      <c r="I151" s="73">
        <v>135.6</v>
      </c>
      <c r="J151" s="73">
        <v>107.4</v>
      </c>
      <c r="K151" s="73">
        <v>118.1</v>
      </c>
      <c r="L151" s="73" t="str">
        <f t="shared" si="11"/>
        <v/>
      </c>
      <c r="M151" s="73" t="str">
        <f t="shared" si="12"/>
        <v/>
      </c>
      <c r="N151" s="73" t="str">
        <f t="shared" si="13"/>
        <v/>
      </c>
      <c r="O151" s="73" t="str">
        <f t="shared" si="7"/>
        <v/>
      </c>
      <c r="P151" s="73" t="str">
        <f t="shared" si="7"/>
        <v/>
      </c>
      <c r="Q151" s="73" t="str">
        <f t="shared" si="7"/>
        <v/>
      </c>
      <c r="R151" s="73" t="str">
        <f t="shared" si="7"/>
        <v/>
      </c>
      <c r="S151" s="73" t="str">
        <f t="shared" si="7"/>
        <v/>
      </c>
      <c r="T151" s="73" t="str">
        <f t="shared" si="7"/>
        <v/>
      </c>
      <c r="U151" s="74"/>
      <c r="V151" s="74"/>
      <c r="W151" s="74"/>
      <c r="X151" s="74"/>
      <c r="Y151" s="74"/>
      <c r="Z151" s="74"/>
      <c r="AA151" s="74"/>
      <c r="AB151" s="73"/>
      <c r="AC151" s="73"/>
      <c r="AD151" s="73"/>
      <c r="AE151" s="73"/>
      <c r="AF151" s="73"/>
      <c r="AG151" s="73"/>
      <c r="AH151" s="73"/>
      <c r="AI151" s="73"/>
      <c r="AJ151" s="73"/>
    </row>
    <row r="152" spans="1:36" hidden="1" x14ac:dyDescent="0.25">
      <c r="A152" s="71">
        <v>42339</v>
      </c>
      <c r="B152" s="72">
        <f t="shared" si="14"/>
        <v>12</v>
      </c>
      <c r="C152" s="73">
        <v>109.3</v>
      </c>
      <c r="D152" s="73">
        <v>123.9</v>
      </c>
      <c r="E152" s="73">
        <v>141.4</v>
      </c>
      <c r="F152" s="73">
        <v>106.2</v>
      </c>
      <c r="G152" s="73">
        <v>118</v>
      </c>
      <c r="H152" s="73">
        <v>100.2</v>
      </c>
      <c r="I152" s="73">
        <v>135.6</v>
      </c>
      <c r="J152" s="73">
        <v>107.4</v>
      </c>
      <c r="K152" s="73">
        <v>118.1</v>
      </c>
      <c r="L152" s="73" t="str">
        <f t="shared" si="11"/>
        <v/>
      </c>
      <c r="M152" s="73" t="str">
        <f t="shared" si="12"/>
        <v/>
      </c>
      <c r="N152" s="73" t="str">
        <f t="shared" si="13"/>
        <v/>
      </c>
      <c r="O152" s="73" t="str">
        <f t="shared" ref="O152:O162" si="15">IF($B152=6,SUM(F149:F152),"")</f>
        <v/>
      </c>
      <c r="P152" s="73" t="str">
        <f t="shared" ref="P152:P162" si="16">IF($B152=6,SUM(G149:G152),"")</f>
        <v/>
      </c>
      <c r="Q152" s="73" t="str">
        <f t="shared" ref="Q152:Q162" si="17">IF($B152=6,SUM(H149:H152),"")</f>
        <v/>
      </c>
      <c r="R152" s="73" t="str">
        <f t="shared" ref="R152:R162" si="18">IF($B152=6,SUM(I149:I152),"")</f>
        <v/>
      </c>
      <c r="S152" s="73" t="str">
        <f t="shared" ref="S152:S162" si="19">IF($B152=6,SUM(J149:J152),"")</f>
        <v/>
      </c>
      <c r="T152" s="73" t="str">
        <f t="shared" ref="T152:T162" si="20">IF($B152=6,SUM(K149:K152),"")</f>
        <v/>
      </c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</row>
    <row r="153" spans="1:36" hidden="1" x14ac:dyDescent="0.25">
      <c r="A153" s="71">
        <v>42430</v>
      </c>
      <c r="B153" s="72">
        <f t="shared" si="14"/>
        <v>3</v>
      </c>
      <c r="C153" s="73">
        <v>109.3</v>
      </c>
      <c r="D153" s="73">
        <v>121.4</v>
      </c>
      <c r="E153" s="73">
        <v>141.4</v>
      </c>
      <c r="F153" s="73">
        <v>111.4</v>
      </c>
      <c r="G153" s="73">
        <v>118</v>
      </c>
      <c r="H153" s="73">
        <v>100.2</v>
      </c>
      <c r="I153" s="73">
        <v>128.1</v>
      </c>
      <c r="J153" s="73">
        <v>107.4</v>
      </c>
      <c r="K153" s="73">
        <v>117.9</v>
      </c>
      <c r="L153" s="73" t="str">
        <f t="shared" si="11"/>
        <v/>
      </c>
      <c r="M153" s="73" t="str">
        <f t="shared" si="12"/>
        <v/>
      </c>
      <c r="N153" s="73" t="str">
        <f t="shared" si="13"/>
        <v/>
      </c>
      <c r="O153" s="73" t="str">
        <f t="shared" si="15"/>
        <v/>
      </c>
      <c r="P153" s="73" t="str">
        <f t="shared" si="16"/>
        <v/>
      </c>
      <c r="Q153" s="73" t="str">
        <f t="shared" si="17"/>
        <v/>
      </c>
      <c r="R153" s="73" t="str">
        <f t="shared" si="18"/>
        <v/>
      </c>
      <c r="S153" s="73" t="str">
        <f t="shared" si="19"/>
        <v/>
      </c>
      <c r="T153" s="73" t="str">
        <f t="shared" si="20"/>
        <v/>
      </c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</row>
    <row r="154" spans="1:36" x14ac:dyDescent="0.25">
      <c r="A154" s="71">
        <v>42522</v>
      </c>
      <c r="B154" s="72">
        <f t="shared" si="14"/>
        <v>6</v>
      </c>
      <c r="C154" s="73">
        <v>109.3</v>
      </c>
      <c r="D154" s="73">
        <v>121.5</v>
      </c>
      <c r="E154" s="73">
        <v>141.4</v>
      </c>
      <c r="F154" s="73">
        <v>106.2</v>
      </c>
      <c r="G154" s="73">
        <v>118</v>
      </c>
      <c r="H154" s="73">
        <v>100.2</v>
      </c>
      <c r="I154" s="73">
        <v>128.1</v>
      </c>
      <c r="J154" s="73">
        <v>107.4</v>
      </c>
      <c r="K154" s="73">
        <v>117.4</v>
      </c>
      <c r="L154" s="73">
        <f t="shared" si="11"/>
        <v>437.2</v>
      </c>
      <c r="M154" s="73">
        <f t="shared" si="12"/>
        <v>490.70000000000005</v>
      </c>
      <c r="N154" s="73">
        <f t="shared" si="13"/>
        <v>565.6</v>
      </c>
      <c r="O154" s="73">
        <f t="shared" si="15"/>
        <v>430</v>
      </c>
      <c r="P154" s="73">
        <f t="shared" si="16"/>
        <v>472</v>
      </c>
      <c r="Q154" s="73">
        <f t="shared" si="17"/>
        <v>400.8</v>
      </c>
      <c r="R154" s="73">
        <f t="shared" si="18"/>
        <v>527.4</v>
      </c>
      <c r="S154" s="73">
        <f t="shared" si="19"/>
        <v>429.6</v>
      </c>
      <c r="T154" s="73">
        <f t="shared" si="20"/>
        <v>471.5</v>
      </c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</row>
    <row r="155" spans="1:36" hidden="1" x14ac:dyDescent="0.25">
      <c r="A155" s="71">
        <v>42614</v>
      </c>
      <c r="B155" s="72">
        <f t="shared" si="14"/>
        <v>9</v>
      </c>
      <c r="C155" s="73">
        <v>120.7</v>
      </c>
      <c r="D155" s="73">
        <v>121.5</v>
      </c>
      <c r="E155" s="73">
        <v>145.9</v>
      </c>
      <c r="F155" s="73">
        <v>118.5</v>
      </c>
      <c r="G155" s="73">
        <v>121.6</v>
      </c>
      <c r="H155" s="73">
        <v>103.7</v>
      </c>
      <c r="I155" s="73">
        <v>128.1</v>
      </c>
      <c r="J155" s="73">
        <v>114.2</v>
      </c>
      <c r="K155" s="73">
        <v>123.7</v>
      </c>
      <c r="L155" s="73" t="str">
        <f t="shared" si="11"/>
        <v/>
      </c>
      <c r="M155" s="73" t="str">
        <f t="shared" si="12"/>
        <v/>
      </c>
      <c r="N155" s="73" t="str">
        <f t="shared" si="13"/>
        <v/>
      </c>
      <c r="O155" s="73" t="str">
        <f t="shared" si="15"/>
        <v/>
      </c>
      <c r="P155" s="73" t="str">
        <f t="shared" si="16"/>
        <v/>
      </c>
      <c r="Q155" s="73" t="str">
        <f t="shared" si="17"/>
        <v/>
      </c>
      <c r="R155" s="73" t="str">
        <f t="shared" si="18"/>
        <v/>
      </c>
      <c r="S155" s="73" t="str">
        <f t="shared" si="19"/>
        <v/>
      </c>
      <c r="T155" s="73" t="str">
        <f t="shared" si="20"/>
        <v/>
      </c>
      <c r="U155" s="74"/>
      <c r="V155" s="74"/>
      <c r="W155" s="74"/>
      <c r="X155" s="74"/>
      <c r="Y155" s="74"/>
      <c r="Z155" s="74"/>
      <c r="AA155" s="74"/>
      <c r="AB155" s="73"/>
      <c r="AC155" s="73"/>
      <c r="AD155" s="73"/>
      <c r="AE155" s="73"/>
      <c r="AF155" s="73"/>
      <c r="AG155" s="73"/>
      <c r="AH155" s="73"/>
      <c r="AI155" s="73"/>
      <c r="AJ155" s="73"/>
    </row>
    <row r="156" spans="1:36" hidden="1" x14ac:dyDescent="0.25">
      <c r="A156" s="71">
        <v>42705</v>
      </c>
      <c r="B156" s="72">
        <f t="shared" si="14"/>
        <v>12</v>
      </c>
      <c r="C156" s="73">
        <v>120.7</v>
      </c>
      <c r="D156" s="73">
        <v>121.5</v>
      </c>
      <c r="E156" s="73">
        <v>145.9</v>
      </c>
      <c r="F156" s="73">
        <v>118.5</v>
      </c>
      <c r="G156" s="73">
        <v>121.6</v>
      </c>
      <c r="H156" s="73">
        <v>103.7</v>
      </c>
      <c r="I156" s="73">
        <v>128.1</v>
      </c>
      <c r="J156" s="73">
        <v>114.2</v>
      </c>
      <c r="K156" s="73">
        <v>123.7</v>
      </c>
      <c r="L156" s="73" t="str">
        <f t="shared" si="11"/>
        <v/>
      </c>
      <c r="M156" s="73" t="str">
        <f t="shared" si="12"/>
        <v/>
      </c>
      <c r="N156" s="73" t="str">
        <f t="shared" si="13"/>
        <v/>
      </c>
      <c r="O156" s="73" t="str">
        <f t="shared" si="15"/>
        <v/>
      </c>
      <c r="P156" s="73" t="str">
        <f t="shared" si="16"/>
        <v/>
      </c>
      <c r="Q156" s="73" t="str">
        <f t="shared" si="17"/>
        <v/>
      </c>
      <c r="R156" s="73" t="str">
        <f t="shared" si="18"/>
        <v/>
      </c>
      <c r="S156" s="73" t="str">
        <f t="shared" si="19"/>
        <v/>
      </c>
      <c r="T156" s="73" t="str">
        <f t="shared" si="20"/>
        <v/>
      </c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</row>
    <row r="157" spans="1:36" hidden="1" x14ac:dyDescent="0.25">
      <c r="A157" s="71">
        <v>42795</v>
      </c>
      <c r="B157" s="72">
        <f t="shared" si="14"/>
        <v>3</v>
      </c>
      <c r="C157" s="73">
        <v>120.7</v>
      </c>
      <c r="D157" s="73">
        <v>130.80000000000001</v>
      </c>
      <c r="E157" s="73">
        <v>145.9</v>
      </c>
      <c r="F157" s="73">
        <v>125.5</v>
      </c>
      <c r="G157" s="73">
        <v>121.6</v>
      </c>
      <c r="H157" s="73">
        <v>103.7</v>
      </c>
      <c r="I157" s="73">
        <v>128.1</v>
      </c>
      <c r="J157" s="73">
        <v>114.2</v>
      </c>
      <c r="K157" s="73">
        <v>126.8</v>
      </c>
      <c r="L157" s="73" t="str">
        <f t="shared" si="11"/>
        <v/>
      </c>
      <c r="M157" s="73" t="str">
        <f t="shared" si="12"/>
        <v/>
      </c>
      <c r="N157" s="73" t="str">
        <f t="shared" si="13"/>
        <v/>
      </c>
      <c r="O157" s="73" t="str">
        <f t="shared" si="15"/>
        <v/>
      </c>
      <c r="P157" s="73" t="str">
        <f t="shared" si="16"/>
        <v/>
      </c>
      <c r="Q157" s="73" t="str">
        <f t="shared" si="17"/>
        <v/>
      </c>
      <c r="R157" s="73" t="str">
        <f t="shared" si="18"/>
        <v/>
      </c>
      <c r="S157" s="73" t="str">
        <f t="shared" si="19"/>
        <v/>
      </c>
      <c r="T157" s="73" t="str">
        <f t="shared" si="20"/>
        <v/>
      </c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</row>
    <row r="158" spans="1:36" x14ac:dyDescent="0.25">
      <c r="A158" s="71">
        <v>42887</v>
      </c>
      <c r="B158" s="72">
        <f t="shared" si="14"/>
        <v>6</v>
      </c>
      <c r="C158" s="73">
        <v>120.8</v>
      </c>
      <c r="D158" s="73">
        <v>131.5</v>
      </c>
      <c r="E158" s="73">
        <v>145.9</v>
      </c>
      <c r="F158" s="73">
        <v>121.4</v>
      </c>
      <c r="G158" s="73">
        <v>121.6</v>
      </c>
      <c r="H158" s="73">
        <v>103.7</v>
      </c>
      <c r="I158" s="73">
        <v>128.1</v>
      </c>
      <c r="J158" s="73">
        <v>114.2</v>
      </c>
      <c r="K158" s="73">
        <v>126.6</v>
      </c>
      <c r="L158" s="73">
        <f t="shared" si="11"/>
        <v>482.90000000000003</v>
      </c>
      <c r="M158" s="73">
        <f t="shared" si="12"/>
        <v>505.3</v>
      </c>
      <c r="N158" s="73">
        <f t="shared" si="13"/>
        <v>583.6</v>
      </c>
      <c r="O158" s="73">
        <f t="shared" si="15"/>
        <v>483.9</v>
      </c>
      <c r="P158" s="73">
        <f t="shared" si="16"/>
        <v>486.4</v>
      </c>
      <c r="Q158" s="73">
        <f t="shared" si="17"/>
        <v>414.8</v>
      </c>
      <c r="R158" s="73">
        <f t="shared" si="18"/>
        <v>512.4</v>
      </c>
      <c r="S158" s="73">
        <f t="shared" si="19"/>
        <v>456.8</v>
      </c>
      <c r="T158" s="73">
        <f t="shared" si="20"/>
        <v>500.79999999999995</v>
      </c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</row>
    <row r="159" spans="1:36" hidden="1" x14ac:dyDescent="0.25">
      <c r="A159" s="71">
        <v>42979</v>
      </c>
      <c r="B159" s="72">
        <f t="shared" si="14"/>
        <v>9</v>
      </c>
      <c r="C159" s="73">
        <v>139.1</v>
      </c>
      <c r="D159" s="73">
        <v>131.9</v>
      </c>
      <c r="E159" s="73">
        <v>151.1</v>
      </c>
      <c r="F159" s="73">
        <v>147.30000000000001</v>
      </c>
      <c r="G159" s="73">
        <v>133.4</v>
      </c>
      <c r="H159" s="73">
        <v>104.6</v>
      </c>
      <c r="I159" s="73">
        <v>128.80000000000001</v>
      </c>
      <c r="J159" s="73">
        <v>126.3</v>
      </c>
      <c r="K159" s="73">
        <v>137.9</v>
      </c>
      <c r="L159" s="73" t="str">
        <f t="shared" si="11"/>
        <v/>
      </c>
      <c r="M159" s="73" t="str">
        <f t="shared" si="12"/>
        <v/>
      </c>
      <c r="N159" s="73" t="str">
        <f t="shared" si="13"/>
        <v/>
      </c>
      <c r="O159" s="73" t="str">
        <f t="shared" si="15"/>
        <v/>
      </c>
      <c r="P159" s="73" t="str">
        <f t="shared" si="16"/>
        <v/>
      </c>
      <c r="Q159" s="73" t="str">
        <f t="shared" si="17"/>
        <v/>
      </c>
      <c r="R159" s="73" t="str">
        <f t="shared" si="18"/>
        <v/>
      </c>
      <c r="S159" s="73" t="str">
        <f t="shared" si="19"/>
        <v/>
      </c>
      <c r="T159" s="73" t="str">
        <f t="shared" si="20"/>
        <v/>
      </c>
      <c r="U159" s="74"/>
      <c r="V159" s="74"/>
      <c r="W159" s="74"/>
      <c r="X159" s="74"/>
      <c r="Y159" s="74"/>
      <c r="Z159" s="74"/>
      <c r="AA159" s="74"/>
      <c r="AB159" s="73"/>
      <c r="AC159" s="73"/>
      <c r="AD159" s="73"/>
      <c r="AE159" s="73"/>
      <c r="AF159" s="73"/>
      <c r="AG159" s="73"/>
      <c r="AH159" s="73"/>
      <c r="AI159" s="73"/>
      <c r="AJ159" s="73"/>
    </row>
    <row r="160" spans="1:36" hidden="1" x14ac:dyDescent="0.25">
      <c r="A160" s="75">
        <v>43070</v>
      </c>
      <c r="B160" s="72">
        <f t="shared" si="14"/>
        <v>12</v>
      </c>
      <c r="C160" s="76">
        <v>140.5</v>
      </c>
      <c r="D160" s="76">
        <v>135</v>
      </c>
      <c r="E160" s="76">
        <v>151</v>
      </c>
      <c r="F160" s="76">
        <v>147.4</v>
      </c>
      <c r="G160" s="76">
        <v>133.4</v>
      </c>
      <c r="H160" s="76">
        <v>104.6</v>
      </c>
      <c r="I160" s="76">
        <v>128.80000000000001</v>
      </c>
      <c r="J160" s="76">
        <v>126.3</v>
      </c>
      <c r="K160" s="76">
        <v>139.1</v>
      </c>
      <c r="L160" s="73" t="str">
        <f t="shared" si="11"/>
        <v/>
      </c>
      <c r="M160" s="73" t="str">
        <f t="shared" si="12"/>
        <v/>
      </c>
      <c r="N160" s="73" t="str">
        <f t="shared" si="13"/>
        <v/>
      </c>
      <c r="O160" s="73" t="str">
        <f t="shared" si="15"/>
        <v/>
      </c>
      <c r="P160" s="73" t="str">
        <f t="shared" si="16"/>
        <v/>
      </c>
      <c r="Q160" s="73" t="str">
        <f t="shared" si="17"/>
        <v/>
      </c>
      <c r="R160" s="73" t="str">
        <f t="shared" si="18"/>
        <v/>
      </c>
      <c r="S160" s="73" t="str">
        <f t="shared" si="19"/>
        <v/>
      </c>
      <c r="T160" s="73" t="str">
        <f t="shared" si="20"/>
        <v/>
      </c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</row>
    <row r="161" spans="1:36" hidden="1" x14ac:dyDescent="0.25">
      <c r="A161" s="75">
        <v>43160</v>
      </c>
      <c r="B161" s="72">
        <f t="shared" si="14"/>
        <v>3</v>
      </c>
      <c r="C161" s="76">
        <v>137.4</v>
      </c>
      <c r="D161" s="76">
        <v>152.69999999999999</v>
      </c>
      <c r="E161" s="76">
        <v>143.80000000000001</v>
      </c>
      <c r="F161" s="76">
        <v>147.4</v>
      </c>
      <c r="G161" s="76">
        <v>133.4</v>
      </c>
      <c r="H161" s="76">
        <v>104.6</v>
      </c>
      <c r="I161" s="76">
        <v>128.80000000000001</v>
      </c>
      <c r="J161" s="76">
        <v>126.3</v>
      </c>
      <c r="K161" s="76">
        <v>141.6</v>
      </c>
      <c r="L161" s="73" t="str">
        <f t="shared" si="11"/>
        <v/>
      </c>
      <c r="M161" s="73" t="str">
        <f t="shared" si="12"/>
        <v/>
      </c>
      <c r="N161" s="73" t="str">
        <f t="shared" si="13"/>
        <v/>
      </c>
      <c r="O161" s="73" t="str">
        <f t="shared" si="15"/>
        <v/>
      </c>
      <c r="P161" s="73" t="str">
        <f t="shared" si="16"/>
        <v/>
      </c>
      <c r="Q161" s="73" t="str">
        <f t="shared" si="17"/>
        <v/>
      </c>
      <c r="R161" s="73" t="str">
        <f t="shared" si="18"/>
        <v/>
      </c>
      <c r="S161" s="73" t="str">
        <f t="shared" si="19"/>
        <v/>
      </c>
      <c r="T161" s="73" t="str">
        <f t="shared" si="20"/>
        <v/>
      </c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</row>
    <row r="162" spans="1:36" x14ac:dyDescent="0.25">
      <c r="A162" s="75">
        <v>43252</v>
      </c>
      <c r="B162" s="72">
        <f t="shared" si="14"/>
        <v>6</v>
      </c>
      <c r="C162" s="76">
        <v>136.6</v>
      </c>
      <c r="D162" s="76">
        <v>147.4</v>
      </c>
      <c r="E162" s="76">
        <v>143.80000000000001</v>
      </c>
      <c r="F162" s="76">
        <v>145.19999999999999</v>
      </c>
      <c r="G162" s="76">
        <v>133.4</v>
      </c>
      <c r="H162" s="76">
        <v>104.6</v>
      </c>
      <c r="I162" s="76">
        <v>128.80000000000001</v>
      </c>
      <c r="J162" s="76">
        <v>126.3</v>
      </c>
      <c r="K162" s="76">
        <v>139.80000000000001</v>
      </c>
      <c r="L162" s="73">
        <f t="shared" si="11"/>
        <v>553.6</v>
      </c>
      <c r="M162" s="73">
        <f t="shared" si="12"/>
        <v>567</v>
      </c>
      <c r="N162" s="73">
        <f t="shared" si="13"/>
        <v>589.70000000000005</v>
      </c>
      <c r="O162" s="73">
        <f t="shared" si="15"/>
        <v>587.29999999999995</v>
      </c>
      <c r="P162" s="73">
        <f t="shared" si="16"/>
        <v>533.6</v>
      </c>
      <c r="Q162" s="73">
        <f t="shared" si="17"/>
        <v>418.4</v>
      </c>
      <c r="R162" s="73">
        <f t="shared" si="18"/>
        <v>515.20000000000005</v>
      </c>
      <c r="S162" s="73">
        <f t="shared" si="19"/>
        <v>505.2</v>
      </c>
      <c r="T162" s="73">
        <f t="shared" si="20"/>
        <v>558.40000000000009</v>
      </c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</row>
    <row r="163" spans="1:36" hidden="1" x14ac:dyDescent="0.25">
      <c r="A163" s="75">
        <v>43344</v>
      </c>
      <c r="B163" s="72">
        <f t="shared" si="14"/>
        <v>9</v>
      </c>
      <c r="C163" s="76">
        <v>138</v>
      </c>
      <c r="D163" s="76">
        <v>146.4</v>
      </c>
      <c r="E163" s="76">
        <v>136.4</v>
      </c>
      <c r="F163" s="76">
        <v>144.1</v>
      </c>
      <c r="G163" s="76">
        <v>143.19999999999999</v>
      </c>
      <c r="H163" s="76">
        <v>106.8</v>
      </c>
      <c r="I163" s="76">
        <v>130.30000000000001</v>
      </c>
      <c r="J163" s="76">
        <v>138.19999999999999</v>
      </c>
      <c r="K163" s="76">
        <v>140.4</v>
      </c>
      <c r="L163" s="73" t="str">
        <f t="shared" ref="L163:T171" si="21">IF($B163=6,SUM(C160:C163),"")</f>
        <v/>
      </c>
      <c r="M163" s="73" t="str">
        <f t="shared" si="21"/>
        <v/>
      </c>
      <c r="N163" s="73" t="str">
        <f t="shared" si="21"/>
        <v/>
      </c>
      <c r="O163" s="73" t="str">
        <f t="shared" si="21"/>
        <v/>
      </c>
      <c r="P163" s="73" t="str">
        <f t="shared" si="21"/>
        <v/>
      </c>
      <c r="Q163" s="73" t="str">
        <f t="shared" si="21"/>
        <v/>
      </c>
      <c r="R163" s="73" t="str">
        <f t="shared" si="21"/>
        <v/>
      </c>
      <c r="S163" s="73" t="str">
        <f t="shared" si="21"/>
        <v/>
      </c>
      <c r="T163" s="73" t="str">
        <f t="shared" si="21"/>
        <v/>
      </c>
      <c r="U163" s="74"/>
      <c r="V163" s="74"/>
      <c r="W163" s="74"/>
      <c r="X163" s="74"/>
      <c r="Y163" s="74"/>
      <c r="Z163" s="74"/>
      <c r="AA163" s="74"/>
      <c r="AB163" s="73"/>
      <c r="AC163" s="73"/>
      <c r="AD163" s="73"/>
      <c r="AE163" s="73"/>
      <c r="AF163" s="73"/>
      <c r="AG163" s="73"/>
      <c r="AH163" s="73"/>
      <c r="AI163" s="73"/>
      <c r="AJ163" s="73"/>
    </row>
    <row r="164" spans="1:36" hidden="1" x14ac:dyDescent="0.25">
      <c r="A164" s="75">
        <v>43435</v>
      </c>
      <c r="B164" s="72">
        <f t="shared" si="14"/>
        <v>12</v>
      </c>
      <c r="C164" s="76">
        <v>138.5</v>
      </c>
      <c r="D164" s="76">
        <v>147.19999999999999</v>
      </c>
      <c r="E164" s="76">
        <v>141.80000000000001</v>
      </c>
      <c r="F164" s="76">
        <v>144.80000000000001</v>
      </c>
      <c r="G164" s="76">
        <v>143.19999999999999</v>
      </c>
      <c r="H164" s="76">
        <v>106.8</v>
      </c>
      <c r="I164" s="76">
        <v>130.30000000000001</v>
      </c>
      <c r="J164" s="76">
        <v>140.4</v>
      </c>
      <c r="K164" s="76">
        <v>141.6</v>
      </c>
      <c r="L164" s="73" t="str">
        <f t="shared" si="21"/>
        <v/>
      </c>
      <c r="M164" s="73" t="str">
        <f t="shared" si="21"/>
        <v/>
      </c>
      <c r="N164" s="73" t="str">
        <f t="shared" si="21"/>
        <v/>
      </c>
      <c r="O164" s="73" t="str">
        <f t="shared" si="21"/>
        <v/>
      </c>
      <c r="P164" s="73" t="str">
        <f t="shared" si="21"/>
        <v/>
      </c>
      <c r="Q164" s="73" t="str">
        <f t="shared" si="21"/>
        <v/>
      </c>
      <c r="R164" s="73" t="str">
        <f t="shared" si="21"/>
        <v/>
      </c>
      <c r="S164" s="73" t="str">
        <f t="shared" si="21"/>
        <v/>
      </c>
      <c r="T164" s="73" t="str">
        <f t="shared" si="21"/>
        <v/>
      </c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</row>
    <row r="165" spans="1:36" hidden="1" x14ac:dyDescent="0.25">
      <c r="A165" s="75">
        <v>43525</v>
      </c>
      <c r="B165" s="72">
        <f t="shared" si="14"/>
        <v>3</v>
      </c>
      <c r="C165" s="76">
        <v>137</v>
      </c>
      <c r="D165" s="76">
        <v>147.1</v>
      </c>
      <c r="E165" s="76">
        <v>141</v>
      </c>
      <c r="F165" s="76">
        <v>144</v>
      </c>
      <c r="G165" s="76">
        <v>143.19999999999999</v>
      </c>
      <c r="H165" s="76">
        <v>106.8</v>
      </c>
      <c r="I165" s="76">
        <v>130.30000000000001</v>
      </c>
      <c r="J165" s="76">
        <v>140.4</v>
      </c>
      <c r="K165" s="76">
        <v>140.80000000000001</v>
      </c>
      <c r="L165" s="73" t="str">
        <f t="shared" si="21"/>
        <v/>
      </c>
      <c r="M165" s="73" t="str">
        <f t="shared" si="21"/>
        <v/>
      </c>
      <c r="N165" s="73" t="str">
        <f t="shared" si="21"/>
        <v/>
      </c>
      <c r="O165" s="73" t="str">
        <f t="shared" si="21"/>
        <v/>
      </c>
      <c r="P165" s="73" t="str">
        <f t="shared" si="21"/>
        <v/>
      </c>
      <c r="Q165" s="73" t="str">
        <f t="shared" si="21"/>
        <v/>
      </c>
      <c r="R165" s="73" t="str">
        <f t="shared" si="21"/>
        <v/>
      </c>
      <c r="S165" s="73" t="str">
        <f t="shared" si="21"/>
        <v/>
      </c>
      <c r="T165" s="73" t="str">
        <f t="shared" si="21"/>
        <v/>
      </c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</row>
    <row r="166" spans="1:36" x14ac:dyDescent="0.25">
      <c r="A166" s="75">
        <v>43617</v>
      </c>
      <c r="B166" s="72">
        <f t="shared" si="14"/>
        <v>6</v>
      </c>
      <c r="C166" s="76">
        <v>135.19999999999999</v>
      </c>
      <c r="D166" s="76">
        <v>144.5</v>
      </c>
      <c r="E166" s="76">
        <v>133.80000000000001</v>
      </c>
      <c r="F166" s="76">
        <v>141.9</v>
      </c>
      <c r="G166" s="76">
        <v>143.19999999999999</v>
      </c>
      <c r="H166" s="76">
        <v>106.8</v>
      </c>
      <c r="I166" s="76">
        <v>130.30000000000001</v>
      </c>
      <c r="J166" s="76">
        <v>138.30000000000001</v>
      </c>
      <c r="K166" s="76">
        <v>138.4</v>
      </c>
      <c r="L166" s="73">
        <f t="shared" si="21"/>
        <v>548.70000000000005</v>
      </c>
      <c r="M166" s="73">
        <f t="shared" si="21"/>
        <v>585.20000000000005</v>
      </c>
      <c r="N166" s="73">
        <f t="shared" si="21"/>
        <v>553</v>
      </c>
      <c r="O166" s="73">
        <f t="shared" si="21"/>
        <v>574.79999999999995</v>
      </c>
      <c r="P166" s="73">
        <f t="shared" si="21"/>
        <v>572.79999999999995</v>
      </c>
      <c r="Q166" s="73">
        <f t="shared" si="21"/>
        <v>427.2</v>
      </c>
      <c r="R166" s="73">
        <f t="shared" si="21"/>
        <v>521.20000000000005</v>
      </c>
      <c r="S166" s="73">
        <f t="shared" si="21"/>
        <v>557.29999999999995</v>
      </c>
      <c r="T166" s="73">
        <f t="shared" si="21"/>
        <v>561.20000000000005</v>
      </c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</row>
    <row r="167" spans="1:36" hidden="1" x14ac:dyDescent="0.25">
      <c r="A167" s="75">
        <v>43709</v>
      </c>
      <c r="B167" s="72">
        <f t="shared" si="14"/>
        <v>9</v>
      </c>
      <c r="C167" s="76">
        <v>134</v>
      </c>
      <c r="D167" s="76">
        <v>138.6</v>
      </c>
      <c r="E167" s="76">
        <v>137.30000000000001</v>
      </c>
      <c r="F167" s="76">
        <v>142</v>
      </c>
      <c r="G167" s="76">
        <v>145.69999999999999</v>
      </c>
      <c r="H167" s="76">
        <v>108.9</v>
      </c>
      <c r="I167" s="76">
        <v>130.9</v>
      </c>
      <c r="J167" s="76">
        <v>139</v>
      </c>
      <c r="K167" s="76">
        <v>137.5</v>
      </c>
      <c r="L167" s="73" t="str">
        <f t="shared" si="21"/>
        <v/>
      </c>
      <c r="M167" s="73" t="str">
        <f t="shared" si="21"/>
        <v/>
      </c>
      <c r="N167" s="73" t="str">
        <f t="shared" si="21"/>
        <v/>
      </c>
      <c r="O167" s="73" t="str">
        <f t="shared" si="21"/>
        <v/>
      </c>
      <c r="P167" s="73" t="str">
        <f t="shared" si="21"/>
        <v/>
      </c>
      <c r="Q167" s="73" t="str">
        <f t="shared" si="21"/>
        <v/>
      </c>
      <c r="R167" s="73" t="str">
        <f t="shared" si="21"/>
        <v/>
      </c>
      <c r="S167" s="73" t="str">
        <f t="shared" si="21"/>
        <v/>
      </c>
      <c r="T167" s="73" t="str">
        <f t="shared" si="21"/>
        <v/>
      </c>
      <c r="U167" s="74"/>
      <c r="V167" s="74"/>
      <c r="W167" s="74"/>
      <c r="X167" s="74"/>
      <c r="Y167" s="74"/>
      <c r="Z167" s="74"/>
      <c r="AA167" s="74"/>
      <c r="AB167" s="73"/>
      <c r="AC167" s="73"/>
      <c r="AD167" s="73"/>
      <c r="AE167" s="73"/>
      <c r="AF167" s="73"/>
      <c r="AG167" s="73"/>
      <c r="AH167" s="73"/>
      <c r="AI167" s="73"/>
      <c r="AJ167" s="73"/>
    </row>
    <row r="168" spans="1:36" hidden="1" x14ac:dyDescent="0.25">
      <c r="A168" s="75">
        <v>43800</v>
      </c>
      <c r="B168" s="72">
        <f t="shared" si="14"/>
        <v>12</v>
      </c>
      <c r="C168" s="55">
        <v>133.19999999999999</v>
      </c>
      <c r="D168" s="55">
        <v>138.1</v>
      </c>
      <c r="E168" s="55">
        <v>135.19999999999999</v>
      </c>
      <c r="F168" s="55">
        <v>139.9</v>
      </c>
      <c r="G168" s="55">
        <v>145.69999999999999</v>
      </c>
      <c r="H168" s="55">
        <v>108.9</v>
      </c>
      <c r="I168" s="55">
        <v>130.9</v>
      </c>
      <c r="J168" s="55">
        <v>141</v>
      </c>
      <c r="K168" s="55">
        <v>136.6</v>
      </c>
      <c r="L168" s="73" t="str">
        <f t="shared" si="21"/>
        <v/>
      </c>
      <c r="M168" s="73" t="str">
        <f t="shared" si="21"/>
        <v/>
      </c>
      <c r="N168" s="73" t="str">
        <f t="shared" si="21"/>
        <v/>
      </c>
      <c r="O168" s="73" t="str">
        <f t="shared" si="21"/>
        <v/>
      </c>
      <c r="P168" s="73" t="str">
        <f t="shared" si="21"/>
        <v/>
      </c>
      <c r="Q168" s="73" t="str">
        <f t="shared" si="21"/>
        <v/>
      </c>
      <c r="R168" s="73" t="str">
        <f t="shared" si="21"/>
        <v/>
      </c>
      <c r="S168" s="73" t="str">
        <f t="shared" si="21"/>
        <v/>
      </c>
      <c r="T168" s="73" t="str">
        <f t="shared" si="21"/>
        <v/>
      </c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</row>
    <row r="169" spans="1:36" hidden="1" x14ac:dyDescent="0.25">
      <c r="A169" s="75">
        <v>43891</v>
      </c>
      <c r="B169" s="72">
        <f t="shared" si="14"/>
        <v>3</v>
      </c>
      <c r="C169" s="55">
        <v>131.80000000000001</v>
      </c>
      <c r="D169" s="55">
        <v>147.1</v>
      </c>
      <c r="E169" s="55">
        <v>135.19999999999999</v>
      </c>
      <c r="F169" s="55">
        <v>139.9</v>
      </c>
      <c r="G169" s="55">
        <v>145.69999999999999</v>
      </c>
      <c r="H169" s="55">
        <v>108.9</v>
      </c>
      <c r="I169" s="55">
        <v>130.9</v>
      </c>
      <c r="J169" s="55">
        <v>141</v>
      </c>
      <c r="K169" s="55">
        <v>138.4</v>
      </c>
      <c r="L169" s="73" t="str">
        <f t="shared" si="21"/>
        <v/>
      </c>
      <c r="M169" s="73" t="str">
        <f t="shared" si="21"/>
        <v/>
      </c>
      <c r="N169" s="73" t="str">
        <f t="shared" si="21"/>
        <v/>
      </c>
      <c r="O169" s="73" t="str">
        <f t="shared" si="21"/>
        <v/>
      </c>
      <c r="P169" s="73" t="str">
        <f t="shared" si="21"/>
        <v/>
      </c>
      <c r="Q169" s="73" t="str">
        <f t="shared" si="21"/>
        <v/>
      </c>
      <c r="R169" s="73" t="str">
        <f t="shared" si="21"/>
        <v/>
      </c>
      <c r="S169" s="73" t="str">
        <f t="shared" si="21"/>
        <v/>
      </c>
      <c r="T169" s="73" t="str">
        <f t="shared" si="21"/>
        <v/>
      </c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</row>
    <row r="170" spans="1:36" x14ac:dyDescent="0.25">
      <c r="A170" s="75">
        <v>43983</v>
      </c>
      <c r="B170" s="72">
        <f t="shared" si="14"/>
        <v>6</v>
      </c>
      <c r="C170" s="55">
        <v>130.80000000000001</v>
      </c>
      <c r="D170" s="55">
        <v>146.1</v>
      </c>
      <c r="E170" s="55">
        <v>115.2</v>
      </c>
      <c r="F170" s="55">
        <v>138.80000000000001</v>
      </c>
      <c r="G170" s="55">
        <v>139.4</v>
      </c>
      <c r="H170" s="55">
        <v>108.9</v>
      </c>
      <c r="I170" s="55">
        <v>130.9</v>
      </c>
      <c r="J170" s="55">
        <v>138.80000000000001</v>
      </c>
      <c r="K170" s="55">
        <v>135</v>
      </c>
      <c r="L170" s="73">
        <f t="shared" si="21"/>
        <v>529.79999999999995</v>
      </c>
      <c r="M170" s="73">
        <f t="shared" si="21"/>
        <v>569.9</v>
      </c>
      <c r="N170" s="73">
        <f t="shared" si="21"/>
        <v>522.9</v>
      </c>
      <c r="O170" s="73">
        <f t="shared" si="21"/>
        <v>560.59999999999991</v>
      </c>
      <c r="P170" s="73">
        <f t="shared" si="21"/>
        <v>576.5</v>
      </c>
      <c r="Q170" s="73">
        <f t="shared" si="21"/>
        <v>435.6</v>
      </c>
      <c r="R170" s="73">
        <f t="shared" si="21"/>
        <v>523.6</v>
      </c>
      <c r="S170" s="73">
        <f t="shared" si="21"/>
        <v>559.79999999999995</v>
      </c>
      <c r="T170" s="73">
        <f t="shared" si="21"/>
        <v>547.5</v>
      </c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</row>
    <row r="171" spans="1:36" hidden="1" x14ac:dyDescent="0.25">
      <c r="A171" s="75">
        <v>44075</v>
      </c>
      <c r="B171" s="72">
        <f t="shared" si="14"/>
        <v>9</v>
      </c>
      <c r="C171" s="55">
        <v>127.7</v>
      </c>
      <c r="D171" s="55">
        <v>145</v>
      </c>
      <c r="E171" s="55">
        <v>124.9</v>
      </c>
      <c r="F171" s="55">
        <v>131.80000000000001</v>
      </c>
      <c r="G171" s="55">
        <v>144.30000000000001</v>
      </c>
      <c r="H171" s="55">
        <v>107.2</v>
      </c>
      <c r="I171" s="55">
        <v>130.9</v>
      </c>
      <c r="J171" s="55">
        <v>137.30000000000001</v>
      </c>
      <c r="K171" s="55">
        <v>134.1</v>
      </c>
      <c r="L171" s="73" t="str">
        <f t="shared" si="21"/>
        <v/>
      </c>
      <c r="M171" s="73" t="str">
        <f t="shared" si="21"/>
        <v/>
      </c>
      <c r="N171" s="73" t="str">
        <f t="shared" si="21"/>
        <v/>
      </c>
      <c r="O171" s="73" t="str">
        <f t="shared" si="21"/>
        <v/>
      </c>
      <c r="P171" s="73" t="str">
        <f t="shared" si="21"/>
        <v/>
      </c>
      <c r="Q171" s="73" t="str">
        <f t="shared" si="21"/>
        <v/>
      </c>
      <c r="R171" s="73" t="str">
        <f t="shared" si="21"/>
        <v/>
      </c>
      <c r="S171" s="73" t="str">
        <f t="shared" si="21"/>
        <v/>
      </c>
      <c r="T171" s="73" t="str">
        <f t="shared" si="21"/>
        <v/>
      </c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</row>
    <row r="172" spans="1:36" x14ac:dyDescent="0.25">
      <c r="A172" s="75"/>
    </row>
  </sheetData>
  <autoFilter ref="B1:B171" xr:uid="{5C683C98-6ABA-4C9C-AB6C-917F039BA32F}">
    <filterColumn colId="0">
      <filters>
        <filter val="6"/>
      </filters>
    </filterColumn>
  </autoFilter>
  <pageMargins left="0.7" right="0.7" top="0.75" bottom="0.75" header="0.3" footer="0.3"/>
  <legacy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DE04-16CA-4AC1-9160-CE4B5EE990DD}">
  <sheetPr>
    <tabColor rgb="FF0070C0"/>
  </sheetPr>
  <dimension ref="A1:AP13"/>
  <sheetViews>
    <sheetView workbookViewId="0">
      <selection activeCell="A14" sqref="A14"/>
    </sheetView>
  </sheetViews>
  <sheetFormatPr defaultRowHeight="15" x14ac:dyDescent="0.25"/>
  <cols>
    <col min="1" max="1" width="9.140625" style="108"/>
    <col min="2" max="2" width="25" style="108" customWidth="1"/>
  </cols>
  <sheetData>
    <row r="1" spans="1:42" s="108" customFormat="1" x14ac:dyDescent="0.25">
      <c r="A1" s="108" t="s">
        <v>206</v>
      </c>
    </row>
    <row r="2" spans="1:42" x14ac:dyDescent="0.25">
      <c r="A2" s="108" t="s">
        <v>216</v>
      </c>
      <c r="B2" s="108" t="s">
        <v>217</v>
      </c>
      <c r="C2" s="71">
        <v>29738</v>
      </c>
      <c r="D2" s="71">
        <v>30103</v>
      </c>
      <c r="E2" s="71">
        <v>30468</v>
      </c>
      <c r="F2" s="71">
        <v>30834</v>
      </c>
      <c r="G2" s="71">
        <v>31199</v>
      </c>
      <c r="H2" s="71">
        <v>31564</v>
      </c>
      <c r="I2" s="71">
        <v>31929</v>
      </c>
      <c r="J2" s="71">
        <v>32295</v>
      </c>
      <c r="K2" s="71">
        <v>32660</v>
      </c>
      <c r="L2" s="71">
        <v>33025</v>
      </c>
      <c r="M2" s="71">
        <v>33390</v>
      </c>
      <c r="N2" s="71">
        <v>33756</v>
      </c>
      <c r="O2" s="71">
        <v>34121</v>
      </c>
      <c r="P2" s="71">
        <v>34486</v>
      </c>
      <c r="Q2" s="71">
        <v>34851</v>
      </c>
      <c r="R2" s="71">
        <v>35217</v>
      </c>
      <c r="S2" s="71">
        <v>35582</v>
      </c>
      <c r="T2" s="71">
        <v>35947</v>
      </c>
      <c r="U2" s="71">
        <v>36312</v>
      </c>
      <c r="V2" s="71">
        <v>36678</v>
      </c>
      <c r="W2" s="71">
        <v>37043</v>
      </c>
      <c r="X2" s="71">
        <v>37408</v>
      </c>
      <c r="Y2" s="71">
        <v>37773</v>
      </c>
      <c r="Z2" s="71">
        <v>38139</v>
      </c>
      <c r="AA2" s="71">
        <v>38504</v>
      </c>
      <c r="AB2" s="71">
        <v>38869</v>
      </c>
      <c r="AC2" s="71">
        <v>39234</v>
      </c>
      <c r="AD2" s="71">
        <v>39600</v>
      </c>
      <c r="AE2" s="71">
        <v>39965</v>
      </c>
      <c r="AF2" s="71">
        <v>40330</v>
      </c>
      <c r="AG2" s="71">
        <v>40695</v>
      </c>
      <c r="AH2" s="71">
        <v>41061</v>
      </c>
      <c r="AI2" s="71">
        <v>41426</v>
      </c>
      <c r="AJ2" s="71">
        <v>41791</v>
      </c>
      <c r="AK2" s="71">
        <v>42156</v>
      </c>
      <c r="AL2" s="71">
        <v>42522</v>
      </c>
      <c r="AM2" s="71">
        <v>42887</v>
      </c>
      <c r="AN2" s="75">
        <v>43252</v>
      </c>
      <c r="AO2" s="75">
        <v>43617</v>
      </c>
      <c r="AP2" s="75">
        <v>43983</v>
      </c>
    </row>
    <row r="3" spans="1:42" x14ac:dyDescent="0.25">
      <c r="A3" s="108" t="s">
        <v>24</v>
      </c>
      <c r="B3" s="108" t="s">
        <v>214</v>
      </c>
      <c r="C3">
        <v>59.4</v>
      </c>
      <c r="D3">
        <v>70.800000000000011</v>
      </c>
      <c r="E3">
        <v>99.5</v>
      </c>
      <c r="F3">
        <v>104</v>
      </c>
      <c r="G3">
        <v>107</v>
      </c>
      <c r="H3">
        <v>115.3</v>
      </c>
      <c r="I3">
        <v>121.8</v>
      </c>
      <c r="J3">
        <v>138.30000000000001</v>
      </c>
      <c r="K3">
        <v>147.30000000000001</v>
      </c>
      <c r="L3">
        <v>153.20000000000002</v>
      </c>
      <c r="M3">
        <v>159.5</v>
      </c>
      <c r="N3">
        <v>165.2</v>
      </c>
      <c r="O3">
        <v>173.6</v>
      </c>
      <c r="P3">
        <v>173.6</v>
      </c>
      <c r="Q3">
        <v>173.9</v>
      </c>
      <c r="R3">
        <v>178.4</v>
      </c>
      <c r="S3">
        <v>178.4</v>
      </c>
      <c r="T3">
        <v>181.2</v>
      </c>
      <c r="U3">
        <v>186</v>
      </c>
      <c r="V3">
        <v>192</v>
      </c>
      <c r="W3">
        <v>216.5</v>
      </c>
      <c r="X3">
        <v>223.3</v>
      </c>
      <c r="Y3">
        <v>225.2</v>
      </c>
      <c r="Z3">
        <v>252.4</v>
      </c>
      <c r="AA3">
        <v>255.6</v>
      </c>
      <c r="AB3">
        <v>265.2</v>
      </c>
      <c r="AC3">
        <v>276.39999999999998</v>
      </c>
      <c r="AD3">
        <v>326.39999999999998</v>
      </c>
      <c r="AE3">
        <v>348</v>
      </c>
      <c r="AF3">
        <v>373.2</v>
      </c>
      <c r="AG3">
        <v>379.6</v>
      </c>
      <c r="AH3">
        <v>400</v>
      </c>
      <c r="AI3">
        <v>474.79999999999995</v>
      </c>
      <c r="AJ3">
        <v>489.2</v>
      </c>
      <c r="AK3">
        <v>450.4</v>
      </c>
      <c r="AL3">
        <v>429.6</v>
      </c>
      <c r="AM3">
        <v>456.8</v>
      </c>
      <c r="AN3">
        <v>505.2</v>
      </c>
      <c r="AO3">
        <v>557.29999999999995</v>
      </c>
      <c r="AP3">
        <v>559.79999999999995</v>
      </c>
    </row>
    <row r="4" spans="1:42" x14ac:dyDescent="0.25">
      <c r="A4" s="108" t="s">
        <v>2</v>
      </c>
      <c r="B4" s="108" t="s">
        <v>207</v>
      </c>
      <c r="C4">
        <v>58</v>
      </c>
      <c r="D4">
        <v>69.099999999999994</v>
      </c>
      <c r="E4">
        <v>94.6</v>
      </c>
      <c r="F4">
        <v>97.300000000000011</v>
      </c>
      <c r="G4">
        <v>101.20000000000002</v>
      </c>
      <c r="H4">
        <v>108.39999999999999</v>
      </c>
      <c r="I4">
        <v>111.2</v>
      </c>
      <c r="J4">
        <v>120</v>
      </c>
      <c r="K4">
        <v>131.6</v>
      </c>
      <c r="L4">
        <v>136</v>
      </c>
      <c r="M4">
        <v>134.30000000000001</v>
      </c>
      <c r="N4">
        <v>148.69999999999999</v>
      </c>
      <c r="O4">
        <v>153.19999999999999</v>
      </c>
      <c r="P4">
        <v>153.19999999999999</v>
      </c>
      <c r="Q4">
        <v>153.19999999999999</v>
      </c>
      <c r="R4">
        <v>153.19999999999999</v>
      </c>
      <c r="S4">
        <v>155.6</v>
      </c>
      <c r="T4">
        <v>155.6</v>
      </c>
      <c r="U4">
        <v>155.6</v>
      </c>
      <c r="V4">
        <v>156.1</v>
      </c>
      <c r="W4">
        <v>170.89999999999998</v>
      </c>
      <c r="X4">
        <v>171.60000000000002</v>
      </c>
      <c r="Y4">
        <v>177.2</v>
      </c>
      <c r="Z4">
        <v>182</v>
      </c>
      <c r="AA4">
        <v>197.6</v>
      </c>
      <c r="AB4">
        <v>211.6</v>
      </c>
      <c r="AC4">
        <v>223.6</v>
      </c>
      <c r="AD4">
        <v>240.4</v>
      </c>
      <c r="AE4">
        <v>262</v>
      </c>
      <c r="AF4">
        <v>318.8</v>
      </c>
      <c r="AG4">
        <v>347.6</v>
      </c>
      <c r="AH4">
        <v>400</v>
      </c>
      <c r="AI4">
        <v>474.40000000000003</v>
      </c>
      <c r="AJ4">
        <v>494</v>
      </c>
      <c r="AK4">
        <v>458</v>
      </c>
      <c r="AL4">
        <v>437.2</v>
      </c>
      <c r="AM4">
        <v>482.90000000000003</v>
      </c>
      <c r="AN4">
        <v>553.6</v>
      </c>
      <c r="AO4">
        <v>548.70000000000005</v>
      </c>
      <c r="AP4">
        <v>529.79999999999995</v>
      </c>
    </row>
    <row r="5" spans="1:42" x14ac:dyDescent="0.25">
      <c r="A5" s="108" t="s">
        <v>25</v>
      </c>
      <c r="B5" s="108" t="s">
        <v>213</v>
      </c>
      <c r="C5">
        <v>90.699999999999989</v>
      </c>
      <c r="D5">
        <v>104.4</v>
      </c>
      <c r="E5">
        <v>128.80000000000001</v>
      </c>
      <c r="F5">
        <v>143.6</v>
      </c>
      <c r="G5">
        <v>154.9</v>
      </c>
      <c r="H5">
        <v>194.8</v>
      </c>
      <c r="I5">
        <v>215.7</v>
      </c>
      <c r="J5">
        <v>218.8</v>
      </c>
      <c r="K5">
        <v>218.8</v>
      </c>
      <c r="L5">
        <v>218.8</v>
      </c>
      <c r="M5">
        <v>220.60000000000002</v>
      </c>
      <c r="N5">
        <v>233.2</v>
      </c>
      <c r="O5">
        <v>237.39999999999998</v>
      </c>
      <c r="P5">
        <v>238.8</v>
      </c>
      <c r="Q5">
        <v>238.8</v>
      </c>
      <c r="R5">
        <v>238.8</v>
      </c>
      <c r="S5">
        <v>238.8</v>
      </c>
      <c r="T5">
        <v>238.60000000000002</v>
      </c>
      <c r="U5">
        <v>251.6</v>
      </c>
      <c r="V5">
        <v>251.6</v>
      </c>
      <c r="W5">
        <v>274.39999999999998</v>
      </c>
      <c r="X5">
        <v>274.39999999999998</v>
      </c>
      <c r="Y5">
        <v>274.39999999999998</v>
      </c>
      <c r="Z5">
        <v>274.39999999999998</v>
      </c>
      <c r="AA5">
        <v>274.39999999999998</v>
      </c>
      <c r="AB5">
        <v>274.39999999999998</v>
      </c>
      <c r="AC5">
        <v>282</v>
      </c>
      <c r="AD5">
        <v>296.8</v>
      </c>
      <c r="AE5">
        <v>308.29999999999995</v>
      </c>
      <c r="AF5">
        <v>372.8</v>
      </c>
      <c r="AG5">
        <v>390.4</v>
      </c>
      <c r="AH5">
        <v>400</v>
      </c>
      <c r="AI5">
        <v>480.5</v>
      </c>
      <c r="AJ5">
        <v>537.09999999999991</v>
      </c>
      <c r="AK5">
        <v>529.6</v>
      </c>
      <c r="AL5">
        <v>527.4</v>
      </c>
      <c r="AM5">
        <v>512.4</v>
      </c>
      <c r="AN5">
        <v>515.20000000000005</v>
      </c>
      <c r="AO5">
        <v>521.20000000000005</v>
      </c>
      <c r="AP5">
        <v>523.6</v>
      </c>
    </row>
    <row r="6" spans="1:42" x14ac:dyDescent="0.25">
      <c r="A6" s="108" t="s">
        <v>4</v>
      </c>
      <c r="B6" s="108" t="s">
        <v>209</v>
      </c>
      <c r="C6">
        <v>75.7</v>
      </c>
      <c r="D6">
        <v>89.2</v>
      </c>
      <c r="E6">
        <v>107.2</v>
      </c>
      <c r="F6">
        <v>119.9</v>
      </c>
      <c r="G6">
        <v>135.79999999999998</v>
      </c>
      <c r="H6">
        <v>150.19999999999999</v>
      </c>
      <c r="I6">
        <v>154.69999999999999</v>
      </c>
      <c r="J6">
        <v>158.69999999999999</v>
      </c>
      <c r="K6">
        <v>161.19999999999999</v>
      </c>
      <c r="L6">
        <v>161.19999999999999</v>
      </c>
      <c r="M6">
        <v>163.6</v>
      </c>
      <c r="N6">
        <v>167.3</v>
      </c>
      <c r="O6">
        <v>170</v>
      </c>
      <c r="P6">
        <v>171.29999999999998</v>
      </c>
      <c r="Q6">
        <v>172.4</v>
      </c>
      <c r="R6">
        <v>172.4</v>
      </c>
      <c r="S6">
        <v>172.4</v>
      </c>
      <c r="T6">
        <v>172.4</v>
      </c>
      <c r="U6">
        <v>172.4</v>
      </c>
      <c r="V6">
        <v>172.4</v>
      </c>
      <c r="W6">
        <v>194.8</v>
      </c>
      <c r="X6">
        <v>201.2</v>
      </c>
      <c r="Y6">
        <v>207.6</v>
      </c>
      <c r="Z6">
        <v>216.4</v>
      </c>
      <c r="AA6">
        <v>222</v>
      </c>
      <c r="AB6">
        <v>231.10000000000002</v>
      </c>
      <c r="AC6">
        <v>239.6</v>
      </c>
      <c r="AD6">
        <v>267.2</v>
      </c>
      <c r="AE6">
        <v>289.60000000000002</v>
      </c>
      <c r="AF6">
        <v>334.4</v>
      </c>
      <c r="AG6">
        <v>378</v>
      </c>
      <c r="AH6">
        <v>400</v>
      </c>
      <c r="AI6">
        <v>453.6</v>
      </c>
      <c r="AJ6">
        <v>539.20000000000005</v>
      </c>
      <c r="AK6">
        <v>557.6</v>
      </c>
      <c r="AL6">
        <v>565.6</v>
      </c>
      <c r="AM6">
        <v>583.6</v>
      </c>
      <c r="AN6">
        <v>589.70000000000005</v>
      </c>
      <c r="AO6">
        <v>553</v>
      </c>
      <c r="AP6">
        <v>522.9</v>
      </c>
    </row>
    <row r="7" spans="1:42" x14ac:dyDescent="0.25">
      <c r="A7" s="108" t="s">
        <v>5</v>
      </c>
      <c r="B7" s="108" t="s">
        <v>210</v>
      </c>
      <c r="C7">
        <v>56.4</v>
      </c>
      <c r="D7">
        <v>68.5</v>
      </c>
      <c r="E7">
        <v>85</v>
      </c>
      <c r="F7">
        <v>93.9</v>
      </c>
      <c r="G7">
        <v>106.5</v>
      </c>
      <c r="H7">
        <v>109</v>
      </c>
      <c r="I7">
        <v>113.20000000000002</v>
      </c>
      <c r="J7">
        <v>122</v>
      </c>
      <c r="K7">
        <v>128</v>
      </c>
      <c r="L7">
        <v>132</v>
      </c>
      <c r="M7">
        <v>136.4</v>
      </c>
      <c r="N7">
        <v>144.4</v>
      </c>
      <c r="O7">
        <v>147.6</v>
      </c>
      <c r="P7">
        <v>149.80000000000001</v>
      </c>
      <c r="Q7">
        <v>148.4</v>
      </c>
      <c r="R7">
        <v>151.19999999999999</v>
      </c>
      <c r="S7">
        <v>158</v>
      </c>
      <c r="T7">
        <v>160</v>
      </c>
      <c r="U7">
        <v>163.19999999999999</v>
      </c>
      <c r="V7">
        <v>166.4</v>
      </c>
      <c r="W7">
        <v>186.8</v>
      </c>
      <c r="X7">
        <v>192.4</v>
      </c>
      <c r="Y7">
        <v>224.8</v>
      </c>
      <c r="Z7">
        <v>254.5</v>
      </c>
      <c r="AA7">
        <v>251.3</v>
      </c>
      <c r="AB7">
        <v>242.8</v>
      </c>
      <c r="AC7">
        <v>249.3</v>
      </c>
      <c r="AD7">
        <v>259.5</v>
      </c>
      <c r="AE7">
        <v>279.3</v>
      </c>
      <c r="AF7">
        <v>292</v>
      </c>
      <c r="AG7">
        <v>327.5</v>
      </c>
      <c r="AH7">
        <v>400.09999999999997</v>
      </c>
      <c r="AI7">
        <v>466.9</v>
      </c>
      <c r="AJ7">
        <v>469.7</v>
      </c>
      <c r="AK7">
        <v>471.79999999999995</v>
      </c>
      <c r="AL7">
        <v>430</v>
      </c>
      <c r="AM7">
        <v>483.9</v>
      </c>
      <c r="AN7">
        <v>587.29999999999995</v>
      </c>
      <c r="AO7">
        <v>574.79999999999995</v>
      </c>
      <c r="AP7">
        <v>560.59999999999991</v>
      </c>
    </row>
    <row r="8" spans="1:42" x14ac:dyDescent="0.25">
      <c r="A8" s="108" t="s">
        <v>7</v>
      </c>
      <c r="B8" s="108" t="s">
        <v>212</v>
      </c>
      <c r="C8">
        <v>58.2</v>
      </c>
      <c r="D8">
        <v>67</v>
      </c>
      <c r="E8">
        <v>74.7</v>
      </c>
      <c r="F8">
        <v>85.5</v>
      </c>
      <c r="G8">
        <v>94.4</v>
      </c>
      <c r="H8">
        <v>97.8</v>
      </c>
      <c r="I8">
        <v>111.2</v>
      </c>
      <c r="J8">
        <v>116.2</v>
      </c>
      <c r="K8">
        <v>122.2</v>
      </c>
      <c r="L8">
        <v>128.6</v>
      </c>
      <c r="M8">
        <v>144.19999999999999</v>
      </c>
      <c r="N8">
        <v>152.5</v>
      </c>
      <c r="O8">
        <v>159.1</v>
      </c>
      <c r="P8">
        <v>165.5</v>
      </c>
      <c r="Q8">
        <v>167.2</v>
      </c>
      <c r="R8">
        <v>169</v>
      </c>
      <c r="S8">
        <v>174.79999999999998</v>
      </c>
      <c r="T8">
        <v>180.2</v>
      </c>
      <c r="U8">
        <v>181.60000000000002</v>
      </c>
      <c r="V8">
        <v>186.39999999999998</v>
      </c>
      <c r="W8">
        <v>212.10000000000002</v>
      </c>
      <c r="X8">
        <v>211.4</v>
      </c>
      <c r="Y8">
        <v>219.8</v>
      </c>
      <c r="Z8">
        <v>227.2</v>
      </c>
      <c r="AA8">
        <v>232.6</v>
      </c>
      <c r="AB8">
        <v>238.39999999999998</v>
      </c>
      <c r="AC8">
        <v>247.8</v>
      </c>
      <c r="AD8">
        <v>268.20000000000005</v>
      </c>
      <c r="AE8">
        <v>295.2</v>
      </c>
      <c r="AF8">
        <v>312</v>
      </c>
      <c r="AG8">
        <v>346.20000000000005</v>
      </c>
      <c r="AH8">
        <v>400</v>
      </c>
      <c r="AI8">
        <v>442.8</v>
      </c>
      <c r="AJ8">
        <v>438.6</v>
      </c>
      <c r="AK8">
        <v>393.2</v>
      </c>
      <c r="AL8">
        <v>400.8</v>
      </c>
      <c r="AM8">
        <v>414.8</v>
      </c>
      <c r="AN8">
        <v>418.4</v>
      </c>
      <c r="AO8">
        <v>427.2</v>
      </c>
      <c r="AP8">
        <v>435.6</v>
      </c>
    </row>
    <row r="9" spans="1:42" x14ac:dyDescent="0.25">
      <c r="A9" s="108" t="s">
        <v>3</v>
      </c>
      <c r="B9" s="108" t="s">
        <v>208</v>
      </c>
      <c r="C9">
        <v>73</v>
      </c>
      <c r="D9">
        <v>84.8</v>
      </c>
      <c r="E9">
        <v>98.9</v>
      </c>
      <c r="F9">
        <v>107.39999999999999</v>
      </c>
      <c r="G9">
        <v>112.5</v>
      </c>
      <c r="H9">
        <v>118.1</v>
      </c>
      <c r="I9">
        <v>126</v>
      </c>
      <c r="J9">
        <v>132.9</v>
      </c>
      <c r="K9">
        <v>137.1</v>
      </c>
      <c r="L9">
        <v>143.6</v>
      </c>
      <c r="M9">
        <v>154</v>
      </c>
      <c r="N9">
        <v>164</v>
      </c>
      <c r="O9">
        <v>179.2</v>
      </c>
      <c r="P9">
        <v>191</v>
      </c>
      <c r="Q9">
        <v>191.2</v>
      </c>
      <c r="R9">
        <v>191.2</v>
      </c>
      <c r="S9">
        <v>192.8</v>
      </c>
      <c r="T9">
        <v>194</v>
      </c>
      <c r="U9">
        <v>168.39999999999998</v>
      </c>
      <c r="V9">
        <v>170.2</v>
      </c>
      <c r="W9">
        <v>191.9</v>
      </c>
      <c r="X9">
        <v>213.8</v>
      </c>
      <c r="Y9">
        <v>221.10000000000002</v>
      </c>
      <c r="Z9">
        <v>221</v>
      </c>
      <c r="AA9">
        <v>220.09999999999997</v>
      </c>
      <c r="AB9">
        <v>220.39999999999998</v>
      </c>
      <c r="AC9">
        <v>223.1</v>
      </c>
      <c r="AD9">
        <v>243.89999999999998</v>
      </c>
      <c r="AE9">
        <v>276.2</v>
      </c>
      <c r="AF9">
        <v>319.20000000000005</v>
      </c>
      <c r="AG9">
        <v>367.6</v>
      </c>
      <c r="AH9">
        <v>400</v>
      </c>
      <c r="AI9">
        <v>487</v>
      </c>
      <c r="AJ9">
        <v>507.8</v>
      </c>
      <c r="AK9">
        <v>481.5</v>
      </c>
      <c r="AL9">
        <v>490.70000000000005</v>
      </c>
      <c r="AM9">
        <v>505.3</v>
      </c>
      <c r="AN9">
        <v>567</v>
      </c>
      <c r="AO9">
        <v>585.20000000000005</v>
      </c>
      <c r="AP9">
        <v>569.9</v>
      </c>
    </row>
    <row r="10" spans="1:42" x14ac:dyDescent="0.25">
      <c r="A10" s="108" t="s">
        <v>6</v>
      </c>
      <c r="B10" s="108" t="s">
        <v>211</v>
      </c>
      <c r="C10">
        <v>99.2</v>
      </c>
      <c r="D10">
        <v>113.2</v>
      </c>
      <c r="E10">
        <v>130</v>
      </c>
      <c r="F10">
        <v>149.6</v>
      </c>
      <c r="G10">
        <v>155.19999999999999</v>
      </c>
      <c r="H10">
        <v>162.10000000000002</v>
      </c>
      <c r="I10">
        <v>180.4</v>
      </c>
      <c r="J10">
        <v>190.8</v>
      </c>
      <c r="K10">
        <v>190.8</v>
      </c>
      <c r="L10">
        <v>204.4</v>
      </c>
      <c r="M10">
        <v>220.4</v>
      </c>
      <c r="N10">
        <v>224.8</v>
      </c>
      <c r="O10">
        <v>224.8</v>
      </c>
      <c r="P10">
        <v>224.8</v>
      </c>
      <c r="Q10">
        <v>224.8</v>
      </c>
      <c r="R10">
        <v>224.8</v>
      </c>
      <c r="S10">
        <v>224.8</v>
      </c>
      <c r="T10">
        <v>233.2</v>
      </c>
      <c r="U10">
        <v>233.2</v>
      </c>
      <c r="V10">
        <v>233.2</v>
      </c>
      <c r="W10">
        <v>254.8</v>
      </c>
      <c r="X10">
        <v>254.8</v>
      </c>
      <c r="Y10">
        <v>254.8</v>
      </c>
      <c r="Z10">
        <v>254.8</v>
      </c>
      <c r="AA10">
        <v>254.8</v>
      </c>
      <c r="AB10">
        <v>254.8</v>
      </c>
      <c r="AC10">
        <v>254.8</v>
      </c>
      <c r="AD10">
        <v>254.8</v>
      </c>
      <c r="AE10">
        <v>261.10000000000002</v>
      </c>
      <c r="AF10">
        <v>328.1</v>
      </c>
      <c r="AG10">
        <v>380.8</v>
      </c>
      <c r="AH10">
        <v>400</v>
      </c>
      <c r="AI10">
        <v>448.5</v>
      </c>
      <c r="AJ10">
        <v>465.6</v>
      </c>
      <c r="AK10">
        <v>444.8</v>
      </c>
      <c r="AL10">
        <v>472</v>
      </c>
      <c r="AM10">
        <v>486.4</v>
      </c>
      <c r="AN10">
        <v>533.6</v>
      </c>
      <c r="AO10">
        <v>572.79999999999995</v>
      </c>
      <c r="AP10">
        <v>576.5</v>
      </c>
    </row>
    <row r="11" spans="1:42" x14ac:dyDescent="0.25">
      <c r="B11" s="108" t="s">
        <v>215</v>
      </c>
      <c r="C11">
        <v>67.099999999999994</v>
      </c>
      <c r="D11">
        <v>79.2</v>
      </c>
      <c r="E11">
        <v>99.3</v>
      </c>
      <c r="F11">
        <v>106.70000000000002</v>
      </c>
      <c r="G11">
        <v>113.19999999999999</v>
      </c>
      <c r="H11">
        <v>120.5</v>
      </c>
      <c r="I11">
        <v>126.5</v>
      </c>
      <c r="J11">
        <v>134.6</v>
      </c>
      <c r="K11">
        <v>141.69999999999999</v>
      </c>
      <c r="L11">
        <v>146.89999999999998</v>
      </c>
      <c r="M11">
        <v>151.5</v>
      </c>
      <c r="N11">
        <v>161.69999999999999</v>
      </c>
      <c r="O11">
        <v>168.5</v>
      </c>
      <c r="P11">
        <v>172.2</v>
      </c>
      <c r="Q11">
        <v>172.4</v>
      </c>
      <c r="R11">
        <v>172.8</v>
      </c>
      <c r="S11">
        <v>175</v>
      </c>
      <c r="T11">
        <v>176.4</v>
      </c>
      <c r="U11">
        <v>170.8</v>
      </c>
      <c r="V11">
        <v>172</v>
      </c>
      <c r="W11">
        <v>191.3</v>
      </c>
      <c r="X11">
        <v>198.79999999999998</v>
      </c>
      <c r="Y11">
        <v>207.5</v>
      </c>
      <c r="Z11">
        <v>214.50000000000003</v>
      </c>
      <c r="AA11">
        <v>220.4</v>
      </c>
      <c r="AB11">
        <v>226.29999999999998</v>
      </c>
      <c r="AC11">
        <v>233.60000000000002</v>
      </c>
      <c r="AD11">
        <v>251.89999999999998</v>
      </c>
      <c r="AE11">
        <v>274.8</v>
      </c>
      <c r="AF11">
        <v>321.3</v>
      </c>
      <c r="AG11">
        <v>359.6</v>
      </c>
      <c r="AH11">
        <v>400</v>
      </c>
      <c r="AI11">
        <v>470.5</v>
      </c>
      <c r="AJ11">
        <v>497.20000000000005</v>
      </c>
      <c r="AK11">
        <v>476.7</v>
      </c>
      <c r="AL11">
        <v>471.5</v>
      </c>
      <c r="AM11">
        <v>500.79999999999995</v>
      </c>
      <c r="AN11">
        <v>558.40000000000009</v>
      </c>
      <c r="AO11">
        <v>561.20000000000005</v>
      </c>
      <c r="AP11">
        <v>547.5</v>
      </c>
    </row>
    <row r="13" spans="1:42" x14ac:dyDescent="0.25">
      <c r="A13" s="108" t="s">
        <v>233</v>
      </c>
    </row>
  </sheetData>
  <sortState xmlns:xlrd2="http://schemas.microsoft.com/office/spreadsheetml/2017/richdata2" ref="A3:AP10">
    <sortCondition ref="A3:A10"/>
  </sortState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A3E9-07A9-4C40-9945-48756B4E48FA}">
  <sheetPr>
    <tabColor rgb="FF0070C0"/>
  </sheetPr>
  <dimension ref="A1:L30"/>
  <sheetViews>
    <sheetView workbookViewId="0">
      <selection activeCell="I13" sqref="I13"/>
    </sheetView>
  </sheetViews>
  <sheetFormatPr defaultColWidth="9.140625" defaultRowHeight="15" x14ac:dyDescent="0.25"/>
  <cols>
    <col min="1" max="1" width="16.85546875" style="36" customWidth="1"/>
    <col min="2" max="16384" width="9.140625" style="36"/>
  </cols>
  <sheetData>
    <row r="1" spans="1:12" x14ac:dyDescent="0.25">
      <c r="A1" s="36" t="s">
        <v>147</v>
      </c>
    </row>
    <row r="2" spans="1:12" x14ac:dyDescent="0.25">
      <c r="A2" s="36" t="s">
        <v>148</v>
      </c>
    </row>
    <row r="4" spans="1:12" x14ac:dyDescent="0.25">
      <c r="A4" s="36" t="s">
        <v>149</v>
      </c>
    </row>
    <row r="5" spans="1:12" x14ac:dyDescent="0.25">
      <c r="A5" s="36" t="s">
        <v>102</v>
      </c>
      <c r="B5" s="36" t="s">
        <v>63</v>
      </c>
      <c r="C5" s="36" t="s">
        <v>64</v>
      </c>
      <c r="D5" s="36" t="s">
        <v>150</v>
      </c>
      <c r="E5" s="36" t="s">
        <v>66</v>
      </c>
      <c r="F5" s="36" t="s">
        <v>67</v>
      </c>
      <c r="G5" s="36" t="s">
        <v>68</v>
      </c>
      <c r="H5" s="36" t="s">
        <v>69</v>
      </c>
      <c r="I5" s="36" t="s">
        <v>151</v>
      </c>
      <c r="J5" s="36" t="s">
        <v>152</v>
      </c>
      <c r="K5" s="36" t="s">
        <v>153</v>
      </c>
      <c r="L5" s="36" t="s">
        <v>154</v>
      </c>
    </row>
    <row r="6" spans="1:12" x14ac:dyDescent="0.25">
      <c r="A6" s="36">
        <v>2013</v>
      </c>
      <c r="B6" s="36">
        <v>27.11</v>
      </c>
      <c r="C6" s="36">
        <v>27.95</v>
      </c>
      <c r="D6" s="36">
        <v>28.89</v>
      </c>
      <c r="E6" s="36">
        <v>28.04</v>
      </c>
      <c r="F6" s="36" t="e">
        <f>NA()</f>
        <v>#N/A</v>
      </c>
      <c r="G6" s="36" t="e">
        <f>NA()</f>
        <v>#N/A</v>
      </c>
      <c r="H6" s="36" t="e">
        <f>NA()</f>
        <v>#N/A</v>
      </c>
      <c r="I6" s="36" t="e">
        <f>NA()</f>
        <v>#N/A</v>
      </c>
      <c r="J6" s="36" t="e">
        <f>NA()</f>
        <v>#N/A</v>
      </c>
      <c r="K6" s="36" t="e">
        <f>NA()</f>
        <v>#N/A</v>
      </c>
      <c r="L6" s="36" t="e">
        <f>NA()</f>
        <v>#N/A</v>
      </c>
    </row>
    <row r="7" spans="1:12" x14ac:dyDescent="0.25">
      <c r="A7" s="36">
        <v>2014</v>
      </c>
      <c r="B7" s="36" t="e">
        <f>NA()</f>
        <v>#N/A</v>
      </c>
      <c r="C7" s="36">
        <v>28.57</v>
      </c>
      <c r="D7" s="36">
        <v>26.83</v>
      </c>
      <c r="E7" s="36">
        <v>26.38</v>
      </c>
      <c r="F7" s="36">
        <v>27.08</v>
      </c>
      <c r="G7" s="36" t="e">
        <f>NA()</f>
        <v>#N/A</v>
      </c>
      <c r="H7" s="36" t="e">
        <f>NA()</f>
        <v>#N/A</v>
      </c>
      <c r="I7" s="36" t="e">
        <f>NA()</f>
        <v>#N/A</v>
      </c>
      <c r="J7" s="36" t="e">
        <f>NA()</f>
        <v>#N/A</v>
      </c>
      <c r="K7" s="36" t="e">
        <f>NA()</f>
        <v>#N/A</v>
      </c>
      <c r="L7" s="36" t="e">
        <f>NA()</f>
        <v>#N/A</v>
      </c>
    </row>
    <row r="8" spans="1:12" x14ac:dyDescent="0.25">
      <c r="A8" s="36">
        <v>2015</v>
      </c>
      <c r="B8" s="36" t="e">
        <f>NA()</f>
        <v>#N/A</v>
      </c>
      <c r="C8" s="36" t="e">
        <f>NA()</f>
        <v>#N/A</v>
      </c>
      <c r="D8" s="36">
        <v>25.68</v>
      </c>
      <c r="E8" s="36">
        <v>25.21</v>
      </c>
      <c r="F8" s="36">
        <v>25.43</v>
      </c>
      <c r="G8" s="36">
        <v>26.2</v>
      </c>
      <c r="H8" s="36" t="e">
        <f>NA()</f>
        <v>#N/A</v>
      </c>
      <c r="I8" s="36" t="e">
        <f>NA()</f>
        <v>#N/A</v>
      </c>
      <c r="J8" s="36" t="e">
        <f>NA()</f>
        <v>#N/A</v>
      </c>
      <c r="K8" s="36" t="e">
        <f>NA()</f>
        <v>#N/A</v>
      </c>
      <c r="L8" s="36" t="e">
        <f>NA()</f>
        <v>#N/A</v>
      </c>
    </row>
    <row r="9" spans="1:12" x14ac:dyDescent="0.25">
      <c r="A9" s="36">
        <v>2016</v>
      </c>
      <c r="B9" s="36" t="e">
        <f>NA()</f>
        <v>#N/A</v>
      </c>
      <c r="C9" s="36" t="e">
        <f>NA()</f>
        <v>#N/A</v>
      </c>
      <c r="D9" s="36" t="e">
        <f>NA()</f>
        <v>#N/A</v>
      </c>
      <c r="E9" s="36">
        <v>24.71</v>
      </c>
      <c r="F9" s="36">
        <v>25.8</v>
      </c>
      <c r="G9" s="36">
        <v>26.49</v>
      </c>
      <c r="H9" s="36">
        <v>27.11</v>
      </c>
      <c r="I9" s="36" t="e">
        <f>NA()</f>
        <v>#N/A</v>
      </c>
      <c r="J9" s="36" t="e">
        <f>NA()</f>
        <v>#N/A</v>
      </c>
      <c r="K9" s="36" t="e">
        <f>NA()</f>
        <v>#N/A</v>
      </c>
      <c r="L9" s="36" t="e">
        <f>NA()</f>
        <v>#N/A</v>
      </c>
    </row>
    <row r="10" spans="1:12" x14ac:dyDescent="0.25">
      <c r="A10" s="36">
        <v>2017</v>
      </c>
      <c r="B10" s="36" t="e">
        <f>NA()</f>
        <v>#N/A</v>
      </c>
      <c r="C10" s="36" t="e">
        <f>NA()</f>
        <v>#N/A</v>
      </c>
      <c r="D10" s="36" t="e">
        <f>NA()</f>
        <v>#N/A</v>
      </c>
      <c r="E10" s="36" t="e">
        <f>NA()</f>
        <v>#N/A</v>
      </c>
      <c r="F10" s="36">
        <v>28.16</v>
      </c>
      <c r="G10" s="36">
        <v>31.19</v>
      </c>
      <c r="H10" s="36">
        <v>29.58</v>
      </c>
      <c r="I10" s="36">
        <v>27.45</v>
      </c>
      <c r="J10" s="36" t="e">
        <f>NA()</f>
        <v>#N/A</v>
      </c>
      <c r="K10" s="36" t="e">
        <f>NA()</f>
        <v>#N/A</v>
      </c>
      <c r="L10" s="36" t="e">
        <f>NA()</f>
        <v>#N/A</v>
      </c>
    </row>
    <row r="11" spans="1:12" x14ac:dyDescent="0.25">
      <c r="A11" s="36">
        <v>2018</v>
      </c>
      <c r="B11" s="36" t="e">
        <f>NA()</f>
        <v>#N/A</v>
      </c>
      <c r="C11" s="36" t="e">
        <f>NA()</f>
        <v>#N/A</v>
      </c>
      <c r="D11" s="36" t="e">
        <f>NA()</f>
        <v>#N/A</v>
      </c>
      <c r="E11" s="36" t="e">
        <f>NA()</f>
        <v>#N/A</v>
      </c>
      <c r="F11" s="36" t="e">
        <f>NA()</f>
        <v>#N/A</v>
      </c>
      <c r="G11" s="36">
        <v>30.24</v>
      </c>
      <c r="H11" s="36">
        <v>29.85</v>
      </c>
      <c r="I11" s="36">
        <v>28.69</v>
      </c>
      <c r="J11" s="36">
        <v>29.2</v>
      </c>
      <c r="K11" s="36" t="e">
        <f>NA()</f>
        <v>#N/A</v>
      </c>
      <c r="L11" s="36" t="e">
        <f>NA()</f>
        <v>#N/A</v>
      </c>
    </row>
    <row r="12" spans="1:12" x14ac:dyDescent="0.25">
      <c r="A12" s="36">
        <v>2019</v>
      </c>
      <c r="B12" s="36" t="e">
        <f>NA()</f>
        <v>#N/A</v>
      </c>
      <c r="C12" s="36" t="e">
        <f>NA()</f>
        <v>#N/A</v>
      </c>
      <c r="D12" s="36" t="e">
        <f>NA()</f>
        <v>#N/A</v>
      </c>
      <c r="E12" s="36" t="e">
        <f>NA()</f>
        <v>#N/A</v>
      </c>
      <c r="F12" s="36" t="e">
        <f>NA()</f>
        <v>#N/A</v>
      </c>
      <c r="G12" s="36" t="e">
        <f>NA()</f>
        <v>#N/A</v>
      </c>
      <c r="H12" s="36">
        <v>30.21</v>
      </c>
      <c r="I12" s="36">
        <v>30.35</v>
      </c>
      <c r="J12" s="36">
        <v>28.42</v>
      </c>
      <c r="K12" s="36">
        <v>28.06</v>
      </c>
      <c r="L12" s="36" t="e">
        <f>NA()</f>
        <v>#N/A</v>
      </c>
    </row>
    <row r="13" spans="1:12" x14ac:dyDescent="0.25">
      <c r="A13" s="36">
        <v>2020</v>
      </c>
      <c r="B13" s="36" t="e">
        <f>NA()</f>
        <v>#N/A</v>
      </c>
      <c r="C13" s="36" t="e">
        <f>NA()</f>
        <v>#N/A</v>
      </c>
      <c r="D13" s="36" t="e">
        <f>NA()</f>
        <v>#N/A</v>
      </c>
      <c r="E13" s="36" t="e">
        <f>NA()</f>
        <v>#N/A</v>
      </c>
      <c r="F13" s="36" t="e">
        <f>NA()</f>
        <v>#N/A</v>
      </c>
      <c r="G13" s="36" t="e">
        <f>NA()</f>
        <v>#N/A</v>
      </c>
      <c r="H13" s="36" t="e">
        <f>NA()</f>
        <v>#N/A</v>
      </c>
      <c r="I13" s="36">
        <v>29.8</v>
      </c>
      <c r="J13" s="36">
        <v>27.72</v>
      </c>
      <c r="K13" s="36">
        <v>25.66</v>
      </c>
      <c r="L13" s="36">
        <v>27.07</v>
      </c>
    </row>
    <row r="15" spans="1:12" x14ac:dyDescent="0.25">
      <c r="A15" s="36" t="s">
        <v>155</v>
      </c>
      <c r="B15" s="36">
        <f>B6</f>
        <v>27.11</v>
      </c>
      <c r="C15" s="36">
        <f>C7</f>
        <v>28.57</v>
      </c>
      <c r="D15" s="36">
        <f>D8</f>
        <v>25.68</v>
      </c>
      <c r="E15" s="36">
        <f>E9</f>
        <v>24.71</v>
      </c>
      <c r="F15" s="36">
        <f>F10</f>
        <v>28.16</v>
      </c>
      <c r="G15" s="36">
        <f>G11</f>
        <v>30.24</v>
      </c>
      <c r="H15" s="36">
        <f>H12</f>
        <v>30.21</v>
      </c>
      <c r="I15" s="36">
        <f>I13</f>
        <v>29.8</v>
      </c>
      <c r="J15" s="36" t="e">
        <f>NA()</f>
        <v>#N/A</v>
      </c>
      <c r="K15" s="36" t="e">
        <f>NA()</f>
        <v>#N/A</v>
      </c>
      <c r="L15" s="36" t="e">
        <f>NA()</f>
        <v>#N/A</v>
      </c>
    </row>
    <row r="17" spans="1:12" x14ac:dyDescent="0.25">
      <c r="A17" s="36" t="s">
        <v>204</v>
      </c>
    </row>
    <row r="18" spans="1:12" x14ac:dyDescent="0.25">
      <c r="A18" s="36" t="s">
        <v>148</v>
      </c>
    </row>
    <row r="19" spans="1:12" x14ac:dyDescent="0.25">
      <c r="A19" s="36" t="s">
        <v>205</v>
      </c>
    </row>
    <row r="20" spans="1:12" x14ac:dyDescent="0.25">
      <c r="A20" s="36" t="s">
        <v>149</v>
      </c>
    </row>
    <row r="22" spans="1:12" x14ac:dyDescent="0.25">
      <c r="A22" s="36" t="s">
        <v>102</v>
      </c>
      <c r="B22" s="36" t="s">
        <v>63</v>
      </c>
      <c r="C22" s="36" t="s">
        <v>64</v>
      </c>
      <c r="D22" s="36" t="s">
        <v>150</v>
      </c>
      <c r="E22" s="36" t="s">
        <v>66</v>
      </c>
      <c r="F22" s="36" t="s">
        <v>67</v>
      </c>
      <c r="G22" s="36" t="s">
        <v>68</v>
      </c>
      <c r="H22" s="36" t="s">
        <v>69</v>
      </c>
      <c r="I22" s="36" t="s">
        <v>151</v>
      </c>
      <c r="J22" s="36" t="s">
        <v>152</v>
      </c>
      <c r="K22" s="36" t="s">
        <v>153</v>
      </c>
      <c r="L22" s="36" t="s">
        <v>154</v>
      </c>
    </row>
    <row r="23" spans="1:12" x14ac:dyDescent="0.25">
      <c r="A23" s="36" t="s">
        <v>24</v>
      </c>
      <c r="B23" s="36">
        <v>20.78</v>
      </c>
      <c r="C23" s="36">
        <v>21.7</v>
      </c>
      <c r="D23" s="36">
        <v>20.079999999999998</v>
      </c>
      <c r="E23" s="36">
        <v>18.440000000000001</v>
      </c>
      <c r="F23" s="36">
        <v>19.68</v>
      </c>
      <c r="G23" s="36">
        <v>23.68</v>
      </c>
      <c r="H23" s="36">
        <v>27.09</v>
      </c>
      <c r="I23" s="36">
        <v>27.5</v>
      </c>
      <c r="J23" s="36" t="e">
        <v>#N/A</v>
      </c>
      <c r="K23" s="36" t="e">
        <v>#N/A</v>
      </c>
      <c r="L23" s="36" t="e">
        <v>#N/A</v>
      </c>
    </row>
    <row r="24" spans="1:12" x14ac:dyDescent="0.25">
      <c r="A24" s="36" t="s">
        <v>2</v>
      </c>
      <c r="B24" s="36">
        <v>27.86</v>
      </c>
      <c r="C24" s="36">
        <v>28.76</v>
      </c>
      <c r="D24" s="36">
        <v>22.1</v>
      </c>
      <c r="E24" s="36">
        <v>20.2</v>
      </c>
      <c r="F24" s="36">
        <v>27.74</v>
      </c>
      <c r="G24" s="36">
        <v>30.59</v>
      </c>
      <c r="H24" s="36">
        <v>30.71</v>
      </c>
      <c r="I24" s="36">
        <v>30.65</v>
      </c>
      <c r="J24" s="36" t="e">
        <v>#N/A</v>
      </c>
      <c r="K24" s="36" t="e">
        <v>#N/A</v>
      </c>
      <c r="L24" s="36" t="e">
        <v>#N/A</v>
      </c>
    </row>
    <row r="25" spans="1:12" x14ac:dyDescent="0.25">
      <c r="A25" s="36" t="s">
        <v>25</v>
      </c>
      <c r="B25" s="36">
        <v>23.19</v>
      </c>
      <c r="C25" s="36">
        <v>25.9</v>
      </c>
      <c r="D25" s="36">
        <v>29.4</v>
      </c>
      <c r="E25" s="36">
        <v>26.35</v>
      </c>
      <c r="F25" s="36">
        <v>25.74</v>
      </c>
      <c r="G25" s="36">
        <v>25.88</v>
      </c>
      <c r="H25" s="36" t="e">
        <v>#N/A</v>
      </c>
      <c r="I25" s="36">
        <v>0</v>
      </c>
      <c r="J25" s="36" t="e">
        <v>#N/A</v>
      </c>
      <c r="K25" s="36" t="e">
        <v>#N/A</v>
      </c>
      <c r="L25" s="36" t="e">
        <v>#N/A</v>
      </c>
    </row>
    <row r="26" spans="1:12" x14ac:dyDescent="0.25">
      <c r="A26" s="36" t="s">
        <v>4</v>
      </c>
      <c r="B26" s="36">
        <v>23.71</v>
      </c>
      <c r="C26" s="36">
        <v>28.71</v>
      </c>
      <c r="D26" s="36">
        <v>27.04</v>
      </c>
      <c r="E26" s="36">
        <v>25.69</v>
      </c>
      <c r="F26" s="36">
        <v>27.05</v>
      </c>
      <c r="G26" s="36">
        <v>28.17</v>
      </c>
      <c r="H26" s="36">
        <v>27.2</v>
      </c>
      <c r="I26" s="36">
        <v>25.45</v>
      </c>
      <c r="J26" s="36" t="e">
        <v>#N/A</v>
      </c>
      <c r="K26" s="36" t="e">
        <v>#N/A</v>
      </c>
      <c r="L26" s="36" t="e">
        <v>#N/A</v>
      </c>
    </row>
    <row r="27" spans="1:12" x14ac:dyDescent="0.25">
      <c r="A27" s="36" t="s">
        <v>5</v>
      </c>
      <c r="B27" s="36">
        <v>31.27</v>
      </c>
      <c r="C27" s="36">
        <v>32.65</v>
      </c>
      <c r="D27" s="36">
        <v>31.78</v>
      </c>
      <c r="E27" s="36">
        <v>29.75</v>
      </c>
      <c r="F27" s="36">
        <v>32.31</v>
      </c>
      <c r="G27" s="36">
        <v>37.78</v>
      </c>
      <c r="H27" s="36">
        <v>37.07</v>
      </c>
      <c r="I27" s="36">
        <v>37.68</v>
      </c>
      <c r="J27" s="36" t="e">
        <v>#N/A</v>
      </c>
      <c r="K27" s="36" t="e">
        <v>#N/A</v>
      </c>
      <c r="L27" s="36" t="e">
        <v>#N/A</v>
      </c>
    </row>
    <row r="28" spans="1:12" x14ac:dyDescent="0.25">
      <c r="A28" s="36" t="s">
        <v>7</v>
      </c>
      <c r="B28" s="36">
        <v>28.98</v>
      </c>
      <c r="C28" s="36">
        <v>24.72</v>
      </c>
      <c r="D28" s="36">
        <v>21.3</v>
      </c>
      <c r="E28" s="36">
        <v>21.71</v>
      </c>
      <c r="F28" s="36">
        <v>23.15</v>
      </c>
      <c r="G28" s="36">
        <v>23.62</v>
      </c>
      <c r="H28" s="36">
        <v>24.11</v>
      </c>
      <c r="I28" s="36">
        <v>24.59</v>
      </c>
      <c r="J28" s="36" t="e">
        <v>#N/A</v>
      </c>
      <c r="K28" s="36" t="e">
        <v>#N/A</v>
      </c>
      <c r="L28" s="36" t="e">
        <v>#N/A</v>
      </c>
    </row>
    <row r="29" spans="1:12" x14ac:dyDescent="0.25">
      <c r="A29" s="36" t="s">
        <v>3</v>
      </c>
      <c r="B29" s="36">
        <v>27.66</v>
      </c>
      <c r="C29" s="36">
        <v>28.82</v>
      </c>
      <c r="D29" s="36">
        <v>28.47</v>
      </c>
      <c r="E29" s="36">
        <v>27.31</v>
      </c>
      <c r="F29" s="36">
        <v>28.6</v>
      </c>
      <c r="G29" s="36">
        <v>29.29</v>
      </c>
      <c r="H29" s="36">
        <v>29.36</v>
      </c>
      <c r="I29" s="36">
        <v>29.28</v>
      </c>
      <c r="J29" s="36" t="e">
        <v>#N/A</v>
      </c>
      <c r="K29" s="36" t="e">
        <v>#N/A</v>
      </c>
      <c r="L29" s="36" t="e">
        <v>#N/A</v>
      </c>
    </row>
    <row r="30" spans="1:12" x14ac:dyDescent="0.25">
      <c r="A30" s="36" t="s">
        <v>6</v>
      </c>
      <c r="B30" s="36">
        <v>25</v>
      </c>
      <c r="C30" s="36">
        <v>26.04</v>
      </c>
      <c r="D30" s="36">
        <v>25.23</v>
      </c>
      <c r="E30" s="36">
        <v>26.38</v>
      </c>
      <c r="F30" s="36">
        <v>27.17</v>
      </c>
      <c r="G30" s="36">
        <v>30.13</v>
      </c>
      <c r="H30" s="36">
        <v>32.619999999999997</v>
      </c>
      <c r="I30" s="36" t="e">
        <v>#N/A</v>
      </c>
      <c r="J30" s="36" t="e">
        <v>#N/A</v>
      </c>
      <c r="K30" s="36" t="e">
        <v>#N/A</v>
      </c>
      <c r="L30" s="36" t="e">
        <v>#N/A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EEE4-F62F-4606-AC0B-5EE8FCABE4B8}">
  <sheetPr>
    <tabColor rgb="FF0070C0"/>
  </sheetPr>
  <dimension ref="A1:C1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220</v>
      </c>
    </row>
    <row r="3" spans="1:3" s="108" customFormat="1" x14ac:dyDescent="0.25"/>
    <row r="4" spans="1:3" x14ac:dyDescent="0.25">
      <c r="A4" t="s">
        <v>219</v>
      </c>
      <c r="B4" t="s">
        <v>58</v>
      </c>
      <c r="C4" t="s">
        <v>221</v>
      </c>
    </row>
    <row r="5" spans="1:3" x14ac:dyDescent="0.25">
      <c r="A5" t="s">
        <v>222</v>
      </c>
      <c r="B5">
        <v>19</v>
      </c>
      <c r="C5">
        <v>29.6</v>
      </c>
    </row>
    <row r="6" spans="1:3" s="108" customFormat="1" x14ac:dyDescent="0.25">
      <c r="A6" s="108" t="s">
        <v>24</v>
      </c>
      <c r="B6" s="108" t="e">
        <f>NA()</f>
        <v>#N/A</v>
      </c>
      <c r="C6" s="108" t="e">
        <f>NA()</f>
        <v>#N/A</v>
      </c>
    </row>
    <row r="7" spans="1:3" x14ac:dyDescent="0.25">
      <c r="A7" t="s">
        <v>2</v>
      </c>
      <c r="B7">
        <v>18.7</v>
      </c>
      <c r="C7">
        <v>28.3</v>
      </c>
    </row>
    <row r="8" spans="1:3" s="108" customFormat="1" x14ac:dyDescent="0.25">
      <c r="A8" s="108" t="s">
        <v>25</v>
      </c>
      <c r="B8" s="108" t="e">
        <f>NA()</f>
        <v>#N/A</v>
      </c>
      <c r="C8" s="108" t="e">
        <f>NA()</f>
        <v>#N/A</v>
      </c>
    </row>
    <row r="9" spans="1:3" x14ac:dyDescent="0.25">
      <c r="A9" t="s">
        <v>4</v>
      </c>
      <c r="B9">
        <v>17.100000000000001</v>
      </c>
      <c r="C9">
        <v>29.4</v>
      </c>
    </row>
    <row r="10" spans="1:3" x14ac:dyDescent="0.25">
      <c r="A10" t="s">
        <v>5</v>
      </c>
      <c r="B10">
        <v>22</v>
      </c>
      <c r="C10">
        <v>36.5</v>
      </c>
    </row>
    <row r="11" spans="1:3" x14ac:dyDescent="0.25">
      <c r="A11" t="s">
        <v>7</v>
      </c>
      <c r="B11">
        <v>16.3</v>
      </c>
      <c r="C11">
        <v>26.1</v>
      </c>
    </row>
    <row r="12" spans="1:3" x14ac:dyDescent="0.25">
      <c r="A12" t="s">
        <v>3</v>
      </c>
      <c r="B12">
        <v>20.5</v>
      </c>
      <c r="C12">
        <v>30.3</v>
      </c>
    </row>
    <row r="13" spans="1:3" x14ac:dyDescent="0.25">
      <c r="A13" t="s">
        <v>6</v>
      </c>
      <c r="B13" t="e">
        <f>NA()</f>
        <v>#N/A</v>
      </c>
      <c r="C13" t="e">
        <f>NA()</f>
        <v>#N/A</v>
      </c>
    </row>
  </sheetData>
  <sortState xmlns:xlrd2="http://schemas.microsoft.com/office/spreadsheetml/2017/richdata2" ref="A7:C12">
    <sortCondition ref="A7:A12"/>
  </sortState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CAFF-5B12-4247-A930-26635DF09BBE}">
  <sheetPr>
    <tabColor rgb="FF0070C0"/>
  </sheetPr>
  <dimension ref="A1:AY5"/>
  <sheetViews>
    <sheetView workbookViewId="0">
      <selection activeCell="F7" sqref="F7"/>
    </sheetView>
  </sheetViews>
  <sheetFormatPr defaultRowHeight="15" x14ac:dyDescent="0.25"/>
  <cols>
    <col min="1" max="1" width="9.140625" style="108"/>
  </cols>
  <sheetData>
    <row r="1" spans="1:51" x14ac:dyDescent="0.25">
      <c r="A1" s="108" t="s">
        <v>202</v>
      </c>
    </row>
    <row r="2" spans="1:51" x14ac:dyDescent="0.25">
      <c r="A2" s="108" t="s">
        <v>203</v>
      </c>
    </row>
    <row r="3" spans="1:51" s="108" customFormat="1" x14ac:dyDescent="0.25"/>
    <row r="4" spans="1:51" s="108" customFormat="1" x14ac:dyDescent="0.25">
      <c r="A4" s="108" t="s">
        <v>102</v>
      </c>
      <c r="B4" s="108">
        <v>1971</v>
      </c>
      <c r="C4" s="108">
        <v>1972</v>
      </c>
      <c r="D4" s="108">
        <v>1973</v>
      </c>
      <c r="E4" s="108">
        <v>1974</v>
      </c>
      <c r="F4" s="108">
        <v>1975</v>
      </c>
      <c r="G4" s="108">
        <v>1976</v>
      </c>
      <c r="H4" s="108">
        <v>1977</v>
      </c>
      <c r="I4" s="108">
        <v>1978</v>
      </c>
      <c r="J4" s="108">
        <v>1979</v>
      </c>
      <c r="K4" s="108">
        <v>1980</v>
      </c>
      <c r="L4" s="108">
        <v>1981</v>
      </c>
      <c r="M4" s="108">
        <v>1982</v>
      </c>
      <c r="N4" s="108">
        <v>1983</v>
      </c>
      <c r="O4" s="108">
        <v>1984</v>
      </c>
      <c r="P4" s="108">
        <v>1985</v>
      </c>
      <c r="Q4" s="108">
        <v>1986</v>
      </c>
      <c r="R4" s="108">
        <v>1987</v>
      </c>
      <c r="S4" s="108">
        <v>1988</v>
      </c>
      <c r="T4" s="108">
        <v>1989</v>
      </c>
      <c r="U4" s="108">
        <v>1990</v>
      </c>
      <c r="V4" s="108">
        <v>1991</v>
      </c>
      <c r="W4" s="108">
        <v>1992</v>
      </c>
      <c r="X4" s="108">
        <v>1993</v>
      </c>
      <c r="Y4" s="108">
        <v>1994</v>
      </c>
      <c r="Z4" s="108">
        <v>1995</v>
      </c>
      <c r="AA4" s="108">
        <v>1996</v>
      </c>
      <c r="AB4" s="108">
        <v>1997</v>
      </c>
      <c r="AC4" s="108">
        <v>1998</v>
      </c>
      <c r="AD4" s="108">
        <v>1999</v>
      </c>
      <c r="AE4" s="108">
        <v>2000</v>
      </c>
      <c r="AF4" s="108">
        <v>2001</v>
      </c>
      <c r="AG4" s="108">
        <v>2002</v>
      </c>
      <c r="AH4" s="108">
        <v>2003</v>
      </c>
      <c r="AI4" s="108">
        <v>2004</v>
      </c>
      <c r="AJ4" s="108">
        <v>2005</v>
      </c>
      <c r="AK4" s="108">
        <v>2006</v>
      </c>
      <c r="AL4" s="108">
        <v>2007</v>
      </c>
      <c r="AM4" s="108">
        <v>2008</v>
      </c>
      <c r="AN4" s="108">
        <v>2009</v>
      </c>
      <c r="AO4" s="108">
        <v>2010</v>
      </c>
      <c r="AP4" s="108">
        <v>2011</v>
      </c>
      <c r="AQ4" s="108">
        <v>2012</v>
      </c>
      <c r="AR4" s="108">
        <v>2013</v>
      </c>
      <c r="AS4" s="108">
        <v>2014</v>
      </c>
      <c r="AT4" s="108">
        <v>2015</v>
      </c>
      <c r="AU4" s="108">
        <v>2016</v>
      </c>
      <c r="AV4" s="108">
        <v>2017</v>
      </c>
      <c r="AW4" s="108">
        <v>2018</v>
      </c>
      <c r="AX4" s="108">
        <v>2019</v>
      </c>
      <c r="AY4" s="108">
        <v>2020</v>
      </c>
    </row>
    <row r="5" spans="1:51" x14ac:dyDescent="0.25">
      <c r="A5" s="108" t="s">
        <v>201</v>
      </c>
      <c r="B5">
        <v>48.900000000000006</v>
      </c>
      <c r="C5">
        <v>50</v>
      </c>
      <c r="D5">
        <v>51</v>
      </c>
      <c r="E5">
        <v>54</v>
      </c>
      <c r="F5">
        <v>61.399999999999991</v>
      </c>
      <c r="G5">
        <v>68</v>
      </c>
      <c r="H5">
        <v>73.3</v>
      </c>
      <c r="I5">
        <v>79.3</v>
      </c>
      <c r="J5">
        <v>85.600000000000009</v>
      </c>
      <c r="K5">
        <v>91.9</v>
      </c>
      <c r="L5">
        <v>103.5</v>
      </c>
      <c r="M5">
        <v>124.80000000000001</v>
      </c>
      <c r="N5">
        <v>164.1</v>
      </c>
      <c r="O5">
        <v>172.89999999999998</v>
      </c>
      <c r="P5">
        <v>178.2</v>
      </c>
      <c r="Q5">
        <v>183.3</v>
      </c>
      <c r="R5">
        <v>191.3</v>
      </c>
      <c r="S5">
        <v>200.1</v>
      </c>
      <c r="T5">
        <v>210.7</v>
      </c>
      <c r="U5">
        <v>220.1</v>
      </c>
      <c r="V5">
        <v>229.7</v>
      </c>
      <c r="W5">
        <v>237</v>
      </c>
      <c r="X5">
        <v>237.2</v>
      </c>
      <c r="Y5">
        <v>236.5</v>
      </c>
      <c r="Z5">
        <v>232.9</v>
      </c>
      <c r="AA5">
        <v>237.50000000000003</v>
      </c>
      <c r="AB5">
        <v>237.8</v>
      </c>
      <c r="AC5">
        <v>234.6</v>
      </c>
      <c r="AD5">
        <v>218.3</v>
      </c>
      <c r="AE5">
        <v>229.5</v>
      </c>
      <c r="AF5">
        <v>219.2</v>
      </c>
      <c r="AG5">
        <v>224.50000000000003</v>
      </c>
      <c r="AH5">
        <v>245.2</v>
      </c>
      <c r="AI5">
        <v>253.59999999999997</v>
      </c>
      <c r="AJ5">
        <v>246.89999999999998</v>
      </c>
      <c r="AK5">
        <v>255.7</v>
      </c>
      <c r="AL5">
        <v>257</v>
      </c>
      <c r="AM5">
        <v>281</v>
      </c>
      <c r="AN5">
        <v>306.7</v>
      </c>
      <c r="AO5">
        <v>330.4</v>
      </c>
      <c r="AP5">
        <v>369.09999999999997</v>
      </c>
      <c r="AQ5">
        <v>400</v>
      </c>
      <c r="AR5">
        <v>488.2</v>
      </c>
      <c r="AS5">
        <v>510.29999999999995</v>
      </c>
      <c r="AT5">
        <v>480.8</v>
      </c>
      <c r="AU5">
        <v>465</v>
      </c>
      <c r="AV5">
        <v>497.7</v>
      </c>
      <c r="AW5">
        <v>569.4</v>
      </c>
      <c r="AX5">
        <v>617.29999999999995</v>
      </c>
      <c r="AY5">
        <v>602.9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About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ABS-EA</vt:lpstr>
      <vt:lpstr>ABS-EIN</vt:lpstr>
      <vt:lpstr>ABS-MEIN</vt:lpstr>
      <vt:lpstr>AEMC-PrTrends</vt:lpstr>
      <vt:lpstr>ACCC-REPI</vt:lpstr>
      <vt:lpstr>ABS-PPI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Havyatt</dc:creator>
  <cp:lastModifiedBy>David Havyatt</cp:lastModifiedBy>
  <dcterms:created xsi:type="dcterms:W3CDTF">2020-11-24T21:22:46Z</dcterms:created>
  <dcterms:modified xsi:type="dcterms:W3CDTF">2021-03-11T02:37:28Z</dcterms:modified>
</cp:coreProperties>
</file>