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37800d8dbf4f3805/Documents/dea_projects/streamlit/streamlit/data/"/>
    </mc:Choice>
  </mc:AlternateContent>
  <xr:revisionPtr revIDLastSave="1" documentId="11_CD76638543E2B279532AB0E780460D6B66ACAD7D" xr6:coauthVersionLast="47" xr6:coauthVersionMax="47" xr10:uidLastSave="{0B74F8A8-E3E8-4F83-A830-E3871AF6AC11}"/>
  <bookViews>
    <workbookView xWindow="-26595" yWindow="0" windowWidth="25140" windowHeight="11295" activeTab="2" xr2:uid="{00000000-000D-0000-FFFF-FFFF00000000}"/>
  </bookViews>
  <sheets>
    <sheet name="Summary" sheetId="1" r:id="rId1"/>
    <sheet name="Daily" sheetId="2" state="hidden" r:id="rId2"/>
    <sheet name="Daily by Shifts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2" i="3" l="1"/>
  <c r="C292" i="3" s="1"/>
  <c r="B291" i="3"/>
  <c r="C291" i="3" s="1"/>
  <c r="C290" i="3"/>
  <c r="B290" i="3"/>
  <c r="C289" i="3"/>
  <c r="B271" i="3"/>
  <c r="B272" i="3" s="1"/>
  <c r="B270" i="3"/>
  <c r="C270" i="3" s="1"/>
  <c r="C269" i="3"/>
  <c r="B251" i="3"/>
  <c r="C251" i="3" s="1"/>
  <c r="B250" i="3"/>
  <c r="C250" i="3" s="1"/>
  <c r="C249" i="3"/>
  <c r="B230" i="3"/>
  <c r="B231" i="3" s="1"/>
  <c r="C229" i="3"/>
  <c r="E223" i="3"/>
  <c r="E216" i="3"/>
  <c r="E215" i="3"/>
  <c r="B212" i="3"/>
  <c r="B213" i="3" s="1"/>
  <c r="C211" i="3"/>
  <c r="B211" i="3"/>
  <c r="E210" i="3"/>
  <c r="C210" i="3"/>
  <c r="B210" i="3"/>
  <c r="E209" i="3"/>
  <c r="C209" i="3"/>
  <c r="B190" i="3"/>
  <c r="B191" i="3" s="1"/>
  <c r="C189" i="3"/>
  <c r="B170" i="3"/>
  <c r="B171" i="3" s="1"/>
  <c r="B169" i="3"/>
  <c r="C169" i="3" s="1"/>
  <c r="C168" i="3"/>
  <c r="B149" i="3"/>
  <c r="B150" i="3" s="1"/>
  <c r="C148" i="3"/>
  <c r="B129" i="3"/>
  <c r="B130" i="3" s="1"/>
  <c r="C128" i="3"/>
  <c r="C109" i="3"/>
  <c r="B109" i="3"/>
  <c r="B110" i="3" s="1"/>
  <c r="C108" i="3"/>
  <c r="B90" i="3"/>
  <c r="B91" i="3" s="1"/>
  <c r="C89" i="3"/>
  <c r="B89" i="3"/>
  <c r="C88" i="3"/>
  <c r="C70" i="3"/>
  <c r="B70" i="3"/>
  <c r="B71" i="3" s="1"/>
  <c r="C69" i="3"/>
  <c r="B69" i="3"/>
  <c r="C68" i="3"/>
  <c r="B49" i="3"/>
  <c r="B50" i="3" s="1"/>
  <c r="C48" i="3"/>
  <c r="B47" i="3"/>
  <c r="C47" i="3" s="1"/>
  <c r="C46" i="3"/>
  <c r="B46" i="3"/>
  <c r="C45" i="3"/>
  <c r="C44" i="3"/>
  <c r="C43" i="3"/>
  <c r="C42" i="3"/>
  <c r="C41" i="3"/>
  <c r="C40" i="3"/>
  <c r="C39" i="3"/>
  <c r="E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B14" i="3"/>
  <c r="C13" i="3"/>
  <c r="B13" i="3"/>
  <c r="E12" i="3"/>
  <c r="C12" i="3"/>
  <c r="C11" i="3"/>
  <c r="C10" i="3"/>
  <c r="C9" i="3"/>
  <c r="C8" i="3"/>
  <c r="C7" i="3"/>
  <c r="C6" i="3"/>
  <c r="C5" i="3"/>
  <c r="C4" i="3"/>
  <c r="E3" i="3"/>
  <c r="C3" i="3"/>
  <c r="E2" i="3"/>
  <c r="C2" i="3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C74" i="2"/>
  <c r="D73" i="2"/>
  <c r="C73" i="2"/>
  <c r="C72" i="2"/>
  <c r="C71" i="2"/>
  <c r="D70" i="2"/>
  <c r="C70" i="2"/>
  <c r="D69" i="2"/>
  <c r="C69" i="2"/>
  <c r="D68" i="2"/>
  <c r="C68" i="2"/>
  <c r="D67" i="2"/>
  <c r="C67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B151" i="3" l="1"/>
  <c r="C150" i="3"/>
  <c r="B273" i="3"/>
  <c r="C272" i="3"/>
  <c r="B51" i="3"/>
  <c r="C50" i="3"/>
  <c r="B172" i="3"/>
  <c r="C171" i="3"/>
  <c r="B92" i="3"/>
  <c r="C91" i="3"/>
  <c r="C191" i="3"/>
  <c r="B192" i="3"/>
  <c r="B232" i="3"/>
  <c r="C231" i="3"/>
  <c r="B72" i="3"/>
  <c r="C71" i="3"/>
  <c r="C110" i="3"/>
  <c r="B111" i="3"/>
  <c r="B131" i="3"/>
  <c r="C130" i="3"/>
  <c r="B214" i="3"/>
  <c r="C213" i="3"/>
  <c r="C49" i="3"/>
  <c r="C90" i="3"/>
  <c r="C212" i="3"/>
  <c r="B252" i="3"/>
  <c r="B293" i="3"/>
  <c r="C149" i="3"/>
  <c r="C190" i="3"/>
  <c r="C230" i="3"/>
  <c r="C271" i="3"/>
  <c r="C129" i="3"/>
  <c r="C170" i="3"/>
  <c r="B215" i="3" l="1"/>
  <c r="C214" i="3"/>
  <c r="B52" i="3"/>
  <c r="C51" i="3"/>
  <c r="B132" i="3"/>
  <c r="C131" i="3"/>
  <c r="B274" i="3"/>
  <c r="C273" i="3"/>
  <c r="C192" i="3"/>
  <c r="B193" i="3"/>
  <c r="C72" i="3"/>
  <c r="B73" i="3"/>
  <c r="B233" i="3"/>
  <c r="C232" i="3"/>
  <c r="B294" i="3"/>
  <c r="C293" i="3"/>
  <c r="B253" i="3"/>
  <c r="C252" i="3"/>
  <c r="B93" i="3"/>
  <c r="C92" i="3"/>
  <c r="B174" i="3"/>
  <c r="C174" i="3" s="1"/>
  <c r="B173" i="3"/>
  <c r="C172" i="3"/>
  <c r="B112" i="3"/>
  <c r="C111" i="3"/>
  <c r="C151" i="3"/>
  <c r="B152" i="3"/>
  <c r="B295" i="3" l="1"/>
  <c r="C294" i="3"/>
  <c r="B153" i="3"/>
  <c r="C152" i="3"/>
  <c r="B194" i="3"/>
  <c r="C193" i="3"/>
  <c r="B113" i="3"/>
  <c r="C112" i="3"/>
  <c r="B133" i="3"/>
  <c r="C132" i="3"/>
  <c r="B234" i="3"/>
  <c r="C233" i="3"/>
  <c r="B94" i="3"/>
  <c r="C93" i="3"/>
  <c r="B53" i="3"/>
  <c r="C52" i="3"/>
  <c r="C73" i="3"/>
  <c r="B74" i="3"/>
  <c r="B275" i="3"/>
  <c r="C274" i="3"/>
  <c r="B175" i="3"/>
  <c r="C173" i="3"/>
  <c r="B254" i="3"/>
  <c r="C253" i="3"/>
  <c r="B216" i="3"/>
  <c r="C215" i="3"/>
  <c r="B54" i="3" l="1"/>
  <c r="C53" i="3"/>
  <c r="B95" i="3"/>
  <c r="C94" i="3"/>
  <c r="B235" i="3"/>
  <c r="C234" i="3"/>
  <c r="B217" i="3"/>
  <c r="C216" i="3"/>
  <c r="B134" i="3"/>
  <c r="C133" i="3"/>
  <c r="B276" i="3"/>
  <c r="C275" i="3"/>
  <c r="B154" i="3"/>
  <c r="C153" i="3"/>
  <c r="C254" i="3"/>
  <c r="B255" i="3"/>
  <c r="C113" i="3"/>
  <c r="B114" i="3"/>
  <c r="B176" i="3"/>
  <c r="C175" i="3"/>
  <c r="B195" i="3"/>
  <c r="C194" i="3"/>
  <c r="B75" i="3"/>
  <c r="C74" i="3"/>
  <c r="B296" i="3"/>
  <c r="C295" i="3"/>
  <c r="B135" i="3" l="1"/>
  <c r="C134" i="3"/>
  <c r="B76" i="3"/>
  <c r="C75" i="3"/>
  <c r="B218" i="3"/>
  <c r="C217" i="3"/>
  <c r="B297" i="3"/>
  <c r="C296" i="3"/>
  <c r="C195" i="3"/>
  <c r="B196" i="3"/>
  <c r="B256" i="3"/>
  <c r="C255" i="3"/>
  <c r="C154" i="3"/>
  <c r="B155" i="3"/>
  <c r="B277" i="3"/>
  <c r="C276" i="3"/>
  <c r="B236" i="3"/>
  <c r="C235" i="3"/>
  <c r="B177" i="3"/>
  <c r="C176" i="3"/>
  <c r="B96" i="3"/>
  <c r="C95" i="3"/>
  <c r="C114" i="3"/>
  <c r="B115" i="3"/>
  <c r="B55" i="3"/>
  <c r="C54" i="3"/>
  <c r="C196" i="3" l="1"/>
  <c r="B197" i="3"/>
  <c r="B298" i="3"/>
  <c r="C297" i="3"/>
  <c r="C155" i="3"/>
  <c r="B156" i="3"/>
  <c r="B257" i="3"/>
  <c r="C256" i="3"/>
  <c r="B56" i="3"/>
  <c r="C55" i="3"/>
  <c r="B116" i="3"/>
  <c r="C115" i="3"/>
  <c r="B77" i="3"/>
  <c r="C76" i="3"/>
  <c r="B278" i="3"/>
  <c r="C277" i="3"/>
  <c r="B97" i="3"/>
  <c r="C96" i="3"/>
  <c r="B219" i="3"/>
  <c r="C218" i="3"/>
  <c r="B178" i="3"/>
  <c r="C177" i="3"/>
  <c r="B237" i="3"/>
  <c r="C236" i="3"/>
  <c r="B136" i="3"/>
  <c r="C135" i="3"/>
  <c r="B57" i="3" l="1"/>
  <c r="C56" i="3"/>
  <c r="B279" i="3"/>
  <c r="C278" i="3"/>
  <c r="B258" i="3"/>
  <c r="C257" i="3"/>
  <c r="B179" i="3"/>
  <c r="C178" i="3"/>
  <c r="C77" i="3"/>
  <c r="B78" i="3"/>
  <c r="B137" i="3"/>
  <c r="C136" i="3"/>
  <c r="B238" i="3"/>
  <c r="C237" i="3"/>
  <c r="B198" i="3"/>
  <c r="C197" i="3"/>
  <c r="B117" i="3"/>
  <c r="C116" i="3"/>
  <c r="B157" i="3"/>
  <c r="C156" i="3"/>
  <c r="B220" i="3"/>
  <c r="C219" i="3"/>
  <c r="B299" i="3"/>
  <c r="C298" i="3"/>
  <c r="B98" i="3"/>
  <c r="C97" i="3"/>
  <c r="B199" i="3" l="1"/>
  <c r="C198" i="3"/>
  <c r="B239" i="3"/>
  <c r="C238" i="3"/>
  <c r="B180" i="3"/>
  <c r="C179" i="3"/>
  <c r="B158" i="3"/>
  <c r="C157" i="3"/>
  <c r="B280" i="3"/>
  <c r="C279" i="3"/>
  <c r="B138" i="3"/>
  <c r="C137" i="3"/>
  <c r="B79" i="3"/>
  <c r="C78" i="3"/>
  <c r="B99" i="3"/>
  <c r="C98" i="3"/>
  <c r="C299" i="3"/>
  <c r="B300" i="3"/>
  <c r="B221" i="3"/>
  <c r="C220" i="3"/>
  <c r="C258" i="3"/>
  <c r="B259" i="3"/>
  <c r="B118" i="3"/>
  <c r="C117" i="3"/>
  <c r="B58" i="3"/>
  <c r="C57" i="3"/>
  <c r="B59" i="3" l="1"/>
  <c r="C58" i="3"/>
  <c r="B181" i="3"/>
  <c r="C180" i="3"/>
  <c r="B100" i="3"/>
  <c r="C99" i="3"/>
  <c r="B281" i="3"/>
  <c r="C280" i="3"/>
  <c r="B80" i="3"/>
  <c r="C79" i="3"/>
  <c r="B139" i="3"/>
  <c r="C138" i="3"/>
  <c r="C118" i="3"/>
  <c r="B119" i="3"/>
  <c r="B159" i="3"/>
  <c r="C158" i="3"/>
  <c r="C259" i="3"/>
  <c r="B260" i="3"/>
  <c r="B222" i="3"/>
  <c r="C221" i="3"/>
  <c r="B240" i="3"/>
  <c r="C239" i="3"/>
  <c r="C300" i="3"/>
  <c r="B301" i="3"/>
  <c r="B200" i="3"/>
  <c r="C199" i="3"/>
  <c r="B120" i="3" l="1"/>
  <c r="C119" i="3"/>
  <c r="B160" i="3"/>
  <c r="C159" i="3"/>
  <c r="B140" i="3"/>
  <c r="C139" i="3"/>
  <c r="C200" i="3"/>
  <c r="B201" i="3"/>
  <c r="C80" i="3"/>
  <c r="B81" i="3"/>
  <c r="B302" i="3"/>
  <c r="C301" i="3"/>
  <c r="B182" i="3"/>
  <c r="C181" i="3"/>
  <c r="B241" i="3"/>
  <c r="C240" i="3"/>
  <c r="B101" i="3"/>
  <c r="C100" i="3"/>
  <c r="B282" i="3"/>
  <c r="C281" i="3"/>
  <c r="B223" i="3"/>
  <c r="C222" i="3"/>
  <c r="B261" i="3"/>
  <c r="C260" i="3"/>
  <c r="B60" i="3"/>
  <c r="C59" i="3"/>
  <c r="B242" i="3" l="1"/>
  <c r="C241" i="3"/>
  <c r="C81" i="3"/>
  <c r="B82" i="3"/>
  <c r="B224" i="3"/>
  <c r="C223" i="3"/>
  <c r="B141" i="3"/>
  <c r="C140" i="3"/>
  <c r="B303" i="3"/>
  <c r="C302" i="3"/>
  <c r="B61" i="3"/>
  <c r="C60" i="3"/>
  <c r="B262" i="3"/>
  <c r="C261" i="3"/>
  <c r="B283" i="3"/>
  <c r="C282" i="3"/>
  <c r="B183" i="3"/>
  <c r="C182" i="3"/>
  <c r="B202" i="3"/>
  <c r="C201" i="3"/>
  <c r="B161" i="3"/>
  <c r="C160" i="3"/>
  <c r="B102" i="3"/>
  <c r="C101" i="3"/>
  <c r="B121" i="3"/>
  <c r="C120" i="3"/>
  <c r="B263" i="3" l="1"/>
  <c r="C262" i="3"/>
  <c r="B304" i="3"/>
  <c r="C303" i="3"/>
  <c r="B162" i="3"/>
  <c r="C161" i="3"/>
  <c r="B225" i="3"/>
  <c r="C224" i="3"/>
  <c r="B62" i="3"/>
  <c r="C61" i="3"/>
  <c r="B103" i="3"/>
  <c r="C102" i="3"/>
  <c r="B284" i="3"/>
  <c r="C283" i="3"/>
  <c r="C121" i="3"/>
  <c r="B122" i="3"/>
  <c r="B142" i="3"/>
  <c r="C141" i="3"/>
  <c r="B83" i="3"/>
  <c r="C82" i="3"/>
  <c r="B203" i="3"/>
  <c r="C202" i="3"/>
  <c r="B184" i="3"/>
  <c r="C183" i="3"/>
  <c r="B243" i="3"/>
  <c r="C242" i="3"/>
  <c r="B244" i="3" l="1"/>
  <c r="C243" i="3"/>
  <c r="B63" i="3"/>
  <c r="C62" i="3"/>
  <c r="B84" i="3"/>
  <c r="C83" i="3"/>
  <c r="B305" i="3"/>
  <c r="C304" i="3"/>
  <c r="B285" i="3"/>
  <c r="C284" i="3"/>
  <c r="B104" i="3"/>
  <c r="C103" i="3"/>
  <c r="C225" i="3"/>
  <c r="B226" i="3"/>
  <c r="C203" i="3"/>
  <c r="B204" i="3"/>
  <c r="C162" i="3"/>
  <c r="B163" i="3"/>
  <c r="C122" i="3"/>
  <c r="B123" i="3"/>
  <c r="B185" i="3"/>
  <c r="C184" i="3"/>
  <c r="B143" i="3"/>
  <c r="C142" i="3"/>
  <c r="B264" i="3"/>
  <c r="C263" i="3"/>
  <c r="B286" i="3" l="1"/>
  <c r="C285" i="3"/>
  <c r="C204" i="3"/>
  <c r="B205" i="3"/>
  <c r="C226" i="3"/>
  <c r="B227" i="3"/>
  <c r="B265" i="3"/>
  <c r="C264" i="3"/>
  <c r="B64" i="3"/>
  <c r="C63" i="3"/>
  <c r="B144" i="3"/>
  <c r="C143" i="3"/>
  <c r="B186" i="3"/>
  <c r="C185" i="3"/>
  <c r="B124" i="3"/>
  <c r="C123" i="3"/>
  <c r="B105" i="3"/>
  <c r="C104" i="3"/>
  <c r="B306" i="3"/>
  <c r="C305" i="3"/>
  <c r="B85" i="3"/>
  <c r="C84" i="3"/>
  <c r="C163" i="3"/>
  <c r="B164" i="3"/>
  <c r="B245" i="3"/>
  <c r="C244" i="3"/>
  <c r="B165" i="3" l="1"/>
  <c r="C164" i="3"/>
  <c r="B125" i="3"/>
  <c r="C124" i="3"/>
  <c r="B187" i="3"/>
  <c r="C186" i="3"/>
  <c r="B65" i="3"/>
  <c r="C64" i="3"/>
  <c r="C85" i="3"/>
  <c r="B86" i="3"/>
  <c r="B145" i="3"/>
  <c r="C144" i="3"/>
  <c r="B246" i="3"/>
  <c r="C245" i="3"/>
  <c r="B307" i="3"/>
  <c r="C306" i="3"/>
  <c r="B266" i="3"/>
  <c r="C265" i="3"/>
  <c r="B228" i="3"/>
  <c r="C228" i="3" s="1"/>
  <c r="C227" i="3"/>
  <c r="B206" i="3"/>
  <c r="C205" i="3"/>
  <c r="B106" i="3"/>
  <c r="C105" i="3"/>
  <c r="B287" i="3"/>
  <c r="C286" i="3"/>
  <c r="B247" i="3" l="1"/>
  <c r="C246" i="3"/>
  <c r="B146" i="3"/>
  <c r="C145" i="3"/>
  <c r="B87" i="3"/>
  <c r="C87" i="3" s="1"/>
  <c r="C86" i="3"/>
  <c r="B66" i="3"/>
  <c r="C65" i="3"/>
  <c r="B308" i="3"/>
  <c r="C308" i="3" s="1"/>
  <c r="C307" i="3"/>
  <c r="B288" i="3"/>
  <c r="C288" i="3" s="1"/>
  <c r="C287" i="3"/>
  <c r="B107" i="3"/>
  <c r="C107" i="3" s="1"/>
  <c r="C106" i="3"/>
  <c r="B207" i="3"/>
  <c r="C206" i="3"/>
  <c r="B188" i="3"/>
  <c r="C188" i="3" s="1"/>
  <c r="C187" i="3"/>
  <c r="B126" i="3"/>
  <c r="C125" i="3"/>
  <c r="C266" i="3"/>
  <c r="B267" i="3"/>
  <c r="B166" i="3"/>
  <c r="C165" i="3"/>
  <c r="C267" i="3" l="1"/>
  <c r="B268" i="3"/>
  <c r="C268" i="3" s="1"/>
  <c r="B208" i="3"/>
  <c r="C208" i="3" s="1"/>
  <c r="C207" i="3"/>
  <c r="B167" i="3"/>
  <c r="C167" i="3" s="1"/>
  <c r="C166" i="3"/>
  <c r="B67" i="3"/>
  <c r="C67" i="3" s="1"/>
  <c r="C66" i="3"/>
  <c r="C126" i="3"/>
  <c r="B127" i="3"/>
  <c r="C127" i="3" s="1"/>
  <c r="B147" i="3"/>
  <c r="C147" i="3" s="1"/>
  <c r="C146" i="3"/>
  <c r="B248" i="3"/>
  <c r="C248" i="3" s="1"/>
  <c r="C247" i="3"/>
</calcChain>
</file>

<file path=xl/sharedStrings.xml><?xml version="1.0" encoding="utf-8"?>
<sst xmlns="http://schemas.openxmlformats.org/spreadsheetml/2006/main" count="932" uniqueCount="44">
  <si>
    <t>Production Output</t>
  </si>
  <si>
    <t>Dates: 9/4/2025 - 9/25/2025</t>
  </si>
  <si>
    <t>By Machine</t>
  </si>
  <si>
    <t>Machine</t>
  </si>
  <si>
    <t>Avg Daily LB Produced</t>
  </si>
  <si>
    <t># Shifts</t>
  </si>
  <si>
    <t>Most Productive Day</t>
  </si>
  <si>
    <t>Least Productive Day</t>
  </si>
  <si>
    <t>Dashboard Capacity</t>
  </si>
  <si>
    <t>Jenny</t>
  </si>
  <si>
    <t>Sheeter 1</t>
  </si>
  <si>
    <t>AW1</t>
  </si>
  <si>
    <t>PC3</t>
  </si>
  <si>
    <t>Cutter 3</t>
  </si>
  <si>
    <t>Cutter 1</t>
  </si>
  <si>
    <t>Cutter 2</t>
  </si>
  <si>
    <t>PC2</t>
  </si>
  <si>
    <t>Sheeter 2</t>
  </si>
  <si>
    <t>PC1</t>
  </si>
  <si>
    <t>PC5</t>
  </si>
  <si>
    <t>Die Cutter</t>
  </si>
  <si>
    <t>Grand Total</t>
  </si>
  <si>
    <t>By Shift and Machine</t>
  </si>
  <si>
    <t>Shift/ Machine</t>
  </si>
  <si>
    <t>Shift 1</t>
  </si>
  <si>
    <t>Shift 2</t>
  </si>
  <si>
    <t>Machine Name</t>
  </si>
  <si>
    <t>Date</t>
  </si>
  <si>
    <t>Day of Week</t>
  </si>
  <si>
    <t>Total Produced (LB)</t>
  </si>
  <si>
    <t>Notes</t>
  </si>
  <si>
    <t>1st shift no schedule</t>
  </si>
  <si>
    <t>43/65 Ask Maria</t>
  </si>
  <si>
    <t>1st Shift Sick</t>
  </si>
  <si>
    <t>No Schedule</t>
  </si>
  <si>
    <t>1st Shift Vacation</t>
  </si>
  <si>
    <t>Machine down after 11a</t>
  </si>
  <si>
    <t>2nd Shift Sick</t>
  </si>
  <si>
    <t>Shift</t>
  </si>
  <si>
    <t>X</t>
  </si>
  <si>
    <t>Sick Operator</t>
  </si>
  <si>
    <t>Ask Maria</t>
  </si>
  <si>
    <t>Vacation Operator</t>
  </si>
  <si>
    <t>Machine not in operation after 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</si>
</sst>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wrapText="1"/>
    </xf>
    <xf numFmtId="14" fontId="0" fillId="2" borderId="0" xfId="0" applyNumberFormat="1" applyFill="1"/>
    <xf numFmtId="1" fontId="0" fillId="2" borderId="0" xfId="0" applyNumberFormat="1" applyFill="1"/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0" fontId="2" fillId="0" borderId="0" xfId="0" applyFont="1"/>
    <xf numFmtId="0" fontId="3" fillId="3" borderId="0" xfId="0" applyFont="1" applyFill="1" applyAlignment="1">
      <alignment horizontal="left"/>
    </xf>
    <xf numFmtId="0" fontId="0" fillId="0" borderId="0" xfId="0"/>
  </cellXfs>
  <cellStyles count="1">
    <cellStyle name="Normal" xfId="0" builtinId="0"/>
  </cellStyles>
  <dxfs count="2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Shao" refreshedDate="45940.557591898149" createdVersion="8" refreshedVersion="8" minRefreshableVersion="3" recordCount="307" xr:uid="{00000000-000A-0000-FFFF-FFFF16000000}">
  <cacheSource type="worksheet">
    <worksheetSource name="Table13"/>
  </cacheSource>
  <cacheFields count="7">
    <cacheField name="Machine Name" numFmtId="0">
      <sharedItems count="12">
        <s v="Cutter 1"/>
        <s v="Cutter 2"/>
        <s v="AW1"/>
        <s v="Die Cutter"/>
        <s v="Jenny"/>
        <s v="PC1"/>
        <s v="PC2"/>
        <s v="PC3"/>
        <s v="PC5"/>
        <s v="Sheeter 1"/>
        <s v="Sheeter 2"/>
        <s v="Cutter 3"/>
      </sharedItems>
    </cacheField>
    <cacheField name="Date" numFmtId="14">
      <sharedItems containsSemiMixedTypes="0" containsNonDate="0" containsDate="1" containsString="0" minDate="2025-09-04T00:00:00" maxDate="2025-09-26T00:00:00"/>
    </cacheField>
    <cacheField name="Day of Week" numFmtId="1">
      <sharedItems/>
    </cacheField>
    <cacheField name="Shift" numFmtId="1">
      <sharedItems count="2">
        <s v="Shift 1"/>
        <s v="Shift 2"/>
      </sharedItems>
    </cacheField>
    <cacheField name="Total Produced (LB)" numFmtId="0">
      <sharedItems containsString="0" containsBlank="1" containsNumber="1" minValue="55" maxValue="20070"/>
    </cacheField>
    <cacheField name="No Schedule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07">
  <r>
    <x v="0"/>
    <d v="2025-09-04T00:00:00"/>
    <s v="Thursday"/>
    <x v="0"/>
    <n v="2448"/>
    <m/>
    <m/>
  </r>
  <r>
    <x v="0"/>
    <d v="2025-09-04T00:00:00"/>
    <s v="Thursday"/>
    <x v="1"/>
    <n v="5173"/>
    <m/>
    <m/>
  </r>
  <r>
    <x v="1"/>
    <d v="2025-09-04T00:00:00"/>
    <s v="Thursday"/>
    <x v="0"/>
    <n v="4180"/>
    <m/>
    <m/>
  </r>
  <r>
    <x v="1"/>
    <d v="2025-09-04T00:00:00"/>
    <s v="Thursday"/>
    <x v="1"/>
    <m/>
    <s v="X"/>
    <m/>
  </r>
  <r>
    <x v="2"/>
    <d v="2025-09-05T00:00:00"/>
    <s v="Friday"/>
    <x v="0"/>
    <n v="6549"/>
    <m/>
    <m/>
  </r>
  <r>
    <x v="2"/>
    <d v="2025-09-05T00:00:00"/>
    <s v="Friday"/>
    <x v="1"/>
    <n v="8696"/>
    <m/>
    <m/>
  </r>
  <r>
    <x v="0"/>
    <d v="2025-09-05T00:00:00"/>
    <s v="Friday"/>
    <x v="0"/>
    <n v="3105"/>
    <m/>
    <m/>
  </r>
  <r>
    <x v="0"/>
    <d v="2025-09-05T00:00:00"/>
    <s v="Friday"/>
    <x v="1"/>
    <m/>
    <s v="X"/>
    <s v="Sick Operator"/>
  </r>
  <r>
    <x v="1"/>
    <d v="2025-09-05T00:00:00"/>
    <s v="Friday"/>
    <x v="0"/>
    <n v="3464"/>
    <m/>
    <m/>
  </r>
  <r>
    <x v="1"/>
    <d v="2025-09-05T00:00:00"/>
    <s v="Friday"/>
    <x v="1"/>
    <m/>
    <s v="X"/>
    <m/>
  </r>
  <r>
    <x v="3"/>
    <d v="2025-09-05T00:00:00"/>
    <s v="Friday"/>
    <x v="0"/>
    <n v="123"/>
    <m/>
    <m/>
  </r>
  <r>
    <x v="4"/>
    <d v="2025-09-05T00:00:00"/>
    <s v="Friday"/>
    <x v="0"/>
    <n v="14935"/>
    <m/>
    <m/>
  </r>
  <r>
    <x v="4"/>
    <d v="2025-09-05T00:00:00"/>
    <s v="Friday"/>
    <x v="1"/>
    <n v="16509"/>
    <m/>
    <m/>
  </r>
  <r>
    <x v="5"/>
    <d v="2025-09-05T00:00:00"/>
    <s v="Friday"/>
    <x v="0"/>
    <n v="1712"/>
    <m/>
    <m/>
  </r>
  <r>
    <x v="5"/>
    <d v="2025-09-05T00:00:00"/>
    <s v="Friday"/>
    <x v="1"/>
    <n v="370"/>
    <m/>
    <m/>
  </r>
  <r>
    <x v="6"/>
    <d v="2025-09-05T00:00:00"/>
    <s v="Friday"/>
    <x v="0"/>
    <n v="4124"/>
    <m/>
    <m/>
  </r>
  <r>
    <x v="6"/>
    <d v="2025-09-05T00:00:00"/>
    <s v="Friday"/>
    <x v="1"/>
    <m/>
    <s v="X"/>
    <m/>
  </r>
  <r>
    <x v="7"/>
    <d v="2025-09-05T00:00:00"/>
    <s v="Friday"/>
    <x v="0"/>
    <n v="5500"/>
    <m/>
    <m/>
  </r>
  <r>
    <x v="7"/>
    <d v="2025-09-05T00:00:00"/>
    <s v="Friday"/>
    <x v="1"/>
    <n v="8066"/>
    <m/>
    <m/>
  </r>
  <r>
    <x v="8"/>
    <d v="2025-09-05T00:00:00"/>
    <s v="Friday"/>
    <x v="0"/>
    <n v="1320"/>
    <m/>
    <m/>
  </r>
  <r>
    <x v="8"/>
    <d v="2025-09-05T00:00:00"/>
    <s v="Friday"/>
    <x v="1"/>
    <m/>
    <s v="X"/>
    <m/>
  </r>
  <r>
    <x v="9"/>
    <d v="2025-09-05T00:00:00"/>
    <s v="Friday"/>
    <x v="0"/>
    <n v="3540"/>
    <m/>
    <m/>
  </r>
  <r>
    <x v="9"/>
    <d v="2025-09-05T00:00:00"/>
    <s v="Friday"/>
    <x v="1"/>
    <m/>
    <s v="X"/>
    <m/>
  </r>
  <r>
    <x v="10"/>
    <d v="2025-09-05T00:00:00"/>
    <s v="Friday"/>
    <x v="0"/>
    <n v="3362"/>
    <m/>
    <m/>
  </r>
  <r>
    <x v="10"/>
    <d v="2025-09-05T00:00:00"/>
    <s v="Friday"/>
    <x v="1"/>
    <n v="3493"/>
    <m/>
    <m/>
  </r>
  <r>
    <x v="2"/>
    <d v="2025-09-08T00:00:00"/>
    <s v="Monday"/>
    <x v="0"/>
    <n v="6145"/>
    <m/>
    <m/>
  </r>
  <r>
    <x v="2"/>
    <d v="2025-09-08T00:00:00"/>
    <s v="Monday"/>
    <x v="1"/>
    <m/>
    <s v="X"/>
    <s v="Sick Operator"/>
  </r>
  <r>
    <x v="0"/>
    <d v="2025-09-08T00:00:00"/>
    <s v="Monday"/>
    <x v="0"/>
    <n v="4733"/>
    <m/>
    <m/>
  </r>
  <r>
    <x v="0"/>
    <d v="2025-09-08T00:00:00"/>
    <s v="Monday"/>
    <x v="1"/>
    <n v="1543"/>
    <m/>
    <m/>
  </r>
  <r>
    <x v="1"/>
    <d v="2025-09-08T00:00:00"/>
    <s v="Monday"/>
    <x v="0"/>
    <n v="5098"/>
    <m/>
    <m/>
  </r>
  <r>
    <x v="1"/>
    <d v="2025-09-08T00:00:00"/>
    <s v="Monday"/>
    <x v="1"/>
    <m/>
    <s v="X"/>
    <m/>
  </r>
  <r>
    <x v="3"/>
    <d v="2025-09-08T00:00:00"/>
    <s v="Monday"/>
    <x v="0"/>
    <n v="132"/>
    <m/>
    <m/>
  </r>
  <r>
    <x v="4"/>
    <d v="2025-09-08T00:00:00"/>
    <s v="Monday"/>
    <x v="0"/>
    <n v="12385"/>
    <m/>
    <m/>
  </r>
  <r>
    <x v="4"/>
    <d v="2025-09-08T00:00:00"/>
    <s v="Monday"/>
    <x v="1"/>
    <n v="14301"/>
    <m/>
    <m/>
  </r>
  <r>
    <x v="5"/>
    <d v="2025-09-08T00:00:00"/>
    <s v="Monday"/>
    <x v="0"/>
    <n v="1518"/>
    <m/>
    <m/>
  </r>
  <r>
    <x v="5"/>
    <d v="2025-09-08T00:00:00"/>
    <s v="Monday"/>
    <x v="1"/>
    <n v="2328"/>
    <m/>
    <m/>
  </r>
  <r>
    <x v="6"/>
    <d v="2025-09-08T00:00:00"/>
    <s v="Monday"/>
    <x v="0"/>
    <n v="3826"/>
    <m/>
    <m/>
  </r>
  <r>
    <x v="6"/>
    <d v="2025-09-08T00:00:00"/>
    <s v="Monday"/>
    <x v="1"/>
    <m/>
    <s v="X"/>
    <m/>
  </r>
  <r>
    <x v="7"/>
    <d v="2025-09-08T00:00:00"/>
    <s v="Monday"/>
    <x v="0"/>
    <n v="7128"/>
    <m/>
    <m/>
  </r>
  <r>
    <x v="7"/>
    <d v="2025-09-08T00:00:00"/>
    <s v="Monday"/>
    <x v="1"/>
    <n v="6600"/>
    <m/>
    <m/>
  </r>
  <r>
    <x v="8"/>
    <d v="2025-09-08T00:00:00"/>
    <s v="Monday"/>
    <x v="0"/>
    <n v="1628"/>
    <m/>
    <m/>
  </r>
  <r>
    <x v="8"/>
    <d v="2025-09-08T00:00:00"/>
    <s v="Monday"/>
    <x v="1"/>
    <m/>
    <s v="X"/>
    <m/>
  </r>
  <r>
    <x v="9"/>
    <d v="2025-09-08T00:00:00"/>
    <s v="Monday"/>
    <x v="0"/>
    <n v="5055"/>
    <m/>
    <m/>
  </r>
  <r>
    <x v="9"/>
    <d v="2025-09-08T00:00:00"/>
    <s v="Monday"/>
    <x v="1"/>
    <m/>
    <s v="X"/>
    <m/>
  </r>
  <r>
    <x v="10"/>
    <d v="2025-09-08T00:00:00"/>
    <s v="Monday"/>
    <x v="0"/>
    <m/>
    <s v="X"/>
    <m/>
  </r>
  <r>
    <x v="10"/>
    <d v="2025-09-08T00:00:00"/>
    <s v="Monday"/>
    <x v="1"/>
    <n v="1833"/>
    <m/>
    <m/>
  </r>
  <r>
    <x v="2"/>
    <d v="2025-09-09T00:00:00"/>
    <s v="Tuesday"/>
    <x v="0"/>
    <n v="6627"/>
    <m/>
    <m/>
  </r>
  <r>
    <x v="2"/>
    <d v="2025-09-09T00:00:00"/>
    <s v="Tuesday"/>
    <x v="1"/>
    <n v="8856"/>
    <m/>
    <m/>
  </r>
  <r>
    <x v="0"/>
    <d v="2025-09-09T00:00:00"/>
    <s v="Tuesday"/>
    <x v="0"/>
    <m/>
    <m/>
    <m/>
  </r>
  <r>
    <x v="0"/>
    <d v="2025-09-09T00:00:00"/>
    <s v="Tuesday"/>
    <x v="1"/>
    <n v="2664"/>
    <m/>
    <m/>
  </r>
  <r>
    <x v="1"/>
    <d v="2025-09-09T00:00:00"/>
    <s v="Tuesday"/>
    <x v="0"/>
    <n v="973"/>
    <m/>
    <m/>
  </r>
  <r>
    <x v="1"/>
    <d v="2025-09-09T00:00:00"/>
    <s v="Tuesday"/>
    <x v="1"/>
    <m/>
    <s v="X"/>
    <m/>
  </r>
  <r>
    <x v="4"/>
    <d v="2025-09-09T00:00:00"/>
    <s v="Tuesday"/>
    <x v="0"/>
    <n v="10783"/>
    <m/>
    <m/>
  </r>
  <r>
    <x v="4"/>
    <d v="2025-09-09T00:00:00"/>
    <s v="Tuesday"/>
    <x v="1"/>
    <n v="20070"/>
    <m/>
    <m/>
  </r>
  <r>
    <x v="5"/>
    <d v="2025-09-09T00:00:00"/>
    <s v="Tuesday"/>
    <x v="0"/>
    <n v="1610"/>
    <m/>
    <m/>
  </r>
  <r>
    <x v="5"/>
    <d v="2025-09-09T00:00:00"/>
    <s v="Tuesday"/>
    <x v="1"/>
    <n v="2720"/>
    <m/>
    <m/>
  </r>
  <r>
    <x v="6"/>
    <d v="2025-09-09T00:00:00"/>
    <s v="Tuesday"/>
    <x v="0"/>
    <n v="3195"/>
    <m/>
    <m/>
  </r>
  <r>
    <x v="6"/>
    <d v="2025-09-09T00:00:00"/>
    <s v="Tuesday"/>
    <x v="1"/>
    <m/>
    <s v="X"/>
    <m/>
  </r>
  <r>
    <x v="7"/>
    <d v="2025-09-09T00:00:00"/>
    <s v="Tuesday"/>
    <x v="0"/>
    <n v="4570"/>
    <m/>
    <m/>
  </r>
  <r>
    <x v="7"/>
    <d v="2025-09-09T00:00:00"/>
    <s v="Tuesday"/>
    <x v="1"/>
    <n v="11000"/>
    <m/>
    <m/>
  </r>
  <r>
    <x v="8"/>
    <d v="2025-09-09T00:00:00"/>
    <s v="Tuesday"/>
    <x v="0"/>
    <n v="719"/>
    <m/>
    <m/>
  </r>
  <r>
    <x v="8"/>
    <d v="2025-09-09T00:00:00"/>
    <s v="Tuesday"/>
    <x v="1"/>
    <m/>
    <s v="X"/>
    <m/>
  </r>
  <r>
    <x v="9"/>
    <d v="2025-09-09T00:00:00"/>
    <s v="Tuesday"/>
    <x v="0"/>
    <n v="6080"/>
    <m/>
    <m/>
  </r>
  <r>
    <x v="9"/>
    <d v="2025-09-09T00:00:00"/>
    <s v="Tuesday"/>
    <x v="1"/>
    <m/>
    <s v="X"/>
    <m/>
  </r>
  <r>
    <x v="10"/>
    <d v="2025-09-09T00:00:00"/>
    <s v="Tuesday"/>
    <x v="0"/>
    <n v="2093"/>
    <m/>
    <m/>
  </r>
  <r>
    <x v="10"/>
    <d v="2025-09-09T00:00:00"/>
    <s v="Tuesday"/>
    <x v="1"/>
    <n v="1330"/>
    <m/>
    <m/>
  </r>
  <r>
    <x v="2"/>
    <d v="2025-09-10T00:00:00"/>
    <s v="Wednesday"/>
    <x v="0"/>
    <n v="6681"/>
    <m/>
    <m/>
  </r>
  <r>
    <x v="2"/>
    <d v="2025-09-10T00:00:00"/>
    <s v="Wednesday"/>
    <x v="1"/>
    <n v="2080"/>
    <m/>
    <m/>
  </r>
  <r>
    <x v="0"/>
    <d v="2025-09-10T00:00:00"/>
    <s v="Wednesday"/>
    <x v="0"/>
    <n v="1948"/>
    <m/>
    <m/>
  </r>
  <r>
    <x v="0"/>
    <d v="2025-09-10T00:00:00"/>
    <s v="Wednesday"/>
    <x v="1"/>
    <n v="2608"/>
    <m/>
    <m/>
  </r>
  <r>
    <x v="1"/>
    <d v="2025-09-10T00:00:00"/>
    <s v="Wednesday"/>
    <x v="0"/>
    <n v="3694"/>
    <m/>
    <m/>
  </r>
  <r>
    <x v="1"/>
    <d v="2025-09-10T00:00:00"/>
    <s v="Wednesday"/>
    <x v="1"/>
    <m/>
    <s v="X"/>
    <m/>
  </r>
  <r>
    <x v="4"/>
    <d v="2025-09-10T00:00:00"/>
    <s v="Wednesday"/>
    <x v="0"/>
    <n v="15378"/>
    <m/>
    <m/>
  </r>
  <r>
    <x v="4"/>
    <d v="2025-09-10T00:00:00"/>
    <s v="Wednesday"/>
    <x v="1"/>
    <n v="16490"/>
    <m/>
    <m/>
  </r>
  <r>
    <x v="5"/>
    <d v="2025-09-10T00:00:00"/>
    <s v="Wednesday"/>
    <x v="0"/>
    <n v="2808"/>
    <m/>
    <m/>
  </r>
  <r>
    <x v="5"/>
    <d v="2025-09-10T00:00:00"/>
    <s v="Wednesday"/>
    <x v="1"/>
    <n v="3608"/>
    <m/>
    <m/>
  </r>
  <r>
    <x v="6"/>
    <d v="2025-09-10T00:00:00"/>
    <s v="Wednesday"/>
    <x v="0"/>
    <n v="810"/>
    <m/>
    <m/>
  </r>
  <r>
    <x v="6"/>
    <d v="2025-09-10T00:00:00"/>
    <s v="Wednesday"/>
    <x v="1"/>
    <m/>
    <s v="X"/>
    <m/>
  </r>
  <r>
    <x v="7"/>
    <d v="2025-09-10T00:00:00"/>
    <s v="Wednesday"/>
    <x v="0"/>
    <n v="4925"/>
    <m/>
    <m/>
  </r>
  <r>
    <x v="7"/>
    <d v="2025-09-10T00:00:00"/>
    <s v="Wednesday"/>
    <x v="1"/>
    <n v="6196"/>
    <m/>
    <m/>
  </r>
  <r>
    <x v="8"/>
    <d v="2025-09-10T00:00:00"/>
    <s v="Wednesday"/>
    <x v="0"/>
    <n v="1446"/>
    <m/>
    <m/>
  </r>
  <r>
    <x v="8"/>
    <d v="2025-09-10T00:00:00"/>
    <s v="Wednesday"/>
    <x v="1"/>
    <m/>
    <s v="X"/>
    <m/>
  </r>
  <r>
    <x v="9"/>
    <d v="2025-09-10T00:00:00"/>
    <s v="Wednesday"/>
    <x v="0"/>
    <n v="12357"/>
    <m/>
    <m/>
  </r>
  <r>
    <x v="9"/>
    <d v="2025-09-10T00:00:00"/>
    <s v="Wednesday"/>
    <x v="1"/>
    <m/>
    <s v="X"/>
    <m/>
  </r>
  <r>
    <x v="10"/>
    <d v="2025-09-10T00:00:00"/>
    <s v="Wednesday"/>
    <x v="0"/>
    <n v="5320"/>
    <m/>
    <m/>
  </r>
  <r>
    <x v="10"/>
    <d v="2025-09-10T00:00:00"/>
    <s v="Wednesday"/>
    <x v="1"/>
    <n v="4138"/>
    <m/>
    <m/>
  </r>
  <r>
    <x v="2"/>
    <d v="2025-09-11T00:00:00"/>
    <s v="Thursday"/>
    <x v="0"/>
    <n v="4770"/>
    <m/>
    <m/>
  </r>
  <r>
    <x v="2"/>
    <d v="2025-09-11T00:00:00"/>
    <s v="Thursday"/>
    <x v="1"/>
    <n v="5862"/>
    <m/>
    <m/>
  </r>
  <r>
    <x v="0"/>
    <d v="2025-09-11T00:00:00"/>
    <s v="Thursday"/>
    <x v="0"/>
    <n v="3199"/>
    <m/>
    <m/>
  </r>
  <r>
    <x v="1"/>
    <d v="2025-09-11T00:00:00"/>
    <s v="Thursday"/>
    <x v="0"/>
    <n v="4598"/>
    <m/>
    <m/>
  </r>
  <r>
    <x v="1"/>
    <d v="2025-09-11T00:00:00"/>
    <s v="Thursday"/>
    <x v="1"/>
    <m/>
    <s v="X"/>
    <m/>
  </r>
  <r>
    <x v="11"/>
    <d v="2025-09-11T00:00:00"/>
    <s v="Thursday"/>
    <x v="1"/>
    <n v="7460"/>
    <m/>
    <m/>
  </r>
  <r>
    <x v="4"/>
    <d v="2025-09-11T00:00:00"/>
    <s v="Thursday"/>
    <x v="0"/>
    <n v="12347"/>
    <m/>
    <m/>
  </r>
  <r>
    <x v="4"/>
    <d v="2025-09-11T00:00:00"/>
    <s v="Thursday"/>
    <x v="1"/>
    <n v="17000"/>
    <m/>
    <m/>
  </r>
  <r>
    <x v="5"/>
    <d v="2025-09-11T00:00:00"/>
    <s v="Thursday"/>
    <x v="0"/>
    <n v="1670"/>
    <m/>
    <m/>
  </r>
  <r>
    <x v="5"/>
    <d v="2025-09-11T00:00:00"/>
    <s v="Thursday"/>
    <x v="1"/>
    <n v="1780"/>
    <m/>
    <m/>
  </r>
  <r>
    <x v="6"/>
    <d v="2025-09-11T00:00:00"/>
    <s v="Thursday"/>
    <x v="0"/>
    <n v="1420"/>
    <m/>
    <m/>
  </r>
  <r>
    <x v="6"/>
    <d v="2025-09-11T00:00:00"/>
    <s v="Thursday"/>
    <x v="1"/>
    <m/>
    <s v="X"/>
    <m/>
  </r>
  <r>
    <x v="7"/>
    <d v="2025-09-11T00:00:00"/>
    <s v="Thursday"/>
    <x v="0"/>
    <n v="5868"/>
    <m/>
    <m/>
  </r>
  <r>
    <x v="7"/>
    <d v="2025-09-11T00:00:00"/>
    <s v="Thursday"/>
    <x v="1"/>
    <n v="7488"/>
    <m/>
    <m/>
  </r>
  <r>
    <x v="8"/>
    <d v="2025-09-11T00:00:00"/>
    <s v="Thursday"/>
    <x v="0"/>
    <n v="1884"/>
    <m/>
    <m/>
  </r>
  <r>
    <x v="8"/>
    <d v="2025-09-11T00:00:00"/>
    <s v="Thursday"/>
    <x v="1"/>
    <m/>
    <s v="X"/>
    <m/>
  </r>
  <r>
    <x v="9"/>
    <d v="2025-09-11T00:00:00"/>
    <s v="Thursday"/>
    <x v="0"/>
    <n v="12691"/>
    <m/>
    <m/>
  </r>
  <r>
    <x v="9"/>
    <d v="2025-09-11T00:00:00"/>
    <s v="Thursday"/>
    <x v="1"/>
    <m/>
    <s v="X"/>
    <m/>
  </r>
  <r>
    <x v="10"/>
    <d v="2025-09-11T00:00:00"/>
    <s v="Thursday"/>
    <x v="0"/>
    <n v="1968"/>
    <m/>
    <m/>
  </r>
  <r>
    <x v="10"/>
    <d v="2025-09-11T00:00:00"/>
    <s v="Thursday"/>
    <x v="1"/>
    <n v="1520"/>
    <m/>
    <m/>
  </r>
  <r>
    <x v="2"/>
    <d v="2025-09-12T00:00:00"/>
    <s v="Friday"/>
    <x v="0"/>
    <n v="5010"/>
    <m/>
    <m/>
  </r>
  <r>
    <x v="2"/>
    <d v="2025-09-12T00:00:00"/>
    <s v="Friday"/>
    <x v="1"/>
    <n v="7038"/>
    <m/>
    <m/>
  </r>
  <r>
    <x v="0"/>
    <d v="2025-09-12T00:00:00"/>
    <s v="Friday"/>
    <x v="0"/>
    <n v="4095"/>
    <m/>
    <m/>
  </r>
  <r>
    <x v="11"/>
    <d v="2025-09-12T00:00:00"/>
    <s v="Friday"/>
    <x v="1"/>
    <n v="3138"/>
    <m/>
    <m/>
  </r>
  <r>
    <x v="1"/>
    <d v="2025-09-12T00:00:00"/>
    <s v="Friday"/>
    <x v="0"/>
    <n v="5730"/>
    <m/>
    <m/>
  </r>
  <r>
    <x v="1"/>
    <d v="2025-09-12T00:00:00"/>
    <s v="Friday"/>
    <x v="1"/>
    <m/>
    <s v="X"/>
    <m/>
  </r>
  <r>
    <x v="4"/>
    <d v="2025-09-12T00:00:00"/>
    <s v="Friday"/>
    <x v="0"/>
    <n v="8440"/>
    <m/>
    <m/>
  </r>
  <r>
    <x v="4"/>
    <d v="2025-09-12T00:00:00"/>
    <s v="Friday"/>
    <x v="1"/>
    <n v="7064"/>
    <m/>
    <m/>
  </r>
  <r>
    <x v="5"/>
    <d v="2025-09-12T00:00:00"/>
    <s v="Friday"/>
    <x v="0"/>
    <n v="1332"/>
    <m/>
    <m/>
  </r>
  <r>
    <x v="5"/>
    <d v="2025-09-12T00:00:00"/>
    <s v="Friday"/>
    <x v="1"/>
    <n v="2381"/>
    <m/>
    <m/>
  </r>
  <r>
    <x v="6"/>
    <d v="2025-09-12T00:00:00"/>
    <s v="Friday"/>
    <x v="0"/>
    <n v="2240"/>
    <m/>
    <m/>
  </r>
  <r>
    <x v="6"/>
    <d v="2025-09-12T00:00:00"/>
    <s v="Friday"/>
    <x v="1"/>
    <m/>
    <s v="X"/>
    <m/>
  </r>
  <r>
    <x v="7"/>
    <d v="2025-09-12T00:00:00"/>
    <s v="Friday"/>
    <x v="0"/>
    <n v="6325"/>
    <m/>
    <m/>
  </r>
  <r>
    <x v="7"/>
    <d v="2025-09-12T00:00:00"/>
    <s v="Friday"/>
    <x v="1"/>
    <n v="8602"/>
    <m/>
    <m/>
  </r>
  <r>
    <x v="8"/>
    <d v="2025-09-12T00:00:00"/>
    <s v="Friday"/>
    <x v="0"/>
    <n v="925"/>
    <m/>
    <m/>
  </r>
  <r>
    <x v="8"/>
    <d v="2025-09-12T00:00:00"/>
    <s v="Friday"/>
    <x v="1"/>
    <m/>
    <s v="X"/>
    <m/>
  </r>
  <r>
    <x v="9"/>
    <d v="2025-09-12T00:00:00"/>
    <s v="Friday"/>
    <x v="0"/>
    <n v="6560"/>
    <m/>
    <m/>
  </r>
  <r>
    <x v="9"/>
    <d v="2025-09-12T00:00:00"/>
    <s v="Friday"/>
    <x v="1"/>
    <m/>
    <s v="X"/>
    <m/>
  </r>
  <r>
    <x v="10"/>
    <d v="2025-09-12T00:00:00"/>
    <s v="Friday"/>
    <x v="0"/>
    <n v="2417"/>
    <m/>
    <m/>
  </r>
  <r>
    <x v="10"/>
    <d v="2025-09-12T00:00:00"/>
    <s v="Friday"/>
    <x v="1"/>
    <n v="1858"/>
    <m/>
    <m/>
  </r>
  <r>
    <x v="2"/>
    <d v="2025-09-15T00:00:00"/>
    <s v="Monday"/>
    <x v="0"/>
    <n v="4746"/>
    <m/>
    <m/>
  </r>
  <r>
    <x v="2"/>
    <d v="2025-09-15T00:00:00"/>
    <s v="Monday"/>
    <x v="1"/>
    <n v="5698"/>
    <m/>
    <m/>
  </r>
  <r>
    <x v="0"/>
    <d v="2025-09-15T00:00:00"/>
    <s v="Monday"/>
    <x v="0"/>
    <n v="3465"/>
    <m/>
    <m/>
  </r>
  <r>
    <x v="0"/>
    <d v="2025-09-15T00:00:00"/>
    <s v="Monday"/>
    <x v="1"/>
    <n v="4594"/>
    <m/>
    <m/>
  </r>
  <r>
    <x v="1"/>
    <d v="2025-09-15T00:00:00"/>
    <s v="Monday"/>
    <x v="0"/>
    <n v="6227"/>
    <m/>
    <m/>
  </r>
  <r>
    <x v="1"/>
    <d v="2025-09-15T00:00:00"/>
    <s v="Monday"/>
    <x v="1"/>
    <m/>
    <s v="X"/>
    <m/>
  </r>
  <r>
    <x v="4"/>
    <d v="2025-09-15T00:00:00"/>
    <s v="Monday"/>
    <x v="0"/>
    <n v="12483"/>
    <m/>
    <m/>
  </r>
  <r>
    <x v="4"/>
    <d v="2025-09-15T00:00:00"/>
    <s v="Monday"/>
    <x v="1"/>
    <n v="16601"/>
    <m/>
    <m/>
  </r>
  <r>
    <x v="5"/>
    <d v="2025-09-15T00:00:00"/>
    <s v="Monday"/>
    <x v="0"/>
    <n v="2898"/>
    <m/>
    <m/>
  </r>
  <r>
    <x v="5"/>
    <d v="2025-09-15T00:00:00"/>
    <s v="Monday"/>
    <x v="1"/>
    <m/>
    <s v="X"/>
    <m/>
  </r>
  <r>
    <x v="6"/>
    <d v="2025-09-15T00:00:00"/>
    <s v="Monday"/>
    <x v="0"/>
    <n v="3142"/>
    <m/>
    <m/>
  </r>
  <r>
    <x v="6"/>
    <d v="2025-09-15T00:00:00"/>
    <s v="Monday"/>
    <x v="1"/>
    <m/>
    <s v="X"/>
    <m/>
  </r>
  <r>
    <x v="7"/>
    <d v="2025-09-15T00:00:00"/>
    <s v="Monday"/>
    <x v="0"/>
    <n v="4702"/>
    <m/>
    <m/>
  </r>
  <r>
    <x v="7"/>
    <d v="2025-09-15T00:00:00"/>
    <s v="Monday"/>
    <x v="1"/>
    <n v="7500"/>
    <m/>
    <m/>
  </r>
  <r>
    <x v="8"/>
    <d v="2025-09-15T00:00:00"/>
    <s v="Monday"/>
    <x v="0"/>
    <n v="1650"/>
    <m/>
    <m/>
  </r>
  <r>
    <x v="8"/>
    <d v="2025-09-15T00:00:00"/>
    <s v="Monday"/>
    <x v="1"/>
    <m/>
    <s v="X"/>
    <m/>
  </r>
  <r>
    <x v="9"/>
    <d v="2025-09-15T00:00:00"/>
    <s v="Monday"/>
    <x v="0"/>
    <n v="10344"/>
    <m/>
    <m/>
  </r>
  <r>
    <x v="9"/>
    <d v="2025-09-15T00:00:00"/>
    <s v="Monday"/>
    <x v="1"/>
    <m/>
    <s v="X"/>
    <m/>
  </r>
  <r>
    <x v="10"/>
    <d v="2025-09-15T00:00:00"/>
    <s v="Monday"/>
    <x v="0"/>
    <n v="2518"/>
    <m/>
    <m/>
  </r>
  <r>
    <x v="10"/>
    <d v="2025-09-15T00:00:00"/>
    <s v="Monday"/>
    <x v="1"/>
    <n v="2660"/>
    <m/>
    <m/>
  </r>
  <r>
    <x v="2"/>
    <d v="2025-09-16T00:00:00"/>
    <s v="Tuesday"/>
    <x v="0"/>
    <n v="3166"/>
    <m/>
    <m/>
  </r>
  <r>
    <x v="2"/>
    <d v="2025-09-16T00:00:00"/>
    <s v="Tuesday"/>
    <x v="1"/>
    <n v="3536"/>
    <m/>
    <m/>
  </r>
  <r>
    <x v="0"/>
    <d v="2025-09-16T00:00:00"/>
    <s v="Tuesday"/>
    <x v="0"/>
    <n v="3829"/>
    <m/>
    <m/>
  </r>
  <r>
    <x v="0"/>
    <d v="2025-09-16T00:00:00"/>
    <s v="Tuesday"/>
    <x v="1"/>
    <n v="11808"/>
    <m/>
    <m/>
  </r>
  <r>
    <x v="1"/>
    <d v="2025-09-16T00:00:00"/>
    <s v="Tuesday"/>
    <x v="0"/>
    <n v="3352"/>
    <m/>
    <m/>
  </r>
  <r>
    <x v="1"/>
    <d v="2025-09-16T00:00:00"/>
    <s v="Tuesday"/>
    <x v="1"/>
    <m/>
    <s v="X"/>
    <m/>
  </r>
  <r>
    <x v="4"/>
    <d v="2025-09-16T00:00:00"/>
    <s v="Tuesday"/>
    <x v="0"/>
    <n v="9599"/>
    <m/>
    <m/>
  </r>
  <r>
    <x v="4"/>
    <d v="2025-09-16T00:00:00"/>
    <s v="Tuesday"/>
    <x v="1"/>
    <n v="19322"/>
    <m/>
    <m/>
  </r>
  <r>
    <x v="5"/>
    <d v="2025-09-16T00:00:00"/>
    <s v="Tuesday"/>
    <x v="0"/>
    <m/>
    <s v="X"/>
    <m/>
  </r>
  <r>
    <x v="5"/>
    <d v="2025-09-16T00:00:00"/>
    <s v="Tuesday"/>
    <x v="1"/>
    <m/>
    <s v="X"/>
    <m/>
  </r>
  <r>
    <x v="6"/>
    <d v="2025-09-16T00:00:00"/>
    <s v="Tuesday"/>
    <x v="0"/>
    <n v="4836"/>
    <m/>
    <m/>
  </r>
  <r>
    <x v="6"/>
    <d v="2025-09-16T00:00:00"/>
    <s v="Tuesday"/>
    <x v="1"/>
    <m/>
    <s v="X"/>
    <m/>
  </r>
  <r>
    <x v="7"/>
    <d v="2025-09-16T00:00:00"/>
    <s v="Tuesday"/>
    <x v="0"/>
    <n v="5720"/>
    <m/>
    <m/>
  </r>
  <r>
    <x v="7"/>
    <d v="2025-09-16T00:00:00"/>
    <s v="Tuesday"/>
    <x v="1"/>
    <n v="4527"/>
    <m/>
    <m/>
  </r>
  <r>
    <x v="8"/>
    <d v="2025-09-16T00:00:00"/>
    <s v="Tuesday"/>
    <x v="0"/>
    <n v="2049"/>
    <m/>
    <m/>
  </r>
  <r>
    <x v="8"/>
    <d v="2025-09-16T00:00:00"/>
    <s v="Tuesday"/>
    <x v="1"/>
    <m/>
    <s v="X"/>
    <m/>
  </r>
  <r>
    <x v="9"/>
    <d v="2025-09-16T00:00:00"/>
    <s v="Tuesday"/>
    <x v="0"/>
    <n v="16275"/>
    <m/>
    <m/>
  </r>
  <r>
    <x v="9"/>
    <d v="2025-09-16T00:00:00"/>
    <s v="Tuesday"/>
    <x v="1"/>
    <m/>
    <s v="X"/>
    <m/>
  </r>
  <r>
    <x v="10"/>
    <d v="2025-09-16T00:00:00"/>
    <s v="Tuesday"/>
    <x v="0"/>
    <n v="6270"/>
    <m/>
    <m/>
  </r>
  <r>
    <x v="10"/>
    <d v="2025-09-16T00:00:00"/>
    <s v="Tuesday"/>
    <x v="1"/>
    <n v="2945"/>
    <m/>
    <m/>
  </r>
  <r>
    <x v="2"/>
    <d v="2025-09-17T00:00:00"/>
    <s v="Wednesday"/>
    <x v="0"/>
    <n v="4741"/>
    <m/>
    <m/>
  </r>
  <r>
    <x v="2"/>
    <d v="2025-09-17T00:00:00"/>
    <s v="Wednesday"/>
    <x v="1"/>
    <n v="4772"/>
    <m/>
    <m/>
  </r>
  <r>
    <x v="0"/>
    <d v="2025-09-17T00:00:00"/>
    <s v="Wednesday"/>
    <x v="0"/>
    <n v="10240"/>
    <m/>
    <m/>
  </r>
  <r>
    <x v="0"/>
    <d v="2025-09-17T00:00:00"/>
    <s v="Wednesday"/>
    <x v="1"/>
    <n v="9184"/>
    <m/>
    <m/>
  </r>
  <r>
    <x v="1"/>
    <d v="2025-09-17T00:00:00"/>
    <s v="Wednesday"/>
    <x v="0"/>
    <n v="9928"/>
    <m/>
    <m/>
  </r>
  <r>
    <x v="1"/>
    <d v="2025-09-17T00:00:00"/>
    <s v="Wednesday"/>
    <x v="1"/>
    <m/>
    <s v="X"/>
    <m/>
  </r>
  <r>
    <x v="3"/>
    <d v="2025-09-17T00:00:00"/>
    <s v="Wednesday"/>
    <x v="0"/>
    <n v="55"/>
    <m/>
    <m/>
  </r>
  <r>
    <x v="4"/>
    <d v="2025-09-17T00:00:00"/>
    <s v="Wednesday"/>
    <x v="0"/>
    <n v="15877"/>
    <m/>
    <m/>
  </r>
  <r>
    <x v="4"/>
    <d v="2025-09-17T00:00:00"/>
    <s v="Wednesday"/>
    <x v="1"/>
    <n v="14745"/>
    <m/>
    <m/>
  </r>
  <r>
    <x v="5"/>
    <d v="2025-09-17T00:00:00"/>
    <s v="Wednesday"/>
    <x v="0"/>
    <m/>
    <s v="X"/>
    <m/>
  </r>
  <r>
    <x v="5"/>
    <d v="2025-09-17T00:00:00"/>
    <s v="Wednesday"/>
    <x v="1"/>
    <n v="3036"/>
    <m/>
    <m/>
  </r>
  <r>
    <x v="6"/>
    <d v="2025-09-17T00:00:00"/>
    <s v="Wednesday"/>
    <x v="0"/>
    <n v="9180"/>
    <m/>
    <m/>
  </r>
  <r>
    <x v="6"/>
    <d v="2025-09-17T00:00:00"/>
    <s v="Wednesday"/>
    <x v="1"/>
    <m/>
    <s v="X"/>
    <m/>
  </r>
  <r>
    <x v="7"/>
    <d v="2025-09-17T00:00:00"/>
    <s v="Wednesday"/>
    <x v="0"/>
    <n v="3627"/>
    <m/>
    <m/>
  </r>
  <r>
    <x v="7"/>
    <d v="2025-09-17T00:00:00"/>
    <s v="Wednesday"/>
    <x v="1"/>
    <n v="8400"/>
    <m/>
    <m/>
  </r>
  <r>
    <x v="8"/>
    <d v="2025-09-17T00:00:00"/>
    <s v="Wednesday"/>
    <x v="0"/>
    <n v="1716"/>
    <m/>
    <m/>
  </r>
  <r>
    <x v="8"/>
    <d v="2025-09-17T00:00:00"/>
    <s v="Wednesday"/>
    <x v="1"/>
    <m/>
    <s v="X"/>
    <m/>
  </r>
  <r>
    <x v="9"/>
    <d v="2025-09-17T00:00:00"/>
    <s v="Wednesday"/>
    <x v="0"/>
    <n v="1628"/>
    <m/>
    <m/>
  </r>
  <r>
    <x v="9"/>
    <d v="2025-09-17T00:00:00"/>
    <s v="Wednesday"/>
    <x v="1"/>
    <m/>
    <s v="X"/>
    <m/>
  </r>
  <r>
    <x v="10"/>
    <d v="2025-09-17T00:00:00"/>
    <s v="Wednesday"/>
    <x v="0"/>
    <n v="1900"/>
    <m/>
    <m/>
  </r>
  <r>
    <x v="10"/>
    <d v="2025-09-17T00:00:00"/>
    <s v="Wednesday"/>
    <x v="1"/>
    <n v="2668"/>
    <m/>
    <m/>
  </r>
  <r>
    <x v="2"/>
    <d v="2025-09-18T00:00:00"/>
    <s v="Thursday"/>
    <x v="0"/>
    <m/>
    <s v="X"/>
    <s v="Sick Operator"/>
  </r>
  <r>
    <x v="2"/>
    <d v="2025-09-18T00:00:00"/>
    <s v="Thursday"/>
    <x v="1"/>
    <n v="6948"/>
    <m/>
    <m/>
  </r>
  <r>
    <x v="0"/>
    <d v="2025-09-18T00:00:00"/>
    <s v="Thursday"/>
    <x v="0"/>
    <n v="4266"/>
    <m/>
    <m/>
  </r>
  <r>
    <x v="0"/>
    <d v="2025-09-18T00:00:00"/>
    <s v="Thursday"/>
    <x v="1"/>
    <n v="5688"/>
    <m/>
    <m/>
  </r>
  <r>
    <x v="1"/>
    <d v="2025-09-18T00:00:00"/>
    <s v="Thursday"/>
    <x v="0"/>
    <n v="3345"/>
    <m/>
    <m/>
  </r>
  <r>
    <x v="1"/>
    <d v="2025-09-18T00:00:00"/>
    <s v="Thursday"/>
    <x v="1"/>
    <m/>
    <s v="X"/>
    <m/>
  </r>
  <r>
    <x v="4"/>
    <d v="2025-09-18T00:00:00"/>
    <s v="Thursday"/>
    <x v="0"/>
    <n v="7939"/>
    <m/>
    <m/>
  </r>
  <r>
    <x v="4"/>
    <d v="2025-09-18T00:00:00"/>
    <s v="Thursday"/>
    <x v="1"/>
    <n v="13426"/>
    <m/>
    <m/>
  </r>
  <r>
    <x v="5"/>
    <d v="2025-09-18T00:00:00"/>
    <s v="Thursday"/>
    <x v="0"/>
    <n v="1770"/>
    <m/>
    <m/>
  </r>
  <r>
    <x v="5"/>
    <d v="2025-09-18T00:00:00"/>
    <s v="Thursday"/>
    <x v="1"/>
    <n v="1170"/>
    <m/>
    <m/>
  </r>
  <r>
    <x v="6"/>
    <d v="2025-09-18T00:00:00"/>
    <s v="Thursday"/>
    <x v="0"/>
    <m/>
    <m/>
    <s v="Ask Maria"/>
  </r>
  <r>
    <x v="6"/>
    <d v="2025-09-18T00:00:00"/>
    <s v="Thursday"/>
    <x v="1"/>
    <m/>
    <s v="X"/>
    <m/>
  </r>
  <r>
    <x v="7"/>
    <d v="2025-09-18T00:00:00"/>
    <s v="Thursday"/>
    <x v="0"/>
    <m/>
    <s v="X"/>
    <s v="Sick Operator"/>
  </r>
  <r>
    <x v="7"/>
    <d v="2025-09-18T00:00:00"/>
    <s v="Thursday"/>
    <x v="1"/>
    <n v="1950"/>
    <m/>
    <m/>
  </r>
  <r>
    <x v="8"/>
    <d v="2025-09-18T00:00:00"/>
    <s v="Thursday"/>
    <x v="0"/>
    <n v="1782"/>
    <m/>
    <m/>
  </r>
  <r>
    <x v="8"/>
    <d v="2025-09-18T00:00:00"/>
    <s v="Thursday"/>
    <x v="1"/>
    <m/>
    <s v="X"/>
    <m/>
  </r>
  <r>
    <x v="9"/>
    <d v="2025-09-18T00:00:00"/>
    <s v="Thursday"/>
    <x v="0"/>
    <n v="11467"/>
    <m/>
    <m/>
  </r>
  <r>
    <x v="9"/>
    <d v="2025-09-18T00:00:00"/>
    <s v="Thursday"/>
    <x v="1"/>
    <m/>
    <s v="X"/>
    <m/>
  </r>
  <r>
    <x v="10"/>
    <d v="2025-09-18T00:00:00"/>
    <s v="Thursday"/>
    <x v="0"/>
    <n v="4085"/>
    <m/>
    <m/>
  </r>
  <r>
    <x v="10"/>
    <d v="2025-09-18T00:00:00"/>
    <s v="Thursday"/>
    <x v="1"/>
    <n v="1917"/>
    <m/>
    <m/>
  </r>
  <r>
    <x v="2"/>
    <d v="2025-09-19T00:00:00"/>
    <s v="Friday"/>
    <x v="0"/>
    <n v="6465"/>
    <m/>
    <m/>
  </r>
  <r>
    <x v="2"/>
    <d v="2025-09-19T00:00:00"/>
    <s v="Friday"/>
    <x v="1"/>
    <n v="6728.9"/>
    <m/>
    <m/>
  </r>
  <r>
    <x v="0"/>
    <d v="2025-09-19T00:00:00"/>
    <s v="Friday"/>
    <x v="0"/>
    <n v="7963"/>
    <m/>
    <m/>
  </r>
  <r>
    <x v="0"/>
    <d v="2025-09-19T00:00:00"/>
    <s v="Friday"/>
    <x v="1"/>
    <n v="6359"/>
    <m/>
    <m/>
  </r>
  <r>
    <x v="1"/>
    <d v="2025-09-19T00:00:00"/>
    <s v="Friday"/>
    <x v="0"/>
    <n v="1630"/>
    <m/>
    <m/>
  </r>
  <r>
    <x v="1"/>
    <d v="2025-09-19T00:00:00"/>
    <s v="Friday"/>
    <x v="1"/>
    <m/>
    <s v="X"/>
    <m/>
  </r>
  <r>
    <x v="4"/>
    <d v="2025-09-19T00:00:00"/>
    <s v="Friday"/>
    <x v="0"/>
    <n v="9247.800000000001"/>
    <m/>
    <m/>
  </r>
  <r>
    <x v="4"/>
    <d v="2025-09-19T00:00:00"/>
    <s v="Friday"/>
    <x v="1"/>
    <n v="11811.6"/>
    <m/>
    <m/>
  </r>
  <r>
    <x v="5"/>
    <d v="2025-09-19T00:00:00"/>
    <s v="Friday"/>
    <x v="0"/>
    <n v="110"/>
    <m/>
    <m/>
  </r>
  <r>
    <x v="5"/>
    <d v="2025-09-19T00:00:00"/>
    <s v="Friday"/>
    <x v="1"/>
    <m/>
    <s v="X"/>
    <m/>
  </r>
  <r>
    <x v="6"/>
    <d v="2025-09-19T00:00:00"/>
    <s v="Friday"/>
    <x v="0"/>
    <n v="2351"/>
    <m/>
    <m/>
  </r>
  <r>
    <x v="6"/>
    <d v="2025-09-19T00:00:00"/>
    <s v="Friday"/>
    <x v="1"/>
    <m/>
    <s v="X"/>
    <m/>
  </r>
  <r>
    <x v="7"/>
    <d v="2025-09-19T00:00:00"/>
    <s v="Friday"/>
    <x v="0"/>
    <n v="5859"/>
    <m/>
    <m/>
  </r>
  <r>
    <x v="7"/>
    <d v="2025-09-19T00:00:00"/>
    <s v="Friday"/>
    <x v="1"/>
    <n v="5342"/>
    <m/>
    <m/>
  </r>
  <r>
    <x v="8"/>
    <d v="2025-09-19T00:00:00"/>
    <s v="Friday"/>
    <x v="0"/>
    <n v="494"/>
    <m/>
    <m/>
  </r>
  <r>
    <x v="8"/>
    <d v="2025-09-19T00:00:00"/>
    <s v="Friday"/>
    <x v="1"/>
    <m/>
    <s v="X"/>
    <m/>
  </r>
  <r>
    <x v="9"/>
    <d v="2025-09-19T00:00:00"/>
    <s v="Friday"/>
    <x v="0"/>
    <n v="7428"/>
    <m/>
    <m/>
  </r>
  <r>
    <x v="9"/>
    <d v="2025-09-19T00:00:00"/>
    <s v="Friday"/>
    <x v="1"/>
    <m/>
    <s v="X"/>
    <m/>
  </r>
  <r>
    <x v="10"/>
    <d v="2025-09-19T00:00:00"/>
    <s v="Friday"/>
    <x v="0"/>
    <n v="3467"/>
    <m/>
    <m/>
  </r>
  <r>
    <x v="10"/>
    <d v="2025-09-19T00:00:00"/>
    <s v="Friday"/>
    <x v="1"/>
    <n v="1842"/>
    <m/>
    <m/>
  </r>
  <r>
    <x v="2"/>
    <d v="2025-09-22T00:00:00"/>
    <s v="Monday"/>
    <x v="0"/>
    <n v="3680"/>
    <m/>
    <m/>
  </r>
  <r>
    <x v="2"/>
    <d v="2025-09-22T00:00:00"/>
    <s v="Monday"/>
    <x v="1"/>
    <n v="7273"/>
    <m/>
    <m/>
  </r>
  <r>
    <x v="0"/>
    <d v="2025-09-22T00:00:00"/>
    <s v="Monday"/>
    <x v="0"/>
    <n v="6509"/>
    <m/>
    <m/>
  </r>
  <r>
    <x v="0"/>
    <d v="2025-09-22T00:00:00"/>
    <s v="Monday"/>
    <x v="1"/>
    <n v="8641"/>
    <m/>
    <m/>
  </r>
  <r>
    <x v="1"/>
    <d v="2025-09-22T00:00:00"/>
    <s v="Monday"/>
    <x v="0"/>
    <n v="6714"/>
    <m/>
    <m/>
  </r>
  <r>
    <x v="1"/>
    <d v="2025-09-22T00:00:00"/>
    <s v="Monday"/>
    <x v="1"/>
    <m/>
    <s v="X"/>
    <m/>
  </r>
  <r>
    <x v="4"/>
    <d v="2025-09-22T00:00:00"/>
    <s v="Monday"/>
    <x v="0"/>
    <m/>
    <s v="X"/>
    <s v="Vacation Operator"/>
  </r>
  <r>
    <x v="4"/>
    <d v="2025-09-22T00:00:00"/>
    <s v="Monday"/>
    <x v="1"/>
    <n v="7535"/>
    <m/>
    <m/>
  </r>
  <r>
    <x v="5"/>
    <d v="2025-09-22T00:00:00"/>
    <s v="Monday"/>
    <x v="0"/>
    <m/>
    <s v="X"/>
    <m/>
  </r>
  <r>
    <x v="5"/>
    <d v="2025-09-22T00:00:00"/>
    <s v="Monday"/>
    <x v="1"/>
    <n v="2482"/>
    <m/>
    <m/>
  </r>
  <r>
    <x v="6"/>
    <d v="2025-09-22T00:00:00"/>
    <s v="Monday"/>
    <x v="0"/>
    <n v="2724"/>
    <m/>
    <m/>
  </r>
  <r>
    <x v="6"/>
    <d v="2025-09-22T00:00:00"/>
    <s v="Monday"/>
    <x v="1"/>
    <m/>
    <s v="X"/>
    <m/>
  </r>
  <r>
    <x v="7"/>
    <d v="2025-09-22T00:00:00"/>
    <s v="Monday"/>
    <x v="0"/>
    <n v="3406"/>
    <m/>
    <m/>
  </r>
  <r>
    <x v="7"/>
    <d v="2025-09-22T00:00:00"/>
    <s v="Monday"/>
    <x v="1"/>
    <n v="2986"/>
    <m/>
    <m/>
  </r>
  <r>
    <x v="8"/>
    <d v="2025-09-22T00:00:00"/>
    <s v="Monday"/>
    <x v="0"/>
    <n v="1776"/>
    <m/>
    <m/>
  </r>
  <r>
    <x v="8"/>
    <d v="2025-09-22T00:00:00"/>
    <s v="Monday"/>
    <x v="1"/>
    <m/>
    <s v="X"/>
    <m/>
  </r>
  <r>
    <x v="9"/>
    <d v="2025-09-22T00:00:00"/>
    <s v="Monday"/>
    <x v="0"/>
    <n v="2961"/>
    <m/>
    <m/>
  </r>
  <r>
    <x v="9"/>
    <d v="2025-09-22T00:00:00"/>
    <s v="Monday"/>
    <x v="1"/>
    <m/>
    <s v="X"/>
    <m/>
  </r>
  <r>
    <x v="10"/>
    <d v="2025-09-22T00:00:00"/>
    <s v="Monday"/>
    <x v="0"/>
    <n v="824"/>
    <m/>
    <m/>
  </r>
  <r>
    <x v="10"/>
    <d v="2025-09-22T00:00:00"/>
    <s v="Monday"/>
    <x v="1"/>
    <n v="1742"/>
    <m/>
    <m/>
  </r>
  <r>
    <x v="2"/>
    <d v="2025-09-23T00:00:00"/>
    <s v="Tuesday"/>
    <x v="0"/>
    <n v="3208"/>
    <m/>
    <m/>
  </r>
  <r>
    <x v="2"/>
    <d v="2025-09-23T00:00:00"/>
    <s v="Tuesday"/>
    <x v="1"/>
    <n v="7091"/>
    <m/>
    <m/>
  </r>
  <r>
    <x v="0"/>
    <d v="2025-09-23T00:00:00"/>
    <s v="Tuesday"/>
    <x v="0"/>
    <n v="2516"/>
    <m/>
    <m/>
  </r>
  <r>
    <x v="0"/>
    <d v="2025-09-23T00:00:00"/>
    <s v="Tuesday"/>
    <x v="1"/>
    <n v="3171"/>
    <m/>
    <m/>
  </r>
  <r>
    <x v="1"/>
    <d v="2025-09-23T00:00:00"/>
    <s v="Tuesday"/>
    <x v="0"/>
    <n v="5517"/>
    <m/>
    <m/>
  </r>
  <r>
    <x v="1"/>
    <d v="2025-09-23T00:00:00"/>
    <s v="Tuesday"/>
    <x v="1"/>
    <m/>
    <s v="X"/>
    <m/>
  </r>
  <r>
    <x v="4"/>
    <d v="2025-09-23T00:00:00"/>
    <s v="Tuesday"/>
    <x v="0"/>
    <m/>
    <s v="X"/>
    <s v="Vacation Operator"/>
  </r>
  <r>
    <x v="4"/>
    <d v="2025-09-23T00:00:00"/>
    <s v="Tuesday"/>
    <x v="1"/>
    <n v="13612"/>
    <m/>
    <m/>
  </r>
  <r>
    <x v="5"/>
    <d v="2025-09-23T00:00:00"/>
    <s v="Tuesday"/>
    <x v="0"/>
    <n v="2201"/>
    <m/>
    <m/>
  </r>
  <r>
    <x v="5"/>
    <d v="2025-09-23T00:00:00"/>
    <s v="Tuesday"/>
    <x v="1"/>
    <n v="3423"/>
    <m/>
    <m/>
  </r>
  <r>
    <x v="6"/>
    <d v="2025-09-23T00:00:00"/>
    <s v="Tuesday"/>
    <x v="0"/>
    <n v="1764"/>
    <m/>
    <m/>
  </r>
  <r>
    <x v="6"/>
    <d v="2025-09-23T00:00:00"/>
    <s v="Tuesday"/>
    <x v="1"/>
    <m/>
    <s v="X"/>
    <m/>
  </r>
  <r>
    <x v="7"/>
    <d v="2025-09-23T00:00:00"/>
    <s v="Tuesday"/>
    <x v="0"/>
    <n v="1932"/>
    <m/>
    <m/>
  </r>
  <r>
    <x v="7"/>
    <d v="2025-09-23T00:00:00"/>
    <s v="Tuesday"/>
    <x v="1"/>
    <n v="5401"/>
    <m/>
    <m/>
  </r>
  <r>
    <x v="8"/>
    <d v="2025-09-23T00:00:00"/>
    <s v="Tuesday"/>
    <x v="0"/>
    <n v="2150"/>
    <m/>
    <m/>
  </r>
  <r>
    <x v="8"/>
    <d v="2025-09-23T00:00:00"/>
    <s v="Tuesday"/>
    <x v="1"/>
    <m/>
    <s v="X"/>
    <m/>
  </r>
  <r>
    <x v="9"/>
    <d v="2025-09-23T00:00:00"/>
    <s v="Tuesday"/>
    <x v="0"/>
    <n v="5502"/>
    <m/>
    <m/>
  </r>
  <r>
    <x v="9"/>
    <d v="2025-09-23T00:00:00"/>
    <s v="Tuesday"/>
    <x v="1"/>
    <m/>
    <s v="X"/>
    <m/>
  </r>
  <r>
    <x v="10"/>
    <d v="2025-09-23T00:00:00"/>
    <s v="Tuesday"/>
    <x v="0"/>
    <n v="767"/>
    <m/>
    <s v="Machine not in operation after 11a"/>
  </r>
  <r>
    <x v="10"/>
    <d v="2025-09-23T00:00:00"/>
    <s v="Tuesday"/>
    <x v="1"/>
    <m/>
    <s v="X"/>
    <s v="Machine not in operation after 11a"/>
  </r>
  <r>
    <x v="2"/>
    <d v="2025-09-24T00:00:00"/>
    <s v="Wednesday"/>
    <x v="0"/>
    <n v="9804"/>
    <m/>
    <m/>
  </r>
  <r>
    <x v="2"/>
    <d v="2025-09-24T00:00:00"/>
    <s v="Wednesday"/>
    <x v="1"/>
    <n v="6515"/>
    <m/>
    <m/>
  </r>
  <r>
    <x v="0"/>
    <d v="2025-09-24T00:00:00"/>
    <s v="Wednesday"/>
    <x v="0"/>
    <n v="2826"/>
    <m/>
    <m/>
  </r>
  <r>
    <x v="0"/>
    <d v="2025-09-24T00:00:00"/>
    <s v="Wednesday"/>
    <x v="1"/>
    <n v="2653"/>
    <m/>
    <m/>
  </r>
  <r>
    <x v="1"/>
    <d v="2025-09-24T00:00:00"/>
    <s v="Wednesday"/>
    <x v="0"/>
    <n v="4787"/>
    <m/>
    <m/>
  </r>
  <r>
    <x v="1"/>
    <d v="2025-09-24T00:00:00"/>
    <s v="Wednesday"/>
    <x v="1"/>
    <m/>
    <s v="X"/>
    <m/>
  </r>
  <r>
    <x v="4"/>
    <d v="2025-09-24T00:00:00"/>
    <s v="Wednesday"/>
    <x v="0"/>
    <n v="11294"/>
    <m/>
    <m/>
  </r>
  <r>
    <x v="4"/>
    <d v="2025-09-24T00:00:00"/>
    <s v="Wednesday"/>
    <x v="1"/>
    <n v="18173"/>
    <m/>
    <m/>
  </r>
  <r>
    <x v="5"/>
    <d v="2025-09-24T00:00:00"/>
    <s v="Wednesday"/>
    <x v="0"/>
    <n v="2850"/>
    <m/>
    <m/>
  </r>
  <r>
    <x v="5"/>
    <d v="2025-09-24T00:00:00"/>
    <s v="Wednesday"/>
    <x v="1"/>
    <m/>
    <s v="X"/>
    <s v="Sick Operator"/>
  </r>
  <r>
    <x v="6"/>
    <d v="2025-09-24T00:00:00"/>
    <s v="Wednesday"/>
    <x v="0"/>
    <n v="2408"/>
    <m/>
    <m/>
  </r>
  <r>
    <x v="6"/>
    <d v="2025-09-24T00:00:00"/>
    <s v="Wednesday"/>
    <x v="1"/>
    <m/>
    <s v="X"/>
    <m/>
  </r>
  <r>
    <x v="7"/>
    <d v="2025-09-24T00:00:00"/>
    <s v="Wednesday"/>
    <x v="0"/>
    <n v="3885"/>
    <m/>
    <m/>
  </r>
  <r>
    <x v="7"/>
    <d v="2025-09-24T00:00:00"/>
    <s v="Wednesday"/>
    <x v="1"/>
    <n v="4881"/>
    <m/>
    <m/>
  </r>
  <r>
    <x v="8"/>
    <d v="2025-09-24T00:00:00"/>
    <s v="Wednesday"/>
    <x v="0"/>
    <n v="1336"/>
    <m/>
    <m/>
  </r>
  <r>
    <x v="8"/>
    <d v="2025-09-24T00:00:00"/>
    <s v="Wednesday"/>
    <x v="1"/>
    <m/>
    <s v="X"/>
    <m/>
  </r>
  <r>
    <x v="9"/>
    <d v="2025-09-24T00:00:00"/>
    <s v="Wednesday"/>
    <x v="0"/>
    <n v="6441"/>
    <m/>
    <m/>
  </r>
  <r>
    <x v="9"/>
    <d v="2025-09-24T00:00:00"/>
    <s v="Wednesday"/>
    <x v="1"/>
    <m/>
    <s v="X"/>
    <m/>
  </r>
  <r>
    <x v="10"/>
    <d v="2025-09-24T00:00:00"/>
    <s v="Wednesday"/>
    <x v="0"/>
    <n v="640"/>
    <m/>
    <m/>
  </r>
  <r>
    <x v="10"/>
    <d v="2025-09-24T00:00:00"/>
    <s v="Wednesday"/>
    <x v="1"/>
    <n v="1200"/>
    <m/>
    <m/>
  </r>
  <r>
    <x v="2"/>
    <d v="2025-09-25T00:00:00"/>
    <s v="Thursday"/>
    <x v="0"/>
    <n v="6930"/>
    <m/>
    <m/>
  </r>
  <r>
    <x v="2"/>
    <d v="2025-09-25T00:00:00"/>
    <s v="Thursday"/>
    <x v="1"/>
    <n v="6127"/>
    <m/>
    <m/>
  </r>
  <r>
    <x v="0"/>
    <d v="2025-09-25T00:00:00"/>
    <s v="Thursday"/>
    <x v="0"/>
    <n v="4663"/>
    <m/>
    <m/>
  </r>
  <r>
    <x v="0"/>
    <d v="2025-09-25T00:00:00"/>
    <s v="Thursday"/>
    <x v="1"/>
    <n v="3643"/>
    <m/>
    <m/>
  </r>
  <r>
    <x v="1"/>
    <d v="2025-09-25T00:00:00"/>
    <s v="Thursday"/>
    <x v="0"/>
    <n v="3945"/>
    <m/>
    <m/>
  </r>
  <r>
    <x v="1"/>
    <d v="2025-09-25T00:00:00"/>
    <s v="Thursday"/>
    <x v="1"/>
    <m/>
    <s v="X"/>
    <m/>
  </r>
  <r>
    <x v="4"/>
    <d v="2025-09-25T00:00:00"/>
    <s v="Thursday"/>
    <x v="0"/>
    <n v="14093"/>
    <m/>
    <m/>
  </r>
  <r>
    <x v="4"/>
    <d v="2025-09-25T00:00:00"/>
    <s v="Thursday"/>
    <x v="1"/>
    <n v="12276"/>
    <m/>
    <m/>
  </r>
  <r>
    <x v="5"/>
    <d v="2025-09-25T00:00:00"/>
    <s v="Thursday"/>
    <x v="0"/>
    <n v="1620"/>
    <m/>
    <m/>
  </r>
  <r>
    <x v="5"/>
    <d v="2025-09-25T00:00:00"/>
    <s v="Thursday"/>
    <x v="1"/>
    <n v="1680"/>
    <m/>
    <m/>
  </r>
  <r>
    <x v="6"/>
    <d v="2025-09-25T00:00:00"/>
    <s v="Thursday"/>
    <x v="0"/>
    <n v="6220"/>
    <m/>
    <m/>
  </r>
  <r>
    <x v="6"/>
    <d v="2025-09-25T00:00:00"/>
    <s v="Thursday"/>
    <x v="1"/>
    <m/>
    <s v="X"/>
    <m/>
  </r>
  <r>
    <x v="7"/>
    <d v="2025-09-25T00:00:00"/>
    <s v="Thursday"/>
    <x v="0"/>
    <n v="5445"/>
    <m/>
    <m/>
  </r>
  <r>
    <x v="7"/>
    <d v="2025-09-25T00:00:00"/>
    <s v="Thursday"/>
    <x v="1"/>
    <n v="8267"/>
    <m/>
    <m/>
  </r>
  <r>
    <x v="8"/>
    <d v="2025-09-25T00:00:00"/>
    <s v="Thursday"/>
    <x v="0"/>
    <n v="2106"/>
    <m/>
    <m/>
  </r>
  <r>
    <x v="8"/>
    <d v="2025-09-25T00:00:00"/>
    <s v="Thursday"/>
    <x v="1"/>
    <m/>
    <s v="X"/>
    <m/>
  </r>
  <r>
    <x v="9"/>
    <d v="2025-09-25T00:00:00"/>
    <s v="Thursday"/>
    <x v="0"/>
    <n v="6870"/>
    <m/>
    <m/>
  </r>
  <r>
    <x v="9"/>
    <d v="2025-09-25T00:00:00"/>
    <s v="Thursday"/>
    <x v="1"/>
    <m/>
    <s v="X"/>
    <m/>
  </r>
  <r>
    <x v="10"/>
    <d v="2025-09-25T00:00:00"/>
    <s v="Thursday"/>
    <x v="0"/>
    <n v="1814"/>
    <m/>
    <m/>
  </r>
  <r>
    <x v="10"/>
    <d v="2025-09-25T00:00:00"/>
    <s v="Thursday"/>
    <x v="1"/>
    <n v="15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chine">
  <location ref="A5:E18" firstHeaderRow="0" firstDataRow="1" firstDataCol="1"/>
  <pivotFields count="7">
    <pivotField axis="axisRow" dataField="1" showAll="0" sortType="descending">
      <items count="13">
        <item x="2"/>
        <item x="0"/>
        <item x="1"/>
        <item x="11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1">
    <field x="0"/>
  </rowFields>
  <rowItems count="13">
    <i>
      <x v="5"/>
    </i>
    <i>
      <x v="10"/>
    </i>
    <i>
      <x/>
    </i>
    <i>
      <x v="8"/>
    </i>
    <i>
      <x v="3"/>
    </i>
    <i>
      <x v="1"/>
    </i>
    <i>
      <x v="2"/>
    </i>
    <i>
      <x v="7"/>
    </i>
    <i>
      <x v="11"/>
    </i>
    <i>
      <x v="6"/>
    </i>
    <i>
      <x v="9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Daily LB Produced" fld="4" subtotal="average" baseField="3" baseItem="0" numFmtId="1"/>
    <dataField name="# Shifts" fld="0" subtotal="count" baseField="0" baseItem="0"/>
    <dataField name="Most Productive Day" fld="4" subtotal="max" baseField="0" baseItem="5"/>
    <dataField name="Least Productive Day" fld="4" subtotal="min" baseField="0" baseItem="5"/>
  </dataFields>
  <formats count="5"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field="3" type="button" dataOnly="0" labelOnly="1" outline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ift/ Machine">
  <location ref="A21:E46" firstHeaderRow="0" firstDataRow="1" firstDataCol="1"/>
  <pivotFields count="7">
    <pivotField axis="axisRow" dataField="1" showAll="0" sortType="descending">
      <items count="13">
        <item x="2"/>
        <item x="0"/>
        <item x="1"/>
        <item x="11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2">
    <field x="3"/>
    <field x="0"/>
  </rowFields>
  <rowItems count="25">
    <i>
      <x/>
    </i>
    <i r="1">
      <x v="5"/>
    </i>
    <i r="1">
      <x v="10"/>
    </i>
    <i r="1">
      <x/>
    </i>
    <i r="1">
      <x v="8"/>
    </i>
    <i r="1">
      <x v="2"/>
    </i>
    <i r="1">
      <x v="1"/>
    </i>
    <i r="1">
      <x v="7"/>
    </i>
    <i r="1">
      <x v="11"/>
    </i>
    <i r="1">
      <x v="6"/>
    </i>
    <i r="1">
      <x v="9"/>
    </i>
    <i r="1">
      <x v="4"/>
    </i>
    <i>
      <x v="1"/>
    </i>
    <i r="1">
      <x v="5"/>
    </i>
    <i r="1">
      <x v="8"/>
    </i>
    <i r="1">
      <x/>
    </i>
    <i r="1">
      <x v="3"/>
    </i>
    <i r="1">
      <x v="1"/>
    </i>
    <i r="1">
      <x v="6"/>
    </i>
    <i r="1">
      <x v="11"/>
    </i>
    <i r="1">
      <x v="7"/>
    </i>
    <i r="1">
      <x v="10"/>
    </i>
    <i r="1">
      <x v="2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Daily LB Produced" fld="4" subtotal="average" baseField="3" baseItem="0" numFmtId="1"/>
    <dataField name="# Shifts" fld="0" subtotal="count" baseField="0" baseItem="0"/>
    <dataField name="Most Productive Day" fld="4" subtotal="max" baseField="0" baseItem="5"/>
    <dataField name="Least Productive Day" fld="4" subtotal="min" baseField="0" baseItem="5"/>
  </dataFields>
  <formats count="5">
    <format dxfId="21">
      <pivotArea outline="0" collapsedLevelsAreSubtotals="1" fieldPosition="0"/>
    </format>
    <format dxfId="20">
      <pivotArea dataOnly="0" labelOnly="1" outline="0" axis="axisValues" fieldPosition="0"/>
    </format>
    <format dxfId="19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56" totalsRowShown="0" headerRowDxfId="11">
  <autoFilter ref="A1:E156" xr:uid="{00000000-0009-0000-0100-000001000000}"/>
  <sortState xmlns:xlrd2="http://schemas.microsoft.com/office/spreadsheetml/2017/richdata2" ref="A2:E107">
    <sortCondition ref="B1:B107"/>
  </sortState>
  <tableColumns count="5">
    <tableColumn id="1" xr3:uid="{00000000-0010-0000-0000-000001000000}" name="Machine Name"/>
    <tableColumn id="2" xr3:uid="{00000000-0010-0000-0000-000002000000}" name="Date" dataDxfId="10" totalsRowDxfId="9"/>
    <tableColumn id="3" xr3:uid="{00000000-0010-0000-0000-000003000000}" name="Day of Week" dataDxfId="8" totalsRowDxfId="7">
      <calculatedColumnFormula>TEXT(B2, "dddd")</calculatedColumnFormula>
    </tableColumn>
    <tableColumn id="4" xr3:uid="{00000000-0010-0000-0000-000004000000}" name="Total Produced (LB)"/>
    <tableColumn id="6" xr3:uid="{00000000-0010-0000-0000-000006000000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G308" totalsRowShown="0" headerRowDxfId="6">
  <autoFilter ref="A1:G308" xr:uid="{00000000-0009-0000-0100-000002000000}"/>
  <sortState xmlns:xlrd2="http://schemas.microsoft.com/office/spreadsheetml/2017/richdata2" ref="A2:G217">
    <sortCondition ref="B2:B217"/>
    <sortCondition ref="A2:A217"/>
    <sortCondition ref="D2:D217"/>
  </sortState>
  <tableColumns count="7">
    <tableColumn id="1" xr3:uid="{00000000-0010-0000-0100-000001000000}" name="Machine Name"/>
    <tableColumn id="2" xr3:uid="{00000000-0010-0000-0100-000002000000}" name="Date" dataDxfId="5" totalsRowDxfId="4"/>
    <tableColumn id="3" xr3:uid="{00000000-0010-0000-0100-000003000000}" name="Day of Week" dataDxfId="3" totalsRowDxfId="2">
      <calculatedColumnFormula>TEXT(B2, "dddd")</calculatedColumnFormula>
    </tableColumn>
    <tableColumn id="8" xr3:uid="{00000000-0010-0000-0100-000008000000}" name="Shift" dataDxfId="1" totalsRowDxfId="0"/>
    <tableColumn id="4" xr3:uid="{00000000-0010-0000-0100-000004000000}" name="Total Produced (LB)"/>
    <tableColumn id="9" xr3:uid="{00000000-0010-0000-0100-000009000000}" name="No Schedule"/>
    <tableColumn id="6" xr3:uid="{00000000-0010-0000-0100-000006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zoomScale="145" zoomScaleNormal="145" workbookViewId="0">
      <selection activeCell="H6" sqref="H6"/>
    </sheetView>
  </sheetViews>
  <sheetFormatPr defaultRowHeight="15" x14ac:dyDescent="0.25"/>
  <cols>
    <col min="1" max="1" width="13.42578125" bestFit="1" customWidth="1"/>
    <col min="2" max="2" width="11.5703125" customWidth="1"/>
    <col min="3" max="3" width="7.7109375" bestFit="1" customWidth="1"/>
    <col min="4" max="4" width="15.140625" customWidth="1"/>
    <col min="5" max="5" width="14.42578125" customWidth="1"/>
    <col min="6" max="6" width="11.28515625" customWidth="1"/>
    <col min="9" max="9" width="16.42578125" bestFit="1" customWidth="1"/>
    <col min="11" max="11" width="7.7109375" bestFit="1" customWidth="1"/>
    <col min="12" max="13" width="8.5703125" bestFit="1" customWidth="1"/>
  </cols>
  <sheetData>
    <row r="1" spans="1:6" ht="26.25" customHeight="1" x14ac:dyDescent="0.4">
      <c r="A1" s="14" t="s">
        <v>0</v>
      </c>
    </row>
    <row r="2" spans="1:6" ht="26.25" customHeight="1" x14ac:dyDescent="0.4">
      <c r="A2" s="14" t="s">
        <v>1</v>
      </c>
    </row>
    <row r="4" spans="1:6" ht="24" customHeight="1" x14ac:dyDescent="0.4">
      <c r="A4" s="15" t="s">
        <v>2</v>
      </c>
      <c r="B4" s="16"/>
      <c r="C4" s="16"/>
      <c r="D4" s="16"/>
    </row>
    <row r="5" spans="1:6" ht="45" customHeight="1" x14ac:dyDescent="0.25">
      <c r="A5" s="5" t="s">
        <v>3</v>
      </c>
      <c r="B5" s="7" t="s">
        <v>4</v>
      </c>
      <c r="C5" t="s">
        <v>5</v>
      </c>
      <c r="D5" s="7" t="s">
        <v>6</v>
      </c>
      <c r="E5" s="7" t="s">
        <v>7</v>
      </c>
      <c r="F5" s="9" t="s">
        <v>8</v>
      </c>
    </row>
    <row r="6" spans="1:6" x14ac:dyDescent="0.25">
      <c r="A6" s="6" t="s">
        <v>9</v>
      </c>
      <c r="B6" s="3">
        <v>13347.72857142857</v>
      </c>
      <c r="C6" s="3">
        <v>30</v>
      </c>
      <c r="D6" s="3">
        <v>20070</v>
      </c>
      <c r="E6" s="3">
        <v>7064</v>
      </c>
    </row>
    <row r="7" spans="1:6" x14ac:dyDescent="0.25">
      <c r="A7" s="6" t="s">
        <v>10</v>
      </c>
      <c r="B7" s="3">
        <v>7679.9333333333334</v>
      </c>
      <c r="C7" s="3">
        <v>30</v>
      </c>
      <c r="D7" s="3">
        <v>16275</v>
      </c>
      <c r="E7" s="3">
        <v>1628</v>
      </c>
    </row>
    <row r="8" spans="1:6" x14ac:dyDescent="0.25">
      <c r="A8" s="6" t="s">
        <v>11</v>
      </c>
      <c r="B8" s="3">
        <v>5919.3892857142864</v>
      </c>
      <c r="C8" s="3">
        <v>30</v>
      </c>
      <c r="D8" s="3">
        <v>9804</v>
      </c>
      <c r="E8" s="3">
        <v>2080</v>
      </c>
    </row>
    <row r="9" spans="1:6" x14ac:dyDescent="0.25">
      <c r="A9" s="6" t="s">
        <v>12</v>
      </c>
      <c r="B9" s="3">
        <v>5727.5172413793107</v>
      </c>
      <c r="C9" s="3">
        <v>30</v>
      </c>
      <c r="D9" s="3">
        <v>11000</v>
      </c>
      <c r="E9" s="3">
        <v>1932</v>
      </c>
    </row>
    <row r="10" spans="1:6" x14ac:dyDescent="0.25">
      <c r="A10" s="6" t="s">
        <v>13</v>
      </c>
      <c r="B10" s="3">
        <v>5299</v>
      </c>
      <c r="C10" s="3">
        <v>2</v>
      </c>
      <c r="D10" s="3">
        <v>7460</v>
      </c>
      <c r="E10" s="3">
        <v>3138</v>
      </c>
    </row>
    <row r="11" spans="1:6" x14ac:dyDescent="0.25">
      <c r="A11" s="6" t="s">
        <v>14</v>
      </c>
      <c r="B11" s="3">
        <v>4769.0714285714284</v>
      </c>
      <c r="C11" s="3">
        <v>30</v>
      </c>
      <c r="D11" s="3">
        <v>11808</v>
      </c>
      <c r="E11" s="3">
        <v>1543</v>
      </c>
    </row>
    <row r="12" spans="1:6" x14ac:dyDescent="0.25">
      <c r="A12" s="6" t="s">
        <v>15</v>
      </c>
      <c r="B12" s="3">
        <v>4573.875</v>
      </c>
      <c r="C12" s="3">
        <v>32</v>
      </c>
      <c r="D12" s="3">
        <v>9928</v>
      </c>
      <c r="E12" s="3">
        <v>973</v>
      </c>
    </row>
    <row r="13" spans="1:6" x14ac:dyDescent="0.25">
      <c r="A13" s="6" t="s">
        <v>16</v>
      </c>
      <c r="B13" s="3">
        <v>3445.7142857142858</v>
      </c>
      <c r="C13" s="3">
        <v>30</v>
      </c>
      <c r="D13" s="3">
        <v>9180</v>
      </c>
      <c r="E13" s="3">
        <v>810</v>
      </c>
    </row>
    <row r="14" spans="1:6" x14ac:dyDescent="0.25">
      <c r="A14" s="6" t="s">
        <v>17</v>
      </c>
      <c r="B14" s="3">
        <v>2431.821428571428</v>
      </c>
      <c r="C14" s="3">
        <v>30</v>
      </c>
      <c r="D14" s="3">
        <v>6270</v>
      </c>
      <c r="E14" s="3">
        <v>640</v>
      </c>
    </row>
    <row r="15" spans="1:6" x14ac:dyDescent="0.25">
      <c r="A15" s="6" t="s">
        <v>18</v>
      </c>
      <c r="B15" s="3">
        <v>2046.826086956522</v>
      </c>
      <c r="C15" s="3">
        <v>30</v>
      </c>
      <c r="D15" s="3">
        <v>3608</v>
      </c>
      <c r="E15" s="3">
        <v>110</v>
      </c>
    </row>
    <row r="16" spans="1:6" x14ac:dyDescent="0.25">
      <c r="A16" s="6" t="s">
        <v>19</v>
      </c>
      <c r="B16" s="3">
        <v>1532.0666666666671</v>
      </c>
      <c r="C16" s="3">
        <v>30</v>
      </c>
      <c r="D16" s="3">
        <v>2150</v>
      </c>
      <c r="E16" s="3">
        <v>494</v>
      </c>
    </row>
    <row r="17" spans="1:6" x14ac:dyDescent="0.25">
      <c r="A17" s="6" t="s">
        <v>20</v>
      </c>
      <c r="B17" s="3">
        <v>103.3333333333333</v>
      </c>
      <c r="C17" s="3">
        <v>3</v>
      </c>
      <c r="D17" s="3">
        <v>132</v>
      </c>
      <c r="E17" s="3">
        <v>55</v>
      </c>
    </row>
    <row r="18" spans="1:6" x14ac:dyDescent="0.25">
      <c r="A18" s="6" t="s">
        <v>21</v>
      </c>
      <c r="B18" s="3">
        <v>5348.424890829695</v>
      </c>
      <c r="C18" s="3">
        <v>307</v>
      </c>
      <c r="D18" s="3">
        <v>20070</v>
      </c>
      <c r="E18" s="3">
        <v>55</v>
      </c>
    </row>
    <row r="19" spans="1:6" x14ac:dyDescent="0.25">
      <c r="A19" s="6"/>
      <c r="B19" s="3"/>
      <c r="C19" s="3"/>
      <c r="D19" s="3"/>
      <c r="E19" s="3"/>
    </row>
    <row r="20" spans="1:6" ht="24" customHeight="1" x14ac:dyDescent="0.4">
      <c r="A20" s="15" t="s">
        <v>22</v>
      </c>
      <c r="B20" s="16"/>
      <c r="C20" s="16"/>
      <c r="D20" s="16"/>
    </row>
    <row r="21" spans="1:6" ht="45" customHeight="1" x14ac:dyDescent="0.25">
      <c r="A21" s="13" t="s">
        <v>23</v>
      </c>
      <c r="B21" s="7" t="s">
        <v>4</v>
      </c>
      <c r="C21" t="s">
        <v>5</v>
      </c>
      <c r="D21" s="7" t="s">
        <v>6</v>
      </c>
      <c r="E21" s="7" t="s">
        <v>7</v>
      </c>
      <c r="F21" s="9" t="s">
        <v>8</v>
      </c>
    </row>
    <row r="22" spans="1:6" x14ac:dyDescent="0.25">
      <c r="A22" s="6" t="s">
        <v>24</v>
      </c>
      <c r="B22" s="3">
        <v>4741.2124137931041</v>
      </c>
      <c r="C22" s="3">
        <v>155</v>
      </c>
      <c r="D22" s="3">
        <v>16275</v>
      </c>
      <c r="E22" s="3">
        <v>55</v>
      </c>
    </row>
    <row r="23" spans="1:6" x14ac:dyDescent="0.25">
      <c r="A23" s="12" t="s">
        <v>9</v>
      </c>
      <c r="B23" s="3">
        <v>11907.75384615385</v>
      </c>
      <c r="C23" s="3">
        <v>15</v>
      </c>
      <c r="D23" s="3">
        <v>15877</v>
      </c>
      <c r="E23" s="3">
        <v>7939</v>
      </c>
    </row>
    <row r="24" spans="1:6" x14ac:dyDescent="0.25">
      <c r="A24" s="12" t="s">
        <v>10</v>
      </c>
      <c r="B24" s="3">
        <v>7679.9333333333334</v>
      </c>
      <c r="C24" s="3">
        <v>15</v>
      </c>
      <c r="D24" s="3">
        <v>16275</v>
      </c>
      <c r="E24" s="3">
        <v>1628</v>
      </c>
    </row>
    <row r="25" spans="1:6" x14ac:dyDescent="0.25">
      <c r="A25" s="12" t="s">
        <v>11</v>
      </c>
      <c r="B25" s="3">
        <v>5608.7142857142853</v>
      </c>
      <c r="C25" s="3">
        <v>15</v>
      </c>
      <c r="D25" s="3">
        <v>9804</v>
      </c>
      <c r="E25" s="3">
        <v>3166</v>
      </c>
    </row>
    <row r="26" spans="1:6" x14ac:dyDescent="0.25">
      <c r="A26" s="12" t="s">
        <v>12</v>
      </c>
      <c r="B26" s="3">
        <v>4920.8571428571431</v>
      </c>
      <c r="C26" s="3">
        <v>15</v>
      </c>
      <c r="D26" s="3">
        <v>7128</v>
      </c>
      <c r="E26" s="3">
        <v>1932</v>
      </c>
    </row>
    <row r="27" spans="1:6" x14ac:dyDescent="0.25">
      <c r="A27" s="12" t="s">
        <v>15</v>
      </c>
      <c r="B27" s="3">
        <v>4573.875</v>
      </c>
      <c r="C27" s="3">
        <v>16</v>
      </c>
      <c r="D27" s="3">
        <v>9928</v>
      </c>
      <c r="E27" s="3">
        <v>973</v>
      </c>
    </row>
    <row r="28" spans="1:6" x14ac:dyDescent="0.25">
      <c r="A28" s="12" t="s">
        <v>14</v>
      </c>
      <c r="B28" s="3">
        <v>4387</v>
      </c>
      <c r="C28" s="3">
        <v>16</v>
      </c>
      <c r="D28" s="3">
        <v>10240</v>
      </c>
      <c r="E28" s="3">
        <v>1948</v>
      </c>
    </row>
    <row r="29" spans="1:6" x14ac:dyDescent="0.25">
      <c r="A29" s="12" t="s">
        <v>16</v>
      </c>
      <c r="B29" s="3">
        <v>3445.7142857142858</v>
      </c>
      <c r="C29" s="3">
        <v>15</v>
      </c>
      <c r="D29" s="3">
        <v>9180</v>
      </c>
      <c r="E29" s="3">
        <v>810</v>
      </c>
    </row>
    <row r="30" spans="1:6" x14ac:dyDescent="0.25">
      <c r="A30" s="12" t="s">
        <v>17</v>
      </c>
      <c r="B30" s="3">
        <v>2674.6428571428569</v>
      </c>
      <c r="C30" s="3">
        <v>15</v>
      </c>
      <c r="D30" s="3">
        <v>6270</v>
      </c>
      <c r="E30" s="3">
        <v>640</v>
      </c>
    </row>
    <row r="31" spans="1:6" x14ac:dyDescent="0.25">
      <c r="A31" s="12" t="s">
        <v>18</v>
      </c>
      <c r="B31" s="3">
        <v>1841.583333333333</v>
      </c>
      <c r="C31" s="3">
        <v>15</v>
      </c>
      <c r="D31" s="3">
        <v>2898</v>
      </c>
      <c r="E31" s="3">
        <v>110</v>
      </c>
    </row>
    <row r="32" spans="1:6" x14ac:dyDescent="0.25">
      <c r="A32" s="12" t="s">
        <v>19</v>
      </c>
      <c r="B32" s="3">
        <v>1532.0666666666671</v>
      </c>
      <c r="C32" s="3">
        <v>15</v>
      </c>
      <c r="D32" s="3">
        <v>2150</v>
      </c>
      <c r="E32" s="3">
        <v>494</v>
      </c>
    </row>
    <row r="33" spans="1:5" x14ac:dyDescent="0.25">
      <c r="A33" s="12" t="s">
        <v>20</v>
      </c>
      <c r="B33" s="3">
        <v>103.3333333333333</v>
      </c>
      <c r="C33" s="3">
        <v>3</v>
      </c>
      <c r="D33" s="3">
        <v>132</v>
      </c>
      <c r="E33" s="3">
        <v>55</v>
      </c>
    </row>
    <row r="34" spans="1:5" x14ac:dyDescent="0.25">
      <c r="A34" s="6" t="s">
        <v>25</v>
      </c>
      <c r="B34" s="3">
        <v>6396.5892857142853</v>
      </c>
      <c r="C34" s="3">
        <v>152</v>
      </c>
      <c r="D34" s="3">
        <v>20070</v>
      </c>
      <c r="E34" s="3">
        <v>370</v>
      </c>
    </row>
    <row r="35" spans="1:5" x14ac:dyDescent="0.25">
      <c r="A35" s="12" t="s">
        <v>9</v>
      </c>
      <c r="B35" s="3">
        <v>14595.706666666671</v>
      </c>
      <c r="C35" s="3">
        <v>15</v>
      </c>
      <c r="D35" s="3">
        <v>20070</v>
      </c>
      <c r="E35" s="3">
        <v>7064</v>
      </c>
    </row>
    <row r="36" spans="1:5" x14ac:dyDescent="0.25">
      <c r="A36" s="12" t="s">
        <v>12</v>
      </c>
      <c r="B36" s="3">
        <v>6480.4</v>
      </c>
      <c r="C36" s="3">
        <v>15</v>
      </c>
      <c r="D36" s="3">
        <v>11000</v>
      </c>
      <c r="E36" s="3">
        <v>1950</v>
      </c>
    </row>
    <row r="37" spans="1:5" x14ac:dyDescent="0.25">
      <c r="A37" s="12" t="s">
        <v>11</v>
      </c>
      <c r="B37" s="3">
        <v>6230.0642857142857</v>
      </c>
      <c r="C37" s="3">
        <v>15</v>
      </c>
      <c r="D37" s="3">
        <v>8856</v>
      </c>
      <c r="E37" s="3">
        <v>2080</v>
      </c>
    </row>
    <row r="38" spans="1:5" x14ac:dyDescent="0.25">
      <c r="A38" s="12" t="s">
        <v>13</v>
      </c>
      <c r="B38" s="3">
        <v>5299</v>
      </c>
      <c r="C38" s="3">
        <v>2</v>
      </c>
      <c r="D38" s="3">
        <v>7460</v>
      </c>
      <c r="E38" s="3">
        <v>3138</v>
      </c>
    </row>
    <row r="39" spans="1:5" x14ac:dyDescent="0.25">
      <c r="A39" s="12" t="s">
        <v>14</v>
      </c>
      <c r="B39" s="3">
        <v>5209.9230769230771</v>
      </c>
      <c r="C39" s="3">
        <v>14</v>
      </c>
      <c r="D39" s="3">
        <v>11808</v>
      </c>
      <c r="E39" s="3">
        <v>1543</v>
      </c>
    </row>
    <row r="40" spans="1:5" x14ac:dyDescent="0.25">
      <c r="A40" s="12" t="s">
        <v>18</v>
      </c>
      <c r="B40" s="3">
        <v>2270.727272727273</v>
      </c>
      <c r="C40" s="3">
        <v>15</v>
      </c>
      <c r="D40" s="3">
        <v>3608</v>
      </c>
      <c r="E40" s="3">
        <v>370</v>
      </c>
    </row>
    <row r="41" spans="1:5" x14ac:dyDescent="0.25">
      <c r="A41" s="12" t="s">
        <v>17</v>
      </c>
      <c r="B41" s="3">
        <v>2189</v>
      </c>
      <c r="C41" s="3">
        <v>15</v>
      </c>
      <c r="D41" s="3">
        <v>4138</v>
      </c>
      <c r="E41" s="3">
        <v>1200</v>
      </c>
    </row>
    <row r="42" spans="1:5" x14ac:dyDescent="0.25">
      <c r="A42" s="12" t="s">
        <v>16</v>
      </c>
      <c r="B42" s="3"/>
      <c r="C42" s="3">
        <v>15</v>
      </c>
      <c r="D42" s="3"/>
      <c r="E42" s="3"/>
    </row>
    <row r="43" spans="1:5" x14ac:dyDescent="0.25">
      <c r="A43" s="12" t="s">
        <v>10</v>
      </c>
      <c r="B43" s="3"/>
      <c r="C43" s="3">
        <v>15</v>
      </c>
      <c r="D43" s="3"/>
      <c r="E43" s="3"/>
    </row>
    <row r="44" spans="1:5" x14ac:dyDescent="0.25">
      <c r="A44" s="12" t="s">
        <v>15</v>
      </c>
      <c r="B44" s="3"/>
      <c r="C44" s="3">
        <v>16</v>
      </c>
      <c r="D44" s="3"/>
      <c r="E44" s="3"/>
    </row>
    <row r="45" spans="1:5" x14ac:dyDescent="0.25">
      <c r="A45" s="12" t="s">
        <v>19</v>
      </c>
      <c r="B45" s="3"/>
      <c r="C45" s="3">
        <v>15</v>
      </c>
      <c r="D45" s="3"/>
      <c r="E45" s="3"/>
    </row>
    <row r="46" spans="1:5" x14ac:dyDescent="0.25">
      <c r="A46" s="6" t="s">
        <v>21</v>
      </c>
      <c r="B46" s="3">
        <v>5348.424890829695</v>
      </c>
      <c r="C46" s="3">
        <v>307</v>
      </c>
      <c r="D46" s="3">
        <v>20070</v>
      </c>
      <c r="E46" s="3">
        <v>55</v>
      </c>
    </row>
  </sheetData>
  <mergeCells count="2">
    <mergeCell ref="A4:D4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6"/>
  <sheetViews>
    <sheetView zoomScale="205" zoomScaleNormal="205" workbookViewId="0">
      <pane ySplit="1" topLeftCell="A125" activePane="bottomLeft" state="frozen"/>
      <selection pane="bottomLeft" activeCell="B148" sqref="A2:E156"/>
    </sheetView>
  </sheetViews>
  <sheetFormatPr defaultRowHeight="15" x14ac:dyDescent="0.25"/>
  <cols>
    <col min="1" max="1" width="14.42578125" bestFit="1" customWidth="1"/>
    <col min="2" max="2" width="9.5703125" bestFit="1" customWidth="1"/>
    <col min="3" max="3" width="12.28515625" bestFit="1" customWidth="1"/>
    <col min="4" max="4" width="14.5703125" bestFit="1" customWidth="1"/>
    <col min="5" max="5" width="16.28515625" bestFit="1" customWidth="1"/>
  </cols>
  <sheetData>
    <row r="1" spans="1:5" ht="30" customHeight="1" x14ac:dyDescent="0.25">
      <c r="A1" s="1" t="s">
        <v>26</v>
      </c>
      <c r="B1" s="1" t="s">
        <v>27</v>
      </c>
      <c r="C1" s="1" t="s">
        <v>28</v>
      </c>
      <c r="D1" s="4" t="s">
        <v>29</v>
      </c>
      <c r="E1" s="1" t="s">
        <v>30</v>
      </c>
    </row>
    <row r="2" spans="1:5" x14ac:dyDescent="0.25">
      <c r="A2" t="s">
        <v>9</v>
      </c>
      <c r="B2" s="2">
        <v>45905</v>
      </c>
      <c r="C2" s="3" t="str">
        <f t="shared" ref="C2:C33" si="0">TEXT(B2, "dddd")</f>
        <v>Friday</v>
      </c>
      <c r="D2">
        <f>14935+16509</f>
        <v>31444</v>
      </c>
    </row>
    <row r="3" spans="1:5" x14ac:dyDescent="0.25">
      <c r="A3" t="s">
        <v>9</v>
      </c>
      <c r="B3" s="2">
        <v>45908</v>
      </c>
      <c r="C3" s="3" t="str">
        <f t="shared" si="0"/>
        <v>Monday</v>
      </c>
      <c r="D3">
        <f>12385+14301</f>
        <v>26686</v>
      </c>
    </row>
    <row r="4" spans="1:5" x14ac:dyDescent="0.25">
      <c r="A4" t="s">
        <v>9</v>
      </c>
      <c r="B4" s="2">
        <v>45909</v>
      </c>
      <c r="C4" s="3" t="str">
        <f t="shared" si="0"/>
        <v>Tuesday</v>
      </c>
      <c r="D4">
        <f>10783+20070</f>
        <v>30853</v>
      </c>
    </row>
    <row r="5" spans="1:5" x14ac:dyDescent="0.25">
      <c r="A5" t="s">
        <v>9</v>
      </c>
      <c r="B5" s="2">
        <v>45910</v>
      </c>
      <c r="C5" s="3" t="str">
        <f t="shared" si="0"/>
        <v>Wednesday</v>
      </c>
      <c r="D5">
        <f>15378+16490</f>
        <v>31868</v>
      </c>
    </row>
    <row r="6" spans="1:5" x14ac:dyDescent="0.25">
      <c r="A6" t="s">
        <v>9</v>
      </c>
      <c r="B6" s="2">
        <v>45911</v>
      </c>
      <c r="C6" s="3" t="str">
        <f t="shared" si="0"/>
        <v>Thursday</v>
      </c>
      <c r="D6">
        <f>12347+17000</f>
        <v>29347</v>
      </c>
    </row>
    <row r="7" spans="1:5" x14ac:dyDescent="0.25">
      <c r="A7" t="s">
        <v>9</v>
      </c>
      <c r="B7" s="2">
        <v>45912</v>
      </c>
      <c r="C7" s="3" t="str">
        <f t="shared" si="0"/>
        <v>Friday</v>
      </c>
      <c r="D7">
        <f>8440+7064</f>
        <v>15504</v>
      </c>
    </row>
    <row r="8" spans="1:5" x14ac:dyDescent="0.25">
      <c r="A8" t="s">
        <v>15</v>
      </c>
      <c r="B8" s="2">
        <v>45912</v>
      </c>
      <c r="C8" s="3" t="str">
        <f t="shared" si="0"/>
        <v>Friday</v>
      </c>
      <c r="D8">
        <f>1380+1380+1440+360+360+90+576+144</f>
        <v>5730</v>
      </c>
    </row>
    <row r="9" spans="1:5" x14ac:dyDescent="0.25">
      <c r="A9" t="s">
        <v>18</v>
      </c>
      <c r="B9" s="2">
        <v>45912</v>
      </c>
      <c r="C9" s="3" t="str">
        <f t="shared" si="0"/>
        <v>Friday</v>
      </c>
      <c r="D9">
        <f>1332+2381</f>
        <v>3713</v>
      </c>
    </row>
    <row r="10" spans="1:5" x14ac:dyDescent="0.25">
      <c r="A10" t="s">
        <v>14</v>
      </c>
      <c r="B10" s="2">
        <v>45912</v>
      </c>
      <c r="C10" s="3" t="str">
        <f t="shared" si="0"/>
        <v>Friday</v>
      </c>
      <c r="D10">
        <f>4095+3138</f>
        <v>7233</v>
      </c>
    </row>
    <row r="11" spans="1:5" x14ac:dyDescent="0.25">
      <c r="A11" t="s">
        <v>16</v>
      </c>
      <c r="B11" s="2">
        <v>45912</v>
      </c>
      <c r="C11" s="3" t="str">
        <f t="shared" si="0"/>
        <v>Friday</v>
      </c>
      <c r="D11">
        <f>2240</f>
        <v>2240</v>
      </c>
    </row>
    <row r="12" spans="1:5" x14ac:dyDescent="0.25">
      <c r="A12" t="s">
        <v>12</v>
      </c>
      <c r="B12" s="2">
        <v>45912</v>
      </c>
      <c r="C12" s="3" t="str">
        <f t="shared" si="0"/>
        <v>Friday</v>
      </c>
      <c r="D12">
        <f>6325+8602</f>
        <v>14927</v>
      </c>
    </row>
    <row r="13" spans="1:5" x14ac:dyDescent="0.25">
      <c r="A13" t="s">
        <v>19</v>
      </c>
      <c r="B13" s="2">
        <v>45912</v>
      </c>
      <c r="C13" s="3" t="str">
        <f t="shared" si="0"/>
        <v>Friday</v>
      </c>
      <c r="D13">
        <f>925</f>
        <v>925</v>
      </c>
    </row>
    <row r="14" spans="1:5" x14ac:dyDescent="0.25">
      <c r="A14" t="s">
        <v>11</v>
      </c>
      <c r="B14" s="2">
        <v>45912</v>
      </c>
      <c r="C14" s="3" t="str">
        <f t="shared" si="0"/>
        <v>Friday</v>
      </c>
      <c r="D14">
        <f>5010+7038</f>
        <v>12048</v>
      </c>
    </row>
    <row r="15" spans="1:5" x14ac:dyDescent="0.25">
      <c r="A15" t="s">
        <v>10</v>
      </c>
      <c r="B15" s="2">
        <v>45912</v>
      </c>
      <c r="C15" s="3" t="str">
        <f t="shared" si="0"/>
        <v>Friday</v>
      </c>
      <c r="D15">
        <f>6560</f>
        <v>6560</v>
      </c>
    </row>
    <row r="16" spans="1:5" x14ac:dyDescent="0.25">
      <c r="A16" t="s">
        <v>17</v>
      </c>
      <c r="B16" s="2">
        <v>45912</v>
      </c>
      <c r="C16" s="3" t="str">
        <f t="shared" si="0"/>
        <v>Friday</v>
      </c>
      <c r="D16">
        <f>2417+1858</f>
        <v>4275</v>
      </c>
    </row>
    <row r="17" spans="1:4" x14ac:dyDescent="0.25">
      <c r="A17" t="s">
        <v>9</v>
      </c>
      <c r="B17" s="2">
        <v>45915</v>
      </c>
      <c r="C17" s="3" t="str">
        <f t="shared" si="0"/>
        <v>Monday</v>
      </c>
      <c r="D17">
        <f>12483+16601</f>
        <v>29084</v>
      </c>
    </row>
    <row r="18" spans="1:4" x14ac:dyDescent="0.25">
      <c r="A18" t="s">
        <v>14</v>
      </c>
      <c r="B18" s="2">
        <v>45915</v>
      </c>
      <c r="C18" s="3" t="str">
        <f t="shared" si="0"/>
        <v>Monday</v>
      </c>
      <c r="D18">
        <f>4594</f>
        <v>4594</v>
      </c>
    </row>
    <row r="19" spans="1:4" x14ac:dyDescent="0.25">
      <c r="A19" t="s">
        <v>15</v>
      </c>
      <c r="B19" s="2">
        <v>45915</v>
      </c>
      <c r="C19" s="3" t="str">
        <f t="shared" si="0"/>
        <v>Monday</v>
      </c>
      <c r="D19">
        <f>6227</f>
        <v>6227</v>
      </c>
    </row>
    <row r="20" spans="1:4" x14ac:dyDescent="0.25">
      <c r="A20" t="s">
        <v>13</v>
      </c>
      <c r="B20" s="2">
        <v>45915</v>
      </c>
      <c r="C20" s="3" t="str">
        <f t="shared" si="0"/>
        <v>Monday</v>
      </c>
      <c r="D20">
        <f>3465</f>
        <v>3465</v>
      </c>
    </row>
    <row r="21" spans="1:4" x14ac:dyDescent="0.25">
      <c r="A21" t="s">
        <v>18</v>
      </c>
      <c r="B21" s="2">
        <v>45915</v>
      </c>
      <c r="C21" s="3" t="str">
        <f t="shared" si="0"/>
        <v>Monday</v>
      </c>
      <c r="D21">
        <f>2898</f>
        <v>2898</v>
      </c>
    </row>
    <row r="22" spans="1:4" x14ac:dyDescent="0.25">
      <c r="A22" t="s">
        <v>16</v>
      </c>
      <c r="B22" s="2">
        <v>45915</v>
      </c>
      <c r="C22" s="3" t="str">
        <f t="shared" si="0"/>
        <v>Monday</v>
      </c>
      <c r="D22">
        <f>3142</f>
        <v>3142</v>
      </c>
    </row>
    <row r="23" spans="1:4" x14ac:dyDescent="0.25">
      <c r="A23" t="s">
        <v>12</v>
      </c>
      <c r="B23" s="2">
        <v>45915</v>
      </c>
      <c r="C23" s="3" t="str">
        <f t="shared" si="0"/>
        <v>Monday</v>
      </c>
      <c r="D23">
        <f>4702+7500</f>
        <v>12202</v>
      </c>
    </row>
    <row r="24" spans="1:4" x14ac:dyDescent="0.25">
      <c r="A24" t="s">
        <v>19</v>
      </c>
      <c r="B24" s="2">
        <v>45915</v>
      </c>
      <c r="C24" s="3" t="str">
        <f t="shared" si="0"/>
        <v>Monday</v>
      </c>
      <c r="D24">
        <f>1650</f>
        <v>1650</v>
      </c>
    </row>
    <row r="25" spans="1:4" x14ac:dyDescent="0.25">
      <c r="A25" t="s">
        <v>11</v>
      </c>
      <c r="B25" s="2">
        <v>45915</v>
      </c>
      <c r="C25" s="3" t="str">
        <f t="shared" si="0"/>
        <v>Monday</v>
      </c>
      <c r="D25">
        <f>4746+5698</f>
        <v>10444</v>
      </c>
    </row>
    <row r="26" spans="1:4" x14ac:dyDescent="0.25">
      <c r="A26" t="s">
        <v>10</v>
      </c>
      <c r="B26" s="2">
        <v>45915</v>
      </c>
      <c r="C26" s="3" t="str">
        <f t="shared" si="0"/>
        <v>Monday</v>
      </c>
      <c r="D26">
        <f>10344</f>
        <v>10344</v>
      </c>
    </row>
    <row r="27" spans="1:4" x14ac:dyDescent="0.25">
      <c r="A27" t="s">
        <v>17</v>
      </c>
      <c r="B27" s="2">
        <v>45915</v>
      </c>
      <c r="C27" s="3" t="str">
        <f t="shared" si="0"/>
        <v>Monday</v>
      </c>
      <c r="D27">
        <f>2518+2660</f>
        <v>5178</v>
      </c>
    </row>
    <row r="28" spans="1:4" x14ac:dyDescent="0.25">
      <c r="A28" t="s">
        <v>9</v>
      </c>
      <c r="B28" s="2">
        <v>45916</v>
      </c>
      <c r="C28" s="3" t="str">
        <f t="shared" si="0"/>
        <v>Tuesday</v>
      </c>
      <c r="D28">
        <f>9599+19322</f>
        <v>28921</v>
      </c>
    </row>
    <row r="29" spans="1:4" x14ac:dyDescent="0.25">
      <c r="A29" t="s">
        <v>14</v>
      </c>
      <c r="B29" s="2">
        <v>45916</v>
      </c>
      <c r="C29" s="3" t="str">
        <f t="shared" si="0"/>
        <v>Tuesday</v>
      </c>
      <c r="D29">
        <f>3829+11808</f>
        <v>15637</v>
      </c>
    </row>
    <row r="30" spans="1:4" x14ac:dyDescent="0.25">
      <c r="A30" t="s">
        <v>15</v>
      </c>
      <c r="B30" s="2">
        <v>45916</v>
      </c>
      <c r="C30" s="3" t="str">
        <f t="shared" si="0"/>
        <v>Tuesday</v>
      </c>
      <c r="D30">
        <f>3352</f>
        <v>3352</v>
      </c>
    </row>
    <row r="31" spans="1:4" x14ac:dyDescent="0.25">
      <c r="A31" t="s">
        <v>16</v>
      </c>
      <c r="B31" s="2">
        <v>45916</v>
      </c>
      <c r="C31" s="3" t="str">
        <f t="shared" si="0"/>
        <v>Tuesday</v>
      </c>
      <c r="D31">
        <f>4836</f>
        <v>4836</v>
      </c>
    </row>
    <row r="32" spans="1:4" x14ac:dyDescent="0.25">
      <c r="A32" t="s">
        <v>12</v>
      </c>
      <c r="B32" s="2">
        <v>45916</v>
      </c>
      <c r="C32" s="3" t="str">
        <f t="shared" si="0"/>
        <v>Tuesday</v>
      </c>
      <c r="D32">
        <f>5720+4527</f>
        <v>10247</v>
      </c>
    </row>
    <row r="33" spans="1:5" x14ac:dyDescent="0.25">
      <c r="A33" t="s">
        <v>19</v>
      </c>
      <c r="B33" s="2">
        <v>45916</v>
      </c>
      <c r="C33" s="3" t="str">
        <f t="shared" si="0"/>
        <v>Tuesday</v>
      </c>
      <c r="D33">
        <f>2049</f>
        <v>2049</v>
      </c>
    </row>
    <row r="34" spans="1:5" x14ac:dyDescent="0.25">
      <c r="A34" t="s">
        <v>11</v>
      </c>
      <c r="B34" s="2">
        <v>45916</v>
      </c>
      <c r="C34" s="3" t="str">
        <f t="shared" ref="C34:C65" si="1">TEXT(B34, "dddd")</f>
        <v>Tuesday</v>
      </c>
      <c r="D34">
        <f>3166+3536</f>
        <v>6702</v>
      </c>
    </row>
    <row r="35" spans="1:5" x14ac:dyDescent="0.25">
      <c r="A35" t="s">
        <v>10</v>
      </c>
      <c r="B35" s="2">
        <v>45916</v>
      </c>
      <c r="C35" s="3" t="str">
        <f t="shared" si="1"/>
        <v>Tuesday</v>
      </c>
      <c r="D35">
        <f>16275</f>
        <v>16275</v>
      </c>
    </row>
    <row r="36" spans="1:5" x14ac:dyDescent="0.25">
      <c r="A36" t="s">
        <v>17</v>
      </c>
      <c r="B36" s="2">
        <v>45916</v>
      </c>
      <c r="C36" s="3" t="str">
        <f t="shared" si="1"/>
        <v>Tuesday</v>
      </c>
      <c r="D36">
        <f>6270+2945</f>
        <v>9215</v>
      </c>
    </row>
    <row r="37" spans="1:5" x14ac:dyDescent="0.25">
      <c r="A37" t="s">
        <v>9</v>
      </c>
      <c r="B37" s="2">
        <v>45917</v>
      </c>
      <c r="C37" s="3" t="str">
        <f t="shared" si="1"/>
        <v>Wednesday</v>
      </c>
      <c r="D37">
        <f>15877+14745</f>
        <v>30622</v>
      </c>
    </row>
    <row r="38" spans="1:5" x14ac:dyDescent="0.25">
      <c r="A38" t="s">
        <v>14</v>
      </c>
      <c r="B38" s="2">
        <v>45917</v>
      </c>
      <c r="C38" s="3" t="str">
        <f t="shared" si="1"/>
        <v>Wednesday</v>
      </c>
      <c r="D38">
        <f>10240+9184</f>
        <v>19424</v>
      </c>
    </row>
    <row r="39" spans="1:5" x14ac:dyDescent="0.25">
      <c r="A39" t="s">
        <v>15</v>
      </c>
      <c r="B39" s="2">
        <v>45917</v>
      </c>
      <c r="C39" s="3" t="str">
        <f t="shared" si="1"/>
        <v>Wednesday</v>
      </c>
      <c r="D39">
        <f>9928</f>
        <v>9928</v>
      </c>
    </row>
    <row r="40" spans="1:5" x14ac:dyDescent="0.25">
      <c r="A40" t="s">
        <v>20</v>
      </c>
      <c r="B40" s="2">
        <v>45917</v>
      </c>
      <c r="C40" s="3" t="str">
        <f t="shared" si="1"/>
        <v>Wednesday</v>
      </c>
      <c r="D40">
        <f>55</f>
        <v>55</v>
      </c>
    </row>
    <row r="41" spans="1:5" x14ac:dyDescent="0.25">
      <c r="A41" t="s">
        <v>18</v>
      </c>
      <c r="B41" s="2">
        <v>45917</v>
      </c>
      <c r="C41" s="3" t="str">
        <f t="shared" si="1"/>
        <v>Wednesday</v>
      </c>
      <c r="D41">
        <f>3036</f>
        <v>3036</v>
      </c>
      <c r="E41" t="s">
        <v>31</v>
      </c>
    </row>
    <row r="42" spans="1:5" x14ac:dyDescent="0.25">
      <c r="A42" t="s">
        <v>16</v>
      </c>
      <c r="B42" s="2">
        <v>45917</v>
      </c>
      <c r="C42" s="3" t="str">
        <f t="shared" si="1"/>
        <v>Wednesday</v>
      </c>
      <c r="D42">
        <f>9180</f>
        <v>9180</v>
      </c>
    </row>
    <row r="43" spans="1:5" x14ac:dyDescent="0.25">
      <c r="A43" t="s">
        <v>12</v>
      </c>
      <c r="B43" s="2">
        <v>45917</v>
      </c>
      <c r="C43" s="3" t="str">
        <f t="shared" si="1"/>
        <v>Wednesday</v>
      </c>
      <c r="D43">
        <f>3627+8400</f>
        <v>12027</v>
      </c>
    </row>
    <row r="44" spans="1:5" x14ac:dyDescent="0.25">
      <c r="A44" t="s">
        <v>19</v>
      </c>
      <c r="B44" s="2">
        <v>45917</v>
      </c>
      <c r="C44" s="3" t="str">
        <f t="shared" si="1"/>
        <v>Wednesday</v>
      </c>
      <c r="D44">
        <f>1716</f>
        <v>1716</v>
      </c>
    </row>
    <row r="45" spans="1:5" x14ac:dyDescent="0.25">
      <c r="A45" t="s">
        <v>11</v>
      </c>
      <c r="B45" s="2">
        <v>45917</v>
      </c>
      <c r="C45" s="3" t="str">
        <f t="shared" si="1"/>
        <v>Wednesday</v>
      </c>
      <c r="D45">
        <f>4772</f>
        <v>4772</v>
      </c>
    </row>
    <row r="46" spans="1:5" x14ac:dyDescent="0.25">
      <c r="A46" t="s">
        <v>10</v>
      </c>
      <c r="B46" s="2">
        <v>45917</v>
      </c>
      <c r="C46" s="3" t="str">
        <f t="shared" si="1"/>
        <v>Wednesday</v>
      </c>
      <c r="D46">
        <f>4741+4772</f>
        <v>9513</v>
      </c>
    </row>
    <row r="47" spans="1:5" x14ac:dyDescent="0.25">
      <c r="A47" t="s">
        <v>17</v>
      </c>
      <c r="B47" s="2">
        <v>45917</v>
      </c>
      <c r="C47" s="3" t="str">
        <f t="shared" si="1"/>
        <v>Wednesday</v>
      </c>
      <c r="D47">
        <f>1628+1900+2668</f>
        <v>6196</v>
      </c>
    </row>
    <row r="48" spans="1:5" x14ac:dyDescent="0.25">
      <c r="A48" t="s">
        <v>9</v>
      </c>
      <c r="B48" s="2">
        <v>45918</v>
      </c>
      <c r="C48" s="3" t="str">
        <f t="shared" si="1"/>
        <v>Thursday</v>
      </c>
      <c r="D48">
        <f>7939+13426</f>
        <v>21365</v>
      </c>
    </row>
    <row r="49" spans="1:5" x14ac:dyDescent="0.25">
      <c r="A49" t="s">
        <v>14</v>
      </c>
      <c r="B49" s="2">
        <v>45918</v>
      </c>
      <c r="C49" s="3" t="str">
        <f t="shared" si="1"/>
        <v>Thursday</v>
      </c>
      <c r="D49">
        <f>4266+5688</f>
        <v>9954</v>
      </c>
    </row>
    <row r="50" spans="1:5" x14ac:dyDescent="0.25">
      <c r="A50" t="s">
        <v>15</v>
      </c>
      <c r="B50" s="2">
        <v>45918</v>
      </c>
      <c r="C50" s="3" t="str">
        <f t="shared" si="1"/>
        <v>Thursday</v>
      </c>
      <c r="D50">
        <f>3345</f>
        <v>3345</v>
      </c>
    </row>
    <row r="51" spans="1:5" x14ac:dyDescent="0.25">
      <c r="A51" t="s">
        <v>18</v>
      </c>
      <c r="B51" s="2">
        <v>45918</v>
      </c>
      <c r="C51" s="3" t="str">
        <f t="shared" si="1"/>
        <v>Thursday</v>
      </c>
      <c r="D51">
        <f>1770+1170</f>
        <v>2940</v>
      </c>
    </row>
    <row r="52" spans="1:5" x14ac:dyDescent="0.25">
      <c r="A52" t="s">
        <v>16</v>
      </c>
      <c r="B52" s="2">
        <v>45918</v>
      </c>
      <c r="C52" s="3" t="str">
        <f t="shared" si="1"/>
        <v>Thursday</v>
      </c>
      <c r="D52">
        <f>15*78</f>
        <v>1170</v>
      </c>
      <c r="E52" t="s">
        <v>32</v>
      </c>
    </row>
    <row r="53" spans="1:5" x14ac:dyDescent="0.25">
      <c r="A53" t="s">
        <v>12</v>
      </c>
      <c r="B53" s="2">
        <v>45918</v>
      </c>
      <c r="C53" s="3" t="str">
        <f t="shared" si="1"/>
        <v>Thursday</v>
      </c>
      <c r="D53">
        <f>1950</f>
        <v>1950</v>
      </c>
      <c r="E53" t="s">
        <v>33</v>
      </c>
    </row>
    <row r="54" spans="1:5" x14ac:dyDescent="0.25">
      <c r="A54" t="s">
        <v>19</v>
      </c>
      <c r="B54" s="2">
        <v>45918</v>
      </c>
      <c r="C54" s="3" t="str">
        <f t="shared" si="1"/>
        <v>Thursday</v>
      </c>
      <c r="D54">
        <f>1782</f>
        <v>1782</v>
      </c>
    </row>
    <row r="55" spans="1:5" x14ac:dyDescent="0.25">
      <c r="A55" t="s">
        <v>11</v>
      </c>
      <c r="B55" s="2">
        <v>45918</v>
      </c>
      <c r="C55" s="3" t="str">
        <f t="shared" si="1"/>
        <v>Thursday</v>
      </c>
      <c r="D55">
        <f>6948</f>
        <v>6948</v>
      </c>
      <c r="E55" t="s">
        <v>33</v>
      </c>
    </row>
    <row r="56" spans="1:5" x14ac:dyDescent="0.25">
      <c r="A56" t="s">
        <v>10</v>
      </c>
      <c r="B56" s="2">
        <v>45918</v>
      </c>
      <c r="C56" s="3" t="str">
        <f t="shared" si="1"/>
        <v>Thursday</v>
      </c>
      <c r="D56">
        <f>11467</f>
        <v>11467</v>
      </c>
    </row>
    <row r="57" spans="1:5" x14ac:dyDescent="0.25">
      <c r="A57" t="s">
        <v>17</v>
      </c>
      <c r="B57" s="2">
        <v>45918</v>
      </c>
      <c r="C57" s="3" t="str">
        <f t="shared" si="1"/>
        <v>Thursday</v>
      </c>
      <c r="D57">
        <f>4085+1917</f>
        <v>6002</v>
      </c>
    </row>
    <row r="58" spans="1:5" x14ac:dyDescent="0.25">
      <c r="A58" t="s">
        <v>9</v>
      </c>
      <c r="B58" s="2">
        <v>45919</v>
      </c>
      <c r="C58" s="3" t="str">
        <f t="shared" si="1"/>
        <v>Friday</v>
      </c>
      <c r="D58">
        <f>87*25.6+26*26+80*25.7+56*21+56*21+22*21.3+16*25.5+34*25.6+38*25.6+38*25.6+224*19.1+228*18.9</f>
        <v>19591.400000000001</v>
      </c>
    </row>
    <row r="59" spans="1:5" x14ac:dyDescent="0.25">
      <c r="A59" t="s">
        <v>14</v>
      </c>
      <c r="B59" s="2">
        <v>45919</v>
      </c>
      <c r="C59" s="3" t="str">
        <f t="shared" si="1"/>
        <v>Friday</v>
      </c>
      <c r="D59">
        <f>7963+6359</f>
        <v>14322</v>
      </c>
    </row>
    <row r="60" spans="1:5" x14ac:dyDescent="0.25">
      <c r="A60" t="s">
        <v>15</v>
      </c>
      <c r="B60" s="2">
        <v>45919</v>
      </c>
      <c r="C60" s="3" t="str">
        <f t="shared" si="1"/>
        <v>Friday</v>
      </c>
      <c r="D60">
        <f>1630</f>
        <v>1630</v>
      </c>
    </row>
    <row r="61" spans="1:5" x14ac:dyDescent="0.25">
      <c r="A61" t="s">
        <v>18</v>
      </c>
      <c r="B61" s="2">
        <v>45919</v>
      </c>
      <c r="C61" s="3" t="str">
        <f t="shared" si="1"/>
        <v>Friday</v>
      </c>
      <c r="D61">
        <f>110</f>
        <v>110</v>
      </c>
      <c r="E61" t="s">
        <v>34</v>
      </c>
    </row>
    <row r="62" spans="1:5" x14ac:dyDescent="0.25">
      <c r="A62" t="s">
        <v>16</v>
      </c>
      <c r="B62" s="2">
        <v>45919</v>
      </c>
      <c r="C62" s="3" t="str">
        <f t="shared" si="1"/>
        <v>Friday</v>
      </c>
      <c r="D62">
        <f>2351</f>
        <v>2351</v>
      </c>
    </row>
    <row r="63" spans="1:5" x14ac:dyDescent="0.25">
      <c r="A63" t="s">
        <v>12</v>
      </c>
      <c r="B63" s="2">
        <v>45919</v>
      </c>
      <c r="C63" s="3" t="str">
        <f t="shared" si="1"/>
        <v>Friday</v>
      </c>
      <c r="D63">
        <f>5859+5342</f>
        <v>11201</v>
      </c>
    </row>
    <row r="64" spans="1:5" x14ac:dyDescent="0.25">
      <c r="A64" t="s">
        <v>19</v>
      </c>
      <c r="B64" s="2">
        <v>45919</v>
      </c>
      <c r="C64" s="3" t="str">
        <f t="shared" si="1"/>
        <v>Friday</v>
      </c>
      <c r="D64">
        <f>8*22+10*22+20*2+29*2</f>
        <v>494</v>
      </c>
    </row>
    <row r="65" spans="1:5" x14ac:dyDescent="0.25">
      <c r="A65" t="s">
        <v>11</v>
      </c>
      <c r="B65" s="2">
        <v>45919</v>
      </c>
      <c r="C65" s="3" t="str">
        <f t="shared" si="1"/>
        <v>Friday</v>
      </c>
      <c r="D65">
        <f>42*82+53*57+45*62+36*57+2*16+13*127.3</f>
        <v>12993.9</v>
      </c>
    </row>
    <row r="66" spans="1:5" x14ac:dyDescent="0.25">
      <c r="A66" t="s">
        <v>10</v>
      </c>
      <c r="B66" s="2">
        <v>45919</v>
      </c>
      <c r="C66" s="3" t="str">
        <f t="shared" ref="C66:C97" si="2">TEXT(B66, "dddd")</f>
        <v>Friday</v>
      </c>
      <c r="D66">
        <v>7428</v>
      </c>
    </row>
    <row r="67" spans="1:5" x14ac:dyDescent="0.25">
      <c r="A67" t="s">
        <v>17</v>
      </c>
      <c r="B67" s="2">
        <v>45919</v>
      </c>
      <c r="C67" s="3" t="str">
        <f t="shared" si="2"/>
        <v>Friday</v>
      </c>
      <c r="D67">
        <f>3467+1842</f>
        <v>5309</v>
      </c>
    </row>
    <row r="68" spans="1:5" x14ac:dyDescent="0.25">
      <c r="A68" t="s">
        <v>9</v>
      </c>
      <c r="B68" s="2">
        <v>45922</v>
      </c>
      <c r="C68" s="3" t="str">
        <f t="shared" si="2"/>
        <v>Monday</v>
      </c>
      <c r="D68">
        <f>7535</f>
        <v>7535</v>
      </c>
      <c r="E68" t="s">
        <v>35</v>
      </c>
    </row>
    <row r="69" spans="1:5" x14ac:dyDescent="0.25">
      <c r="A69" t="s">
        <v>14</v>
      </c>
      <c r="B69" s="2">
        <v>45922</v>
      </c>
      <c r="C69" s="3" t="str">
        <f t="shared" si="2"/>
        <v>Monday</v>
      </c>
      <c r="D69">
        <f>6509+8641</f>
        <v>15150</v>
      </c>
    </row>
    <row r="70" spans="1:5" x14ac:dyDescent="0.25">
      <c r="A70" t="s">
        <v>15</v>
      </c>
      <c r="B70" s="2">
        <v>45922</v>
      </c>
      <c r="C70" s="3" t="str">
        <f t="shared" si="2"/>
        <v>Monday</v>
      </c>
      <c r="D70">
        <f>298+744+744+744+744+780+744+744+744+428</f>
        <v>6714</v>
      </c>
    </row>
    <row r="71" spans="1:5" x14ac:dyDescent="0.25">
      <c r="A71" t="s">
        <v>18</v>
      </c>
      <c r="B71" s="2">
        <v>45922</v>
      </c>
      <c r="C71" s="3" t="str">
        <f t="shared" si="2"/>
        <v>Monday</v>
      </c>
      <c r="D71">
        <v>2482</v>
      </c>
      <c r="E71" t="s">
        <v>31</v>
      </c>
    </row>
    <row r="72" spans="1:5" x14ac:dyDescent="0.25">
      <c r="A72" t="s">
        <v>16</v>
      </c>
      <c r="B72" s="2">
        <v>45922</v>
      </c>
      <c r="C72" s="3" t="str">
        <f t="shared" si="2"/>
        <v>Monday</v>
      </c>
      <c r="D72">
        <v>2724</v>
      </c>
    </row>
    <row r="73" spans="1:5" x14ac:dyDescent="0.25">
      <c r="A73" t="s">
        <v>12</v>
      </c>
      <c r="B73" s="2">
        <v>45922</v>
      </c>
      <c r="C73" s="3" t="str">
        <f t="shared" si="2"/>
        <v>Monday</v>
      </c>
      <c r="D73">
        <f>3406+2986</f>
        <v>6392</v>
      </c>
    </row>
    <row r="74" spans="1:5" x14ac:dyDescent="0.25">
      <c r="A74" t="s">
        <v>19</v>
      </c>
      <c r="B74" s="2">
        <v>45922</v>
      </c>
      <c r="C74" s="3" t="str">
        <f t="shared" si="2"/>
        <v>Monday</v>
      </c>
      <c r="D74">
        <v>1776</v>
      </c>
    </row>
    <row r="75" spans="1:5" x14ac:dyDescent="0.25">
      <c r="A75" t="s">
        <v>11</v>
      </c>
      <c r="B75" s="2">
        <v>45922</v>
      </c>
      <c r="C75" s="3" t="str">
        <f t="shared" si="2"/>
        <v>Monday</v>
      </c>
      <c r="D75">
        <f>3680+7273</f>
        <v>10953</v>
      </c>
    </row>
    <row r="76" spans="1:5" x14ac:dyDescent="0.25">
      <c r="A76" t="s">
        <v>10</v>
      </c>
      <c r="B76" s="2">
        <v>45922</v>
      </c>
      <c r="C76" s="3" t="str">
        <f t="shared" si="2"/>
        <v>Monday</v>
      </c>
      <c r="D76">
        <f>2961</f>
        <v>2961</v>
      </c>
    </row>
    <row r="77" spans="1:5" x14ac:dyDescent="0.25">
      <c r="A77" t="s">
        <v>17</v>
      </c>
      <c r="B77" s="2">
        <v>45922</v>
      </c>
      <c r="C77" s="3" t="str">
        <f t="shared" si="2"/>
        <v>Monday</v>
      </c>
      <c r="D77">
        <f>824+1742</f>
        <v>2566</v>
      </c>
    </row>
    <row r="78" spans="1:5" x14ac:dyDescent="0.25">
      <c r="A78" t="s">
        <v>9</v>
      </c>
      <c r="B78" s="2">
        <v>45923</v>
      </c>
      <c r="C78" s="3" t="str">
        <f t="shared" si="2"/>
        <v>Tuesday</v>
      </c>
      <c r="D78">
        <f>13612</f>
        <v>13612</v>
      </c>
      <c r="E78" t="s">
        <v>35</v>
      </c>
    </row>
    <row r="79" spans="1:5" x14ac:dyDescent="0.25">
      <c r="A79" t="s">
        <v>14</v>
      </c>
      <c r="B79" s="2">
        <v>45923</v>
      </c>
      <c r="C79" s="3" t="str">
        <f t="shared" si="2"/>
        <v>Tuesday</v>
      </c>
      <c r="D79">
        <f>2516+3171</f>
        <v>5687</v>
      </c>
    </row>
    <row r="80" spans="1:5" x14ac:dyDescent="0.25">
      <c r="A80" t="s">
        <v>15</v>
      </c>
      <c r="B80" s="2">
        <v>45923</v>
      </c>
      <c r="C80" s="3" t="str">
        <f t="shared" si="2"/>
        <v>Tuesday</v>
      </c>
      <c r="D80">
        <f>5517</f>
        <v>5517</v>
      </c>
    </row>
    <row r="81" spans="1:5" x14ac:dyDescent="0.25">
      <c r="A81" t="s">
        <v>18</v>
      </c>
      <c r="B81" s="2">
        <v>45923</v>
      </c>
      <c r="C81" s="3" t="str">
        <f t="shared" si="2"/>
        <v>Tuesday</v>
      </c>
      <c r="D81">
        <f>2201+3423</f>
        <v>5624</v>
      </c>
    </row>
    <row r="82" spans="1:5" x14ac:dyDescent="0.25">
      <c r="A82" t="s">
        <v>16</v>
      </c>
      <c r="B82" s="2">
        <v>45923</v>
      </c>
      <c r="C82" s="3" t="str">
        <f t="shared" si="2"/>
        <v>Tuesday</v>
      </c>
      <c r="D82">
        <f>1764</f>
        <v>1764</v>
      </c>
    </row>
    <row r="83" spans="1:5" x14ac:dyDescent="0.25">
      <c r="A83" t="s">
        <v>12</v>
      </c>
      <c r="B83" s="2">
        <v>45923</v>
      </c>
      <c r="C83" s="3" t="str">
        <f t="shared" si="2"/>
        <v>Tuesday</v>
      </c>
      <c r="D83">
        <f>1932+5401</f>
        <v>7333</v>
      </c>
    </row>
    <row r="84" spans="1:5" x14ac:dyDescent="0.25">
      <c r="A84" t="s">
        <v>19</v>
      </c>
      <c r="B84" s="2">
        <v>45923</v>
      </c>
      <c r="C84" s="3" t="str">
        <f t="shared" si="2"/>
        <v>Tuesday</v>
      </c>
      <c r="D84">
        <f>2150</f>
        <v>2150</v>
      </c>
    </row>
    <row r="85" spans="1:5" x14ac:dyDescent="0.25">
      <c r="A85" t="s">
        <v>11</v>
      </c>
      <c r="B85" s="2">
        <v>45923</v>
      </c>
      <c r="C85" s="3" t="str">
        <f t="shared" si="2"/>
        <v>Tuesday</v>
      </c>
      <c r="D85">
        <f>3208+7091</f>
        <v>10299</v>
      </c>
    </row>
    <row r="86" spans="1:5" x14ac:dyDescent="0.25">
      <c r="A86" t="s">
        <v>10</v>
      </c>
      <c r="B86" s="2">
        <v>45923</v>
      </c>
      <c r="C86" s="3" t="str">
        <f t="shared" si="2"/>
        <v>Tuesday</v>
      </c>
      <c r="D86">
        <f>5502</f>
        <v>5502</v>
      </c>
    </row>
    <row r="87" spans="1:5" x14ac:dyDescent="0.25">
      <c r="A87" t="s">
        <v>17</v>
      </c>
      <c r="B87" s="2">
        <v>45923</v>
      </c>
      <c r="C87" s="3" t="str">
        <f t="shared" si="2"/>
        <v>Tuesday</v>
      </c>
      <c r="D87">
        <f>767</f>
        <v>767</v>
      </c>
      <c r="E87" t="s">
        <v>36</v>
      </c>
    </row>
    <row r="88" spans="1:5" x14ac:dyDescent="0.25">
      <c r="A88" t="s">
        <v>9</v>
      </c>
      <c r="B88" s="2">
        <v>45924</v>
      </c>
      <c r="C88" s="3" t="str">
        <f t="shared" si="2"/>
        <v>Wednesday</v>
      </c>
      <c r="D88">
        <f>11294+18173</f>
        <v>29467</v>
      </c>
    </row>
    <row r="89" spans="1:5" x14ac:dyDescent="0.25">
      <c r="A89" t="s">
        <v>14</v>
      </c>
      <c r="B89" s="2">
        <v>45924</v>
      </c>
      <c r="C89" s="3" t="str">
        <f t="shared" si="2"/>
        <v>Wednesday</v>
      </c>
      <c r="D89">
        <f>2826+2653</f>
        <v>5479</v>
      </c>
    </row>
    <row r="90" spans="1:5" x14ac:dyDescent="0.25">
      <c r="A90" t="s">
        <v>15</v>
      </c>
      <c r="B90" s="2">
        <v>45924</v>
      </c>
      <c r="C90" s="3" t="str">
        <f t="shared" si="2"/>
        <v>Wednesday</v>
      </c>
      <c r="D90">
        <f>4787</f>
        <v>4787</v>
      </c>
    </row>
    <row r="91" spans="1:5" x14ac:dyDescent="0.25">
      <c r="A91" t="s">
        <v>18</v>
      </c>
      <c r="B91" s="2">
        <v>45924</v>
      </c>
      <c r="C91" s="3" t="str">
        <f t="shared" si="2"/>
        <v>Wednesday</v>
      </c>
      <c r="D91">
        <f>2850</f>
        <v>2850</v>
      </c>
      <c r="E91" t="s">
        <v>37</v>
      </c>
    </row>
    <row r="92" spans="1:5" x14ac:dyDescent="0.25">
      <c r="A92" t="s">
        <v>16</v>
      </c>
      <c r="B92" s="2">
        <v>45924</v>
      </c>
      <c r="C92" s="3" t="str">
        <f t="shared" si="2"/>
        <v>Wednesday</v>
      </c>
      <c r="D92">
        <f>2408</f>
        <v>2408</v>
      </c>
    </row>
    <row r="93" spans="1:5" x14ac:dyDescent="0.25">
      <c r="A93" t="s">
        <v>12</v>
      </c>
      <c r="B93" s="2">
        <v>45924</v>
      </c>
      <c r="C93" s="3" t="str">
        <f t="shared" si="2"/>
        <v>Wednesday</v>
      </c>
      <c r="D93">
        <f>3885+4881</f>
        <v>8766</v>
      </c>
    </row>
    <row r="94" spans="1:5" x14ac:dyDescent="0.25">
      <c r="A94" t="s">
        <v>19</v>
      </c>
      <c r="B94" s="2">
        <v>45924</v>
      </c>
      <c r="C94" s="3" t="str">
        <f t="shared" si="2"/>
        <v>Wednesday</v>
      </c>
      <c r="D94">
        <f>1336</f>
        <v>1336</v>
      </c>
    </row>
    <row r="95" spans="1:5" x14ac:dyDescent="0.25">
      <c r="A95" t="s">
        <v>11</v>
      </c>
      <c r="B95" s="2">
        <v>45924</v>
      </c>
      <c r="C95" s="3" t="str">
        <f t="shared" si="2"/>
        <v>Wednesday</v>
      </c>
      <c r="D95">
        <f>9804+6515</f>
        <v>16319</v>
      </c>
    </row>
    <row r="96" spans="1:5" x14ac:dyDescent="0.25">
      <c r="A96" t="s">
        <v>10</v>
      </c>
      <c r="B96" s="2">
        <v>45924</v>
      </c>
      <c r="C96" s="3" t="str">
        <f t="shared" si="2"/>
        <v>Wednesday</v>
      </c>
      <c r="D96">
        <f>6441</f>
        <v>6441</v>
      </c>
    </row>
    <row r="97" spans="1:4" x14ac:dyDescent="0.25">
      <c r="A97" t="s">
        <v>17</v>
      </c>
      <c r="B97" s="2">
        <v>45924</v>
      </c>
      <c r="C97" s="3" t="str">
        <f t="shared" si="2"/>
        <v>Wednesday</v>
      </c>
      <c r="D97">
        <f>640+1200</f>
        <v>1840</v>
      </c>
    </row>
    <row r="98" spans="1:4" x14ac:dyDescent="0.25">
      <c r="A98" t="s">
        <v>9</v>
      </c>
      <c r="B98" s="2">
        <v>45925</v>
      </c>
      <c r="C98" s="3" t="str">
        <f t="shared" ref="C98:C129" si="3">TEXT(B98, "dddd")</f>
        <v>Thursday</v>
      </c>
      <c r="D98">
        <f>14093+12276</f>
        <v>26369</v>
      </c>
    </row>
    <row r="99" spans="1:4" x14ac:dyDescent="0.25">
      <c r="A99" t="s">
        <v>14</v>
      </c>
      <c r="B99" s="2">
        <v>45925</v>
      </c>
      <c r="C99" s="3" t="str">
        <f t="shared" si="3"/>
        <v>Thursday</v>
      </c>
      <c r="D99">
        <f>4663+3945</f>
        <v>8608</v>
      </c>
    </row>
    <row r="100" spans="1:4" x14ac:dyDescent="0.25">
      <c r="A100" t="s">
        <v>15</v>
      </c>
      <c r="B100" s="2">
        <v>45925</v>
      </c>
      <c r="C100" s="3" t="str">
        <f t="shared" si="3"/>
        <v>Thursday</v>
      </c>
      <c r="D100">
        <f>3643</f>
        <v>3643</v>
      </c>
    </row>
    <row r="101" spans="1:4" x14ac:dyDescent="0.25">
      <c r="A101" t="s">
        <v>18</v>
      </c>
      <c r="B101" s="2">
        <v>45925</v>
      </c>
      <c r="C101" s="3" t="str">
        <f t="shared" si="3"/>
        <v>Thursday</v>
      </c>
      <c r="D101">
        <f>1620+1680</f>
        <v>3300</v>
      </c>
    </row>
    <row r="102" spans="1:4" x14ac:dyDescent="0.25">
      <c r="A102" t="s">
        <v>16</v>
      </c>
      <c r="B102" s="2">
        <v>45925</v>
      </c>
      <c r="C102" s="3" t="str">
        <f t="shared" si="3"/>
        <v>Thursday</v>
      </c>
      <c r="D102">
        <f>6220</f>
        <v>6220</v>
      </c>
    </row>
    <row r="103" spans="1:4" x14ac:dyDescent="0.25">
      <c r="A103" t="s">
        <v>12</v>
      </c>
      <c r="B103" s="2">
        <v>45925</v>
      </c>
      <c r="C103" s="3" t="str">
        <f t="shared" si="3"/>
        <v>Thursday</v>
      </c>
      <c r="D103">
        <f>5445+8267</f>
        <v>13712</v>
      </c>
    </row>
    <row r="104" spans="1:4" x14ac:dyDescent="0.25">
      <c r="A104" t="s">
        <v>19</v>
      </c>
      <c r="B104" s="2">
        <v>45925</v>
      </c>
      <c r="C104" s="3" t="str">
        <f t="shared" si="3"/>
        <v>Thursday</v>
      </c>
      <c r="D104">
        <f>2106</f>
        <v>2106</v>
      </c>
    </row>
    <row r="105" spans="1:4" x14ac:dyDescent="0.25">
      <c r="A105" t="s">
        <v>11</v>
      </c>
      <c r="B105" s="2">
        <v>45925</v>
      </c>
      <c r="C105" s="3" t="str">
        <f t="shared" si="3"/>
        <v>Thursday</v>
      </c>
      <c r="D105">
        <f>6930+6127</f>
        <v>13057</v>
      </c>
    </row>
    <row r="106" spans="1:4" x14ac:dyDescent="0.25">
      <c r="A106" t="s">
        <v>10</v>
      </c>
      <c r="B106" s="2">
        <v>45925</v>
      </c>
      <c r="C106" s="3" t="str">
        <f t="shared" si="3"/>
        <v>Thursday</v>
      </c>
      <c r="D106">
        <f>6870</f>
        <v>6870</v>
      </c>
    </row>
    <row r="107" spans="1:4" x14ac:dyDescent="0.25">
      <c r="A107" t="s">
        <v>17</v>
      </c>
      <c r="B107" s="2">
        <v>45925</v>
      </c>
      <c r="C107" s="3" t="str">
        <f t="shared" si="3"/>
        <v>Thursday</v>
      </c>
      <c r="D107">
        <f>1814+1500</f>
        <v>3314</v>
      </c>
    </row>
    <row r="108" spans="1:4" x14ac:dyDescent="0.25">
      <c r="A108" t="s">
        <v>14</v>
      </c>
      <c r="B108" s="2">
        <v>45911</v>
      </c>
      <c r="C108" s="3" t="str">
        <f t="shared" si="3"/>
        <v>Thursday</v>
      </c>
      <c r="D108">
        <f>3199</f>
        <v>3199</v>
      </c>
    </row>
    <row r="109" spans="1:4" x14ac:dyDescent="0.25">
      <c r="A109" t="s">
        <v>15</v>
      </c>
      <c r="B109" s="2">
        <v>45911</v>
      </c>
      <c r="C109" s="3" t="str">
        <f t="shared" si="3"/>
        <v>Thursday</v>
      </c>
      <c r="D109">
        <f>4598</f>
        <v>4598</v>
      </c>
    </row>
    <row r="110" spans="1:4" x14ac:dyDescent="0.25">
      <c r="A110" t="s">
        <v>13</v>
      </c>
      <c r="B110" s="2">
        <v>45911</v>
      </c>
      <c r="C110" s="3" t="str">
        <f t="shared" si="3"/>
        <v>Thursday</v>
      </c>
      <c r="D110">
        <f>7460</f>
        <v>7460</v>
      </c>
    </row>
    <row r="111" spans="1:4" x14ac:dyDescent="0.25">
      <c r="A111" t="s">
        <v>18</v>
      </c>
      <c r="B111" s="2">
        <v>45911</v>
      </c>
      <c r="C111" s="3" t="str">
        <f t="shared" si="3"/>
        <v>Thursday</v>
      </c>
      <c r="D111">
        <f>1670+1780</f>
        <v>3450</v>
      </c>
    </row>
    <row r="112" spans="1:4" x14ac:dyDescent="0.25">
      <c r="A112" t="s">
        <v>16</v>
      </c>
      <c r="B112" s="2">
        <v>45911</v>
      </c>
      <c r="C112" s="3" t="str">
        <f t="shared" si="3"/>
        <v>Thursday</v>
      </c>
      <c r="D112">
        <f>1420</f>
        <v>1420</v>
      </c>
    </row>
    <row r="113" spans="1:4" x14ac:dyDescent="0.25">
      <c r="A113" t="s">
        <v>12</v>
      </c>
      <c r="B113" s="2">
        <v>45911</v>
      </c>
      <c r="C113" s="3" t="str">
        <f t="shared" si="3"/>
        <v>Thursday</v>
      </c>
      <c r="D113">
        <f>5868+7488</f>
        <v>13356</v>
      </c>
    </row>
    <row r="114" spans="1:4" x14ac:dyDescent="0.25">
      <c r="A114" t="s">
        <v>19</v>
      </c>
      <c r="B114" s="2">
        <v>45911</v>
      </c>
      <c r="C114" s="3" t="str">
        <f t="shared" si="3"/>
        <v>Thursday</v>
      </c>
      <c r="D114">
        <f>1884</f>
        <v>1884</v>
      </c>
    </row>
    <row r="115" spans="1:4" x14ac:dyDescent="0.25">
      <c r="A115" t="s">
        <v>11</v>
      </c>
      <c r="B115" s="2">
        <v>45911</v>
      </c>
      <c r="C115" s="3" t="str">
        <f t="shared" si="3"/>
        <v>Thursday</v>
      </c>
      <c r="D115">
        <f>4770+5862</f>
        <v>10632</v>
      </c>
    </row>
    <row r="116" spans="1:4" x14ac:dyDescent="0.25">
      <c r="A116" t="s">
        <v>10</v>
      </c>
      <c r="B116" s="2">
        <v>45911</v>
      </c>
      <c r="C116" s="3" t="str">
        <f t="shared" si="3"/>
        <v>Thursday</v>
      </c>
      <c r="D116">
        <f>12691</f>
        <v>12691</v>
      </c>
    </row>
    <row r="117" spans="1:4" x14ac:dyDescent="0.25">
      <c r="A117" t="s">
        <v>17</v>
      </c>
      <c r="B117" s="2">
        <v>45911</v>
      </c>
      <c r="C117" s="3" t="str">
        <f t="shared" si="3"/>
        <v>Thursday</v>
      </c>
      <c r="D117">
        <f>1968+1520</f>
        <v>3488</v>
      </c>
    </row>
    <row r="118" spans="1:4" x14ac:dyDescent="0.25">
      <c r="A118" t="s">
        <v>14</v>
      </c>
      <c r="B118" s="2">
        <v>45910</v>
      </c>
      <c r="C118" s="3" t="str">
        <f t="shared" si="3"/>
        <v>Wednesday</v>
      </c>
      <c r="D118">
        <f>1948+2608</f>
        <v>4556</v>
      </c>
    </row>
    <row r="119" spans="1:4" x14ac:dyDescent="0.25">
      <c r="A119" t="s">
        <v>15</v>
      </c>
      <c r="B119" s="2">
        <v>45910</v>
      </c>
      <c r="C119" s="3" t="str">
        <f t="shared" si="3"/>
        <v>Wednesday</v>
      </c>
      <c r="D119">
        <f>3694</f>
        <v>3694</v>
      </c>
    </row>
    <row r="120" spans="1:4" x14ac:dyDescent="0.25">
      <c r="A120" t="s">
        <v>18</v>
      </c>
      <c r="B120" s="2">
        <v>45910</v>
      </c>
      <c r="C120" s="3" t="str">
        <f t="shared" si="3"/>
        <v>Wednesday</v>
      </c>
      <c r="D120">
        <f>2808+3608</f>
        <v>6416</v>
      </c>
    </row>
    <row r="121" spans="1:4" x14ac:dyDescent="0.25">
      <c r="A121" t="s">
        <v>16</v>
      </c>
      <c r="B121" s="2">
        <v>45910</v>
      </c>
      <c r="C121" s="3" t="str">
        <f t="shared" si="3"/>
        <v>Wednesday</v>
      </c>
      <c r="D121">
        <f>810</f>
        <v>810</v>
      </c>
    </row>
    <row r="122" spans="1:4" x14ac:dyDescent="0.25">
      <c r="A122" t="s">
        <v>12</v>
      </c>
      <c r="B122" s="2">
        <v>45910</v>
      </c>
      <c r="C122" s="3" t="str">
        <f t="shared" si="3"/>
        <v>Wednesday</v>
      </c>
      <c r="D122">
        <f>4925+6196</f>
        <v>11121</v>
      </c>
    </row>
    <row r="123" spans="1:4" x14ac:dyDescent="0.25">
      <c r="A123" t="s">
        <v>19</v>
      </c>
      <c r="B123" s="2">
        <v>45910</v>
      </c>
      <c r="C123" s="3" t="str">
        <f t="shared" si="3"/>
        <v>Wednesday</v>
      </c>
      <c r="D123">
        <f>1446</f>
        <v>1446</v>
      </c>
    </row>
    <row r="124" spans="1:4" x14ac:dyDescent="0.25">
      <c r="A124" t="s">
        <v>11</v>
      </c>
      <c r="B124" s="2">
        <v>45910</v>
      </c>
      <c r="C124" s="3" t="str">
        <f t="shared" si="3"/>
        <v>Wednesday</v>
      </c>
      <c r="D124">
        <f>6681+2080</f>
        <v>8761</v>
      </c>
    </row>
    <row r="125" spans="1:4" x14ac:dyDescent="0.25">
      <c r="A125" t="s">
        <v>10</v>
      </c>
      <c r="B125" s="2">
        <v>45910</v>
      </c>
      <c r="C125" s="3" t="str">
        <f t="shared" si="3"/>
        <v>Wednesday</v>
      </c>
      <c r="D125">
        <f>12357</f>
        <v>12357</v>
      </c>
    </row>
    <row r="126" spans="1:4" x14ac:dyDescent="0.25">
      <c r="A126" t="s">
        <v>17</v>
      </c>
      <c r="B126" s="2">
        <v>45910</v>
      </c>
      <c r="C126" s="3" t="str">
        <f t="shared" si="3"/>
        <v>Wednesday</v>
      </c>
      <c r="D126">
        <f>5320+4138</f>
        <v>9458</v>
      </c>
    </row>
    <row r="127" spans="1:4" x14ac:dyDescent="0.25">
      <c r="A127" t="s">
        <v>14</v>
      </c>
      <c r="B127" s="2">
        <v>45909</v>
      </c>
      <c r="C127" s="3" t="str">
        <f t="shared" si="3"/>
        <v>Tuesday</v>
      </c>
      <c r="D127">
        <f>2664</f>
        <v>2664</v>
      </c>
    </row>
    <row r="128" spans="1:4" x14ac:dyDescent="0.25">
      <c r="A128" t="s">
        <v>15</v>
      </c>
      <c r="B128" s="2">
        <v>45909</v>
      </c>
      <c r="C128" s="3" t="str">
        <f t="shared" si="3"/>
        <v>Tuesday</v>
      </c>
      <c r="D128">
        <f>973</f>
        <v>973</v>
      </c>
    </row>
    <row r="129" spans="1:4" x14ac:dyDescent="0.25">
      <c r="A129" t="s">
        <v>18</v>
      </c>
      <c r="B129" s="2">
        <v>45909</v>
      </c>
      <c r="C129" s="3" t="str">
        <f t="shared" si="3"/>
        <v>Tuesday</v>
      </c>
      <c r="D129">
        <f>1610+2720</f>
        <v>4330</v>
      </c>
    </row>
    <row r="130" spans="1:4" x14ac:dyDescent="0.25">
      <c r="A130" t="s">
        <v>16</v>
      </c>
      <c r="B130" s="2">
        <v>45909</v>
      </c>
      <c r="C130" s="3" t="str">
        <f t="shared" ref="C130:C161" si="4">TEXT(B130, "dddd")</f>
        <v>Tuesday</v>
      </c>
      <c r="D130">
        <f>3195</f>
        <v>3195</v>
      </c>
    </row>
    <row r="131" spans="1:4" x14ac:dyDescent="0.25">
      <c r="A131" t="s">
        <v>12</v>
      </c>
      <c r="B131" s="2">
        <v>45909</v>
      </c>
      <c r="C131" s="3" t="str">
        <f t="shared" si="4"/>
        <v>Tuesday</v>
      </c>
      <c r="D131">
        <f>4570+11000</f>
        <v>15570</v>
      </c>
    </row>
    <row r="132" spans="1:4" x14ac:dyDescent="0.25">
      <c r="A132" t="s">
        <v>19</v>
      </c>
      <c r="B132" s="2">
        <v>45909</v>
      </c>
      <c r="C132" s="3" t="str">
        <f t="shared" si="4"/>
        <v>Tuesday</v>
      </c>
      <c r="D132">
        <f>719</f>
        <v>719</v>
      </c>
    </row>
    <row r="133" spans="1:4" x14ac:dyDescent="0.25">
      <c r="A133" t="s">
        <v>11</v>
      </c>
      <c r="B133" s="2">
        <v>45909</v>
      </c>
      <c r="C133" s="3" t="str">
        <f t="shared" si="4"/>
        <v>Tuesday</v>
      </c>
      <c r="D133">
        <f>6627+8856</f>
        <v>15483</v>
      </c>
    </row>
    <row r="134" spans="1:4" x14ac:dyDescent="0.25">
      <c r="A134" t="s">
        <v>10</v>
      </c>
      <c r="B134" s="2">
        <v>45909</v>
      </c>
      <c r="C134" s="3" t="str">
        <f t="shared" si="4"/>
        <v>Tuesday</v>
      </c>
      <c r="D134">
        <f>6080</f>
        <v>6080</v>
      </c>
    </row>
    <row r="135" spans="1:4" x14ac:dyDescent="0.25">
      <c r="A135" t="s">
        <v>17</v>
      </c>
      <c r="B135" s="2">
        <v>45909</v>
      </c>
      <c r="C135" s="3" t="str">
        <f t="shared" si="4"/>
        <v>Tuesday</v>
      </c>
      <c r="D135">
        <f>2093+1330</f>
        <v>3423</v>
      </c>
    </row>
    <row r="136" spans="1:4" x14ac:dyDescent="0.25">
      <c r="A136" t="s">
        <v>14</v>
      </c>
      <c r="B136" s="2">
        <v>45908</v>
      </c>
      <c r="C136" s="3" t="str">
        <f t="shared" si="4"/>
        <v>Monday</v>
      </c>
      <c r="D136">
        <f>4733+1543</f>
        <v>6276</v>
      </c>
    </row>
    <row r="137" spans="1:4" x14ac:dyDescent="0.25">
      <c r="A137" t="s">
        <v>15</v>
      </c>
      <c r="B137" s="2">
        <v>45908</v>
      </c>
      <c r="C137" s="3" t="str">
        <f t="shared" si="4"/>
        <v>Monday</v>
      </c>
      <c r="D137">
        <f>5098</f>
        <v>5098</v>
      </c>
    </row>
    <row r="138" spans="1:4" x14ac:dyDescent="0.25">
      <c r="A138" t="s">
        <v>20</v>
      </c>
      <c r="B138" s="2">
        <v>45908</v>
      </c>
      <c r="C138" s="3" t="str">
        <f t="shared" si="4"/>
        <v>Monday</v>
      </c>
      <c r="D138">
        <f>132</f>
        <v>132</v>
      </c>
    </row>
    <row r="139" spans="1:4" x14ac:dyDescent="0.25">
      <c r="A139" t="s">
        <v>18</v>
      </c>
      <c r="B139" s="2">
        <v>45908</v>
      </c>
      <c r="C139" s="3" t="str">
        <f t="shared" si="4"/>
        <v>Monday</v>
      </c>
      <c r="D139">
        <f>1518+2328</f>
        <v>3846</v>
      </c>
    </row>
    <row r="140" spans="1:4" x14ac:dyDescent="0.25">
      <c r="A140" t="s">
        <v>16</v>
      </c>
      <c r="B140" s="2">
        <v>45908</v>
      </c>
      <c r="C140" s="3" t="str">
        <f t="shared" si="4"/>
        <v>Monday</v>
      </c>
      <c r="D140">
        <f>2796+1030</f>
        <v>3826</v>
      </c>
    </row>
    <row r="141" spans="1:4" x14ac:dyDescent="0.25">
      <c r="A141" t="s">
        <v>12</v>
      </c>
      <c r="B141" s="2">
        <v>45908</v>
      </c>
      <c r="C141" s="3" t="str">
        <f t="shared" si="4"/>
        <v>Monday</v>
      </c>
      <c r="D141">
        <f>7128+6600</f>
        <v>13728</v>
      </c>
    </row>
    <row r="142" spans="1:4" x14ac:dyDescent="0.25">
      <c r="A142" t="s">
        <v>19</v>
      </c>
      <c r="B142" s="2">
        <v>45908</v>
      </c>
      <c r="C142" s="3" t="str">
        <f t="shared" si="4"/>
        <v>Monday</v>
      </c>
      <c r="D142">
        <f>1628</f>
        <v>1628</v>
      </c>
    </row>
    <row r="143" spans="1:4" x14ac:dyDescent="0.25">
      <c r="A143" t="s">
        <v>11</v>
      </c>
      <c r="B143" s="2">
        <v>45908</v>
      </c>
      <c r="C143" s="3" t="str">
        <f t="shared" si="4"/>
        <v>Monday</v>
      </c>
      <c r="D143">
        <f>6145</f>
        <v>6145</v>
      </c>
    </row>
    <row r="144" spans="1:4" x14ac:dyDescent="0.25">
      <c r="A144" t="s">
        <v>10</v>
      </c>
      <c r="B144" s="2">
        <v>45908</v>
      </c>
      <c r="C144" s="3" t="str">
        <f t="shared" si="4"/>
        <v>Monday</v>
      </c>
      <c r="D144">
        <f>5055</f>
        <v>5055</v>
      </c>
    </row>
    <row r="145" spans="1:5" x14ac:dyDescent="0.25">
      <c r="A145" t="s">
        <v>17</v>
      </c>
      <c r="B145" s="2">
        <v>45908</v>
      </c>
      <c r="C145" s="3" t="str">
        <f t="shared" si="4"/>
        <v>Monday</v>
      </c>
      <c r="D145">
        <f>1833</f>
        <v>1833</v>
      </c>
    </row>
    <row r="146" spans="1:5" x14ac:dyDescent="0.25">
      <c r="A146" t="s">
        <v>14</v>
      </c>
      <c r="B146" s="2">
        <v>45905</v>
      </c>
      <c r="C146" s="3" t="str">
        <f t="shared" si="4"/>
        <v>Friday</v>
      </c>
      <c r="D146">
        <f>3105</f>
        <v>3105</v>
      </c>
      <c r="E146" t="s">
        <v>37</v>
      </c>
    </row>
    <row r="147" spans="1:5" x14ac:dyDescent="0.25">
      <c r="A147" t="s">
        <v>15</v>
      </c>
      <c r="B147" s="2">
        <v>45905</v>
      </c>
      <c r="C147" s="3" t="str">
        <f t="shared" si="4"/>
        <v>Friday</v>
      </c>
      <c r="D147">
        <f>3464</f>
        <v>3464</v>
      </c>
    </row>
    <row r="148" spans="1:5" x14ac:dyDescent="0.25">
      <c r="A148" t="s">
        <v>20</v>
      </c>
      <c r="B148" s="2">
        <v>45905</v>
      </c>
      <c r="C148" s="3" t="str">
        <f t="shared" si="4"/>
        <v>Friday</v>
      </c>
      <c r="D148">
        <f>9+114</f>
        <v>123</v>
      </c>
    </row>
    <row r="149" spans="1:5" x14ac:dyDescent="0.25">
      <c r="A149" t="s">
        <v>18</v>
      </c>
      <c r="B149" s="2">
        <v>45905</v>
      </c>
      <c r="C149" s="3" t="str">
        <f t="shared" si="4"/>
        <v>Friday</v>
      </c>
      <c r="D149">
        <f>1712+370</f>
        <v>2082</v>
      </c>
    </row>
    <row r="150" spans="1:5" x14ac:dyDescent="0.25">
      <c r="A150" t="s">
        <v>16</v>
      </c>
      <c r="B150" s="2">
        <v>45905</v>
      </c>
      <c r="C150" s="3" t="str">
        <f t="shared" si="4"/>
        <v>Friday</v>
      </c>
      <c r="D150">
        <f>4124</f>
        <v>4124</v>
      </c>
    </row>
    <row r="151" spans="1:5" x14ac:dyDescent="0.25">
      <c r="A151" t="s">
        <v>12</v>
      </c>
      <c r="B151" s="2">
        <v>45905</v>
      </c>
      <c r="C151" s="3" t="str">
        <f t="shared" si="4"/>
        <v>Friday</v>
      </c>
      <c r="D151">
        <f>5500+8066</f>
        <v>13566</v>
      </c>
    </row>
    <row r="152" spans="1:5" x14ac:dyDescent="0.25">
      <c r="A152" t="s">
        <v>19</v>
      </c>
      <c r="B152" s="2">
        <v>45905</v>
      </c>
      <c r="C152" s="3" t="str">
        <f t="shared" si="4"/>
        <v>Friday</v>
      </c>
      <c r="D152">
        <f>1320</f>
        <v>1320</v>
      </c>
    </row>
    <row r="153" spans="1:5" x14ac:dyDescent="0.25">
      <c r="A153" t="s">
        <v>11</v>
      </c>
      <c r="B153" s="2">
        <v>45905</v>
      </c>
      <c r="C153" s="3" t="str">
        <f t="shared" si="4"/>
        <v>Friday</v>
      </c>
      <c r="D153">
        <f>6549+8696</f>
        <v>15245</v>
      </c>
    </row>
    <row r="154" spans="1:5" x14ac:dyDescent="0.25">
      <c r="A154" t="s">
        <v>10</v>
      </c>
      <c r="B154" s="2">
        <v>45905</v>
      </c>
      <c r="C154" s="3" t="str">
        <f t="shared" si="4"/>
        <v>Friday</v>
      </c>
      <c r="D154">
        <f>3540</f>
        <v>3540</v>
      </c>
    </row>
    <row r="155" spans="1:5" x14ac:dyDescent="0.25">
      <c r="A155" t="s">
        <v>17</v>
      </c>
      <c r="B155" s="2">
        <v>45905</v>
      </c>
      <c r="C155" s="3" t="str">
        <f t="shared" si="4"/>
        <v>Friday</v>
      </c>
      <c r="D155">
        <f>3362+3493</f>
        <v>6855</v>
      </c>
    </row>
    <row r="156" spans="1:5" x14ac:dyDescent="0.25">
      <c r="A156" t="s">
        <v>15</v>
      </c>
      <c r="B156" s="2">
        <v>45904</v>
      </c>
      <c r="C156" s="3" t="str">
        <f t="shared" si="4"/>
        <v>Thursday</v>
      </c>
      <c r="D156">
        <f>4180</f>
        <v>4180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8"/>
  <sheetViews>
    <sheetView tabSelected="1" zoomScale="205" zoomScaleNormal="205" workbookViewId="0">
      <pane ySplit="1" topLeftCell="A307" activePane="bottomLeft" state="frozen"/>
      <selection pane="bottomLeft" activeCell="A308" sqref="A308"/>
    </sheetView>
  </sheetViews>
  <sheetFormatPr defaultRowHeight="15" x14ac:dyDescent="0.25"/>
  <cols>
    <col min="1" max="1" width="14.42578125" bestFit="1" customWidth="1"/>
    <col min="2" max="2" width="9.5703125" bestFit="1" customWidth="1"/>
    <col min="3" max="3" width="12.28515625" customWidth="1"/>
    <col min="4" max="4" width="7.5703125" bestFit="1" customWidth="1"/>
    <col min="5" max="5" width="14.5703125" bestFit="1" customWidth="1"/>
    <col min="6" max="6" width="10" customWidth="1"/>
    <col min="7" max="7" width="16.28515625" bestFit="1" customWidth="1"/>
  </cols>
  <sheetData>
    <row r="1" spans="1:7" ht="30" customHeight="1" x14ac:dyDescent="0.25">
      <c r="A1" s="1" t="s">
        <v>26</v>
      </c>
      <c r="B1" s="1" t="s">
        <v>27</v>
      </c>
      <c r="C1" s="1" t="s">
        <v>28</v>
      </c>
      <c r="D1" s="1" t="s">
        <v>38</v>
      </c>
      <c r="E1" s="4" t="s">
        <v>29</v>
      </c>
      <c r="F1" s="4" t="s">
        <v>34</v>
      </c>
      <c r="G1" s="1" t="s">
        <v>30</v>
      </c>
    </row>
    <row r="2" spans="1:7" x14ac:dyDescent="0.25">
      <c r="A2" t="s">
        <v>14</v>
      </c>
      <c r="B2" s="2">
        <v>45904</v>
      </c>
      <c r="C2" s="3" t="str">
        <f t="shared" ref="C2:C65" si="0">TEXT(B2, "dddd")</f>
        <v>Thursday</v>
      </c>
      <c r="D2" s="3" t="s">
        <v>24</v>
      </c>
      <c r="E2">
        <f>2448</f>
        <v>2448</v>
      </c>
    </row>
    <row r="3" spans="1:7" x14ac:dyDescent="0.25">
      <c r="A3" t="s">
        <v>14</v>
      </c>
      <c r="B3" s="2">
        <v>45904</v>
      </c>
      <c r="C3" s="3" t="str">
        <f t="shared" si="0"/>
        <v>Thursday</v>
      </c>
      <c r="D3" s="3" t="s">
        <v>25</v>
      </c>
      <c r="E3">
        <f>5173</f>
        <v>5173</v>
      </c>
    </row>
    <row r="4" spans="1:7" x14ac:dyDescent="0.25">
      <c r="A4" t="s">
        <v>15</v>
      </c>
      <c r="B4" s="2">
        <v>45904</v>
      </c>
      <c r="C4" s="3" t="str">
        <f t="shared" si="0"/>
        <v>Thursday</v>
      </c>
      <c r="D4" s="3" t="s">
        <v>24</v>
      </c>
      <c r="E4">
        <v>4180</v>
      </c>
    </row>
    <row r="5" spans="1:7" x14ac:dyDescent="0.25">
      <c r="A5" t="s">
        <v>15</v>
      </c>
      <c r="B5" s="2">
        <v>45904</v>
      </c>
      <c r="C5" s="3" t="str">
        <f t="shared" si="0"/>
        <v>Thursday</v>
      </c>
      <c r="D5" s="3" t="s">
        <v>25</v>
      </c>
      <c r="F5" t="s">
        <v>39</v>
      </c>
    </row>
    <row r="6" spans="1:7" x14ac:dyDescent="0.25">
      <c r="A6" t="s">
        <v>11</v>
      </c>
      <c r="B6" s="2">
        <v>45905</v>
      </c>
      <c r="C6" s="3" t="str">
        <f t="shared" si="0"/>
        <v>Friday</v>
      </c>
      <c r="D6" s="3" t="s">
        <v>24</v>
      </c>
      <c r="E6">
        <v>6549</v>
      </c>
    </row>
    <row r="7" spans="1:7" x14ac:dyDescent="0.25">
      <c r="A7" t="s">
        <v>11</v>
      </c>
      <c r="B7" s="2">
        <v>45905</v>
      </c>
      <c r="C7" s="3" t="str">
        <f t="shared" si="0"/>
        <v>Friday</v>
      </c>
      <c r="D7" s="3" t="s">
        <v>25</v>
      </c>
      <c r="E7">
        <v>8696</v>
      </c>
    </row>
    <row r="8" spans="1:7" x14ac:dyDescent="0.25">
      <c r="A8" t="s">
        <v>14</v>
      </c>
      <c r="B8" s="2">
        <v>45905</v>
      </c>
      <c r="C8" s="3" t="str">
        <f t="shared" si="0"/>
        <v>Friday</v>
      </c>
      <c r="D8" s="3" t="s">
        <v>24</v>
      </c>
      <c r="E8">
        <v>3105</v>
      </c>
    </row>
    <row r="9" spans="1:7" x14ac:dyDescent="0.25">
      <c r="A9" t="s">
        <v>14</v>
      </c>
      <c r="B9" s="2">
        <v>45905</v>
      </c>
      <c r="C9" s="3" t="str">
        <f t="shared" si="0"/>
        <v>Friday</v>
      </c>
      <c r="D9" s="3" t="s">
        <v>25</v>
      </c>
      <c r="F9" t="s">
        <v>39</v>
      </c>
      <c r="G9" t="s">
        <v>40</v>
      </c>
    </row>
    <row r="10" spans="1:7" x14ac:dyDescent="0.25">
      <c r="A10" t="s">
        <v>15</v>
      </c>
      <c r="B10" s="2">
        <v>45905</v>
      </c>
      <c r="C10" s="3" t="str">
        <f t="shared" si="0"/>
        <v>Friday</v>
      </c>
      <c r="D10" s="3" t="s">
        <v>24</v>
      </c>
      <c r="E10">
        <v>3464</v>
      </c>
    </row>
    <row r="11" spans="1:7" x14ac:dyDescent="0.25">
      <c r="A11" t="s">
        <v>15</v>
      </c>
      <c r="B11" s="2">
        <v>45905</v>
      </c>
      <c r="C11" s="3" t="str">
        <f t="shared" si="0"/>
        <v>Friday</v>
      </c>
      <c r="D11" s="3" t="s">
        <v>25</v>
      </c>
      <c r="F11" t="s">
        <v>39</v>
      </c>
    </row>
    <row r="12" spans="1:7" x14ac:dyDescent="0.25">
      <c r="A12" t="s">
        <v>20</v>
      </c>
      <c r="B12" s="2">
        <v>45905</v>
      </c>
      <c r="C12" s="3" t="str">
        <f t="shared" si="0"/>
        <v>Friday</v>
      </c>
      <c r="D12" s="3" t="s">
        <v>24</v>
      </c>
      <c r="E12">
        <f>9+114</f>
        <v>123</v>
      </c>
    </row>
    <row r="13" spans="1:7" x14ac:dyDescent="0.25">
      <c r="A13" t="s">
        <v>9</v>
      </c>
      <c r="B13" s="2">
        <f>B11</f>
        <v>45905</v>
      </c>
      <c r="C13" s="3" t="str">
        <f t="shared" si="0"/>
        <v>Friday</v>
      </c>
      <c r="D13" s="3" t="s">
        <v>24</v>
      </c>
      <c r="E13">
        <v>14935</v>
      </c>
    </row>
    <row r="14" spans="1:7" x14ac:dyDescent="0.25">
      <c r="A14" t="s">
        <v>9</v>
      </c>
      <c r="B14" s="2">
        <f>B13</f>
        <v>45905</v>
      </c>
      <c r="C14" s="3" t="str">
        <f t="shared" si="0"/>
        <v>Friday</v>
      </c>
      <c r="D14" s="3" t="s">
        <v>25</v>
      </c>
      <c r="E14">
        <v>16509</v>
      </c>
    </row>
    <row r="15" spans="1:7" x14ac:dyDescent="0.25">
      <c r="A15" t="s">
        <v>18</v>
      </c>
      <c r="B15" s="2">
        <v>45905</v>
      </c>
      <c r="C15" s="3" t="str">
        <f t="shared" si="0"/>
        <v>Friday</v>
      </c>
      <c r="D15" s="3" t="s">
        <v>24</v>
      </c>
      <c r="E15">
        <v>1712</v>
      </c>
    </row>
    <row r="16" spans="1:7" x14ac:dyDescent="0.25">
      <c r="A16" t="s">
        <v>18</v>
      </c>
      <c r="B16" s="2">
        <v>45905</v>
      </c>
      <c r="C16" s="3" t="str">
        <f t="shared" si="0"/>
        <v>Friday</v>
      </c>
      <c r="D16" s="3" t="s">
        <v>25</v>
      </c>
      <c r="E16">
        <v>370</v>
      </c>
    </row>
    <row r="17" spans="1:7" x14ac:dyDescent="0.25">
      <c r="A17" t="s">
        <v>16</v>
      </c>
      <c r="B17" s="2">
        <v>45905</v>
      </c>
      <c r="C17" s="3" t="str">
        <f t="shared" si="0"/>
        <v>Friday</v>
      </c>
      <c r="D17" s="3" t="s">
        <v>24</v>
      </c>
      <c r="E17">
        <v>4124</v>
      </c>
    </row>
    <row r="18" spans="1:7" x14ac:dyDescent="0.25">
      <c r="A18" t="s">
        <v>16</v>
      </c>
      <c r="B18" s="2">
        <v>45905</v>
      </c>
      <c r="C18" s="3" t="str">
        <f t="shared" si="0"/>
        <v>Friday</v>
      </c>
      <c r="D18" s="3" t="s">
        <v>25</v>
      </c>
      <c r="F18" t="s">
        <v>39</v>
      </c>
    </row>
    <row r="19" spans="1:7" x14ac:dyDescent="0.25">
      <c r="A19" t="s">
        <v>12</v>
      </c>
      <c r="B19" s="2">
        <v>45905</v>
      </c>
      <c r="C19" s="3" t="str">
        <f t="shared" si="0"/>
        <v>Friday</v>
      </c>
      <c r="D19" s="3" t="s">
        <v>24</v>
      </c>
      <c r="E19">
        <v>5500</v>
      </c>
    </row>
    <row r="20" spans="1:7" x14ac:dyDescent="0.25">
      <c r="A20" t="s">
        <v>12</v>
      </c>
      <c r="B20" s="2">
        <v>45905</v>
      </c>
      <c r="C20" s="3" t="str">
        <f t="shared" si="0"/>
        <v>Friday</v>
      </c>
      <c r="D20" s="3" t="s">
        <v>25</v>
      </c>
      <c r="E20">
        <v>8066</v>
      </c>
    </row>
    <row r="21" spans="1:7" x14ac:dyDescent="0.25">
      <c r="A21" t="s">
        <v>19</v>
      </c>
      <c r="B21" s="2">
        <v>45905</v>
      </c>
      <c r="C21" s="3" t="str">
        <f t="shared" si="0"/>
        <v>Friday</v>
      </c>
      <c r="D21" s="3" t="s">
        <v>24</v>
      </c>
      <c r="E21">
        <v>1320</v>
      </c>
    </row>
    <row r="22" spans="1:7" x14ac:dyDescent="0.25">
      <c r="A22" t="s">
        <v>19</v>
      </c>
      <c r="B22" s="2">
        <v>45905</v>
      </c>
      <c r="C22" s="3" t="str">
        <f t="shared" si="0"/>
        <v>Friday</v>
      </c>
      <c r="D22" s="3" t="s">
        <v>25</v>
      </c>
      <c r="F22" t="s">
        <v>39</v>
      </c>
    </row>
    <row r="23" spans="1:7" x14ac:dyDescent="0.25">
      <c r="A23" t="s">
        <v>10</v>
      </c>
      <c r="B23" s="2">
        <v>45905</v>
      </c>
      <c r="C23" s="3" t="str">
        <f t="shared" si="0"/>
        <v>Friday</v>
      </c>
      <c r="D23" s="3" t="s">
        <v>24</v>
      </c>
      <c r="E23">
        <v>3540</v>
      </c>
    </row>
    <row r="24" spans="1:7" x14ac:dyDescent="0.25">
      <c r="A24" t="s">
        <v>10</v>
      </c>
      <c r="B24" s="2">
        <v>45905</v>
      </c>
      <c r="C24" s="3" t="str">
        <f t="shared" si="0"/>
        <v>Friday</v>
      </c>
      <c r="D24" s="3" t="s">
        <v>25</v>
      </c>
      <c r="F24" t="s">
        <v>39</v>
      </c>
    </row>
    <row r="25" spans="1:7" x14ac:dyDescent="0.25">
      <c r="A25" t="s">
        <v>17</v>
      </c>
      <c r="B25" s="2">
        <v>45905</v>
      </c>
      <c r="C25" s="3" t="str">
        <f t="shared" si="0"/>
        <v>Friday</v>
      </c>
      <c r="D25" s="3" t="s">
        <v>24</v>
      </c>
      <c r="E25">
        <v>3362</v>
      </c>
    </row>
    <row r="26" spans="1:7" x14ac:dyDescent="0.25">
      <c r="A26" t="s">
        <v>17</v>
      </c>
      <c r="B26" s="2">
        <v>45905</v>
      </c>
      <c r="C26" s="3" t="str">
        <f t="shared" si="0"/>
        <v>Friday</v>
      </c>
      <c r="D26" s="3" t="s">
        <v>25</v>
      </c>
      <c r="E26">
        <v>3493</v>
      </c>
    </row>
    <row r="27" spans="1:7" x14ac:dyDescent="0.25">
      <c r="A27" t="s">
        <v>11</v>
      </c>
      <c r="B27" s="2">
        <v>45908</v>
      </c>
      <c r="C27" s="3" t="str">
        <f t="shared" si="0"/>
        <v>Monday</v>
      </c>
      <c r="D27" s="3" t="s">
        <v>24</v>
      </c>
      <c r="E27">
        <v>6145</v>
      </c>
    </row>
    <row r="28" spans="1:7" x14ac:dyDescent="0.25">
      <c r="A28" t="s">
        <v>11</v>
      </c>
      <c r="B28" s="2">
        <v>45908</v>
      </c>
      <c r="C28" s="3" t="str">
        <f t="shared" si="0"/>
        <v>Monday</v>
      </c>
      <c r="D28" s="3" t="s">
        <v>25</v>
      </c>
      <c r="F28" t="s">
        <v>39</v>
      </c>
      <c r="G28" t="s">
        <v>40</v>
      </c>
    </row>
    <row r="29" spans="1:7" x14ac:dyDescent="0.25">
      <c r="A29" t="s">
        <v>14</v>
      </c>
      <c r="B29" s="2">
        <v>45908</v>
      </c>
      <c r="C29" s="3" t="str">
        <f t="shared" si="0"/>
        <v>Monday</v>
      </c>
      <c r="D29" s="3" t="s">
        <v>24</v>
      </c>
      <c r="E29">
        <v>4733</v>
      </c>
    </row>
    <row r="30" spans="1:7" x14ac:dyDescent="0.25">
      <c r="A30" t="s">
        <v>14</v>
      </c>
      <c r="B30" s="2">
        <v>45908</v>
      </c>
      <c r="C30" s="3" t="str">
        <f t="shared" si="0"/>
        <v>Monday</v>
      </c>
      <c r="D30" s="3" t="s">
        <v>25</v>
      </c>
      <c r="E30">
        <v>1543</v>
      </c>
    </row>
    <row r="31" spans="1:7" x14ac:dyDescent="0.25">
      <c r="A31" t="s">
        <v>15</v>
      </c>
      <c r="B31" s="2">
        <v>45908</v>
      </c>
      <c r="C31" s="3" t="str">
        <f t="shared" si="0"/>
        <v>Monday</v>
      </c>
      <c r="D31" s="3" t="s">
        <v>24</v>
      </c>
      <c r="E31">
        <v>5098</v>
      </c>
    </row>
    <row r="32" spans="1:7" x14ac:dyDescent="0.25">
      <c r="A32" t="s">
        <v>15</v>
      </c>
      <c r="B32" s="2">
        <v>45908</v>
      </c>
      <c r="C32" s="3" t="str">
        <f t="shared" si="0"/>
        <v>Monday</v>
      </c>
      <c r="D32" s="3" t="s">
        <v>25</v>
      </c>
      <c r="F32" t="s">
        <v>39</v>
      </c>
    </row>
    <row r="33" spans="1:6" x14ac:dyDescent="0.25">
      <c r="A33" t="s">
        <v>20</v>
      </c>
      <c r="B33" s="2">
        <v>45908</v>
      </c>
      <c r="C33" s="3" t="str">
        <f t="shared" si="0"/>
        <v>Monday</v>
      </c>
      <c r="D33" s="3" t="s">
        <v>24</v>
      </c>
      <c r="E33">
        <v>132</v>
      </c>
    </row>
    <row r="34" spans="1:6" x14ac:dyDescent="0.25">
      <c r="A34" t="s">
        <v>9</v>
      </c>
      <c r="B34" s="2">
        <v>45908</v>
      </c>
      <c r="C34" s="3" t="str">
        <f t="shared" si="0"/>
        <v>Monday</v>
      </c>
      <c r="D34" s="3" t="s">
        <v>24</v>
      </c>
      <c r="E34">
        <v>12385</v>
      </c>
    </row>
    <row r="35" spans="1:6" x14ac:dyDescent="0.25">
      <c r="A35" t="s">
        <v>9</v>
      </c>
      <c r="B35" s="2">
        <v>45908</v>
      </c>
      <c r="C35" s="3" t="str">
        <f t="shared" si="0"/>
        <v>Monday</v>
      </c>
      <c r="D35" s="3" t="s">
        <v>25</v>
      </c>
      <c r="E35">
        <v>14301</v>
      </c>
    </row>
    <row r="36" spans="1:6" x14ac:dyDescent="0.25">
      <c r="A36" t="s">
        <v>18</v>
      </c>
      <c r="B36" s="2">
        <v>45908</v>
      </c>
      <c r="C36" s="3" t="str">
        <f t="shared" si="0"/>
        <v>Monday</v>
      </c>
      <c r="D36" s="3" t="s">
        <v>24</v>
      </c>
      <c r="E36">
        <v>1518</v>
      </c>
    </row>
    <row r="37" spans="1:6" x14ac:dyDescent="0.25">
      <c r="A37" t="s">
        <v>18</v>
      </c>
      <c r="B37" s="2">
        <v>45908</v>
      </c>
      <c r="C37" s="3" t="str">
        <f t="shared" si="0"/>
        <v>Monday</v>
      </c>
      <c r="D37" s="3" t="s">
        <v>25</v>
      </c>
      <c r="E37">
        <v>2328</v>
      </c>
    </row>
    <row r="38" spans="1:6" x14ac:dyDescent="0.25">
      <c r="A38" t="s">
        <v>16</v>
      </c>
      <c r="B38" s="2">
        <v>45908</v>
      </c>
      <c r="C38" s="3" t="str">
        <f t="shared" si="0"/>
        <v>Monday</v>
      </c>
      <c r="D38" s="3" t="s">
        <v>24</v>
      </c>
      <c r="E38">
        <f>2796+1030</f>
        <v>3826</v>
      </c>
    </row>
    <row r="39" spans="1:6" x14ac:dyDescent="0.25">
      <c r="A39" t="s">
        <v>16</v>
      </c>
      <c r="B39" s="2">
        <v>45908</v>
      </c>
      <c r="C39" s="3" t="str">
        <f t="shared" si="0"/>
        <v>Monday</v>
      </c>
      <c r="D39" s="3" t="s">
        <v>25</v>
      </c>
      <c r="F39" t="s">
        <v>39</v>
      </c>
    </row>
    <row r="40" spans="1:6" x14ac:dyDescent="0.25">
      <c r="A40" t="s">
        <v>12</v>
      </c>
      <c r="B40" s="2">
        <v>45908</v>
      </c>
      <c r="C40" s="3" t="str">
        <f t="shared" si="0"/>
        <v>Monday</v>
      </c>
      <c r="D40" s="3" t="s">
        <v>24</v>
      </c>
      <c r="E40">
        <v>7128</v>
      </c>
    </row>
    <row r="41" spans="1:6" x14ac:dyDescent="0.25">
      <c r="A41" t="s">
        <v>12</v>
      </c>
      <c r="B41" s="2">
        <v>45908</v>
      </c>
      <c r="C41" s="3" t="str">
        <f t="shared" si="0"/>
        <v>Monday</v>
      </c>
      <c r="D41" s="3" t="s">
        <v>25</v>
      </c>
      <c r="E41">
        <v>6600</v>
      </c>
    </row>
    <row r="42" spans="1:6" x14ac:dyDescent="0.25">
      <c r="A42" t="s">
        <v>19</v>
      </c>
      <c r="B42" s="2">
        <v>45908</v>
      </c>
      <c r="C42" s="3" t="str">
        <f t="shared" si="0"/>
        <v>Monday</v>
      </c>
      <c r="D42" s="3" t="s">
        <v>24</v>
      </c>
      <c r="E42">
        <v>1628</v>
      </c>
    </row>
    <row r="43" spans="1:6" x14ac:dyDescent="0.25">
      <c r="A43" t="s">
        <v>19</v>
      </c>
      <c r="B43" s="2">
        <v>45908</v>
      </c>
      <c r="C43" s="3" t="str">
        <f t="shared" si="0"/>
        <v>Monday</v>
      </c>
      <c r="D43" s="3" t="s">
        <v>25</v>
      </c>
      <c r="F43" t="s">
        <v>39</v>
      </c>
    </row>
    <row r="44" spans="1:6" x14ac:dyDescent="0.25">
      <c r="A44" t="s">
        <v>10</v>
      </c>
      <c r="B44" s="2">
        <v>45908</v>
      </c>
      <c r="C44" s="3" t="str">
        <f t="shared" si="0"/>
        <v>Monday</v>
      </c>
      <c r="D44" s="3" t="s">
        <v>24</v>
      </c>
      <c r="E44">
        <v>5055</v>
      </c>
    </row>
    <row r="45" spans="1:6" x14ac:dyDescent="0.25">
      <c r="A45" t="s">
        <v>10</v>
      </c>
      <c r="B45" s="2">
        <v>45908</v>
      </c>
      <c r="C45" s="3" t="str">
        <f t="shared" si="0"/>
        <v>Monday</v>
      </c>
      <c r="D45" s="3" t="s">
        <v>25</v>
      </c>
      <c r="F45" t="s">
        <v>39</v>
      </c>
    </row>
    <row r="46" spans="1:6" x14ac:dyDescent="0.25">
      <c r="A46" t="s">
        <v>17</v>
      </c>
      <c r="B46" s="2">
        <f>B45</f>
        <v>45908</v>
      </c>
      <c r="C46" s="3" t="str">
        <f t="shared" si="0"/>
        <v>Monday</v>
      </c>
      <c r="D46" s="3" t="s">
        <v>24</v>
      </c>
      <c r="F46" t="s">
        <v>39</v>
      </c>
    </row>
    <row r="47" spans="1:6" x14ac:dyDescent="0.25">
      <c r="A47" t="s">
        <v>17</v>
      </c>
      <c r="B47" s="2">
        <f>B46</f>
        <v>45908</v>
      </c>
      <c r="C47" s="3" t="str">
        <f t="shared" si="0"/>
        <v>Monday</v>
      </c>
      <c r="D47" s="3" t="s">
        <v>25</v>
      </c>
      <c r="E47">
        <v>1833</v>
      </c>
    </row>
    <row r="48" spans="1:6" x14ac:dyDescent="0.25">
      <c r="A48" t="s">
        <v>11</v>
      </c>
      <c r="B48" s="2">
        <v>45909</v>
      </c>
      <c r="C48" s="3" t="str">
        <f t="shared" si="0"/>
        <v>Tuesday</v>
      </c>
      <c r="D48" s="3" t="s">
        <v>24</v>
      </c>
      <c r="E48">
        <v>6627</v>
      </c>
    </row>
    <row r="49" spans="1:6" x14ac:dyDescent="0.25">
      <c r="A49" t="s">
        <v>11</v>
      </c>
      <c r="B49" s="2">
        <f t="shared" ref="B49:B67" si="1">B48</f>
        <v>45909</v>
      </c>
      <c r="C49" s="3" t="str">
        <f t="shared" si="0"/>
        <v>Tuesday</v>
      </c>
      <c r="D49" s="3" t="s">
        <v>25</v>
      </c>
      <c r="E49">
        <v>8856</v>
      </c>
    </row>
    <row r="50" spans="1:6" x14ac:dyDescent="0.25">
      <c r="A50" t="s">
        <v>14</v>
      </c>
      <c r="B50" s="2">
        <f t="shared" si="1"/>
        <v>45909</v>
      </c>
      <c r="C50" s="3" t="str">
        <f t="shared" si="0"/>
        <v>Tuesday</v>
      </c>
      <c r="D50" s="3" t="s">
        <v>24</v>
      </c>
    </row>
    <row r="51" spans="1:6" x14ac:dyDescent="0.25">
      <c r="A51" t="s">
        <v>14</v>
      </c>
      <c r="B51" s="2">
        <f t="shared" si="1"/>
        <v>45909</v>
      </c>
      <c r="C51" s="3" t="str">
        <f t="shared" si="0"/>
        <v>Tuesday</v>
      </c>
      <c r="D51" s="3" t="s">
        <v>25</v>
      </c>
      <c r="E51">
        <v>2664</v>
      </c>
    </row>
    <row r="52" spans="1:6" x14ac:dyDescent="0.25">
      <c r="A52" t="s">
        <v>15</v>
      </c>
      <c r="B52" s="2">
        <f t="shared" si="1"/>
        <v>45909</v>
      </c>
      <c r="C52" s="3" t="str">
        <f t="shared" si="0"/>
        <v>Tuesday</v>
      </c>
      <c r="D52" s="3" t="s">
        <v>24</v>
      </c>
      <c r="E52">
        <v>973</v>
      </c>
    </row>
    <row r="53" spans="1:6" x14ac:dyDescent="0.25">
      <c r="A53" t="s">
        <v>15</v>
      </c>
      <c r="B53" s="2">
        <f t="shared" si="1"/>
        <v>45909</v>
      </c>
      <c r="C53" s="3" t="str">
        <f t="shared" si="0"/>
        <v>Tuesday</v>
      </c>
      <c r="D53" s="3" t="s">
        <v>25</v>
      </c>
      <c r="F53" t="s">
        <v>39</v>
      </c>
    </row>
    <row r="54" spans="1:6" x14ac:dyDescent="0.25">
      <c r="A54" t="s">
        <v>9</v>
      </c>
      <c r="B54" s="2">
        <f t="shared" si="1"/>
        <v>45909</v>
      </c>
      <c r="C54" s="3" t="str">
        <f t="shared" si="0"/>
        <v>Tuesday</v>
      </c>
      <c r="D54" s="3" t="s">
        <v>24</v>
      </c>
      <c r="E54">
        <v>10783</v>
      </c>
    </row>
    <row r="55" spans="1:6" x14ac:dyDescent="0.25">
      <c r="A55" t="s">
        <v>9</v>
      </c>
      <c r="B55" s="2">
        <f t="shared" si="1"/>
        <v>45909</v>
      </c>
      <c r="C55" s="3" t="str">
        <f t="shared" si="0"/>
        <v>Tuesday</v>
      </c>
      <c r="D55" s="3" t="s">
        <v>25</v>
      </c>
      <c r="E55">
        <v>20070</v>
      </c>
    </row>
    <row r="56" spans="1:6" x14ac:dyDescent="0.25">
      <c r="A56" t="s">
        <v>18</v>
      </c>
      <c r="B56" s="2">
        <f t="shared" si="1"/>
        <v>45909</v>
      </c>
      <c r="C56" s="3" t="str">
        <f t="shared" si="0"/>
        <v>Tuesday</v>
      </c>
      <c r="D56" s="3" t="s">
        <v>24</v>
      </c>
      <c r="E56">
        <v>1610</v>
      </c>
    </row>
    <row r="57" spans="1:6" x14ac:dyDescent="0.25">
      <c r="A57" t="s">
        <v>18</v>
      </c>
      <c r="B57" s="2">
        <f t="shared" si="1"/>
        <v>45909</v>
      </c>
      <c r="C57" s="3" t="str">
        <f t="shared" si="0"/>
        <v>Tuesday</v>
      </c>
      <c r="D57" s="3" t="s">
        <v>25</v>
      </c>
      <c r="E57">
        <v>2720</v>
      </c>
    </row>
    <row r="58" spans="1:6" x14ac:dyDescent="0.25">
      <c r="A58" t="s">
        <v>16</v>
      </c>
      <c r="B58" s="2">
        <f t="shared" si="1"/>
        <v>45909</v>
      </c>
      <c r="C58" s="3" t="str">
        <f t="shared" si="0"/>
        <v>Tuesday</v>
      </c>
      <c r="D58" s="3" t="s">
        <v>24</v>
      </c>
      <c r="E58">
        <v>3195</v>
      </c>
    </row>
    <row r="59" spans="1:6" x14ac:dyDescent="0.25">
      <c r="A59" t="s">
        <v>16</v>
      </c>
      <c r="B59" s="2">
        <f t="shared" si="1"/>
        <v>45909</v>
      </c>
      <c r="C59" s="3" t="str">
        <f t="shared" si="0"/>
        <v>Tuesday</v>
      </c>
      <c r="D59" s="3" t="s">
        <v>25</v>
      </c>
      <c r="F59" t="s">
        <v>39</v>
      </c>
    </row>
    <row r="60" spans="1:6" x14ac:dyDescent="0.25">
      <c r="A60" t="s">
        <v>12</v>
      </c>
      <c r="B60" s="2">
        <f t="shared" si="1"/>
        <v>45909</v>
      </c>
      <c r="C60" s="3" t="str">
        <f t="shared" si="0"/>
        <v>Tuesday</v>
      </c>
      <c r="D60" s="3" t="s">
        <v>24</v>
      </c>
      <c r="E60">
        <v>4570</v>
      </c>
    </row>
    <row r="61" spans="1:6" x14ac:dyDescent="0.25">
      <c r="A61" t="s">
        <v>12</v>
      </c>
      <c r="B61" s="2">
        <f t="shared" si="1"/>
        <v>45909</v>
      </c>
      <c r="C61" s="3" t="str">
        <f t="shared" si="0"/>
        <v>Tuesday</v>
      </c>
      <c r="D61" s="3" t="s">
        <v>25</v>
      </c>
      <c r="E61">
        <v>11000</v>
      </c>
    </row>
    <row r="62" spans="1:6" x14ac:dyDescent="0.25">
      <c r="A62" t="s">
        <v>19</v>
      </c>
      <c r="B62" s="2">
        <f t="shared" si="1"/>
        <v>45909</v>
      </c>
      <c r="C62" s="3" t="str">
        <f t="shared" si="0"/>
        <v>Tuesday</v>
      </c>
      <c r="D62" s="3" t="s">
        <v>24</v>
      </c>
      <c r="E62">
        <v>719</v>
      </c>
    </row>
    <row r="63" spans="1:6" x14ac:dyDescent="0.25">
      <c r="A63" t="s">
        <v>19</v>
      </c>
      <c r="B63" s="2">
        <f t="shared" si="1"/>
        <v>45909</v>
      </c>
      <c r="C63" s="3" t="str">
        <f t="shared" si="0"/>
        <v>Tuesday</v>
      </c>
      <c r="D63" s="3" t="s">
        <v>25</v>
      </c>
      <c r="F63" t="s">
        <v>39</v>
      </c>
    </row>
    <row r="64" spans="1:6" x14ac:dyDescent="0.25">
      <c r="A64" t="s">
        <v>10</v>
      </c>
      <c r="B64" s="2">
        <f t="shared" si="1"/>
        <v>45909</v>
      </c>
      <c r="C64" s="3" t="str">
        <f t="shared" si="0"/>
        <v>Tuesday</v>
      </c>
      <c r="D64" s="3" t="s">
        <v>24</v>
      </c>
      <c r="E64">
        <v>6080</v>
      </c>
    </row>
    <row r="65" spans="1:6" x14ac:dyDescent="0.25">
      <c r="A65" t="s">
        <v>10</v>
      </c>
      <c r="B65" s="2">
        <f t="shared" si="1"/>
        <v>45909</v>
      </c>
      <c r="C65" s="3" t="str">
        <f t="shared" si="0"/>
        <v>Tuesday</v>
      </c>
      <c r="D65" s="3" t="s">
        <v>25</v>
      </c>
      <c r="F65" t="s">
        <v>39</v>
      </c>
    </row>
    <row r="66" spans="1:6" x14ac:dyDescent="0.25">
      <c r="A66" t="s">
        <v>17</v>
      </c>
      <c r="B66" s="2">
        <f t="shared" si="1"/>
        <v>45909</v>
      </c>
      <c r="C66" s="3" t="str">
        <f t="shared" ref="C66:C129" si="2">TEXT(B66, "dddd")</f>
        <v>Tuesday</v>
      </c>
      <c r="D66" s="3" t="s">
        <v>24</v>
      </c>
      <c r="E66">
        <v>2093</v>
      </c>
    </row>
    <row r="67" spans="1:6" x14ac:dyDescent="0.25">
      <c r="A67" t="s">
        <v>17</v>
      </c>
      <c r="B67" s="2">
        <f t="shared" si="1"/>
        <v>45909</v>
      </c>
      <c r="C67" s="3" t="str">
        <f t="shared" si="2"/>
        <v>Tuesday</v>
      </c>
      <c r="D67" s="3" t="s">
        <v>25</v>
      </c>
      <c r="E67">
        <v>1330</v>
      </c>
    </row>
    <row r="68" spans="1:6" x14ac:dyDescent="0.25">
      <c r="A68" t="s">
        <v>11</v>
      </c>
      <c r="B68" s="2">
        <v>45910</v>
      </c>
      <c r="C68" s="3" t="str">
        <f t="shared" si="2"/>
        <v>Wednesday</v>
      </c>
      <c r="D68" s="3" t="s">
        <v>24</v>
      </c>
      <c r="E68">
        <v>6681</v>
      </c>
    </row>
    <row r="69" spans="1:6" x14ac:dyDescent="0.25">
      <c r="A69" t="s">
        <v>11</v>
      </c>
      <c r="B69" s="2">
        <f t="shared" ref="B69:B87" si="3">B68</f>
        <v>45910</v>
      </c>
      <c r="C69" s="3" t="str">
        <f t="shared" si="2"/>
        <v>Wednesday</v>
      </c>
      <c r="D69" s="3" t="s">
        <v>25</v>
      </c>
      <c r="E69">
        <v>2080</v>
      </c>
    </row>
    <row r="70" spans="1:6" x14ac:dyDescent="0.25">
      <c r="A70" t="s">
        <v>14</v>
      </c>
      <c r="B70" s="2">
        <f t="shared" si="3"/>
        <v>45910</v>
      </c>
      <c r="C70" s="3" t="str">
        <f t="shared" si="2"/>
        <v>Wednesday</v>
      </c>
      <c r="D70" s="3" t="s">
        <v>24</v>
      </c>
      <c r="E70">
        <v>1948</v>
      </c>
    </row>
    <row r="71" spans="1:6" x14ac:dyDescent="0.25">
      <c r="A71" t="s">
        <v>14</v>
      </c>
      <c r="B71" s="2">
        <f t="shared" si="3"/>
        <v>45910</v>
      </c>
      <c r="C71" s="3" t="str">
        <f t="shared" si="2"/>
        <v>Wednesday</v>
      </c>
      <c r="D71" s="3" t="s">
        <v>25</v>
      </c>
      <c r="E71">
        <v>2608</v>
      </c>
    </row>
    <row r="72" spans="1:6" x14ac:dyDescent="0.25">
      <c r="A72" t="s">
        <v>15</v>
      </c>
      <c r="B72" s="2">
        <f t="shared" si="3"/>
        <v>45910</v>
      </c>
      <c r="C72" s="3" t="str">
        <f t="shared" si="2"/>
        <v>Wednesday</v>
      </c>
      <c r="D72" s="3" t="s">
        <v>24</v>
      </c>
      <c r="E72">
        <v>3694</v>
      </c>
    </row>
    <row r="73" spans="1:6" x14ac:dyDescent="0.25">
      <c r="A73" t="s">
        <v>15</v>
      </c>
      <c r="B73" s="2">
        <f t="shared" si="3"/>
        <v>45910</v>
      </c>
      <c r="C73" s="3" t="str">
        <f t="shared" si="2"/>
        <v>Wednesday</v>
      </c>
      <c r="D73" s="3" t="s">
        <v>25</v>
      </c>
      <c r="F73" t="s">
        <v>39</v>
      </c>
    </row>
    <row r="74" spans="1:6" x14ac:dyDescent="0.25">
      <c r="A74" t="s">
        <v>9</v>
      </c>
      <c r="B74" s="2">
        <f t="shared" si="3"/>
        <v>45910</v>
      </c>
      <c r="C74" s="3" t="str">
        <f t="shared" si="2"/>
        <v>Wednesday</v>
      </c>
      <c r="D74" s="3" t="s">
        <v>24</v>
      </c>
      <c r="E74">
        <v>15378</v>
      </c>
    </row>
    <row r="75" spans="1:6" x14ac:dyDescent="0.25">
      <c r="A75" t="s">
        <v>9</v>
      </c>
      <c r="B75" s="2">
        <f t="shared" si="3"/>
        <v>45910</v>
      </c>
      <c r="C75" s="3" t="str">
        <f t="shared" si="2"/>
        <v>Wednesday</v>
      </c>
      <c r="D75" s="3" t="s">
        <v>25</v>
      </c>
      <c r="E75">
        <v>16490</v>
      </c>
    </row>
    <row r="76" spans="1:6" x14ac:dyDescent="0.25">
      <c r="A76" t="s">
        <v>18</v>
      </c>
      <c r="B76" s="2">
        <f t="shared" si="3"/>
        <v>45910</v>
      </c>
      <c r="C76" s="3" t="str">
        <f t="shared" si="2"/>
        <v>Wednesday</v>
      </c>
      <c r="D76" s="3" t="s">
        <v>24</v>
      </c>
      <c r="E76">
        <v>2808</v>
      </c>
    </row>
    <row r="77" spans="1:6" x14ac:dyDescent="0.25">
      <c r="A77" t="s">
        <v>18</v>
      </c>
      <c r="B77" s="2">
        <f t="shared" si="3"/>
        <v>45910</v>
      </c>
      <c r="C77" s="3" t="str">
        <f t="shared" si="2"/>
        <v>Wednesday</v>
      </c>
      <c r="D77" s="3" t="s">
        <v>25</v>
      </c>
      <c r="E77">
        <v>3608</v>
      </c>
    </row>
    <row r="78" spans="1:6" x14ac:dyDescent="0.25">
      <c r="A78" t="s">
        <v>16</v>
      </c>
      <c r="B78" s="2">
        <f t="shared" si="3"/>
        <v>45910</v>
      </c>
      <c r="C78" s="3" t="str">
        <f t="shared" si="2"/>
        <v>Wednesday</v>
      </c>
      <c r="D78" s="3" t="s">
        <v>24</v>
      </c>
      <c r="E78">
        <v>810</v>
      </c>
    </row>
    <row r="79" spans="1:6" x14ac:dyDescent="0.25">
      <c r="A79" t="s">
        <v>16</v>
      </c>
      <c r="B79" s="2">
        <f t="shared" si="3"/>
        <v>45910</v>
      </c>
      <c r="C79" s="3" t="str">
        <f t="shared" si="2"/>
        <v>Wednesday</v>
      </c>
      <c r="D79" s="3" t="s">
        <v>25</v>
      </c>
      <c r="F79" t="s">
        <v>39</v>
      </c>
    </row>
    <row r="80" spans="1:6" x14ac:dyDescent="0.25">
      <c r="A80" t="s">
        <v>12</v>
      </c>
      <c r="B80" s="2">
        <f t="shared" si="3"/>
        <v>45910</v>
      </c>
      <c r="C80" s="3" t="str">
        <f t="shared" si="2"/>
        <v>Wednesday</v>
      </c>
      <c r="D80" s="3" t="s">
        <v>24</v>
      </c>
      <c r="E80">
        <v>4925</v>
      </c>
    </row>
    <row r="81" spans="1:6" x14ac:dyDescent="0.25">
      <c r="A81" t="s">
        <v>12</v>
      </c>
      <c r="B81" s="2">
        <f t="shared" si="3"/>
        <v>45910</v>
      </c>
      <c r="C81" s="3" t="str">
        <f t="shared" si="2"/>
        <v>Wednesday</v>
      </c>
      <c r="D81" s="3" t="s">
        <v>25</v>
      </c>
      <c r="E81">
        <v>6196</v>
      </c>
    </row>
    <row r="82" spans="1:6" x14ac:dyDescent="0.25">
      <c r="A82" t="s">
        <v>19</v>
      </c>
      <c r="B82" s="2">
        <f t="shared" si="3"/>
        <v>45910</v>
      </c>
      <c r="C82" s="3" t="str">
        <f t="shared" si="2"/>
        <v>Wednesday</v>
      </c>
      <c r="D82" s="3" t="s">
        <v>24</v>
      </c>
      <c r="E82">
        <v>1446</v>
      </c>
    </row>
    <row r="83" spans="1:6" x14ac:dyDescent="0.25">
      <c r="A83" t="s">
        <v>19</v>
      </c>
      <c r="B83" s="2">
        <f t="shared" si="3"/>
        <v>45910</v>
      </c>
      <c r="C83" s="3" t="str">
        <f t="shared" si="2"/>
        <v>Wednesday</v>
      </c>
      <c r="D83" s="3" t="s">
        <v>25</v>
      </c>
      <c r="F83" t="s">
        <v>39</v>
      </c>
    </row>
    <row r="84" spans="1:6" x14ac:dyDescent="0.25">
      <c r="A84" t="s">
        <v>10</v>
      </c>
      <c r="B84" s="2">
        <f t="shared" si="3"/>
        <v>45910</v>
      </c>
      <c r="C84" s="3" t="str">
        <f t="shared" si="2"/>
        <v>Wednesday</v>
      </c>
      <c r="D84" s="3" t="s">
        <v>24</v>
      </c>
      <c r="E84">
        <v>12357</v>
      </c>
    </row>
    <row r="85" spans="1:6" x14ac:dyDescent="0.25">
      <c r="A85" t="s">
        <v>10</v>
      </c>
      <c r="B85" s="2">
        <f t="shared" si="3"/>
        <v>45910</v>
      </c>
      <c r="C85" s="3" t="str">
        <f t="shared" si="2"/>
        <v>Wednesday</v>
      </c>
      <c r="D85" s="3" t="s">
        <v>25</v>
      </c>
      <c r="F85" t="s">
        <v>39</v>
      </c>
    </row>
    <row r="86" spans="1:6" x14ac:dyDescent="0.25">
      <c r="A86" t="s">
        <v>17</v>
      </c>
      <c r="B86" s="2">
        <f t="shared" si="3"/>
        <v>45910</v>
      </c>
      <c r="C86" s="3" t="str">
        <f t="shared" si="2"/>
        <v>Wednesday</v>
      </c>
      <c r="D86" s="3" t="s">
        <v>24</v>
      </c>
      <c r="E86">
        <v>5320</v>
      </c>
    </row>
    <row r="87" spans="1:6" x14ac:dyDescent="0.25">
      <c r="A87" t="s">
        <v>17</v>
      </c>
      <c r="B87" s="2">
        <f t="shared" si="3"/>
        <v>45910</v>
      </c>
      <c r="C87" s="3" t="str">
        <f t="shared" si="2"/>
        <v>Wednesday</v>
      </c>
      <c r="D87" s="3" t="s">
        <v>25</v>
      </c>
      <c r="E87">
        <v>4138</v>
      </c>
    </row>
    <row r="88" spans="1:6" x14ac:dyDescent="0.25">
      <c r="A88" t="s">
        <v>11</v>
      </c>
      <c r="B88" s="2">
        <v>45911</v>
      </c>
      <c r="C88" s="3" t="str">
        <f t="shared" si="2"/>
        <v>Thursday</v>
      </c>
      <c r="D88" s="3" t="s">
        <v>24</v>
      </c>
      <c r="E88">
        <v>4770</v>
      </c>
    </row>
    <row r="89" spans="1:6" x14ac:dyDescent="0.25">
      <c r="A89" t="s">
        <v>11</v>
      </c>
      <c r="B89" s="2">
        <f t="shared" ref="B89:B107" si="4">B88</f>
        <v>45911</v>
      </c>
      <c r="C89" s="3" t="str">
        <f t="shared" si="2"/>
        <v>Thursday</v>
      </c>
      <c r="D89" s="3" t="s">
        <v>25</v>
      </c>
      <c r="E89">
        <v>5862</v>
      </c>
    </row>
    <row r="90" spans="1:6" x14ac:dyDescent="0.25">
      <c r="A90" t="s">
        <v>14</v>
      </c>
      <c r="B90" s="2">
        <f t="shared" si="4"/>
        <v>45911</v>
      </c>
      <c r="C90" s="3" t="str">
        <f t="shared" si="2"/>
        <v>Thursday</v>
      </c>
      <c r="D90" s="3" t="s">
        <v>24</v>
      </c>
      <c r="E90">
        <v>3199</v>
      </c>
    </row>
    <row r="91" spans="1:6" x14ac:dyDescent="0.25">
      <c r="A91" t="s">
        <v>15</v>
      </c>
      <c r="B91" s="2">
        <f t="shared" si="4"/>
        <v>45911</v>
      </c>
      <c r="C91" s="3" t="str">
        <f t="shared" si="2"/>
        <v>Thursday</v>
      </c>
      <c r="D91" s="3" t="s">
        <v>24</v>
      </c>
      <c r="E91">
        <v>4598</v>
      </c>
    </row>
    <row r="92" spans="1:6" x14ac:dyDescent="0.25">
      <c r="A92" t="s">
        <v>15</v>
      </c>
      <c r="B92" s="2">
        <f t="shared" si="4"/>
        <v>45911</v>
      </c>
      <c r="C92" s="3" t="str">
        <f t="shared" si="2"/>
        <v>Thursday</v>
      </c>
      <c r="D92" s="3" t="s">
        <v>25</v>
      </c>
      <c r="F92" t="s">
        <v>39</v>
      </c>
    </row>
    <row r="93" spans="1:6" x14ac:dyDescent="0.25">
      <c r="A93" t="s">
        <v>13</v>
      </c>
      <c r="B93" s="2">
        <f t="shared" si="4"/>
        <v>45911</v>
      </c>
      <c r="C93" s="3" t="str">
        <f t="shared" si="2"/>
        <v>Thursday</v>
      </c>
      <c r="D93" s="3" t="s">
        <v>25</v>
      </c>
      <c r="E93">
        <v>7460</v>
      </c>
    </row>
    <row r="94" spans="1:6" x14ac:dyDescent="0.25">
      <c r="A94" t="s">
        <v>9</v>
      </c>
      <c r="B94" s="2">
        <f t="shared" si="4"/>
        <v>45911</v>
      </c>
      <c r="C94" s="3" t="str">
        <f t="shared" si="2"/>
        <v>Thursday</v>
      </c>
      <c r="D94" s="3" t="s">
        <v>24</v>
      </c>
      <c r="E94">
        <v>12347</v>
      </c>
    </row>
    <row r="95" spans="1:6" x14ac:dyDescent="0.25">
      <c r="A95" t="s">
        <v>9</v>
      </c>
      <c r="B95" s="2">
        <f t="shared" si="4"/>
        <v>45911</v>
      </c>
      <c r="C95" s="3" t="str">
        <f t="shared" si="2"/>
        <v>Thursday</v>
      </c>
      <c r="D95" s="3" t="s">
        <v>25</v>
      </c>
      <c r="E95">
        <v>17000</v>
      </c>
    </row>
    <row r="96" spans="1:6" x14ac:dyDescent="0.25">
      <c r="A96" t="s">
        <v>18</v>
      </c>
      <c r="B96" s="2">
        <f t="shared" si="4"/>
        <v>45911</v>
      </c>
      <c r="C96" s="3" t="str">
        <f t="shared" si="2"/>
        <v>Thursday</v>
      </c>
      <c r="D96" s="3" t="s">
        <v>24</v>
      </c>
      <c r="E96">
        <v>1670</v>
      </c>
    </row>
    <row r="97" spans="1:6" x14ac:dyDescent="0.25">
      <c r="A97" t="s">
        <v>18</v>
      </c>
      <c r="B97" s="2">
        <f t="shared" si="4"/>
        <v>45911</v>
      </c>
      <c r="C97" s="3" t="str">
        <f t="shared" si="2"/>
        <v>Thursday</v>
      </c>
      <c r="D97" s="3" t="s">
        <v>25</v>
      </c>
      <c r="E97">
        <v>1780</v>
      </c>
    </row>
    <row r="98" spans="1:6" x14ac:dyDescent="0.25">
      <c r="A98" t="s">
        <v>16</v>
      </c>
      <c r="B98" s="2">
        <f t="shared" si="4"/>
        <v>45911</v>
      </c>
      <c r="C98" s="3" t="str">
        <f t="shared" si="2"/>
        <v>Thursday</v>
      </c>
      <c r="D98" s="3" t="s">
        <v>24</v>
      </c>
      <c r="E98">
        <v>1420</v>
      </c>
    </row>
    <row r="99" spans="1:6" x14ac:dyDescent="0.25">
      <c r="A99" t="s">
        <v>16</v>
      </c>
      <c r="B99" s="2">
        <f t="shared" si="4"/>
        <v>45911</v>
      </c>
      <c r="C99" s="3" t="str">
        <f t="shared" si="2"/>
        <v>Thursday</v>
      </c>
      <c r="D99" s="3" t="s">
        <v>25</v>
      </c>
      <c r="F99" t="s">
        <v>39</v>
      </c>
    </row>
    <row r="100" spans="1:6" x14ac:dyDescent="0.25">
      <c r="A100" t="s">
        <v>12</v>
      </c>
      <c r="B100" s="2">
        <f t="shared" si="4"/>
        <v>45911</v>
      </c>
      <c r="C100" s="3" t="str">
        <f t="shared" si="2"/>
        <v>Thursday</v>
      </c>
      <c r="D100" s="3" t="s">
        <v>24</v>
      </c>
      <c r="E100">
        <v>5868</v>
      </c>
    </row>
    <row r="101" spans="1:6" x14ac:dyDescent="0.25">
      <c r="A101" t="s">
        <v>12</v>
      </c>
      <c r="B101" s="2">
        <f t="shared" si="4"/>
        <v>45911</v>
      </c>
      <c r="C101" s="3" t="str">
        <f t="shared" si="2"/>
        <v>Thursday</v>
      </c>
      <c r="D101" s="3" t="s">
        <v>25</v>
      </c>
      <c r="E101">
        <v>7488</v>
      </c>
    </row>
    <row r="102" spans="1:6" x14ac:dyDescent="0.25">
      <c r="A102" t="s">
        <v>19</v>
      </c>
      <c r="B102" s="2">
        <f t="shared" si="4"/>
        <v>45911</v>
      </c>
      <c r="C102" s="3" t="str">
        <f t="shared" si="2"/>
        <v>Thursday</v>
      </c>
      <c r="D102" s="3" t="s">
        <v>24</v>
      </c>
      <c r="E102">
        <v>1884</v>
      </c>
    </row>
    <row r="103" spans="1:6" x14ac:dyDescent="0.25">
      <c r="A103" t="s">
        <v>19</v>
      </c>
      <c r="B103" s="2">
        <f t="shared" si="4"/>
        <v>45911</v>
      </c>
      <c r="C103" s="3" t="str">
        <f t="shared" si="2"/>
        <v>Thursday</v>
      </c>
      <c r="D103" s="3" t="s">
        <v>25</v>
      </c>
      <c r="F103" t="s">
        <v>39</v>
      </c>
    </row>
    <row r="104" spans="1:6" x14ac:dyDescent="0.25">
      <c r="A104" t="s">
        <v>10</v>
      </c>
      <c r="B104" s="2">
        <f t="shared" si="4"/>
        <v>45911</v>
      </c>
      <c r="C104" s="3" t="str">
        <f t="shared" si="2"/>
        <v>Thursday</v>
      </c>
      <c r="D104" s="3" t="s">
        <v>24</v>
      </c>
      <c r="E104">
        <v>12691</v>
      </c>
    </row>
    <row r="105" spans="1:6" x14ac:dyDescent="0.25">
      <c r="A105" t="s">
        <v>10</v>
      </c>
      <c r="B105" s="2">
        <f t="shared" si="4"/>
        <v>45911</v>
      </c>
      <c r="C105" s="3" t="str">
        <f t="shared" si="2"/>
        <v>Thursday</v>
      </c>
      <c r="D105" s="3" t="s">
        <v>25</v>
      </c>
      <c r="F105" t="s">
        <v>39</v>
      </c>
    </row>
    <row r="106" spans="1:6" x14ac:dyDescent="0.25">
      <c r="A106" t="s">
        <v>17</v>
      </c>
      <c r="B106" s="2">
        <f t="shared" si="4"/>
        <v>45911</v>
      </c>
      <c r="C106" s="3" t="str">
        <f t="shared" si="2"/>
        <v>Thursday</v>
      </c>
      <c r="D106" s="3" t="s">
        <v>24</v>
      </c>
      <c r="E106">
        <v>1968</v>
      </c>
    </row>
    <row r="107" spans="1:6" x14ac:dyDescent="0.25">
      <c r="A107" t="s">
        <v>17</v>
      </c>
      <c r="B107" s="2">
        <f t="shared" si="4"/>
        <v>45911</v>
      </c>
      <c r="C107" s="3" t="str">
        <f t="shared" si="2"/>
        <v>Thursday</v>
      </c>
      <c r="D107" s="3" t="s">
        <v>25</v>
      </c>
      <c r="E107">
        <v>1520</v>
      </c>
    </row>
    <row r="108" spans="1:6" x14ac:dyDescent="0.25">
      <c r="A108" t="s">
        <v>11</v>
      </c>
      <c r="B108" s="2">
        <v>45912</v>
      </c>
      <c r="C108" s="3" t="str">
        <f t="shared" si="2"/>
        <v>Friday</v>
      </c>
      <c r="D108" s="3" t="s">
        <v>24</v>
      </c>
      <c r="E108">
        <v>5010</v>
      </c>
    </row>
    <row r="109" spans="1:6" x14ac:dyDescent="0.25">
      <c r="A109" t="s">
        <v>11</v>
      </c>
      <c r="B109" s="2">
        <f t="shared" ref="B109:B127" si="5">B108</f>
        <v>45912</v>
      </c>
      <c r="C109" s="3" t="str">
        <f t="shared" si="2"/>
        <v>Friday</v>
      </c>
      <c r="D109" s="3" t="s">
        <v>25</v>
      </c>
      <c r="E109">
        <v>7038</v>
      </c>
    </row>
    <row r="110" spans="1:6" x14ac:dyDescent="0.25">
      <c r="A110" t="s">
        <v>14</v>
      </c>
      <c r="B110" s="2">
        <f t="shared" si="5"/>
        <v>45912</v>
      </c>
      <c r="C110" s="3" t="str">
        <f t="shared" si="2"/>
        <v>Friday</v>
      </c>
      <c r="D110" s="3" t="s">
        <v>24</v>
      </c>
      <c r="E110">
        <v>4095</v>
      </c>
    </row>
    <row r="111" spans="1:6" x14ac:dyDescent="0.25">
      <c r="A111" t="s">
        <v>13</v>
      </c>
      <c r="B111" s="2">
        <f t="shared" si="5"/>
        <v>45912</v>
      </c>
      <c r="C111" s="3" t="str">
        <f t="shared" si="2"/>
        <v>Friday</v>
      </c>
      <c r="D111" s="3" t="s">
        <v>25</v>
      </c>
      <c r="E111">
        <v>3138</v>
      </c>
    </row>
    <row r="112" spans="1:6" x14ac:dyDescent="0.25">
      <c r="A112" t="s">
        <v>15</v>
      </c>
      <c r="B112" s="2">
        <f t="shared" si="5"/>
        <v>45912</v>
      </c>
      <c r="C112" s="3" t="str">
        <f t="shared" si="2"/>
        <v>Friday</v>
      </c>
      <c r="D112" s="3" t="s">
        <v>24</v>
      </c>
      <c r="E112">
        <v>5730</v>
      </c>
    </row>
    <row r="113" spans="1:6" x14ac:dyDescent="0.25">
      <c r="A113" t="s">
        <v>15</v>
      </c>
      <c r="B113" s="2">
        <f t="shared" si="5"/>
        <v>45912</v>
      </c>
      <c r="C113" s="3" t="str">
        <f t="shared" si="2"/>
        <v>Friday</v>
      </c>
      <c r="D113" s="3" t="s">
        <v>25</v>
      </c>
      <c r="F113" t="s">
        <v>39</v>
      </c>
    </row>
    <row r="114" spans="1:6" x14ac:dyDescent="0.25">
      <c r="A114" t="s">
        <v>9</v>
      </c>
      <c r="B114" s="2">
        <f t="shared" si="5"/>
        <v>45912</v>
      </c>
      <c r="C114" s="3" t="str">
        <f t="shared" si="2"/>
        <v>Friday</v>
      </c>
      <c r="D114" s="3" t="s">
        <v>24</v>
      </c>
      <c r="E114">
        <v>8440</v>
      </c>
    </row>
    <row r="115" spans="1:6" x14ac:dyDescent="0.25">
      <c r="A115" t="s">
        <v>9</v>
      </c>
      <c r="B115" s="2">
        <f t="shared" si="5"/>
        <v>45912</v>
      </c>
      <c r="C115" s="3" t="str">
        <f t="shared" si="2"/>
        <v>Friday</v>
      </c>
      <c r="D115" s="3" t="s">
        <v>25</v>
      </c>
      <c r="E115">
        <v>7064</v>
      </c>
    </row>
    <row r="116" spans="1:6" x14ac:dyDescent="0.25">
      <c r="A116" t="s">
        <v>18</v>
      </c>
      <c r="B116" s="2">
        <f t="shared" si="5"/>
        <v>45912</v>
      </c>
      <c r="C116" s="3" t="str">
        <f t="shared" si="2"/>
        <v>Friday</v>
      </c>
      <c r="D116" s="3" t="s">
        <v>24</v>
      </c>
      <c r="E116">
        <v>1332</v>
      </c>
    </row>
    <row r="117" spans="1:6" x14ac:dyDescent="0.25">
      <c r="A117" t="s">
        <v>18</v>
      </c>
      <c r="B117" s="2">
        <f t="shared" si="5"/>
        <v>45912</v>
      </c>
      <c r="C117" s="3" t="str">
        <f t="shared" si="2"/>
        <v>Friday</v>
      </c>
      <c r="D117" s="3" t="s">
        <v>25</v>
      </c>
      <c r="E117">
        <v>2381</v>
      </c>
    </row>
    <row r="118" spans="1:6" x14ac:dyDescent="0.25">
      <c r="A118" t="s">
        <v>16</v>
      </c>
      <c r="B118" s="2">
        <f t="shared" si="5"/>
        <v>45912</v>
      </c>
      <c r="C118" s="3" t="str">
        <f t="shared" si="2"/>
        <v>Friday</v>
      </c>
      <c r="D118" s="3" t="s">
        <v>24</v>
      </c>
      <c r="E118">
        <v>2240</v>
      </c>
    </row>
    <row r="119" spans="1:6" x14ac:dyDescent="0.25">
      <c r="A119" t="s">
        <v>16</v>
      </c>
      <c r="B119" s="2">
        <f t="shared" si="5"/>
        <v>45912</v>
      </c>
      <c r="C119" s="3" t="str">
        <f t="shared" si="2"/>
        <v>Friday</v>
      </c>
      <c r="D119" s="3" t="s">
        <v>25</v>
      </c>
      <c r="F119" t="s">
        <v>39</v>
      </c>
    </row>
    <row r="120" spans="1:6" x14ac:dyDescent="0.25">
      <c r="A120" t="s">
        <v>12</v>
      </c>
      <c r="B120" s="2">
        <f t="shared" si="5"/>
        <v>45912</v>
      </c>
      <c r="C120" s="3" t="str">
        <f t="shared" si="2"/>
        <v>Friday</v>
      </c>
      <c r="D120" s="3" t="s">
        <v>24</v>
      </c>
      <c r="E120">
        <v>6325</v>
      </c>
    </row>
    <row r="121" spans="1:6" x14ac:dyDescent="0.25">
      <c r="A121" t="s">
        <v>12</v>
      </c>
      <c r="B121" s="2">
        <f t="shared" si="5"/>
        <v>45912</v>
      </c>
      <c r="C121" s="3" t="str">
        <f t="shared" si="2"/>
        <v>Friday</v>
      </c>
      <c r="D121" s="3" t="s">
        <v>25</v>
      </c>
      <c r="E121">
        <v>8602</v>
      </c>
    </row>
    <row r="122" spans="1:6" x14ac:dyDescent="0.25">
      <c r="A122" t="s">
        <v>19</v>
      </c>
      <c r="B122" s="2">
        <f t="shared" si="5"/>
        <v>45912</v>
      </c>
      <c r="C122" s="3" t="str">
        <f t="shared" si="2"/>
        <v>Friday</v>
      </c>
      <c r="D122" s="3" t="s">
        <v>24</v>
      </c>
      <c r="E122">
        <v>925</v>
      </c>
    </row>
    <row r="123" spans="1:6" x14ac:dyDescent="0.25">
      <c r="A123" t="s">
        <v>19</v>
      </c>
      <c r="B123" s="2">
        <f t="shared" si="5"/>
        <v>45912</v>
      </c>
      <c r="C123" s="3" t="str">
        <f t="shared" si="2"/>
        <v>Friday</v>
      </c>
      <c r="D123" s="3" t="s">
        <v>25</v>
      </c>
      <c r="F123" t="s">
        <v>39</v>
      </c>
    </row>
    <row r="124" spans="1:6" x14ac:dyDescent="0.25">
      <c r="A124" t="s">
        <v>10</v>
      </c>
      <c r="B124" s="2">
        <f t="shared" si="5"/>
        <v>45912</v>
      </c>
      <c r="C124" s="3" t="str">
        <f t="shared" si="2"/>
        <v>Friday</v>
      </c>
      <c r="D124" s="3" t="s">
        <v>24</v>
      </c>
      <c r="E124">
        <v>6560</v>
      </c>
    </row>
    <row r="125" spans="1:6" x14ac:dyDescent="0.25">
      <c r="A125" t="s">
        <v>10</v>
      </c>
      <c r="B125" s="2">
        <f t="shared" si="5"/>
        <v>45912</v>
      </c>
      <c r="C125" s="3" t="str">
        <f t="shared" si="2"/>
        <v>Friday</v>
      </c>
      <c r="D125" s="3" t="s">
        <v>25</v>
      </c>
      <c r="F125" t="s">
        <v>39</v>
      </c>
    </row>
    <row r="126" spans="1:6" x14ac:dyDescent="0.25">
      <c r="A126" t="s">
        <v>17</v>
      </c>
      <c r="B126" s="2">
        <f t="shared" si="5"/>
        <v>45912</v>
      </c>
      <c r="C126" s="3" t="str">
        <f t="shared" si="2"/>
        <v>Friday</v>
      </c>
      <c r="D126" s="3" t="s">
        <v>24</v>
      </c>
      <c r="E126">
        <v>2417</v>
      </c>
    </row>
    <row r="127" spans="1:6" x14ac:dyDescent="0.25">
      <c r="A127" t="s">
        <v>17</v>
      </c>
      <c r="B127" s="2">
        <f t="shared" si="5"/>
        <v>45912</v>
      </c>
      <c r="C127" s="3" t="str">
        <f t="shared" si="2"/>
        <v>Friday</v>
      </c>
      <c r="D127" s="3" t="s">
        <v>25</v>
      </c>
      <c r="E127">
        <v>1858</v>
      </c>
    </row>
    <row r="128" spans="1:6" x14ac:dyDescent="0.25">
      <c r="A128" t="s">
        <v>11</v>
      </c>
      <c r="B128" s="2">
        <v>45915</v>
      </c>
      <c r="C128" s="3" t="str">
        <f t="shared" si="2"/>
        <v>Monday</v>
      </c>
      <c r="D128" s="3" t="s">
        <v>24</v>
      </c>
      <c r="E128">
        <v>4746</v>
      </c>
    </row>
    <row r="129" spans="1:6" x14ac:dyDescent="0.25">
      <c r="A129" t="s">
        <v>11</v>
      </c>
      <c r="B129" s="2">
        <f t="shared" ref="B129:B147" si="6">B128</f>
        <v>45915</v>
      </c>
      <c r="C129" s="3" t="str">
        <f t="shared" si="2"/>
        <v>Monday</v>
      </c>
      <c r="D129" s="3" t="s">
        <v>25</v>
      </c>
      <c r="E129">
        <v>5698</v>
      </c>
    </row>
    <row r="130" spans="1:6" x14ac:dyDescent="0.25">
      <c r="A130" t="s">
        <v>14</v>
      </c>
      <c r="B130" s="2">
        <f t="shared" si="6"/>
        <v>45915</v>
      </c>
      <c r="C130" s="3" t="str">
        <f t="shared" ref="C130:C193" si="7">TEXT(B130, "dddd")</f>
        <v>Monday</v>
      </c>
      <c r="D130" s="3" t="s">
        <v>24</v>
      </c>
      <c r="E130">
        <v>3465</v>
      </c>
    </row>
    <row r="131" spans="1:6" x14ac:dyDescent="0.25">
      <c r="A131" t="s">
        <v>14</v>
      </c>
      <c r="B131" s="2">
        <f t="shared" si="6"/>
        <v>45915</v>
      </c>
      <c r="C131" s="3" t="str">
        <f t="shared" si="7"/>
        <v>Monday</v>
      </c>
      <c r="D131" s="3" t="s">
        <v>25</v>
      </c>
      <c r="E131">
        <v>4594</v>
      </c>
    </row>
    <row r="132" spans="1:6" x14ac:dyDescent="0.25">
      <c r="A132" t="s">
        <v>15</v>
      </c>
      <c r="B132" s="2">
        <f t="shared" si="6"/>
        <v>45915</v>
      </c>
      <c r="C132" s="3" t="str">
        <f t="shared" si="7"/>
        <v>Monday</v>
      </c>
      <c r="D132" s="3" t="s">
        <v>24</v>
      </c>
      <c r="E132">
        <v>6227</v>
      </c>
    </row>
    <row r="133" spans="1:6" x14ac:dyDescent="0.25">
      <c r="A133" t="s">
        <v>15</v>
      </c>
      <c r="B133" s="2">
        <f t="shared" si="6"/>
        <v>45915</v>
      </c>
      <c r="C133" s="3" t="str">
        <f t="shared" si="7"/>
        <v>Monday</v>
      </c>
      <c r="D133" s="3" t="s">
        <v>25</v>
      </c>
      <c r="F133" t="s">
        <v>39</v>
      </c>
    </row>
    <row r="134" spans="1:6" x14ac:dyDescent="0.25">
      <c r="A134" t="s">
        <v>9</v>
      </c>
      <c r="B134" s="2">
        <f t="shared" si="6"/>
        <v>45915</v>
      </c>
      <c r="C134" s="3" t="str">
        <f t="shared" si="7"/>
        <v>Monday</v>
      </c>
      <c r="D134" s="3" t="s">
        <v>24</v>
      </c>
      <c r="E134">
        <v>12483</v>
      </c>
    </row>
    <row r="135" spans="1:6" x14ac:dyDescent="0.25">
      <c r="A135" t="s">
        <v>9</v>
      </c>
      <c r="B135" s="2">
        <f t="shared" si="6"/>
        <v>45915</v>
      </c>
      <c r="C135" s="3" t="str">
        <f t="shared" si="7"/>
        <v>Monday</v>
      </c>
      <c r="D135" s="3" t="s">
        <v>25</v>
      </c>
      <c r="E135">
        <v>16601</v>
      </c>
    </row>
    <row r="136" spans="1:6" x14ac:dyDescent="0.25">
      <c r="A136" t="s">
        <v>18</v>
      </c>
      <c r="B136" s="2">
        <f t="shared" si="6"/>
        <v>45915</v>
      </c>
      <c r="C136" s="3" t="str">
        <f t="shared" si="7"/>
        <v>Monday</v>
      </c>
      <c r="D136" s="3" t="s">
        <v>24</v>
      </c>
      <c r="E136">
        <v>2898</v>
      </c>
    </row>
    <row r="137" spans="1:6" x14ac:dyDescent="0.25">
      <c r="A137" t="s">
        <v>18</v>
      </c>
      <c r="B137" s="2">
        <f t="shared" si="6"/>
        <v>45915</v>
      </c>
      <c r="C137" s="3" t="str">
        <f t="shared" si="7"/>
        <v>Monday</v>
      </c>
      <c r="D137" s="3" t="s">
        <v>25</v>
      </c>
      <c r="F137" t="s">
        <v>39</v>
      </c>
    </row>
    <row r="138" spans="1:6" x14ac:dyDescent="0.25">
      <c r="A138" t="s">
        <v>16</v>
      </c>
      <c r="B138" s="2">
        <f t="shared" si="6"/>
        <v>45915</v>
      </c>
      <c r="C138" s="3" t="str">
        <f t="shared" si="7"/>
        <v>Monday</v>
      </c>
      <c r="D138" s="3" t="s">
        <v>24</v>
      </c>
      <c r="E138">
        <v>3142</v>
      </c>
    </row>
    <row r="139" spans="1:6" x14ac:dyDescent="0.25">
      <c r="A139" t="s">
        <v>16</v>
      </c>
      <c r="B139" s="2">
        <f t="shared" si="6"/>
        <v>45915</v>
      </c>
      <c r="C139" s="3" t="str">
        <f t="shared" si="7"/>
        <v>Monday</v>
      </c>
      <c r="D139" s="3" t="s">
        <v>25</v>
      </c>
      <c r="F139" t="s">
        <v>39</v>
      </c>
    </row>
    <row r="140" spans="1:6" x14ac:dyDescent="0.25">
      <c r="A140" t="s">
        <v>12</v>
      </c>
      <c r="B140" s="2">
        <f t="shared" si="6"/>
        <v>45915</v>
      </c>
      <c r="C140" s="3" t="str">
        <f t="shared" si="7"/>
        <v>Monday</v>
      </c>
      <c r="D140" s="3" t="s">
        <v>24</v>
      </c>
      <c r="E140">
        <v>4702</v>
      </c>
    </row>
    <row r="141" spans="1:6" x14ac:dyDescent="0.25">
      <c r="A141" t="s">
        <v>12</v>
      </c>
      <c r="B141" s="2">
        <f t="shared" si="6"/>
        <v>45915</v>
      </c>
      <c r="C141" s="3" t="str">
        <f t="shared" si="7"/>
        <v>Monday</v>
      </c>
      <c r="D141" s="3" t="s">
        <v>25</v>
      </c>
      <c r="E141">
        <v>7500</v>
      </c>
    </row>
    <row r="142" spans="1:6" x14ac:dyDescent="0.25">
      <c r="A142" t="s">
        <v>19</v>
      </c>
      <c r="B142" s="2">
        <f t="shared" si="6"/>
        <v>45915</v>
      </c>
      <c r="C142" s="3" t="str">
        <f t="shared" si="7"/>
        <v>Monday</v>
      </c>
      <c r="D142" s="3" t="s">
        <v>24</v>
      </c>
      <c r="E142">
        <v>1650</v>
      </c>
    </row>
    <row r="143" spans="1:6" x14ac:dyDescent="0.25">
      <c r="A143" t="s">
        <v>19</v>
      </c>
      <c r="B143" s="2">
        <f t="shared" si="6"/>
        <v>45915</v>
      </c>
      <c r="C143" s="3" t="str">
        <f t="shared" si="7"/>
        <v>Monday</v>
      </c>
      <c r="D143" s="3" t="s">
        <v>25</v>
      </c>
      <c r="F143" t="s">
        <v>39</v>
      </c>
    </row>
    <row r="144" spans="1:6" x14ac:dyDescent="0.25">
      <c r="A144" t="s">
        <v>10</v>
      </c>
      <c r="B144" s="2">
        <f t="shared" si="6"/>
        <v>45915</v>
      </c>
      <c r="C144" s="3" t="str">
        <f t="shared" si="7"/>
        <v>Monday</v>
      </c>
      <c r="D144" s="3" t="s">
        <v>24</v>
      </c>
      <c r="E144">
        <v>10344</v>
      </c>
    </row>
    <row r="145" spans="1:6" x14ac:dyDescent="0.25">
      <c r="A145" t="s">
        <v>10</v>
      </c>
      <c r="B145" s="2">
        <f t="shared" si="6"/>
        <v>45915</v>
      </c>
      <c r="C145" s="3" t="str">
        <f t="shared" si="7"/>
        <v>Monday</v>
      </c>
      <c r="D145" s="3" t="s">
        <v>25</v>
      </c>
      <c r="F145" t="s">
        <v>39</v>
      </c>
    </row>
    <row r="146" spans="1:6" x14ac:dyDescent="0.25">
      <c r="A146" t="s">
        <v>17</v>
      </c>
      <c r="B146" s="2">
        <f t="shared" si="6"/>
        <v>45915</v>
      </c>
      <c r="C146" s="3" t="str">
        <f t="shared" si="7"/>
        <v>Monday</v>
      </c>
      <c r="D146" s="3" t="s">
        <v>24</v>
      </c>
      <c r="E146">
        <v>2518</v>
      </c>
    </row>
    <row r="147" spans="1:6" x14ac:dyDescent="0.25">
      <c r="A147" t="s">
        <v>17</v>
      </c>
      <c r="B147" s="2">
        <f t="shared" si="6"/>
        <v>45915</v>
      </c>
      <c r="C147" s="3" t="str">
        <f t="shared" si="7"/>
        <v>Monday</v>
      </c>
      <c r="D147" s="3" t="s">
        <v>25</v>
      </c>
      <c r="E147">
        <v>2660</v>
      </c>
    </row>
    <row r="148" spans="1:6" x14ac:dyDescent="0.25">
      <c r="A148" t="s">
        <v>11</v>
      </c>
      <c r="B148" s="2">
        <v>45916</v>
      </c>
      <c r="C148" s="3" t="str">
        <f t="shared" si="7"/>
        <v>Tuesday</v>
      </c>
      <c r="D148" s="3" t="s">
        <v>24</v>
      </c>
      <c r="E148">
        <v>3166</v>
      </c>
    </row>
    <row r="149" spans="1:6" x14ac:dyDescent="0.25">
      <c r="A149" t="s">
        <v>11</v>
      </c>
      <c r="B149" s="2">
        <f t="shared" ref="B149:B167" si="8">B148</f>
        <v>45916</v>
      </c>
      <c r="C149" s="3" t="str">
        <f t="shared" si="7"/>
        <v>Tuesday</v>
      </c>
      <c r="D149" s="3" t="s">
        <v>25</v>
      </c>
      <c r="E149">
        <v>3536</v>
      </c>
    </row>
    <row r="150" spans="1:6" x14ac:dyDescent="0.25">
      <c r="A150" t="s">
        <v>14</v>
      </c>
      <c r="B150" s="2">
        <f t="shared" si="8"/>
        <v>45916</v>
      </c>
      <c r="C150" s="3" t="str">
        <f t="shared" si="7"/>
        <v>Tuesday</v>
      </c>
      <c r="D150" s="3" t="s">
        <v>24</v>
      </c>
      <c r="E150">
        <v>3829</v>
      </c>
    </row>
    <row r="151" spans="1:6" x14ac:dyDescent="0.25">
      <c r="A151" t="s">
        <v>14</v>
      </c>
      <c r="B151" s="2">
        <f t="shared" si="8"/>
        <v>45916</v>
      </c>
      <c r="C151" s="3" t="str">
        <f t="shared" si="7"/>
        <v>Tuesday</v>
      </c>
      <c r="D151" s="3" t="s">
        <v>25</v>
      </c>
      <c r="E151">
        <v>11808</v>
      </c>
    </row>
    <row r="152" spans="1:6" x14ac:dyDescent="0.25">
      <c r="A152" t="s">
        <v>15</v>
      </c>
      <c r="B152" s="2">
        <f t="shared" si="8"/>
        <v>45916</v>
      </c>
      <c r="C152" s="3" t="str">
        <f t="shared" si="7"/>
        <v>Tuesday</v>
      </c>
      <c r="D152" s="3" t="s">
        <v>24</v>
      </c>
      <c r="E152">
        <v>3352</v>
      </c>
    </row>
    <row r="153" spans="1:6" x14ac:dyDescent="0.25">
      <c r="A153" t="s">
        <v>15</v>
      </c>
      <c r="B153" s="2">
        <f t="shared" si="8"/>
        <v>45916</v>
      </c>
      <c r="C153" s="3" t="str">
        <f t="shared" si="7"/>
        <v>Tuesday</v>
      </c>
      <c r="D153" s="3" t="s">
        <v>25</v>
      </c>
      <c r="F153" t="s">
        <v>39</v>
      </c>
    </row>
    <row r="154" spans="1:6" x14ac:dyDescent="0.25">
      <c r="A154" t="s">
        <v>9</v>
      </c>
      <c r="B154" s="2">
        <f t="shared" si="8"/>
        <v>45916</v>
      </c>
      <c r="C154" s="3" t="str">
        <f t="shared" si="7"/>
        <v>Tuesday</v>
      </c>
      <c r="D154" s="3" t="s">
        <v>24</v>
      </c>
      <c r="E154">
        <v>9599</v>
      </c>
    </row>
    <row r="155" spans="1:6" x14ac:dyDescent="0.25">
      <c r="A155" t="s">
        <v>9</v>
      </c>
      <c r="B155" s="2">
        <f t="shared" si="8"/>
        <v>45916</v>
      </c>
      <c r="C155" s="3" t="str">
        <f t="shared" si="7"/>
        <v>Tuesday</v>
      </c>
      <c r="D155" s="3" t="s">
        <v>25</v>
      </c>
      <c r="E155">
        <v>19322</v>
      </c>
    </row>
    <row r="156" spans="1:6" x14ac:dyDescent="0.25">
      <c r="A156" t="s">
        <v>18</v>
      </c>
      <c r="B156" s="2">
        <f t="shared" si="8"/>
        <v>45916</v>
      </c>
      <c r="C156" s="3" t="str">
        <f t="shared" si="7"/>
        <v>Tuesday</v>
      </c>
      <c r="D156" s="3" t="s">
        <v>24</v>
      </c>
      <c r="F156" t="s">
        <v>39</v>
      </c>
    </row>
    <row r="157" spans="1:6" x14ac:dyDescent="0.25">
      <c r="A157" t="s">
        <v>18</v>
      </c>
      <c r="B157" s="2">
        <f t="shared" si="8"/>
        <v>45916</v>
      </c>
      <c r="C157" s="3" t="str">
        <f t="shared" si="7"/>
        <v>Tuesday</v>
      </c>
      <c r="D157" s="3" t="s">
        <v>25</v>
      </c>
      <c r="F157" t="s">
        <v>39</v>
      </c>
    </row>
    <row r="158" spans="1:6" x14ac:dyDescent="0.25">
      <c r="A158" t="s">
        <v>16</v>
      </c>
      <c r="B158" s="2">
        <f t="shared" si="8"/>
        <v>45916</v>
      </c>
      <c r="C158" s="3" t="str">
        <f t="shared" si="7"/>
        <v>Tuesday</v>
      </c>
      <c r="D158" s="3" t="s">
        <v>24</v>
      </c>
      <c r="E158">
        <v>4836</v>
      </c>
    </row>
    <row r="159" spans="1:6" x14ac:dyDescent="0.25">
      <c r="A159" t="s">
        <v>16</v>
      </c>
      <c r="B159" s="2">
        <f t="shared" si="8"/>
        <v>45916</v>
      </c>
      <c r="C159" s="3" t="str">
        <f t="shared" si="7"/>
        <v>Tuesday</v>
      </c>
      <c r="D159" s="3" t="s">
        <v>25</v>
      </c>
      <c r="F159" t="s">
        <v>39</v>
      </c>
    </row>
    <row r="160" spans="1:6" x14ac:dyDescent="0.25">
      <c r="A160" t="s">
        <v>12</v>
      </c>
      <c r="B160" s="2">
        <f t="shared" si="8"/>
        <v>45916</v>
      </c>
      <c r="C160" s="3" t="str">
        <f t="shared" si="7"/>
        <v>Tuesday</v>
      </c>
      <c r="D160" s="3" t="s">
        <v>24</v>
      </c>
      <c r="E160">
        <v>5720</v>
      </c>
    </row>
    <row r="161" spans="1:6" x14ac:dyDescent="0.25">
      <c r="A161" t="s">
        <v>12</v>
      </c>
      <c r="B161" s="2">
        <f t="shared" si="8"/>
        <v>45916</v>
      </c>
      <c r="C161" s="3" t="str">
        <f t="shared" si="7"/>
        <v>Tuesday</v>
      </c>
      <c r="D161" s="3" t="s">
        <v>25</v>
      </c>
      <c r="E161">
        <v>4527</v>
      </c>
    </row>
    <row r="162" spans="1:6" x14ac:dyDescent="0.25">
      <c r="A162" t="s">
        <v>19</v>
      </c>
      <c r="B162" s="2">
        <f t="shared" si="8"/>
        <v>45916</v>
      </c>
      <c r="C162" s="3" t="str">
        <f t="shared" si="7"/>
        <v>Tuesday</v>
      </c>
      <c r="D162" s="3" t="s">
        <v>24</v>
      </c>
      <c r="E162">
        <v>2049</v>
      </c>
    </row>
    <row r="163" spans="1:6" x14ac:dyDescent="0.25">
      <c r="A163" t="s">
        <v>19</v>
      </c>
      <c r="B163" s="2">
        <f t="shared" si="8"/>
        <v>45916</v>
      </c>
      <c r="C163" s="3" t="str">
        <f t="shared" si="7"/>
        <v>Tuesday</v>
      </c>
      <c r="D163" s="3" t="s">
        <v>25</v>
      </c>
      <c r="F163" t="s">
        <v>39</v>
      </c>
    </row>
    <row r="164" spans="1:6" x14ac:dyDescent="0.25">
      <c r="A164" t="s">
        <v>10</v>
      </c>
      <c r="B164" s="2">
        <f t="shared" si="8"/>
        <v>45916</v>
      </c>
      <c r="C164" s="3" t="str">
        <f t="shared" si="7"/>
        <v>Tuesday</v>
      </c>
      <c r="D164" s="3" t="s">
        <v>24</v>
      </c>
      <c r="E164">
        <v>16275</v>
      </c>
    </row>
    <row r="165" spans="1:6" x14ac:dyDescent="0.25">
      <c r="A165" t="s">
        <v>10</v>
      </c>
      <c r="B165" s="2">
        <f t="shared" si="8"/>
        <v>45916</v>
      </c>
      <c r="C165" s="3" t="str">
        <f t="shared" si="7"/>
        <v>Tuesday</v>
      </c>
      <c r="D165" s="3" t="s">
        <v>25</v>
      </c>
      <c r="F165" t="s">
        <v>39</v>
      </c>
    </row>
    <row r="166" spans="1:6" x14ac:dyDescent="0.25">
      <c r="A166" t="s">
        <v>17</v>
      </c>
      <c r="B166" s="2">
        <f t="shared" si="8"/>
        <v>45916</v>
      </c>
      <c r="C166" s="3" t="str">
        <f t="shared" si="7"/>
        <v>Tuesday</v>
      </c>
      <c r="D166" s="3" t="s">
        <v>24</v>
      </c>
      <c r="E166">
        <v>6270</v>
      </c>
    </row>
    <row r="167" spans="1:6" x14ac:dyDescent="0.25">
      <c r="A167" t="s">
        <v>17</v>
      </c>
      <c r="B167" s="2">
        <f t="shared" si="8"/>
        <v>45916</v>
      </c>
      <c r="C167" s="3" t="str">
        <f t="shared" si="7"/>
        <v>Tuesday</v>
      </c>
      <c r="D167" s="3" t="s">
        <v>25</v>
      </c>
      <c r="E167">
        <v>2945</v>
      </c>
    </row>
    <row r="168" spans="1:6" x14ac:dyDescent="0.25">
      <c r="A168" t="s">
        <v>11</v>
      </c>
      <c r="B168" s="2">
        <v>45917</v>
      </c>
      <c r="C168" s="3" t="str">
        <f t="shared" si="7"/>
        <v>Wednesday</v>
      </c>
      <c r="D168" s="3" t="s">
        <v>24</v>
      </c>
      <c r="E168">
        <v>4741</v>
      </c>
    </row>
    <row r="169" spans="1:6" x14ac:dyDescent="0.25">
      <c r="A169" t="s">
        <v>11</v>
      </c>
      <c r="B169" s="2">
        <f>B168</f>
        <v>45917</v>
      </c>
      <c r="C169" s="3" t="str">
        <f t="shared" si="7"/>
        <v>Wednesday</v>
      </c>
      <c r="D169" s="3" t="s">
        <v>25</v>
      </c>
      <c r="E169">
        <v>4772</v>
      </c>
    </row>
    <row r="170" spans="1:6" x14ac:dyDescent="0.25">
      <c r="A170" t="s">
        <v>14</v>
      </c>
      <c r="B170" s="2">
        <f>B169</f>
        <v>45917</v>
      </c>
      <c r="C170" s="3" t="str">
        <f t="shared" si="7"/>
        <v>Wednesday</v>
      </c>
      <c r="D170" s="3" t="s">
        <v>24</v>
      </c>
      <c r="E170">
        <v>10240</v>
      </c>
    </row>
    <row r="171" spans="1:6" x14ac:dyDescent="0.25">
      <c r="A171" t="s">
        <v>14</v>
      </c>
      <c r="B171" s="2">
        <f>B170</f>
        <v>45917</v>
      </c>
      <c r="C171" s="3" t="str">
        <f t="shared" si="7"/>
        <v>Wednesday</v>
      </c>
      <c r="D171" s="3" t="s">
        <v>25</v>
      </c>
      <c r="E171">
        <v>9184</v>
      </c>
    </row>
    <row r="172" spans="1:6" x14ac:dyDescent="0.25">
      <c r="A172" t="s">
        <v>15</v>
      </c>
      <c r="B172" s="2">
        <f>B171</f>
        <v>45917</v>
      </c>
      <c r="C172" s="3" t="str">
        <f t="shared" si="7"/>
        <v>Wednesday</v>
      </c>
      <c r="D172" s="3" t="s">
        <v>24</v>
      </c>
      <c r="E172">
        <v>9928</v>
      </c>
    </row>
    <row r="173" spans="1:6" x14ac:dyDescent="0.25">
      <c r="A173" t="s">
        <v>15</v>
      </c>
      <c r="B173" s="2">
        <f>B172</f>
        <v>45917</v>
      </c>
      <c r="C173" s="3" t="str">
        <f t="shared" si="7"/>
        <v>Wednesday</v>
      </c>
      <c r="D173" s="3" t="s">
        <v>25</v>
      </c>
      <c r="F173" t="s">
        <v>39</v>
      </c>
    </row>
    <row r="174" spans="1:6" x14ac:dyDescent="0.25">
      <c r="A174" t="s">
        <v>20</v>
      </c>
      <c r="B174" s="2">
        <f>B172</f>
        <v>45917</v>
      </c>
      <c r="C174" s="3" t="str">
        <f t="shared" si="7"/>
        <v>Wednesday</v>
      </c>
      <c r="D174" s="3" t="s">
        <v>24</v>
      </c>
      <c r="E174">
        <v>55</v>
      </c>
    </row>
    <row r="175" spans="1:6" x14ac:dyDescent="0.25">
      <c r="A175" t="s">
        <v>9</v>
      </c>
      <c r="B175" s="2">
        <f>B173</f>
        <v>45917</v>
      </c>
      <c r="C175" s="3" t="str">
        <f t="shared" si="7"/>
        <v>Wednesday</v>
      </c>
      <c r="D175" s="3" t="s">
        <v>24</v>
      </c>
      <c r="E175">
        <v>15877</v>
      </c>
    </row>
    <row r="176" spans="1:6" x14ac:dyDescent="0.25">
      <c r="A176" t="s">
        <v>9</v>
      </c>
      <c r="B176" s="2">
        <f t="shared" ref="B176:B188" si="9">B175</f>
        <v>45917</v>
      </c>
      <c r="C176" s="3" t="str">
        <f t="shared" si="7"/>
        <v>Wednesday</v>
      </c>
      <c r="D176" s="3" t="s">
        <v>25</v>
      </c>
      <c r="E176">
        <v>14745</v>
      </c>
    </row>
    <row r="177" spans="1:7" x14ac:dyDescent="0.25">
      <c r="A177" t="s">
        <v>18</v>
      </c>
      <c r="B177" s="2">
        <f t="shared" si="9"/>
        <v>45917</v>
      </c>
      <c r="C177" s="3" t="str">
        <f t="shared" si="7"/>
        <v>Wednesday</v>
      </c>
      <c r="D177" s="3" t="s">
        <v>24</v>
      </c>
      <c r="F177" t="s">
        <v>39</v>
      </c>
    </row>
    <row r="178" spans="1:7" x14ac:dyDescent="0.25">
      <c r="A178" t="s">
        <v>18</v>
      </c>
      <c r="B178" s="2">
        <f t="shared" si="9"/>
        <v>45917</v>
      </c>
      <c r="C178" s="3" t="str">
        <f t="shared" si="7"/>
        <v>Wednesday</v>
      </c>
      <c r="D178" s="3" t="s">
        <v>25</v>
      </c>
      <c r="E178">
        <v>3036</v>
      </c>
    </row>
    <row r="179" spans="1:7" x14ac:dyDescent="0.25">
      <c r="A179" t="s">
        <v>16</v>
      </c>
      <c r="B179" s="2">
        <f t="shared" si="9"/>
        <v>45917</v>
      </c>
      <c r="C179" s="3" t="str">
        <f t="shared" si="7"/>
        <v>Wednesday</v>
      </c>
      <c r="D179" s="3" t="s">
        <v>24</v>
      </c>
      <c r="E179">
        <v>9180</v>
      </c>
    </row>
    <row r="180" spans="1:7" x14ac:dyDescent="0.25">
      <c r="A180" t="s">
        <v>16</v>
      </c>
      <c r="B180" s="2">
        <f t="shared" si="9"/>
        <v>45917</v>
      </c>
      <c r="C180" s="3" t="str">
        <f t="shared" si="7"/>
        <v>Wednesday</v>
      </c>
      <c r="D180" s="3" t="s">
        <v>25</v>
      </c>
      <c r="F180" t="s">
        <v>39</v>
      </c>
    </row>
    <row r="181" spans="1:7" x14ac:dyDescent="0.25">
      <c r="A181" t="s">
        <v>12</v>
      </c>
      <c r="B181" s="2">
        <f t="shared" si="9"/>
        <v>45917</v>
      </c>
      <c r="C181" s="3" t="str">
        <f t="shared" si="7"/>
        <v>Wednesday</v>
      </c>
      <c r="D181" s="3" t="s">
        <v>24</v>
      </c>
      <c r="E181">
        <v>3627</v>
      </c>
    </row>
    <row r="182" spans="1:7" x14ac:dyDescent="0.25">
      <c r="A182" t="s">
        <v>12</v>
      </c>
      <c r="B182" s="2">
        <f t="shared" si="9"/>
        <v>45917</v>
      </c>
      <c r="C182" s="3" t="str">
        <f t="shared" si="7"/>
        <v>Wednesday</v>
      </c>
      <c r="D182" s="3" t="s">
        <v>25</v>
      </c>
      <c r="E182">
        <v>8400</v>
      </c>
    </row>
    <row r="183" spans="1:7" x14ac:dyDescent="0.25">
      <c r="A183" t="s">
        <v>19</v>
      </c>
      <c r="B183" s="2">
        <f t="shared" si="9"/>
        <v>45917</v>
      </c>
      <c r="C183" s="3" t="str">
        <f t="shared" si="7"/>
        <v>Wednesday</v>
      </c>
      <c r="D183" s="3" t="s">
        <v>24</v>
      </c>
      <c r="E183">
        <v>1716</v>
      </c>
    </row>
    <row r="184" spans="1:7" x14ac:dyDescent="0.25">
      <c r="A184" t="s">
        <v>19</v>
      </c>
      <c r="B184" s="2">
        <f t="shared" si="9"/>
        <v>45917</v>
      </c>
      <c r="C184" s="3" t="str">
        <f t="shared" si="7"/>
        <v>Wednesday</v>
      </c>
      <c r="D184" s="3" t="s">
        <v>25</v>
      </c>
      <c r="F184" t="s">
        <v>39</v>
      </c>
    </row>
    <row r="185" spans="1:7" x14ac:dyDescent="0.25">
      <c r="A185" t="s">
        <v>10</v>
      </c>
      <c r="B185" s="2">
        <f t="shared" si="9"/>
        <v>45917</v>
      </c>
      <c r="C185" s="3" t="str">
        <f t="shared" si="7"/>
        <v>Wednesday</v>
      </c>
      <c r="D185" s="3" t="s">
        <v>24</v>
      </c>
      <c r="E185">
        <v>1628</v>
      </c>
    </row>
    <row r="186" spans="1:7" x14ac:dyDescent="0.25">
      <c r="A186" t="s">
        <v>10</v>
      </c>
      <c r="B186" s="2">
        <f t="shared" si="9"/>
        <v>45917</v>
      </c>
      <c r="C186" s="3" t="str">
        <f t="shared" si="7"/>
        <v>Wednesday</v>
      </c>
      <c r="D186" s="3" t="s">
        <v>25</v>
      </c>
      <c r="F186" t="s">
        <v>39</v>
      </c>
    </row>
    <row r="187" spans="1:7" x14ac:dyDescent="0.25">
      <c r="A187" t="s">
        <v>17</v>
      </c>
      <c r="B187" s="2">
        <f t="shared" si="9"/>
        <v>45917</v>
      </c>
      <c r="C187" s="3" t="str">
        <f t="shared" si="7"/>
        <v>Wednesday</v>
      </c>
      <c r="D187" s="3" t="s">
        <v>24</v>
      </c>
      <c r="E187">
        <v>1900</v>
      </c>
    </row>
    <row r="188" spans="1:7" x14ac:dyDescent="0.25">
      <c r="A188" t="s">
        <v>17</v>
      </c>
      <c r="B188" s="2">
        <f t="shared" si="9"/>
        <v>45917</v>
      </c>
      <c r="C188" s="3" t="str">
        <f t="shared" si="7"/>
        <v>Wednesday</v>
      </c>
      <c r="D188" s="3" t="s">
        <v>25</v>
      </c>
      <c r="E188">
        <v>2668</v>
      </c>
    </row>
    <row r="189" spans="1:7" x14ac:dyDescent="0.25">
      <c r="A189" t="s">
        <v>11</v>
      </c>
      <c r="B189" s="2">
        <v>45918</v>
      </c>
      <c r="C189" s="3" t="str">
        <f t="shared" si="7"/>
        <v>Thursday</v>
      </c>
      <c r="D189" s="3" t="s">
        <v>24</v>
      </c>
      <c r="F189" t="s">
        <v>39</v>
      </c>
      <c r="G189" t="s">
        <v>40</v>
      </c>
    </row>
    <row r="190" spans="1:7" x14ac:dyDescent="0.25">
      <c r="A190" t="s">
        <v>11</v>
      </c>
      <c r="B190" s="2">
        <f t="shared" ref="B190:B208" si="10">B189</f>
        <v>45918</v>
      </c>
      <c r="C190" s="3" t="str">
        <f t="shared" si="7"/>
        <v>Thursday</v>
      </c>
      <c r="D190" s="3" t="s">
        <v>25</v>
      </c>
      <c r="E190">
        <v>6948</v>
      </c>
    </row>
    <row r="191" spans="1:7" x14ac:dyDescent="0.25">
      <c r="A191" t="s">
        <v>14</v>
      </c>
      <c r="B191" s="2">
        <f t="shared" si="10"/>
        <v>45918</v>
      </c>
      <c r="C191" s="3" t="str">
        <f t="shared" si="7"/>
        <v>Thursday</v>
      </c>
      <c r="D191" s="3" t="s">
        <v>24</v>
      </c>
      <c r="E191">
        <v>4266</v>
      </c>
    </row>
    <row r="192" spans="1:7" x14ac:dyDescent="0.25">
      <c r="A192" t="s">
        <v>14</v>
      </c>
      <c r="B192" s="2">
        <f t="shared" si="10"/>
        <v>45918</v>
      </c>
      <c r="C192" s="3" t="str">
        <f t="shared" si="7"/>
        <v>Thursday</v>
      </c>
      <c r="D192" s="3" t="s">
        <v>25</v>
      </c>
      <c r="E192">
        <v>5688</v>
      </c>
    </row>
    <row r="193" spans="1:7" x14ac:dyDescent="0.25">
      <c r="A193" t="s">
        <v>15</v>
      </c>
      <c r="B193" s="2">
        <f t="shared" si="10"/>
        <v>45918</v>
      </c>
      <c r="C193" s="3" t="str">
        <f t="shared" si="7"/>
        <v>Thursday</v>
      </c>
      <c r="D193" s="3" t="s">
        <v>24</v>
      </c>
      <c r="E193">
        <v>3345</v>
      </c>
    </row>
    <row r="194" spans="1:7" x14ac:dyDescent="0.25">
      <c r="A194" t="s">
        <v>15</v>
      </c>
      <c r="B194" s="2">
        <f t="shared" si="10"/>
        <v>45918</v>
      </c>
      <c r="C194" s="3" t="str">
        <f t="shared" ref="C194:C257" si="11">TEXT(B194, "dddd")</f>
        <v>Thursday</v>
      </c>
      <c r="D194" s="3" t="s">
        <v>25</v>
      </c>
      <c r="F194" t="s">
        <v>39</v>
      </c>
    </row>
    <row r="195" spans="1:7" x14ac:dyDescent="0.25">
      <c r="A195" t="s">
        <v>9</v>
      </c>
      <c r="B195" s="2">
        <f t="shared" si="10"/>
        <v>45918</v>
      </c>
      <c r="C195" s="3" t="str">
        <f t="shared" si="11"/>
        <v>Thursday</v>
      </c>
      <c r="D195" s="3" t="s">
        <v>24</v>
      </c>
      <c r="E195">
        <v>7939</v>
      </c>
    </row>
    <row r="196" spans="1:7" x14ac:dyDescent="0.25">
      <c r="A196" t="s">
        <v>9</v>
      </c>
      <c r="B196" s="2">
        <f t="shared" si="10"/>
        <v>45918</v>
      </c>
      <c r="C196" s="3" t="str">
        <f t="shared" si="11"/>
        <v>Thursday</v>
      </c>
      <c r="D196" s="3" t="s">
        <v>25</v>
      </c>
      <c r="E196">
        <v>13426</v>
      </c>
    </row>
    <row r="197" spans="1:7" x14ac:dyDescent="0.25">
      <c r="A197" t="s">
        <v>18</v>
      </c>
      <c r="B197" s="2">
        <f t="shared" si="10"/>
        <v>45918</v>
      </c>
      <c r="C197" s="3" t="str">
        <f t="shared" si="11"/>
        <v>Thursday</v>
      </c>
      <c r="D197" s="3" t="s">
        <v>24</v>
      </c>
      <c r="E197">
        <v>1770</v>
      </c>
    </row>
    <row r="198" spans="1:7" x14ac:dyDescent="0.25">
      <c r="A198" t="s">
        <v>18</v>
      </c>
      <c r="B198" s="2">
        <f t="shared" si="10"/>
        <v>45918</v>
      </c>
      <c r="C198" s="3" t="str">
        <f t="shared" si="11"/>
        <v>Thursday</v>
      </c>
      <c r="D198" s="3" t="s">
        <v>25</v>
      </c>
      <c r="E198">
        <v>1170</v>
      </c>
    </row>
    <row r="199" spans="1:7" s="8" customFormat="1" x14ac:dyDescent="0.25">
      <c r="A199" s="8" t="s">
        <v>16</v>
      </c>
      <c r="B199" s="10">
        <f t="shared" si="10"/>
        <v>45918</v>
      </c>
      <c r="C199" s="11" t="str">
        <f t="shared" si="11"/>
        <v>Thursday</v>
      </c>
      <c r="D199" s="11" t="s">
        <v>24</v>
      </c>
      <c r="G199" s="8" t="s">
        <v>41</v>
      </c>
    </row>
    <row r="200" spans="1:7" x14ac:dyDescent="0.25">
      <c r="A200" t="s">
        <v>16</v>
      </c>
      <c r="B200" s="2">
        <f t="shared" si="10"/>
        <v>45918</v>
      </c>
      <c r="C200" s="3" t="str">
        <f t="shared" si="11"/>
        <v>Thursday</v>
      </c>
      <c r="D200" s="3" t="s">
        <v>25</v>
      </c>
      <c r="F200" t="s">
        <v>39</v>
      </c>
    </row>
    <row r="201" spans="1:7" x14ac:dyDescent="0.25">
      <c r="A201" t="s">
        <v>12</v>
      </c>
      <c r="B201" s="2">
        <f t="shared" si="10"/>
        <v>45918</v>
      </c>
      <c r="C201" s="3" t="str">
        <f t="shared" si="11"/>
        <v>Thursday</v>
      </c>
      <c r="D201" s="3" t="s">
        <v>24</v>
      </c>
      <c r="F201" t="s">
        <v>39</v>
      </c>
      <c r="G201" t="s">
        <v>40</v>
      </c>
    </row>
    <row r="202" spans="1:7" x14ac:dyDescent="0.25">
      <c r="A202" t="s">
        <v>12</v>
      </c>
      <c r="B202" s="2">
        <f t="shared" si="10"/>
        <v>45918</v>
      </c>
      <c r="C202" s="3" t="str">
        <f t="shared" si="11"/>
        <v>Thursday</v>
      </c>
      <c r="D202" s="3" t="s">
        <v>25</v>
      </c>
      <c r="E202">
        <v>1950</v>
      </c>
    </row>
    <row r="203" spans="1:7" x14ac:dyDescent="0.25">
      <c r="A203" t="s">
        <v>19</v>
      </c>
      <c r="B203" s="2">
        <f t="shared" si="10"/>
        <v>45918</v>
      </c>
      <c r="C203" s="3" t="str">
        <f t="shared" si="11"/>
        <v>Thursday</v>
      </c>
      <c r="D203" s="3" t="s">
        <v>24</v>
      </c>
      <c r="E203">
        <v>1782</v>
      </c>
    </row>
    <row r="204" spans="1:7" x14ac:dyDescent="0.25">
      <c r="A204" t="s">
        <v>19</v>
      </c>
      <c r="B204" s="2">
        <f t="shared" si="10"/>
        <v>45918</v>
      </c>
      <c r="C204" s="3" t="str">
        <f t="shared" si="11"/>
        <v>Thursday</v>
      </c>
      <c r="D204" s="3" t="s">
        <v>25</v>
      </c>
      <c r="F204" t="s">
        <v>39</v>
      </c>
    </row>
    <row r="205" spans="1:7" x14ac:dyDescent="0.25">
      <c r="A205" t="s">
        <v>10</v>
      </c>
      <c r="B205" s="2">
        <f t="shared" si="10"/>
        <v>45918</v>
      </c>
      <c r="C205" s="3" t="str">
        <f t="shared" si="11"/>
        <v>Thursday</v>
      </c>
      <c r="D205" s="3" t="s">
        <v>24</v>
      </c>
      <c r="E205">
        <v>11467</v>
      </c>
    </row>
    <row r="206" spans="1:7" x14ac:dyDescent="0.25">
      <c r="A206" t="s">
        <v>10</v>
      </c>
      <c r="B206" s="2">
        <f t="shared" si="10"/>
        <v>45918</v>
      </c>
      <c r="C206" s="3" t="str">
        <f t="shared" si="11"/>
        <v>Thursday</v>
      </c>
      <c r="D206" s="3" t="s">
        <v>25</v>
      </c>
      <c r="F206" t="s">
        <v>39</v>
      </c>
    </row>
    <row r="207" spans="1:7" x14ac:dyDescent="0.25">
      <c r="A207" t="s">
        <v>17</v>
      </c>
      <c r="B207" s="2">
        <f t="shared" si="10"/>
        <v>45918</v>
      </c>
      <c r="C207" s="3" t="str">
        <f t="shared" si="11"/>
        <v>Thursday</v>
      </c>
      <c r="D207" s="3" t="s">
        <v>24</v>
      </c>
      <c r="E207">
        <v>4085</v>
      </c>
    </row>
    <row r="208" spans="1:7" x14ac:dyDescent="0.25">
      <c r="A208" t="s">
        <v>17</v>
      </c>
      <c r="B208" s="2">
        <f t="shared" si="10"/>
        <v>45918</v>
      </c>
      <c r="C208" s="3" t="str">
        <f t="shared" si="11"/>
        <v>Thursday</v>
      </c>
      <c r="D208" s="3" t="s">
        <v>25</v>
      </c>
      <c r="E208">
        <v>1917</v>
      </c>
    </row>
    <row r="209" spans="1:6" x14ac:dyDescent="0.25">
      <c r="A209" t="s">
        <v>11</v>
      </c>
      <c r="B209" s="2">
        <v>45919</v>
      </c>
      <c r="C209" s="3" t="str">
        <f t="shared" si="11"/>
        <v>Friday</v>
      </c>
      <c r="D209" s="3" t="s">
        <v>24</v>
      </c>
      <c r="E209">
        <f>42*82+53*57</f>
        <v>6465</v>
      </c>
    </row>
    <row r="210" spans="1:6" x14ac:dyDescent="0.25">
      <c r="A210" t="s">
        <v>11</v>
      </c>
      <c r="B210" s="2">
        <f t="shared" ref="B210:B228" si="12">B209</f>
        <v>45919</v>
      </c>
      <c r="C210" s="3" t="str">
        <f t="shared" si="11"/>
        <v>Friday</v>
      </c>
      <c r="D210" s="3" t="s">
        <v>25</v>
      </c>
      <c r="E210">
        <f>45*62+36*57+2*116+13*127.3</f>
        <v>6728.9</v>
      </c>
    </row>
    <row r="211" spans="1:6" x14ac:dyDescent="0.25">
      <c r="A211" t="s">
        <v>14</v>
      </c>
      <c r="B211" s="2">
        <f t="shared" si="12"/>
        <v>45919</v>
      </c>
      <c r="C211" s="3" t="str">
        <f t="shared" si="11"/>
        <v>Friday</v>
      </c>
      <c r="D211" s="3" t="s">
        <v>24</v>
      </c>
      <c r="E211">
        <v>7963</v>
      </c>
    </row>
    <row r="212" spans="1:6" x14ac:dyDescent="0.25">
      <c r="A212" t="s">
        <v>14</v>
      </c>
      <c r="B212" s="2">
        <f t="shared" si="12"/>
        <v>45919</v>
      </c>
      <c r="C212" s="3" t="str">
        <f t="shared" si="11"/>
        <v>Friday</v>
      </c>
      <c r="D212" s="3" t="s">
        <v>25</v>
      </c>
      <c r="E212">
        <v>6359</v>
      </c>
    </row>
    <row r="213" spans="1:6" x14ac:dyDescent="0.25">
      <c r="A213" t="s">
        <v>15</v>
      </c>
      <c r="B213" s="2">
        <f t="shared" si="12"/>
        <v>45919</v>
      </c>
      <c r="C213" s="3" t="str">
        <f t="shared" si="11"/>
        <v>Friday</v>
      </c>
      <c r="D213" s="3" t="s">
        <v>24</v>
      </c>
      <c r="E213">
        <v>1630</v>
      </c>
    </row>
    <row r="214" spans="1:6" x14ac:dyDescent="0.25">
      <c r="A214" t="s">
        <v>15</v>
      </c>
      <c r="B214" s="2">
        <f t="shared" si="12"/>
        <v>45919</v>
      </c>
      <c r="C214" s="3" t="str">
        <f t="shared" si="11"/>
        <v>Friday</v>
      </c>
      <c r="D214" s="3" t="s">
        <v>25</v>
      </c>
      <c r="F214" t="s">
        <v>39</v>
      </c>
    </row>
    <row r="215" spans="1:6" x14ac:dyDescent="0.25">
      <c r="A215" t="s">
        <v>9</v>
      </c>
      <c r="B215" s="2">
        <f t="shared" si="12"/>
        <v>45919</v>
      </c>
      <c r="C215" s="3" t="str">
        <f t="shared" si="11"/>
        <v>Friday</v>
      </c>
      <c r="D215" s="3" t="s">
        <v>24</v>
      </c>
      <c r="E215">
        <f>87*25.6+76*26+80*25.7+56*24+56*21+22*21.3</f>
        <v>9247.8000000000011</v>
      </c>
    </row>
    <row r="216" spans="1:6" x14ac:dyDescent="0.25">
      <c r="A216" t="s">
        <v>9</v>
      </c>
      <c r="B216" s="2">
        <f t="shared" si="12"/>
        <v>45919</v>
      </c>
      <c r="C216" s="3" t="str">
        <f t="shared" si="11"/>
        <v>Friday</v>
      </c>
      <c r="D216" s="3" t="s">
        <v>25</v>
      </c>
      <c r="E216">
        <f>16*25.5+34*25.6+38*25.6+38*25.6+224*19.1+228*18.9</f>
        <v>11811.600000000002</v>
      </c>
    </row>
    <row r="217" spans="1:6" x14ac:dyDescent="0.25">
      <c r="A217" t="s">
        <v>18</v>
      </c>
      <c r="B217" s="2">
        <f t="shared" si="12"/>
        <v>45919</v>
      </c>
      <c r="C217" s="3" t="str">
        <f t="shared" si="11"/>
        <v>Friday</v>
      </c>
      <c r="D217" s="3" t="s">
        <v>24</v>
      </c>
      <c r="E217">
        <v>110</v>
      </c>
    </row>
    <row r="218" spans="1:6" x14ac:dyDescent="0.25">
      <c r="A218" t="s">
        <v>18</v>
      </c>
      <c r="B218" s="2">
        <f t="shared" si="12"/>
        <v>45919</v>
      </c>
      <c r="C218" s="3" t="str">
        <f t="shared" si="11"/>
        <v>Friday</v>
      </c>
      <c r="D218" s="3" t="s">
        <v>25</v>
      </c>
      <c r="F218" t="s">
        <v>39</v>
      </c>
    </row>
    <row r="219" spans="1:6" x14ac:dyDescent="0.25">
      <c r="A219" t="s">
        <v>16</v>
      </c>
      <c r="B219" s="2">
        <f t="shared" si="12"/>
        <v>45919</v>
      </c>
      <c r="C219" s="3" t="str">
        <f t="shared" si="11"/>
        <v>Friday</v>
      </c>
      <c r="D219" s="3" t="s">
        <v>24</v>
      </c>
      <c r="E219">
        <v>2351</v>
      </c>
    </row>
    <row r="220" spans="1:6" x14ac:dyDescent="0.25">
      <c r="A220" t="s">
        <v>16</v>
      </c>
      <c r="B220" s="2">
        <f t="shared" si="12"/>
        <v>45919</v>
      </c>
      <c r="C220" s="3" t="str">
        <f t="shared" si="11"/>
        <v>Friday</v>
      </c>
      <c r="D220" s="3" t="s">
        <v>25</v>
      </c>
      <c r="F220" t="s">
        <v>39</v>
      </c>
    </row>
    <row r="221" spans="1:6" x14ac:dyDescent="0.25">
      <c r="A221" t="s">
        <v>12</v>
      </c>
      <c r="B221" s="2">
        <f t="shared" si="12"/>
        <v>45919</v>
      </c>
      <c r="C221" s="3" t="str">
        <f t="shared" si="11"/>
        <v>Friday</v>
      </c>
      <c r="D221" s="3" t="s">
        <v>24</v>
      </c>
      <c r="E221">
        <v>5859</v>
      </c>
    </row>
    <row r="222" spans="1:6" x14ac:dyDescent="0.25">
      <c r="A222" t="s">
        <v>12</v>
      </c>
      <c r="B222" s="2">
        <f t="shared" si="12"/>
        <v>45919</v>
      </c>
      <c r="C222" s="3" t="str">
        <f t="shared" si="11"/>
        <v>Friday</v>
      </c>
      <c r="D222" s="3" t="s">
        <v>25</v>
      </c>
      <c r="E222">
        <v>5342</v>
      </c>
    </row>
    <row r="223" spans="1:6" x14ac:dyDescent="0.25">
      <c r="A223" t="s">
        <v>19</v>
      </c>
      <c r="B223" s="2">
        <f t="shared" si="12"/>
        <v>45919</v>
      </c>
      <c r="C223" s="3" t="str">
        <f t="shared" si="11"/>
        <v>Friday</v>
      </c>
      <c r="D223" s="3" t="s">
        <v>24</v>
      </c>
      <c r="E223">
        <f>8*22+10*22+20*2+29*2</f>
        <v>494</v>
      </c>
    </row>
    <row r="224" spans="1:6" x14ac:dyDescent="0.25">
      <c r="A224" t="s">
        <v>19</v>
      </c>
      <c r="B224" s="2">
        <f t="shared" si="12"/>
        <v>45919</v>
      </c>
      <c r="C224" s="3" t="str">
        <f t="shared" si="11"/>
        <v>Friday</v>
      </c>
      <c r="D224" s="3" t="s">
        <v>25</v>
      </c>
      <c r="F224" t="s">
        <v>39</v>
      </c>
    </row>
    <row r="225" spans="1:7" x14ac:dyDescent="0.25">
      <c r="A225" t="s">
        <v>10</v>
      </c>
      <c r="B225" s="2">
        <f t="shared" si="12"/>
        <v>45919</v>
      </c>
      <c r="C225" s="3" t="str">
        <f t="shared" si="11"/>
        <v>Friday</v>
      </c>
      <c r="D225" s="3" t="s">
        <v>24</v>
      </c>
      <c r="E225">
        <v>7428</v>
      </c>
    </row>
    <row r="226" spans="1:7" x14ac:dyDescent="0.25">
      <c r="A226" t="s">
        <v>10</v>
      </c>
      <c r="B226" s="2">
        <f t="shared" si="12"/>
        <v>45919</v>
      </c>
      <c r="C226" s="3" t="str">
        <f t="shared" si="11"/>
        <v>Friday</v>
      </c>
      <c r="D226" s="3" t="s">
        <v>25</v>
      </c>
      <c r="F226" t="s">
        <v>39</v>
      </c>
    </row>
    <row r="227" spans="1:7" x14ac:dyDescent="0.25">
      <c r="A227" t="s">
        <v>17</v>
      </c>
      <c r="B227" s="2">
        <f t="shared" si="12"/>
        <v>45919</v>
      </c>
      <c r="C227" s="3" t="str">
        <f t="shared" si="11"/>
        <v>Friday</v>
      </c>
      <c r="D227" s="3" t="s">
        <v>24</v>
      </c>
      <c r="E227">
        <v>3467</v>
      </c>
    </row>
    <row r="228" spans="1:7" x14ac:dyDescent="0.25">
      <c r="A228" t="s">
        <v>17</v>
      </c>
      <c r="B228" s="2">
        <f t="shared" si="12"/>
        <v>45919</v>
      </c>
      <c r="C228" s="3" t="str">
        <f t="shared" si="11"/>
        <v>Friday</v>
      </c>
      <c r="D228" s="3" t="s">
        <v>25</v>
      </c>
      <c r="E228">
        <v>1842</v>
      </c>
    </row>
    <row r="229" spans="1:7" x14ac:dyDescent="0.25">
      <c r="A229" t="s">
        <v>11</v>
      </c>
      <c r="B229" s="2">
        <v>45922</v>
      </c>
      <c r="C229" s="3" t="str">
        <f t="shared" si="11"/>
        <v>Monday</v>
      </c>
      <c r="D229" s="3" t="s">
        <v>24</v>
      </c>
      <c r="E229">
        <v>3680</v>
      </c>
    </row>
    <row r="230" spans="1:7" x14ac:dyDescent="0.25">
      <c r="A230" t="s">
        <v>11</v>
      </c>
      <c r="B230" s="2">
        <f t="shared" ref="B230:B248" si="13">B229</f>
        <v>45922</v>
      </c>
      <c r="C230" s="3" t="str">
        <f t="shared" si="11"/>
        <v>Monday</v>
      </c>
      <c r="D230" s="3" t="s">
        <v>25</v>
      </c>
      <c r="E230">
        <v>7273</v>
      </c>
    </row>
    <row r="231" spans="1:7" x14ac:dyDescent="0.25">
      <c r="A231" t="s">
        <v>14</v>
      </c>
      <c r="B231" s="2">
        <f t="shared" si="13"/>
        <v>45922</v>
      </c>
      <c r="C231" s="3" t="str">
        <f t="shared" si="11"/>
        <v>Monday</v>
      </c>
      <c r="D231" s="3" t="s">
        <v>24</v>
      </c>
      <c r="E231">
        <v>6509</v>
      </c>
    </row>
    <row r="232" spans="1:7" x14ac:dyDescent="0.25">
      <c r="A232" t="s">
        <v>14</v>
      </c>
      <c r="B232" s="2">
        <f t="shared" si="13"/>
        <v>45922</v>
      </c>
      <c r="C232" s="3" t="str">
        <f t="shared" si="11"/>
        <v>Monday</v>
      </c>
      <c r="D232" s="3" t="s">
        <v>25</v>
      </c>
      <c r="E232">
        <v>8641</v>
      </c>
    </row>
    <row r="233" spans="1:7" x14ac:dyDescent="0.25">
      <c r="A233" t="s">
        <v>15</v>
      </c>
      <c r="B233" s="2">
        <f t="shared" si="13"/>
        <v>45922</v>
      </c>
      <c r="C233" s="3" t="str">
        <f t="shared" si="11"/>
        <v>Monday</v>
      </c>
      <c r="D233" s="3" t="s">
        <v>24</v>
      </c>
      <c r="E233">
        <v>6714</v>
      </c>
    </row>
    <row r="234" spans="1:7" x14ac:dyDescent="0.25">
      <c r="A234" t="s">
        <v>15</v>
      </c>
      <c r="B234" s="2">
        <f t="shared" si="13"/>
        <v>45922</v>
      </c>
      <c r="C234" s="3" t="str">
        <f t="shared" si="11"/>
        <v>Monday</v>
      </c>
      <c r="D234" s="3" t="s">
        <v>25</v>
      </c>
      <c r="F234" t="s">
        <v>39</v>
      </c>
    </row>
    <row r="235" spans="1:7" x14ac:dyDescent="0.25">
      <c r="A235" t="s">
        <v>9</v>
      </c>
      <c r="B235" s="2">
        <f t="shared" si="13"/>
        <v>45922</v>
      </c>
      <c r="C235" s="3" t="str">
        <f t="shared" si="11"/>
        <v>Monday</v>
      </c>
      <c r="D235" s="3" t="s">
        <v>24</v>
      </c>
      <c r="F235" t="s">
        <v>39</v>
      </c>
      <c r="G235" t="s">
        <v>42</v>
      </c>
    </row>
    <row r="236" spans="1:7" x14ac:dyDescent="0.25">
      <c r="A236" t="s">
        <v>9</v>
      </c>
      <c r="B236" s="2">
        <f t="shared" si="13"/>
        <v>45922</v>
      </c>
      <c r="C236" s="3" t="str">
        <f t="shared" si="11"/>
        <v>Monday</v>
      </c>
      <c r="D236" s="3" t="s">
        <v>25</v>
      </c>
      <c r="E236">
        <v>7535</v>
      </c>
    </row>
    <row r="237" spans="1:7" x14ac:dyDescent="0.25">
      <c r="A237" t="s">
        <v>18</v>
      </c>
      <c r="B237" s="2">
        <f t="shared" si="13"/>
        <v>45922</v>
      </c>
      <c r="C237" s="3" t="str">
        <f t="shared" si="11"/>
        <v>Monday</v>
      </c>
      <c r="D237" s="3" t="s">
        <v>24</v>
      </c>
      <c r="F237" t="s">
        <v>39</v>
      </c>
    </row>
    <row r="238" spans="1:7" x14ac:dyDescent="0.25">
      <c r="A238" t="s">
        <v>18</v>
      </c>
      <c r="B238" s="2">
        <f t="shared" si="13"/>
        <v>45922</v>
      </c>
      <c r="C238" s="3" t="str">
        <f t="shared" si="11"/>
        <v>Monday</v>
      </c>
      <c r="D238" s="3" t="s">
        <v>25</v>
      </c>
      <c r="E238">
        <v>2482</v>
      </c>
    </row>
    <row r="239" spans="1:7" x14ac:dyDescent="0.25">
      <c r="A239" t="s">
        <v>16</v>
      </c>
      <c r="B239" s="2">
        <f t="shared" si="13"/>
        <v>45922</v>
      </c>
      <c r="C239" s="3" t="str">
        <f t="shared" si="11"/>
        <v>Monday</v>
      </c>
      <c r="D239" s="3" t="s">
        <v>24</v>
      </c>
      <c r="E239">
        <v>2724</v>
      </c>
    </row>
    <row r="240" spans="1:7" x14ac:dyDescent="0.25">
      <c r="A240" t="s">
        <v>16</v>
      </c>
      <c r="B240" s="2">
        <f t="shared" si="13"/>
        <v>45922</v>
      </c>
      <c r="C240" s="3" t="str">
        <f t="shared" si="11"/>
        <v>Monday</v>
      </c>
      <c r="D240" s="3" t="s">
        <v>25</v>
      </c>
      <c r="F240" t="s">
        <v>39</v>
      </c>
    </row>
    <row r="241" spans="1:7" x14ac:dyDescent="0.25">
      <c r="A241" t="s">
        <v>12</v>
      </c>
      <c r="B241" s="2">
        <f t="shared" si="13"/>
        <v>45922</v>
      </c>
      <c r="C241" s="3" t="str">
        <f t="shared" si="11"/>
        <v>Monday</v>
      </c>
      <c r="D241" s="3" t="s">
        <v>24</v>
      </c>
      <c r="E241">
        <v>3406</v>
      </c>
    </row>
    <row r="242" spans="1:7" x14ac:dyDescent="0.25">
      <c r="A242" t="s">
        <v>12</v>
      </c>
      <c r="B242" s="2">
        <f t="shared" si="13"/>
        <v>45922</v>
      </c>
      <c r="C242" s="3" t="str">
        <f t="shared" si="11"/>
        <v>Monday</v>
      </c>
      <c r="D242" s="3" t="s">
        <v>25</v>
      </c>
      <c r="E242">
        <v>2986</v>
      </c>
    </row>
    <row r="243" spans="1:7" x14ac:dyDescent="0.25">
      <c r="A243" t="s">
        <v>19</v>
      </c>
      <c r="B243" s="2">
        <f t="shared" si="13"/>
        <v>45922</v>
      </c>
      <c r="C243" s="3" t="str">
        <f t="shared" si="11"/>
        <v>Monday</v>
      </c>
      <c r="D243" s="3" t="s">
        <v>24</v>
      </c>
      <c r="E243">
        <v>1776</v>
      </c>
    </row>
    <row r="244" spans="1:7" x14ac:dyDescent="0.25">
      <c r="A244" t="s">
        <v>19</v>
      </c>
      <c r="B244" s="2">
        <f t="shared" si="13"/>
        <v>45922</v>
      </c>
      <c r="C244" s="3" t="str">
        <f t="shared" si="11"/>
        <v>Monday</v>
      </c>
      <c r="D244" s="3" t="s">
        <v>25</v>
      </c>
      <c r="F244" t="s">
        <v>39</v>
      </c>
    </row>
    <row r="245" spans="1:7" x14ac:dyDescent="0.25">
      <c r="A245" t="s">
        <v>10</v>
      </c>
      <c r="B245" s="2">
        <f t="shared" si="13"/>
        <v>45922</v>
      </c>
      <c r="C245" s="3" t="str">
        <f t="shared" si="11"/>
        <v>Monday</v>
      </c>
      <c r="D245" s="3" t="s">
        <v>24</v>
      </c>
      <c r="E245">
        <v>2961</v>
      </c>
    </row>
    <row r="246" spans="1:7" x14ac:dyDescent="0.25">
      <c r="A246" t="s">
        <v>10</v>
      </c>
      <c r="B246" s="2">
        <f t="shared" si="13"/>
        <v>45922</v>
      </c>
      <c r="C246" s="3" t="str">
        <f t="shared" si="11"/>
        <v>Monday</v>
      </c>
      <c r="D246" s="3" t="s">
        <v>25</v>
      </c>
      <c r="F246" t="s">
        <v>39</v>
      </c>
    </row>
    <row r="247" spans="1:7" x14ac:dyDescent="0.25">
      <c r="A247" t="s">
        <v>17</v>
      </c>
      <c r="B247" s="2">
        <f t="shared" si="13"/>
        <v>45922</v>
      </c>
      <c r="C247" s="3" t="str">
        <f t="shared" si="11"/>
        <v>Monday</v>
      </c>
      <c r="D247" s="3" t="s">
        <v>24</v>
      </c>
      <c r="E247">
        <v>824</v>
      </c>
    </row>
    <row r="248" spans="1:7" x14ac:dyDescent="0.25">
      <c r="A248" t="s">
        <v>17</v>
      </c>
      <c r="B248" s="2">
        <f t="shared" si="13"/>
        <v>45922</v>
      </c>
      <c r="C248" s="3" t="str">
        <f t="shared" si="11"/>
        <v>Monday</v>
      </c>
      <c r="D248" s="3" t="s">
        <v>25</v>
      </c>
      <c r="E248">
        <v>1742</v>
      </c>
    </row>
    <row r="249" spans="1:7" x14ac:dyDescent="0.25">
      <c r="A249" t="s">
        <v>11</v>
      </c>
      <c r="B249" s="2">
        <v>45923</v>
      </c>
      <c r="C249" s="3" t="str">
        <f t="shared" si="11"/>
        <v>Tuesday</v>
      </c>
      <c r="D249" s="3" t="s">
        <v>24</v>
      </c>
      <c r="E249">
        <v>3208</v>
      </c>
    </row>
    <row r="250" spans="1:7" x14ac:dyDescent="0.25">
      <c r="A250" t="s">
        <v>11</v>
      </c>
      <c r="B250" s="2">
        <f t="shared" ref="B250:B268" si="14">B249</f>
        <v>45923</v>
      </c>
      <c r="C250" s="3" t="str">
        <f t="shared" si="11"/>
        <v>Tuesday</v>
      </c>
      <c r="D250" s="3" t="s">
        <v>25</v>
      </c>
      <c r="E250">
        <v>7091</v>
      </c>
    </row>
    <row r="251" spans="1:7" x14ac:dyDescent="0.25">
      <c r="A251" t="s">
        <v>14</v>
      </c>
      <c r="B251" s="2">
        <f t="shared" si="14"/>
        <v>45923</v>
      </c>
      <c r="C251" s="3" t="str">
        <f t="shared" si="11"/>
        <v>Tuesday</v>
      </c>
      <c r="D251" s="3" t="s">
        <v>24</v>
      </c>
      <c r="E251">
        <v>2516</v>
      </c>
    </row>
    <row r="252" spans="1:7" x14ac:dyDescent="0.25">
      <c r="A252" t="s">
        <v>14</v>
      </c>
      <c r="B252" s="2">
        <f t="shared" si="14"/>
        <v>45923</v>
      </c>
      <c r="C252" s="3" t="str">
        <f t="shared" si="11"/>
        <v>Tuesday</v>
      </c>
      <c r="D252" s="3" t="s">
        <v>25</v>
      </c>
      <c r="E252">
        <v>3171</v>
      </c>
    </row>
    <row r="253" spans="1:7" x14ac:dyDescent="0.25">
      <c r="A253" t="s">
        <v>15</v>
      </c>
      <c r="B253" s="2">
        <f t="shared" si="14"/>
        <v>45923</v>
      </c>
      <c r="C253" s="3" t="str">
        <f t="shared" si="11"/>
        <v>Tuesday</v>
      </c>
      <c r="D253" s="3" t="s">
        <v>24</v>
      </c>
      <c r="E253">
        <v>5517</v>
      </c>
    </row>
    <row r="254" spans="1:7" x14ac:dyDescent="0.25">
      <c r="A254" t="s">
        <v>15</v>
      </c>
      <c r="B254" s="2">
        <f t="shared" si="14"/>
        <v>45923</v>
      </c>
      <c r="C254" s="3" t="str">
        <f t="shared" si="11"/>
        <v>Tuesday</v>
      </c>
      <c r="D254" s="3" t="s">
        <v>25</v>
      </c>
      <c r="F254" t="s">
        <v>39</v>
      </c>
    </row>
    <row r="255" spans="1:7" x14ac:dyDescent="0.25">
      <c r="A255" t="s">
        <v>9</v>
      </c>
      <c r="B255" s="2">
        <f t="shared" si="14"/>
        <v>45923</v>
      </c>
      <c r="C255" s="3" t="str">
        <f t="shared" si="11"/>
        <v>Tuesday</v>
      </c>
      <c r="D255" s="3" t="s">
        <v>24</v>
      </c>
      <c r="F255" t="s">
        <v>39</v>
      </c>
      <c r="G255" t="s">
        <v>42</v>
      </c>
    </row>
    <row r="256" spans="1:7" x14ac:dyDescent="0.25">
      <c r="A256" t="s">
        <v>9</v>
      </c>
      <c r="B256" s="2">
        <f t="shared" si="14"/>
        <v>45923</v>
      </c>
      <c r="C256" s="3" t="str">
        <f t="shared" si="11"/>
        <v>Tuesday</v>
      </c>
      <c r="D256" s="3" t="s">
        <v>25</v>
      </c>
      <c r="E256">
        <v>13612</v>
      </c>
    </row>
    <row r="257" spans="1:7" x14ac:dyDescent="0.25">
      <c r="A257" t="s">
        <v>18</v>
      </c>
      <c r="B257" s="2">
        <f t="shared" si="14"/>
        <v>45923</v>
      </c>
      <c r="C257" s="3" t="str">
        <f t="shared" si="11"/>
        <v>Tuesday</v>
      </c>
      <c r="D257" s="3" t="s">
        <v>24</v>
      </c>
      <c r="E257">
        <v>2201</v>
      </c>
    </row>
    <row r="258" spans="1:7" x14ac:dyDescent="0.25">
      <c r="A258" t="s">
        <v>18</v>
      </c>
      <c r="B258" s="2">
        <f t="shared" si="14"/>
        <v>45923</v>
      </c>
      <c r="C258" s="3" t="str">
        <f t="shared" ref="C258:C321" si="15">TEXT(B258, "dddd")</f>
        <v>Tuesday</v>
      </c>
      <c r="D258" s="3" t="s">
        <v>25</v>
      </c>
      <c r="E258">
        <v>3423</v>
      </c>
    </row>
    <row r="259" spans="1:7" x14ac:dyDescent="0.25">
      <c r="A259" t="s">
        <v>16</v>
      </c>
      <c r="B259" s="2">
        <f t="shared" si="14"/>
        <v>45923</v>
      </c>
      <c r="C259" s="3" t="str">
        <f t="shared" si="15"/>
        <v>Tuesday</v>
      </c>
      <c r="D259" s="3" t="s">
        <v>24</v>
      </c>
      <c r="E259">
        <v>1764</v>
      </c>
    </row>
    <row r="260" spans="1:7" x14ac:dyDescent="0.25">
      <c r="A260" t="s">
        <v>16</v>
      </c>
      <c r="B260" s="2">
        <f t="shared" si="14"/>
        <v>45923</v>
      </c>
      <c r="C260" s="3" t="str">
        <f t="shared" si="15"/>
        <v>Tuesday</v>
      </c>
      <c r="D260" s="3" t="s">
        <v>25</v>
      </c>
      <c r="F260" t="s">
        <v>39</v>
      </c>
    </row>
    <row r="261" spans="1:7" x14ac:dyDescent="0.25">
      <c r="A261" t="s">
        <v>12</v>
      </c>
      <c r="B261" s="2">
        <f t="shared" si="14"/>
        <v>45923</v>
      </c>
      <c r="C261" s="3" t="str">
        <f t="shared" si="15"/>
        <v>Tuesday</v>
      </c>
      <c r="D261" s="3" t="s">
        <v>24</v>
      </c>
      <c r="E261">
        <v>1932</v>
      </c>
    </row>
    <row r="262" spans="1:7" x14ac:dyDescent="0.25">
      <c r="A262" t="s">
        <v>12</v>
      </c>
      <c r="B262" s="2">
        <f t="shared" si="14"/>
        <v>45923</v>
      </c>
      <c r="C262" s="3" t="str">
        <f t="shared" si="15"/>
        <v>Tuesday</v>
      </c>
      <c r="D262" s="3" t="s">
        <v>25</v>
      </c>
      <c r="E262">
        <v>5401</v>
      </c>
    </row>
    <row r="263" spans="1:7" x14ac:dyDescent="0.25">
      <c r="A263" t="s">
        <v>19</v>
      </c>
      <c r="B263" s="2">
        <f t="shared" si="14"/>
        <v>45923</v>
      </c>
      <c r="C263" s="3" t="str">
        <f t="shared" si="15"/>
        <v>Tuesday</v>
      </c>
      <c r="D263" s="3" t="s">
        <v>24</v>
      </c>
      <c r="E263">
        <v>2150</v>
      </c>
    </row>
    <row r="264" spans="1:7" x14ac:dyDescent="0.25">
      <c r="A264" t="s">
        <v>19</v>
      </c>
      <c r="B264" s="2">
        <f t="shared" si="14"/>
        <v>45923</v>
      </c>
      <c r="C264" s="3" t="str">
        <f t="shared" si="15"/>
        <v>Tuesday</v>
      </c>
      <c r="D264" s="3" t="s">
        <v>25</v>
      </c>
      <c r="F264" t="s">
        <v>39</v>
      </c>
    </row>
    <row r="265" spans="1:7" x14ac:dyDescent="0.25">
      <c r="A265" t="s">
        <v>10</v>
      </c>
      <c r="B265" s="2">
        <f t="shared" si="14"/>
        <v>45923</v>
      </c>
      <c r="C265" s="3" t="str">
        <f t="shared" si="15"/>
        <v>Tuesday</v>
      </c>
      <c r="D265" s="3" t="s">
        <v>24</v>
      </c>
      <c r="E265">
        <v>5502</v>
      </c>
    </row>
    <row r="266" spans="1:7" x14ac:dyDescent="0.25">
      <c r="A266" t="s">
        <v>10</v>
      </c>
      <c r="B266" s="2">
        <f t="shared" si="14"/>
        <v>45923</v>
      </c>
      <c r="C266" s="3" t="str">
        <f t="shared" si="15"/>
        <v>Tuesday</v>
      </c>
      <c r="D266" s="3" t="s">
        <v>25</v>
      </c>
      <c r="F266" t="s">
        <v>39</v>
      </c>
    </row>
    <row r="267" spans="1:7" x14ac:dyDescent="0.25">
      <c r="A267" t="s">
        <v>17</v>
      </c>
      <c r="B267" s="2">
        <f t="shared" si="14"/>
        <v>45923</v>
      </c>
      <c r="C267" s="3" t="str">
        <f t="shared" si="15"/>
        <v>Tuesday</v>
      </c>
      <c r="D267" s="3" t="s">
        <v>24</v>
      </c>
      <c r="E267">
        <v>767</v>
      </c>
      <c r="G267" t="s">
        <v>43</v>
      </c>
    </row>
    <row r="268" spans="1:7" x14ac:dyDescent="0.25">
      <c r="A268" t="s">
        <v>17</v>
      </c>
      <c r="B268" s="2">
        <f t="shared" si="14"/>
        <v>45923</v>
      </c>
      <c r="C268" s="3" t="str">
        <f t="shared" si="15"/>
        <v>Tuesday</v>
      </c>
      <c r="D268" s="3" t="s">
        <v>25</v>
      </c>
      <c r="F268" t="s">
        <v>39</v>
      </c>
      <c r="G268" t="s">
        <v>43</v>
      </c>
    </row>
    <row r="269" spans="1:7" x14ac:dyDescent="0.25">
      <c r="A269" t="s">
        <v>11</v>
      </c>
      <c r="B269" s="2">
        <v>45924</v>
      </c>
      <c r="C269" s="3" t="str">
        <f t="shared" si="15"/>
        <v>Wednesday</v>
      </c>
      <c r="D269" s="3" t="s">
        <v>24</v>
      </c>
      <c r="E269">
        <v>9804</v>
      </c>
    </row>
    <row r="270" spans="1:7" x14ac:dyDescent="0.25">
      <c r="A270" t="s">
        <v>11</v>
      </c>
      <c r="B270" s="2">
        <f t="shared" ref="B270:B288" si="16">B269</f>
        <v>45924</v>
      </c>
      <c r="C270" s="3" t="str">
        <f t="shared" si="15"/>
        <v>Wednesday</v>
      </c>
      <c r="D270" s="3" t="s">
        <v>25</v>
      </c>
      <c r="E270">
        <v>6515</v>
      </c>
    </row>
    <row r="271" spans="1:7" x14ac:dyDescent="0.25">
      <c r="A271" t="s">
        <v>14</v>
      </c>
      <c r="B271" s="2">
        <f t="shared" si="16"/>
        <v>45924</v>
      </c>
      <c r="C271" s="3" t="str">
        <f t="shared" si="15"/>
        <v>Wednesday</v>
      </c>
      <c r="D271" s="3" t="s">
        <v>24</v>
      </c>
      <c r="E271">
        <v>2826</v>
      </c>
    </row>
    <row r="272" spans="1:7" x14ac:dyDescent="0.25">
      <c r="A272" t="s">
        <v>14</v>
      </c>
      <c r="B272" s="2">
        <f t="shared" si="16"/>
        <v>45924</v>
      </c>
      <c r="C272" s="3" t="str">
        <f t="shared" si="15"/>
        <v>Wednesday</v>
      </c>
      <c r="D272" s="3" t="s">
        <v>25</v>
      </c>
      <c r="E272">
        <v>2653</v>
      </c>
    </row>
    <row r="273" spans="1:7" x14ac:dyDescent="0.25">
      <c r="A273" t="s">
        <v>15</v>
      </c>
      <c r="B273" s="2">
        <f t="shared" si="16"/>
        <v>45924</v>
      </c>
      <c r="C273" s="3" t="str">
        <f t="shared" si="15"/>
        <v>Wednesday</v>
      </c>
      <c r="D273" s="3" t="s">
        <v>24</v>
      </c>
      <c r="E273">
        <v>4787</v>
      </c>
    </row>
    <row r="274" spans="1:7" x14ac:dyDescent="0.25">
      <c r="A274" t="s">
        <v>15</v>
      </c>
      <c r="B274" s="2">
        <f t="shared" si="16"/>
        <v>45924</v>
      </c>
      <c r="C274" s="3" t="str">
        <f t="shared" si="15"/>
        <v>Wednesday</v>
      </c>
      <c r="D274" s="3" t="s">
        <v>25</v>
      </c>
      <c r="F274" t="s">
        <v>39</v>
      </c>
    </row>
    <row r="275" spans="1:7" x14ac:dyDescent="0.25">
      <c r="A275" t="s">
        <v>9</v>
      </c>
      <c r="B275" s="2">
        <f t="shared" si="16"/>
        <v>45924</v>
      </c>
      <c r="C275" s="3" t="str">
        <f t="shared" si="15"/>
        <v>Wednesday</v>
      </c>
      <c r="D275" s="3" t="s">
        <v>24</v>
      </c>
      <c r="E275">
        <v>11294</v>
      </c>
    </row>
    <row r="276" spans="1:7" x14ac:dyDescent="0.25">
      <c r="A276" t="s">
        <v>9</v>
      </c>
      <c r="B276" s="2">
        <f t="shared" si="16"/>
        <v>45924</v>
      </c>
      <c r="C276" s="3" t="str">
        <f t="shared" si="15"/>
        <v>Wednesday</v>
      </c>
      <c r="D276" s="3" t="s">
        <v>25</v>
      </c>
      <c r="E276">
        <v>18173</v>
      </c>
    </row>
    <row r="277" spans="1:7" x14ac:dyDescent="0.25">
      <c r="A277" t="s">
        <v>18</v>
      </c>
      <c r="B277" s="2">
        <f t="shared" si="16"/>
        <v>45924</v>
      </c>
      <c r="C277" s="3" t="str">
        <f t="shared" si="15"/>
        <v>Wednesday</v>
      </c>
      <c r="D277" s="3" t="s">
        <v>24</v>
      </c>
      <c r="E277">
        <v>2850</v>
      </c>
    </row>
    <row r="278" spans="1:7" x14ac:dyDescent="0.25">
      <c r="A278" t="s">
        <v>18</v>
      </c>
      <c r="B278" s="2">
        <f t="shared" si="16"/>
        <v>45924</v>
      </c>
      <c r="C278" s="3" t="str">
        <f t="shared" si="15"/>
        <v>Wednesday</v>
      </c>
      <c r="D278" s="3" t="s">
        <v>25</v>
      </c>
      <c r="F278" t="s">
        <v>39</v>
      </c>
      <c r="G278" t="s">
        <v>40</v>
      </c>
    </row>
    <row r="279" spans="1:7" x14ac:dyDescent="0.25">
      <c r="A279" t="s">
        <v>16</v>
      </c>
      <c r="B279" s="2">
        <f t="shared" si="16"/>
        <v>45924</v>
      </c>
      <c r="C279" s="3" t="str">
        <f t="shared" si="15"/>
        <v>Wednesday</v>
      </c>
      <c r="D279" s="3" t="s">
        <v>24</v>
      </c>
      <c r="E279">
        <v>2408</v>
      </c>
    </row>
    <row r="280" spans="1:7" x14ac:dyDescent="0.25">
      <c r="A280" t="s">
        <v>16</v>
      </c>
      <c r="B280" s="2">
        <f t="shared" si="16"/>
        <v>45924</v>
      </c>
      <c r="C280" s="3" t="str">
        <f t="shared" si="15"/>
        <v>Wednesday</v>
      </c>
      <c r="D280" s="3" t="s">
        <v>25</v>
      </c>
      <c r="F280" t="s">
        <v>39</v>
      </c>
    </row>
    <row r="281" spans="1:7" x14ac:dyDescent="0.25">
      <c r="A281" t="s">
        <v>12</v>
      </c>
      <c r="B281" s="2">
        <f t="shared" si="16"/>
        <v>45924</v>
      </c>
      <c r="C281" s="3" t="str">
        <f t="shared" si="15"/>
        <v>Wednesday</v>
      </c>
      <c r="D281" s="3" t="s">
        <v>24</v>
      </c>
      <c r="E281">
        <v>3885</v>
      </c>
    </row>
    <row r="282" spans="1:7" x14ac:dyDescent="0.25">
      <c r="A282" t="s">
        <v>12</v>
      </c>
      <c r="B282" s="2">
        <f t="shared" si="16"/>
        <v>45924</v>
      </c>
      <c r="C282" s="3" t="str">
        <f t="shared" si="15"/>
        <v>Wednesday</v>
      </c>
      <c r="D282" s="3" t="s">
        <v>25</v>
      </c>
      <c r="E282">
        <v>4881</v>
      </c>
    </row>
    <row r="283" spans="1:7" x14ac:dyDescent="0.25">
      <c r="A283" t="s">
        <v>19</v>
      </c>
      <c r="B283" s="2">
        <f t="shared" si="16"/>
        <v>45924</v>
      </c>
      <c r="C283" s="3" t="str">
        <f t="shared" si="15"/>
        <v>Wednesday</v>
      </c>
      <c r="D283" s="3" t="s">
        <v>24</v>
      </c>
      <c r="E283">
        <v>1336</v>
      </c>
    </row>
    <row r="284" spans="1:7" x14ac:dyDescent="0.25">
      <c r="A284" t="s">
        <v>19</v>
      </c>
      <c r="B284" s="2">
        <f t="shared" si="16"/>
        <v>45924</v>
      </c>
      <c r="C284" s="3" t="str">
        <f t="shared" si="15"/>
        <v>Wednesday</v>
      </c>
      <c r="D284" s="3" t="s">
        <v>25</v>
      </c>
      <c r="F284" t="s">
        <v>39</v>
      </c>
    </row>
    <row r="285" spans="1:7" x14ac:dyDescent="0.25">
      <c r="A285" t="s">
        <v>10</v>
      </c>
      <c r="B285" s="2">
        <f t="shared" si="16"/>
        <v>45924</v>
      </c>
      <c r="C285" s="3" t="str">
        <f t="shared" si="15"/>
        <v>Wednesday</v>
      </c>
      <c r="D285" s="3" t="s">
        <v>24</v>
      </c>
      <c r="E285">
        <v>6441</v>
      </c>
    </row>
    <row r="286" spans="1:7" x14ac:dyDescent="0.25">
      <c r="A286" t="s">
        <v>10</v>
      </c>
      <c r="B286" s="2">
        <f t="shared" si="16"/>
        <v>45924</v>
      </c>
      <c r="C286" s="3" t="str">
        <f t="shared" si="15"/>
        <v>Wednesday</v>
      </c>
      <c r="D286" s="3" t="s">
        <v>25</v>
      </c>
      <c r="F286" t="s">
        <v>39</v>
      </c>
    </row>
    <row r="287" spans="1:7" x14ac:dyDescent="0.25">
      <c r="A287" t="s">
        <v>17</v>
      </c>
      <c r="B287" s="2">
        <f t="shared" si="16"/>
        <v>45924</v>
      </c>
      <c r="C287" s="3" t="str">
        <f t="shared" si="15"/>
        <v>Wednesday</v>
      </c>
      <c r="D287" s="3" t="s">
        <v>24</v>
      </c>
      <c r="E287">
        <v>640</v>
      </c>
    </row>
    <row r="288" spans="1:7" x14ac:dyDescent="0.25">
      <c r="A288" t="s">
        <v>17</v>
      </c>
      <c r="B288" s="2">
        <f t="shared" si="16"/>
        <v>45924</v>
      </c>
      <c r="C288" s="3" t="str">
        <f t="shared" si="15"/>
        <v>Wednesday</v>
      </c>
      <c r="D288" s="3" t="s">
        <v>25</v>
      </c>
      <c r="E288">
        <v>1200</v>
      </c>
    </row>
    <row r="289" spans="1:6" x14ac:dyDescent="0.25">
      <c r="A289" t="s">
        <v>11</v>
      </c>
      <c r="B289" s="2">
        <v>45925</v>
      </c>
      <c r="C289" s="3" t="str">
        <f t="shared" si="15"/>
        <v>Thursday</v>
      </c>
      <c r="D289" s="3" t="s">
        <v>24</v>
      </c>
      <c r="E289">
        <v>6930</v>
      </c>
    </row>
    <row r="290" spans="1:6" x14ac:dyDescent="0.25">
      <c r="A290" t="s">
        <v>11</v>
      </c>
      <c r="B290" s="2">
        <f t="shared" ref="B290:B308" si="17">B289</f>
        <v>45925</v>
      </c>
      <c r="C290" s="3" t="str">
        <f t="shared" si="15"/>
        <v>Thursday</v>
      </c>
      <c r="D290" s="3" t="s">
        <v>25</v>
      </c>
      <c r="E290">
        <v>6127</v>
      </c>
    </row>
    <row r="291" spans="1:6" x14ac:dyDescent="0.25">
      <c r="A291" t="s">
        <v>14</v>
      </c>
      <c r="B291" s="2">
        <f t="shared" si="17"/>
        <v>45925</v>
      </c>
      <c r="C291" s="3" t="str">
        <f t="shared" si="15"/>
        <v>Thursday</v>
      </c>
      <c r="D291" s="3" t="s">
        <v>24</v>
      </c>
      <c r="E291">
        <v>4663</v>
      </c>
    </row>
    <row r="292" spans="1:6" x14ac:dyDescent="0.25">
      <c r="A292" t="s">
        <v>14</v>
      </c>
      <c r="B292" s="2">
        <f t="shared" si="17"/>
        <v>45925</v>
      </c>
      <c r="C292" s="3" t="str">
        <f t="shared" si="15"/>
        <v>Thursday</v>
      </c>
      <c r="D292" s="3" t="s">
        <v>25</v>
      </c>
      <c r="E292">
        <v>3643</v>
      </c>
    </row>
    <row r="293" spans="1:6" x14ac:dyDescent="0.25">
      <c r="A293" t="s">
        <v>15</v>
      </c>
      <c r="B293" s="2">
        <f t="shared" si="17"/>
        <v>45925</v>
      </c>
      <c r="C293" s="3" t="str">
        <f t="shared" si="15"/>
        <v>Thursday</v>
      </c>
      <c r="D293" s="3" t="s">
        <v>24</v>
      </c>
      <c r="E293">
        <v>3945</v>
      </c>
    </row>
    <row r="294" spans="1:6" x14ac:dyDescent="0.25">
      <c r="A294" t="s">
        <v>15</v>
      </c>
      <c r="B294" s="2">
        <f t="shared" si="17"/>
        <v>45925</v>
      </c>
      <c r="C294" s="3" t="str">
        <f t="shared" si="15"/>
        <v>Thursday</v>
      </c>
      <c r="D294" s="3" t="s">
        <v>25</v>
      </c>
      <c r="F294" t="s">
        <v>39</v>
      </c>
    </row>
    <row r="295" spans="1:6" x14ac:dyDescent="0.25">
      <c r="A295" t="s">
        <v>9</v>
      </c>
      <c r="B295" s="2">
        <f t="shared" si="17"/>
        <v>45925</v>
      </c>
      <c r="C295" s="3" t="str">
        <f t="shared" si="15"/>
        <v>Thursday</v>
      </c>
      <c r="D295" s="3" t="s">
        <v>24</v>
      </c>
      <c r="E295">
        <v>14093</v>
      </c>
    </row>
    <row r="296" spans="1:6" x14ac:dyDescent="0.25">
      <c r="A296" t="s">
        <v>9</v>
      </c>
      <c r="B296" s="2">
        <f t="shared" si="17"/>
        <v>45925</v>
      </c>
      <c r="C296" s="3" t="str">
        <f t="shared" si="15"/>
        <v>Thursday</v>
      </c>
      <c r="D296" s="3" t="s">
        <v>25</v>
      </c>
      <c r="E296">
        <v>12276</v>
      </c>
    </row>
    <row r="297" spans="1:6" x14ac:dyDescent="0.25">
      <c r="A297" t="s">
        <v>18</v>
      </c>
      <c r="B297" s="2">
        <f t="shared" si="17"/>
        <v>45925</v>
      </c>
      <c r="C297" s="3" t="str">
        <f t="shared" si="15"/>
        <v>Thursday</v>
      </c>
      <c r="D297" s="3" t="s">
        <v>24</v>
      </c>
      <c r="E297">
        <v>1620</v>
      </c>
    </row>
    <row r="298" spans="1:6" x14ac:dyDescent="0.25">
      <c r="A298" t="s">
        <v>18</v>
      </c>
      <c r="B298" s="2">
        <f t="shared" si="17"/>
        <v>45925</v>
      </c>
      <c r="C298" s="3" t="str">
        <f t="shared" si="15"/>
        <v>Thursday</v>
      </c>
      <c r="D298" s="3" t="s">
        <v>25</v>
      </c>
      <c r="E298">
        <v>1680</v>
      </c>
    </row>
    <row r="299" spans="1:6" x14ac:dyDescent="0.25">
      <c r="A299" t="s">
        <v>16</v>
      </c>
      <c r="B299" s="2">
        <f t="shared" si="17"/>
        <v>45925</v>
      </c>
      <c r="C299" s="3" t="str">
        <f t="shared" si="15"/>
        <v>Thursday</v>
      </c>
      <c r="D299" s="3" t="s">
        <v>24</v>
      </c>
      <c r="E299">
        <v>6220</v>
      </c>
    </row>
    <row r="300" spans="1:6" x14ac:dyDescent="0.25">
      <c r="A300" t="s">
        <v>16</v>
      </c>
      <c r="B300" s="2">
        <f t="shared" si="17"/>
        <v>45925</v>
      </c>
      <c r="C300" s="3" t="str">
        <f t="shared" si="15"/>
        <v>Thursday</v>
      </c>
      <c r="D300" s="3" t="s">
        <v>25</v>
      </c>
      <c r="F300" t="s">
        <v>39</v>
      </c>
    </row>
    <row r="301" spans="1:6" x14ac:dyDescent="0.25">
      <c r="A301" t="s">
        <v>12</v>
      </c>
      <c r="B301" s="2">
        <f t="shared" si="17"/>
        <v>45925</v>
      </c>
      <c r="C301" s="3" t="str">
        <f t="shared" si="15"/>
        <v>Thursday</v>
      </c>
      <c r="D301" s="3" t="s">
        <v>24</v>
      </c>
      <c r="E301">
        <v>5445</v>
      </c>
    </row>
    <row r="302" spans="1:6" x14ac:dyDescent="0.25">
      <c r="A302" t="s">
        <v>12</v>
      </c>
      <c r="B302" s="2">
        <f t="shared" si="17"/>
        <v>45925</v>
      </c>
      <c r="C302" s="3" t="str">
        <f t="shared" si="15"/>
        <v>Thursday</v>
      </c>
      <c r="D302" s="3" t="s">
        <v>25</v>
      </c>
      <c r="E302">
        <v>8267</v>
      </c>
    </row>
    <row r="303" spans="1:6" x14ac:dyDescent="0.25">
      <c r="A303" t="s">
        <v>19</v>
      </c>
      <c r="B303" s="2">
        <f t="shared" si="17"/>
        <v>45925</v>
      </c>
      <c r="C303" s="3" t="str">
        <f t="shared" si="15"/>
        <v>Thursday</v>
      </c>
      <c r="D303" s="3" t="s">
        <v>24</v>
      </c>
      <c r="E303">
        <v>2106</v>
      </c>
    </row>
    <row r="304" spans="1:6" x14ac:dyDescent="0.25">
      <c r="A304" t="s">
        <v>19</v>
      </c>
      <c r="B304" s="2">
        <f t="shared" si="17"/>
        <v>45925</v>
      </c>
      <c r="C304" s="3" t="str">
        <f t="shared" si="15"/>
        <v>Thursday</v>
      </c>
      <c r="D304" s="3" t="s">
        <v>25</v>
      </c>
      <c r="F304" t="s">
        <v>39</v>
      </c>
    </row>
    <row r="305" spans="1:6" x14ac:dyDescent="0.25">
      <c r="A305" t="s">
        <v>10</v>
      </c>
      <c r="B305" s="2">
        <f t="shared" si="17"/>
        <v>45925</v>
      </c>
      <c r="C305" s="3" t="str">
        <f t="shared" si="15"/>
        <v>Thursday</v>
      </c>
      <c r="D305" s="3" t="s">
        <v>24</v>
      </c>
      <c r="E305">
        <v>6870</v>
      </c>
    </row>
    <row r="306" spans="1:6" x14ac:dyDescent="0.25">
      <c r="A306" t="s">
        <v>10</v>
      </c>
      <c r="B306" s="2">
        <f t="shared" si="17"/>
        <v>45925</v>
      </c>
      <c r="C306" s="3" t="str">
        <f t="shared" si="15"/>
        <v>Thursday</v>
      </c>
      <c r="D306" s="3" t="s">
        <v>25</v>
      </c>
      <c r="F306" t="s">
        <v>39</v>
      </c>
    </row>
    <row r="307" spans="1:6" x14ac:dyDescent="0.25">
      <c r="A307" t="s">
        <v>17</v>
      </c>
      <c r="B307" s="2">
        <f t="shared" si="17"/>
        <v>45925</v>
      </c>
      <c r="C307" s="3" t="str">
        <f t="shared" si="15"/>
        <v>Thursday</v>
      </c>
      <c r="D307" s="3" t="s">
        <v>24</v>
      </c>
      <c r="E307">
        <v>1814</v>
      </c>
    </row>
    <row r="308" spans="1:6" x14ac:dyDescent="0.25">
      <c r="A308" t="s">
        <v>17</v>
      </c>
      <c r="B308" s="2">
        <f t="shared" si="17"/>
        <v>45925</v>
      </c>
      <c r="C308" s="3" t="str">
        <f t="shared" si="15"/>
        <v>Thursday</v>
      </c>
      <c r="D308" s="3" t="s">
        <v>25</v>
      </c>
      <c r="E308">
        <v>1500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Daily</vt:lpstr>
      <vt:lpstr>Daily by 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Shao</dc:creator>
  <cp:lastModifiedBy>Dan Shao</cp:lastModifiedBy>
  <dcterms:created xsi:type="dcterms:W3CDTF">2025-10-10T17:33:21Z</dcterms:created>
  <dcterms:modified xsi:type="dcterms:W3CDTF">2025-10-11T20:56:48Z</dcterms:modified>
</cp:coreProperties>
</file>