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ravanigouddindu/Desktop/"/>
    </mc:Choice>
  </mc:AlternateContent>
  <xr:revisionPtr revIDLastSave="0" documentId="13_ncr:1_{83B726FF-88E9-C641-AF8E-927EE20D2638}" xr6:coauthVersionLast="47" xr6:coauthVersionMax="47" xr10:uidLastSave="{00000000-0000-0000-0000-000000000000}"/>
  <bookViews>
    <workbookView xWindow="0" yWindow="760" windowWidth="25220" windowHeight="18360" xr2:uid="{6B7560AB-19EC-4F39-B8B2-BC173A3453DE}"/>
  </bookViews>
  <sheets>
    <sheet name="Cover Page" sheetId="10" r:id="rId1"/>
    <sheet name="Financial Statements" sheetId="2" r:id="rId2"/>
    <sheet name="Ratio Calculations" sheetId="3" r:id="rId3"/>
    <sheet name="3 Step DuPont Pyramid " sheetId="6" r:id="rId4"/>
    <sheet name="5 Step DuPont Pyramid" sheetId="9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3">'3 Step DuPont Pyramid '!$B$1:$AR$55</definedName>
    <definedName name="_xlnm.Print_Area" localSheetId="4">'5 Step DuPont Pyramid'!$B$1:$BE$55</definedName>
    <definedName name="_xlnm.Print_Area" localSheetId="1">'Financial Statements'!$B$2:$M$30,'Financial Statements'!$B$33:$M$65,'Financial Statements'!$B$68:$M$107,'Financial Statements'!$B$111:$M$134</definedName>
    <definedName name="_xlnm.Print_Area" localSheetId="2">'Ratio Calculations'!$B$2:$V$64,'Ratio Calculations'!$B$67:$V$102,'Ratio Calculations'!$B$105:$V$123,'Ratio Calculations'!$B$126:$V$138,'Ratio Calculations'!$B$141:$V$168,'Ratio Calculations'!$B$171:$V$186,'Ratio Calculations'!$B$189:$V$210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3" l="1"/>
  <c r="H76" i="3"/>
  <c r="I76" i="3"/>
  <c r="J76" i="3"/>
  <c r="K76" i="3"/>
  <c r="L76" i="3"/>
  <c r="M76" i="3"/>
  <c r="G79" i="3"/>
  <c r="G81" i="3" s="1"/>
  <c r="H79" i="3"/>
  <c r="H81" i="3" s="1"/>
  <c r="I79" i="3"/>
  <c r="I81" i="3" s="1"/>
  <c r="J79" i="3"/>
  <c r="J81" i="3" s="1"/>
  <c r="K79" i="3"/>
  <c r="K81" i="3" s="1"/>
  <c r="L79" i="3"/>
  <c r="L81" i="3" s="1"/>
  <c r="M79" i="3"/>
  <c r="M81" i="3" s="1"/>
  <c r="G85" i="3"/>
  <c r="G87" i="3" s="1"/>
  <c r="H85" i="3"/>
  <c r="H87" i="3" s="1"/>
  <c r="I85" i="3"/>
  <c r="I87" i="3" s="1"/>
  <c r="J85" i="3"/>
  <c r="J87" i="3" s="1"/>
  <c r="K85" i="3"/>
  <c r="K87" i="3" s="1"/>
  <c r="L85" i="3"/>
  <c r="L87" i="3" s="1"/>
  <c r="M85" i="3"/>
  <c r="M87" i="3" s="1"/>
  <c r="G91" i="3"/>
  <c r="G93" i="3" s="1"/>
  <c r="H91" i="3"/>
  <c r="H93" i="3" s="1"/>
  <c r="I91" i="3"/>
  <c r="I93" i="3" s="1"/>
  <c r="J91" i="3"/>
  <c r="J93" i="3" s="1"/>
  <c r="K91" i="3"/>
  <c r="K93" i="3" s="1"/>
  <c r="L91" i="3"/>
  <c r="L93" i="3" s="1"/>
  <c r="M91" i="3"/>
  <c r="M93" i="3" s="1"/>
  <c r="G97" i="3"/>
  <c r="G99" i="3" s="1"/>
  <c r="H97" i="3"/>
  <c r="H99" i="3" s="1"/>
  <c r="I97" i="3"/>
  <c r="I99" i="3" s="1"/>
  <c r="J97" i="3"/>
  <c r="J99" i="3" s="1"/>
  <c r="K97" i="3"/>
  <c r="K99" i="3" s="1"/>
  <c r="L97" i="3"/>
  <c r="L99" i="3" s="1"/>
  <c r="M97" i="3"/>
  <c r="M99" i="3" s="1"/>
  <c r="F97" i="3"/>
  <c r="F99" i="3" s="1"/>
  <c r="F91" i="3"/>
  <c r="F85" i="3"/>
  <c r="F87" i="3" s="1"/>
  <c r="F79" i="3"/>
  <c r="F81" i="3" s="1"/>
  <c r="F76" i="3"/>
  <c r="G60" i="3"/>
  <c r="G138" i="3" s="1"/>
  <c r="H60" i="3"/>
  <c r="H138" i="3" s="1"/>
  <c r="I60" i="3"/>
  <c r="I138" i="3" s="1"/>
  <c r="J60" i="3"/>
  <c r="J138" i="3" s="1"/>
  <c r="K60" i="3"/>
  <c r="K138" i="3" s="1"/>
  <c r="L60" i="3"/>
  <c r="L138" i="3" s="1"/>
  <c r="M60" i="3"/>
  <c r="M138" i="3" s="1"/>
  <c r="F60" i="3"/>
  <c r="F138" i="3" s="1"/>
  <c r="G47" i="3"/>
  <c r="G54" i="3" s="1"/>
  <c r="H47" i="3"/>
  <c r="H54" i="3" s="1"/>
  <c r="I47" i="3"/>
  <c r="J47" i="3"/>
  <c r="K47" i="3"/>
  <c r="K54" i="3" s="1"/>
  <c r="L47" i="3"/>
  <c r="L54" i="3" s="1"/>
  <c r="M47" i="3"/>
  <c r="M54" i="3" s="1"/>
  <c r="I54" i="3"/>
  <c r="J54" i="3"/>
  <c r="F47" i="3"/>
  <c r="F54" i="3" s="1"/>
  <c r="G39" i="3"/>
  <c r="H39" i="3"/>
  <c r="I39" i="3"/>
  <c r="J39" i="3"/>
  <c r="K39" i="3"/>
  <c r="L39" i="3"/>
  <c r="M39" i="3"/>
  <c r="F39" i="3"/>
  <c r="G32" i="3"/>
  <c r="H32" i="3"/>
  <c r="I32" i="3"/>
  <c r="J32" i="3"/>
  <c r="K32" i="3"/>
  <c r="L32" i="3"/>
  <c r="M32" i="3"/>
  <c r="L33" i="3"/>
  <c r="L36" i="3" s="1"/>
  <c r="L40" i="3" s="1"/>
  <c r="L44" i="3" s="1"/>
  <c r="L48" i="3" s="1"/>
  <c r="L51" i="3" s="1"/>
  <c r="L72" i="3" s="1"/>
  <c r="L75" i="3" s="1"/>
  <c r="L78" i="3" s="1"/>
  <c r="L82" i="3" s="1"/>
  <c r="L84" i="3" s="1"/>
  <c r="L88" i="3" s="1"/>
  <c r="F32" i="3"/>
  <c r="L29" i="3"/>
  <c r="G20" i="3"/>
  <c r="G23" i="3" s="1"/>
  <c r="G26" i="3" s="1"/>
  <c r="G29" i="3" s="1"/>
  <c r="G33" i="3" s="1"/>
  <c r="G36" i="3" s="1"/>
  <c r="G40" i="3" s="1"/>
  <c r="G44" i="3" s="1"/>
  <c r="G48" i="3" s="1"/>
  <c r="G51" i="3" s="1"/>
  <c r="G72" i="3" s="1"/>
  <c r="G75" i="3" s="1"/>
  <c r="G78" i="3" s="1"/>
  <c r="G82" i="3" s="1"/>
  <c r="G84" i="3" s="1"/>
  <c r="G88" i="3" s="1"/>
  <c r="H20" i="3"/>
  <c r="H23" i="3" s="1"/>
  <c r="H26" i="3" s="1"/>
  <c r="H29" i="3" s="1"/>
  <c r="H33" i="3" s="1"/>
  <c r="H36" i="3" s="1"/>
  <c r="H40" i="3" s="1"/>
  <c r="H44" i="3" s="1"/>
  <c r="H48" i="3" s="1"/>
  <c r="H51" i="3" s="1"/>
  <c r="H72" i="3" s="1"/>
  <c r="H75" i="3" s="1"/>
  <c r="H78" i="3" s="1"/>
  <c r="H82" i="3" s="1"/>
  <c r="H84" i="3" s="1"/>
  <c r="H88" i="3" s="1"/>
  <c r="I20" i="3"/>
  <c r="I23" i="3" s="1"/>
  <c r="I26" i="3" s="1"/>
  <c r="I29" i="3" s="1"/>
  <c r="I33" i="3" s="1"/>
  <c r="I36" i="3" s="1"/>
  <c r="I40" i="3" s="1"/>
  <c r="I44" i="3" s="1"/>
  <c r="I48" i="3" s="1"/>
  <c r="I51" i="3" s="1"/>
  <c r="I72" i="3" s="1"/>
  <c r="I75" i="3" s="1"/>
  <c r="I78" i="3" s="1"/>
  <c r="I82" i="3" s="1"/>
  <c r="I84" i="3" s="1"/>
  <c r="I88" i="3" s="1"/>
  <c r="J20" i="3"/>
  <c r="J23" i="3" s="1"/>
  <c r="J26" i="3" s="1"/>
  <c r="J29" i="3" s="1"/>
  <c r="J33" i="3" s="1"/>
  <c r="J36" i="3" s="1"/>
  <c r="J40" i="3" s="1"/>
  <c r="J44" i="3" s="1"/>
  <c r="J48" i="3" s="1"/>
  <c r="J51" i="3" s="1"/>
  <c r="J72" i="3" s="1"/>
  <c r="J75" i="3" s="1"/>
  <c r="J78" i="3" s="1"/>
  <c r="J82" i="3" s="1"/>
  <c r="J84" i="3" s="1"/>
  <c r="J88" i="3" s="1"/>
  <c r="K20" i="3"/>
  <c r="K23" i="3" s="1"/>
  <c r="K26" i="3" s="1"/>
  <c r="K29" i="3" s="1"/>
  <c r="K33" i="3" s="1"/>
  <c r="K36" i="3" s="1"/>
  <c r="K40" i="3" s="1"/>
  <c r="K44" i="3" s="1"/>
  <c r="K48" i="3" s="1"/>
  <c r="K51" i="3" s="1"/>
  <c r="K72" i="3" s="1"/>
  <c r="K75" i="3" s="1"/>
  <c r="K78" i="3" s="1"/>
  <c r="K82" i="3" s="1"/>
  <c r="K84" i="3" s="1"/>
  <c r="K88" i="3" s="1"/>
  <c r="L20" i="3"/>
  <c r="L23" i="3" s="1"/>
  <c r="L26" i="3" s="1"/>
  <c r="M20" i="3"/>
  <c r="M23" i="3" s="1"/>
  <c r="M26" i="3" s="1"/>
  <c r="M29" i="3" s="1"/>
  <c r="M33" i="3" s="1"/>
  <c r="M36" i="3" s="1"/>
  <c r="M40" i="3" s="1"/>
  <c r="M44" i="3" s="1"/>
  <c r="M48" i="3" s="1"/>
  <c r="M51" i="3" s="1"/>
  <c r="M72" i="3" s="1"/>
  <c r="M75" i="3" s="1"/>
  <c r="M78" i="3" s="1"/>
  <c r="M82" i="3" s="1"/>
  <c r="M84" i="3" s="1"/>
  <c r="M88" i="3" s="1"/>
  <c r="G22" i="3"/>
  <c r="H22" i="3"/>
  <c r="I22" i="3"/>
  <c r="J22" i="3"/>
  <c r="K22" i="3"/>
  <c r="L22" i="3"/>
  <c r="M22" i="3"/>
  <c r="G25" i="3"/>
  <c r="H25" i="3"/>
  <c r="F22" i="3"/>
  <c r="F20" i="3"/>
  <c r="F23" i="3" s="1"/>
  <c r="F26" i="3" s="1"/>
  <c r="F29" i="3" s="1"/>
  <c r="F33" i="3" s="1"/>
  <c r="F36" i="3" s="1"/>
  <c r="F40" i="3" s="1"/>
  <c r="F44" i="3" s="1"/>
  <c r="F48" i="3" s="1"/>
  <c r="F51" i="3" s="1"/>
  <c r="F72" i="3" s="1"/>
  <c r="F75" i="3" s="1"/>
  <c r="F78" i="3" s="1"/>
  <c r="F82" i="3" s="1"/>
  <c r="F84" i="3" s="1"/>
  <c r="F88" i="3" s="1"/>
  <c r="F93" i="3" l="1"/>
  <c r="U8" i="9" l="1"/>
  <c r="N125" i="2"/>
  <c r="F55" i="2"/>
  <c r="F54" i="2"/>
  <c r="F13" i="2"/>
  <c r="F25" i="3" s="1"/>
  <c r="H8" i="2"/>
  <c r="H90" i="3" s="1"/>
  <c r="H94" i="3" s="1"/>
  <c r="H96" i="3" s="1"/>
  <c r="H100" i="3" s="1"/>
  <c r="G8" i="2"/>
  <c r="G90" i="3" s="1"/>
  <c r="G94" i="3" s="1"/>
  <c r="G96" i="3" s="1"/>
  <c r="G100" i="3" s="1"/>
  <c r="F8" i="2"/>
  <c r="F90" i="3" s="1"/>
  <c r="F94" i="3" s="1"/>
  <c r="F96" i="3" s="1"/>
  <c r="F100" i="3" s="1"/>
  <c r="I13" i="2" l="1"/>
  <c r="I25" i="3" s="1"/>
  <c r="J13" i="2"/>
  <c r="J25" i="3" s="1"/>
  <c r="K13" i="2"/>
  <c r="K25" i="3" s="1"/>
  <c r="L13" i="2"/>
  <c r="L25" i="3" s="1"/>
  <c r="M13" i="2"/>
  <c r="M25" i="3" s="1"/>
  <c r="M8" i="2"/>
  <c r="M90" i="3" s="1"/>
  <c r="M94" i="3" s="1"/>
  <c r="M96" i="3" s="1"/>
  <c r="M100" i="3" s="1"/>
  <c r="L8" i="2"/>
  <c r="L90" i="3" s="1"/>
  <c r="L94" i="3" s="1"/>
  <c r="L96" i="3" s="1"/>
  <c r="L100" i="3" s="1"/>
  <c r="K8" i="2"/>
  <c r="K90" i="3" s="1"/>
  <c r="K94" i="3" s="1"/>
  <c r="K96" i="3" s="1"/>
  <c r="K100" i="3" s="1"/>
  <c r="J8" i="2"/>
  <c r="J90" i="3" s="1"/>
  <c r="J94" i="3" s="1"/>
  <c r="J96" i="3" s="1"/>
  <c r="J100" i="3" s="1"/>
  <c r="I8" i="2"/>
  <c r="I90" i="3" s="1"/>
  <c r="I94" i="3" s="1"/>
  <c r="I96" i="3" s="1"/>
  <c r="I100" i="3" s="1"/>
  <c r="H42" i="2"/>
  <c r="F42" i="2"/>
  <c r="F4" i="3"/>
  <c r="K54" i="2"/>
  <c r="I54" i="2"/>
  <c r="M57" i="2"/>
  <c r="L57" i="2"/>
  <c r="K57" i="2"/>
  <c r="J57" i="2"/>
  <c r="I57" i="2"/>
  <c r="H57" i="2"/>
  <c r="G57" i="2"/>
  <c r="M55" i="2"/>
  <c r="L55" i="2"/>
  <c r="K55" i="2"/>
  <c r="J55" i="2"/>
  <c r="I55" i="2"/>
  <c r="H55" i="2"/>
  <c r="G55" i="2"/>
  <c r="M54" i="2"/>
  <c r="L54" i="2"/>
  <c r="H54" i="2"/>
  <c r="G54" i="2"/>
  <c r="M44" i="2"/>
  <c r="L44" i="2"/>
  <c r="K44" i="2"/>
  <c r="J44" i="2"/>
  <c r="I44" i="2"/>
  <c r="H44" i="2"/>
  <c r="G44" i="2"/>
  <c r="F44" i="2"/>
  <c r="M43" i="2"/>
  <c r="L43" i="2"/>
  <c r="K43" i="2"/>
  <c r="J43" i="2"/>
  <c r="I43" i="2"/>
  <c r="H43" i="2"/>
  <c r="G43" i="2"/>
  <c r="F43" i="2"/>
  <c r="M42" i="2"/>
  <c r="L42" i="2"/>
  <c r="K42" i="2"/>
  <c r="J42" i="2"/>
  <c r="I42" i="2"/>
  <c r="M41" i="2"/>
  <c r="L41" i="2"/>
  <c r="K41" i="2"/>
  <c r="J41" i="2"/>
  <c r="I41" i="2"/>
  <c r="H41" i="2"/>
  <c r="G41" i="2"/>
  <c r="F41" i="2"/>
  <c r="F113" i="2"/>
  <c r="F70" i="2"/>
  <c r="F35" i="2"/>
  <c r="N35" i="2"/>
  <c r="G4" i="2"/>
  <c r="G4" i="3" s="1"/>
  <c r="G113" i="2" l="1"/>
  <c r="G70" i="2"/>
  <c r="H4" i="2"/>
  <c r="G35" i="2"/>
  <c r="G42" i="2"/>
  <c r="J54" i="2"/>
  <c r="H4" i="3" l="1"/>
  <c r="H35" i="2"/>
  <c r="I4" i="2"/>
  <c r="H113" i="2"/>
  <c r="H70" i="2"/>
  <c r="G58" i="2"/>
  <c r="H58" i="2"/>
  <c r="I58" i="2"/>
  <c r="J58" i="2"/>
  <c r="K58" i="2"/>
  <c r="L58" i="2"/>
  <c r="M58" i="2"/>
  <c r="G100" i="2"/>
  <c r="H100" i="2"/>
  <c r="H8" i="3" s="1"/>
  <c r="H111" i="3" s="1"/>
  <c r="H114" i="3" s="1"/>
  <c r="H117" i="3" s="1"/>
  <c r="I100" i="2"/>
  <c r="I8" i="3" s="1"/>
  <c r="I111" i="3" s="1"/>
  <c r="I114" i="3" s="1"/>
  <c r="I117" i="3" s="1"/>
  <c r="J100" i="2"/>
  <c r="J8" i="3" s="1"/>
  <c r="J111" i="3" s="1"/>
  <c r="J114" i="3" s="1"/>
  <c r="J117" i="3" s="1"/>
  <c r="K100" i="2"/>
  <c r="K8" i="3" s="1"/>
  <c r="K111" i="3" s="1"/>
  <c r="K114" i="3" s="1"/>
  <c r="K117" i="3" s="1"/>
  <c r="L100" i="2"/>
  <c r="M100" i="2"/>
  <c r="C8" i="9"/>
  <c r="L8" i="9"/>
  <c r="AW52" i="9"/>
  <c r="D52" i="9"/>
  <c r="AW48" i="9"/>
  <c r="D48" i="9"/>
  <c r="AW44" i="9"/>
  <c r="D44" i="9"/>
  <c r="AW40" i="9"/>
  <c r="D40" i="9"/>
  <c r="AW36" i="9"/>
  <c r="D36" i="9"/>
  <c r="AW28" i="9"/>
  <c r="Z20" i="9"/>
  <c r="AW24" i="9"/>
  <c r="AM24" i="9"/>
  <c r="Z16" i="9"/>
  <c r="P16" i="9"/>
  <c r="AW20" i="9"/>
  <c r="AM20" i="9"/>
  <c r="Z12" i="9"/>
  <c r="P12" i="9"/>
  <c r="AW16" i="9"/>
  <c r="AM16" i="9"/>
  <c r="AW12" i="9"/>
  <c r="AM12" i="9"/>
  <c r="AM8" i="9"/>
  <c r="AD8" i="9"/>
  <c r="AD4" i="9"/>
  <c r="Q8" i="6"/>
  <c r="AJ52" i="6"/>
  <c r="D52" i="6"/>
  <c r="AJ48" i="6"/>
  <c r="D48" i="6"/>
  <c r="AJ44" i="6"/>
  <c r="D44" i="6"/>
  <c r="AJ40" i="6"/>
  <c r="D40" i="6"/>
  <c r="AJ36" i="6"/>
  <c r="D36" i="6"/>
  <c r="AJ28" i="6"/>
  <c r="M28" i="6"/>
  <c r="AJ24" i="6"/>
  <c r="Z24" i="6"/>
  <c r="M24" i="6"/>
  <c r="C24" i="6"/>
  <c r="AJ20" i="6"/>
  <c r="Z20" i="6"/>
  <c r="M20" i="6"/>
  <c r="C20" i="6"/>
  <c r="AJ16" i="6"/>
  <c r="Z16" i="6"/>
  <c r="M16" i="6"/>
  <c r="C16" i="6"/>
  <c r="AJ12" i="6"/>
  <c r="Z12" i="6"/>
  <c r="M12" i="6"/>
  <c r="C12" i="6"/>
  <c r="Z8" i="6"/>
  <c r="H8" i="6"/>
  <c r="Q4" i="6"/>
  <c r="F131" i="2"/>
  <c r="F133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G133" i="2"/>
  <c r="H133" i="2"/>
  <c r="I133" i="2"/>
  <c r="J133" i="2"/>
  <c r="K133" i="2"/>
  <c r="L133" i="2"/>
  <c r="M133" i="2"/>
  <c r="F132" i="2"/>
  <c r="G121" i="2"/>
  <c r="H121" i="2"/>
  <c r="H123" i="2" s="1"/>
  <c r="I121" i="2"/>
  <c r="I123" i="2" s="1"/>
  <c r="J121" i="2"/>
  <c r="J123" i="2" s="1"/>
  <c r="K121" i="2"/>
  <c r="K123" i="2" s="1"/>
  <c r="L121" i="2"/>
  <c r="L123" i="2" s="1"/>
  <c r="M121" i="2"/>
  <c r="M123" i="2" s="1"/>
  <c r="G122" i="2"/>
  <c r="H122" i="2"/>
  <c r="I122" i="2"/>
  <c r="J122" i="2"/>
  <c r="K122" i="2"/>
  <c r="L122" i="2"/>
  <c r="M122" i="2"/>
  <c r="G124" i="2"/>
  <c r="H124" i="2"/>
  <c r="I124" i="2"/>
  <c r="J124" i="2"/>
  <c r="K124" i="2"/>
  <c r="L124" i="2"/>
  <c r="M124" i="2"/>
  <c r="H126" i="2"/>
  <c r="I126" i="2"/>
  <c r="J126" i="2"/>
  <c r="K126" i="2"/>
  <c r="F124" i="2"/>
  <c r="F122" i="2"/>
  <c r="F121" i="2"/>
  <c r="F123" i="2" s="1"/>
  <c r="N203" i="3"/>
  <c r="D90" i="3"/>
  <c r="M61" i="3" l="1"/>
  <c r="M125" i="2"/>
  <c r="M126" i="2"/>
  <c r="M8" i="3"/>
  <c r="M111" i="3" s="1"/>
  <c r="M114" i="3" s="1"/>
  <c r="M117" i="3" s="1"/>
  <c r="L61" i="3"/>
  <c r="L125" i="2"/>
  <c r="G126" i="2"/>
  <c r="G8" i="3"/>
  <c r="G111" i="3" s="1"/>
  <c r="G114" i="3" s="1"/>
  <c r="G117" i="3" s="1"/>
  <c r="L126" i="2"/>
  <c r="L8" i="3"/>
  <c r="L111" i="3" s="1"/>
  <c r="L114" i="3" s="1"/>
  <c r="L117" i="3" s="1"/>
  <c r="K61" i="3"/>
  <c r="K125" i="2"/>
  <c r="F61" i="3"/>
  <c r="F125" i="2"/>
  <c r="J61" i="3"/>
  <c r="J125" i="2"/>
  <c r="I61" i="3"/>
  <c r="I125" i="2"/>
  <c r="H61" i="3"/>
  <c r="H125" i="2"/>
  <c r="G123" i="2"/>
  <c r="J4" i="2"/>
  <c r="I70" i="2"/>
  <c r="I113" i="2"/>
  <c r="I4" i="3"/>
  <c r="I35" i="2"/>
  <c r="D194" i="3"/>
  <c r="D200" i="3"/>
  <c r="D64" i="3"/>
  <c r="D198" i="3" s="1"/>
  <c r="D55" i="3"/>
  <c r="D58" i="3" s="1"/>
  <c r="D63" i="3" s="1"/>
  <c r="D197" i="3" s="1"/>
  <c r="H146" i="3"/>
  <c r="I146" i="3"/>
  <c r="J146" i="3"/>
  <c r="K146" i="3"/>
  <c r="L146" i="3"/>
  <c r="M146" i="3"/>
  <c r="H147" i="3"/>
  <c r="I147" i="3"/>
  <c r="J147" i="3"/>
  <c r="K147" i="3"/>
  <c r="L147" i="3"/>
  <c r="M147" i="3"/>
  <c r="G147" i="3"/>
  <c r="G146" i="3"/>
  <c r="D168" i="3"/>
  <c r="D135" i="3"/>
  <c r="D111" i="3"/>
  <c r="D114" i="3" s="1"/>
  <c r="D117" i="3" s="1"/>
  <c r="H116" i="3" l="1"/>
  <c r="H119" i="3" s="1"/>
  <c r="H122" i="3" s="1"/>
  <c r="Q60" i="3"/>
  <c r="K116" i="3"/>
  <c r="K119" i="3" s="1"/>
  <c r="K122" i="3" s="1"/>
  <c r="T60" i="3"/>
  <c r="G61" i="3"/>
  <c r="G125" i="2"/>
  <c r="G127" i="2" s="1"/>
  <c r="G17" i="3" s="1"/>
  <c r="F116" i="3"/>
  <c r="F119" i="3" s="1"/>
  <c r="F122" i="3" s="1"/>
  <c r="O60" i="3"/>
  <c r="L116" i="3"/>
  <c r="L119" i="3" s="1"/>
  <c r="L122" i="3" s="1"/>
  <c r="U60" i="3"/>
  <c r="J116" i="3"/>
  <c r="J119" i="3" s="1"/>
  <c r="J122" i="3" s="1"/>
  <c r="S60" i="3"/>
  <c r="I116" i="3"/>
  <c r="I119" i="3" s="1"/>
  <c r="I122" i="3" s="1"/>
  <c r="R60" i="3"/>
  <c r="M116" i="3"/>
  <c r="M119" i="3" s="1"/>
  <c r="M122" i="3" s="1"/>
  <c r="V60" i="3"/>
  <c r="K4" i="2"/>
  <c r="J70" i="2"/>
  <c r="J4" i="3"/>
  <c r="J113" i="2"/>
  <c r="J35" i="2"/>
  <c r="Q146" i="3"/>
  <c r="E38" i="6" s="1"/>
  <c r="U146" i="3"/>
  <c r="I38" i="6" s="1"/>
  <c r="V146" i="3"/>
  <c r="J38" i="9" s="1"/>
  <c r="T146" i="3"/>
  <c r="H38" i="6" s="1"/>
  <c r="J127" i="2"/>
  <c r="J17" i="3" s="1"/>
  <c r="K127" i="2"/>
  <c r="K17" i="3" s="1"/>
  <c r="I127" i="2"/>
  <c r="I17" i="3" s="1"/>
  <c r="H127" i="2"/>
  <c r="H17" i="3" s="1"/>
  <c r="L127" i="2"/>
  <c r="L17" i="3" s="1"/>
  <c r="M127" i="2"/>
  <c r="M17" i="3" s="1"/>
  <c r="S146" i="3"/>
  <c r="J162" i="3" s="1"/>
  <c r="H38" i="9"/>
  <c r="R146" i="3"/>
  <c r="I162" i="3" s="1"/>
  <c r="O99" i="3"/>
  <c r="D195" i="3"/>
  <c r="K162" i="3"/>
  <c r="K168" i="3" s="1"/>
  <c r="P146" i="3"/>
  <c r="G116" i="3" l="1"/>
  <c r="G119" i="3" s="1"/>
  <c r="G122" i="3" s="1"/>
  <c r="P60" i="3"/>
  <c r="L4" i="2"/>
  <c r="K4" i="3"/>
  <c r="K113" i="2"/>
  <c r="K70" i="2"/>
  <c r="K35" i="2"/>
  <c r="E38" i="9"/>
  <c r="H162" i="3"/>
  <c r="H168" i="3" s="1"/>
  <c r="J38" i="6"/>
  <c r="M162" i="3"/>
  <c r="M168" i="3" s="1"/>
  <c r="I38" i="9"/>
  <c r="L162" i="3"/>
  <c r="F38" i="6"/>
  <c r="F38" i="9"/>
  <c r="AW26" i="9"/>
  <c r="AJ26" i="6"/>
  <c r="G38" i="6"/>
  <c r="G38" i="9"/>
  <c r="G162" i="3"/>
  <c r="G168" i="3" s="1"/>
  <c r="D38" i="9"/>
  <c r="D38" i="6"/>
  <c r="L168" i="3"/>
  <c r="I168" i="3"/>
  <c r="J168" i="3"/>
  <c r="M4" i="2" l="1"/>
  <c r="L113" i="2"/>
  <c r="L70" i="2"/>
  <c r="L4" i="3"/>
  <c r="L35" i="2"/>
  <c r="D73" i="3"/>
  <c r="D44" i="3"/>
  <c r="D36" i="3" s="1"/>
  <c r="D201" i="3" s="1"/>
  <c r="D50" i="3"/>
  <c r="D176" i="3" s="1"/>
  <c r="M35" i="2" l="1"/>
  <c r="M113" i="2"/>
  <c r="M70" i="2"/>
  <c r="M4" i="3"/>
  <c r="U93" i="3"/>
  <c r="T93" i="3"/>
  <c r="S93" i="3"/>
  <c r="R93" i="3"/>
  <c r="P93" i="3"/>
  <c r="Q93" i="3"/>
  <c r="V93" i="3"/>
  <c r="H177" i="3"/>
  <c r="G177" i="3"/>
  <c r="G183" i="3"/>
  <c r="G207" i="3" s="1"/>
  <c r="R22" i="3"/>
  <c r="I177" i="3"/>
  <c r="L183" i="3"/>
  <c r="L207" i="3" s="1"/>
  <c r="F177" i="3"/>
  <c r="M177" i="3"/>
  <c r="D110" i="3"/>
  <c r="D180" i="3"/>
  <c r="J177" i="3"/>
  <c r="M183" i="3"/>
  <c r="M207" i="3" s="1"/>
  <c r="K183" i="3"/>
  <c r="K207" i="3" s="1"/>
  <c r="J183" i="3"/>
  <c r="J207" i="3" s="1"/>
  <c r="L177" i="3"/>
  <c r="H183" i="3"/>
  <c r="H207" i="3" s="1"/>
  <c r="I183" i="3"/>
  <c r="I207" i="3" s="1"/>
  <c r="K177" i="3"/>
  <c r="D29" i="3"/>
  <c r="D20" i="3" s="1"/>
  <c r="D72" i="3" s="1"/>
  <c r="D40" i="3"/>
  <c r="S96" i="3"/>
  <c r="Q96" i="3"/>
  <c r="R96" i="3"/>
  <c r="M201" i="3"/>
  <c r="I201" i="3"/>
  <c r="AQ22" i="6" l="1"/>
  <c r="BD22" i="9"/>
  <c r="AX22" i="9"/>
  <c r="AK22" i="6"/>
  <c r="BC22" i="9"/>
  <c r="AP22" i="6"/>
  <c r="BB22" i="9"/>
  <c r="AO22" i="6"/>
  <c r="AL22" i="6"/>
  <c r="AY22" i="9"/>
  <c r="AM22" i="6"/>
  <c r="AZ22" i="9"/>
  <c r="BA22" i="9"/>
  <c r="AN22" i="6"/>
  <c r="AC22" i="9"/>
  <c r="P30" i="6"/>
  <c r="L201" i="3"/>
  <c r="T22" i="3"/>
  <c r="T47" i="3"/>
  <c r="K201" i="3"/>
  <c r="P32" i="3"/>
  <c r="G201" i="3"/>
  <c r="O32" i="3"/>
  <c r="F201" i="3"/>
  <c r="Q32" i="3"/>
  <c r="H201" i="3"/>
  <c r="J201" i="3"/>
  <c r="D182" i="3"/>
  <c r="D204" i="3"/>
  <c r="D206" i="3" s="1"/>
  <c r="S116" i="3"/>
  <c r="U47" i="3"/>
  <c r="S22" i="3"/>
  <c r="S75" i="3"/>
  <c r="J179" i="3"/>
  <c r="J203" i="3" s="1"/>
  <c r="F179" i="3"/>
  <c r="F203" i="3" s="1"/>
  <c r="G179" i="3"/>
  <c r="G203" i="3" s="1"/>
  <c r="T81" i="3"/>
  <c r="K179" i="3"/>
  <c r="K203" i="3" s="1"/>
  <c r="U84" i="3"/>
  <c r="L179" i="3"/>
  <c r="V78" i="3"/>
  <c r="M179" i="3"/>
  <c r="M203" i="3" s="1"/>
  <c r="D75" i="3"/>
  <c r="D78" i="3" s="1"/>
  <c r="D82" i="3" s="1"/>
  <c r="D179" i="3"/>
  <c r="D203" i="3" s="1"/>
  <c r="R81" i="3"/>
  <c r="I179" i="3"/>
  <c r="I203" i="3" s="1"/>
  <c r="H179" i="3"/>
  <c r="H203" i="3" s="1"/>
  <c r="T116" i="3"/>
  <c r="R116" i="3"/>
  <c r="U116" i="3"/>
  <c r="V116" i="3"/>
  <c r="P116" i="3"/>
  <c r="Q116" i="3"/>
  <c r="D23" i="3"/>
  <c r="D26" i="3" s="1"/>
  <c r="D33" i="3"/>
  <c r="D48" i="3"/>
  <c r="V22" i="3"/>
  <c r="O22" i="3"/>
  <c r="Q22" i="3"/>
  <c r="V96" i="3"/>
  <c r="U96" i="3"/>
  <c r="O96" i="3"/>
  <c r="T96" i="3"/>
  <c r="P96" i="3"/>
  <c r="F100" i="2"/>
  <c r="F8" i="3" s="1"/>
  <c r="F111" i="3" s="1"/>
  <c r="F114" i="3" s="1"/>
  <c r="F117" i="3" s="1"/>
  <c r="G90" i="2"/>
  <c r="G132" i="3" s="1"/>
  <c r="G135" i="3" s="1"/>
  <c r="H90" i="2"/>
  <c r="H132" i="3" s="1"/>
  <c r="H135" i="3" s="1"/>
  <c r="I90" i="2"/>
  <c r="I132" i="3" s="1"/>
  <c r="I135" i="3" s="1"/>
  <c r="J90" i="2"/>
  <c r="J132" i="3" s="1"/>
  <c r="J135" i="3" s="1"/>
  <c r="K90" i="2"/>
  <c r="K132" i="3" s="1"/>
  <c r="K135" i="3" s="1"/>
  <c r="L90" i="2"/>
  <c r="L132" i="3" s="1"/>
  <c r="L135" i="3" s="1"/>
  <c r="M90" i="2"/>
  <c r="M132" i="3" s="1"/>
  <c r="M135" i="3" s="1"/>
  <c r="F90" i="2"/>
  <c r="F132" i="3" s="1"/>
  <c r="F135" i="3" s="1"/>
  <c r="G78" i="2"/>
  <c r="G131" i="3" s="1"/>
  <c r="G134" i="3" s="1"/>
  <c r="H78" i="2"/>
  <c r="H131" i="3" s="1"/>
  <c r="H134" i="3" s="1"/>
  <c r="I78" i="2"/>
  <c r="I131" i="3" s="1"/>
  <c r="I134" i="3" s="1"/>
  <c r="J78" i="2"/>
  <c r="J131" i="3" s="1"/>
  <c r="J134" i="3" s="1"/>
  <c r="K78" i="2"/>
  <c r="K131" i="3" s="1"/>
  <c r="K134" i="3" s="1"/>
  <c r="L78" i="2"/>
  <c r="L131" i="3" s="1"/>
  <c r="L134" i="3" s="1"/>
  <c r="M78" i="2"/>
  <c r="M131" i="3" s="1"/>
  <c r="M134" i="3" s="1"/>
  <c r="F78" i="2"/>
  <c r="F58" i="2"/>
  <c r="G50" i="2"/>
  <c r="H50" i="2"/>
  <c r="I50" i="2"/>
  <c r="J50" i="2"/>
  <c r="K50" i="2"/>
  <c r="L50" i="2"/>
  <c r="M50" i="2"/>
  <c r="F50" i="2"/>
  <c r="F83" i="2" l="1"/>
  <c r="F11" i="3" s="1"/>
  <c r="F73" i="3" s="1"/>
  <c r="F110" i="3" s="1"/>
  <c r="F131" i="3"/>
  <c r="F134" i="3" s="1"/>
  <c r="I83" i="2"/>
  <c r="I11" i="3" s="1"/>
  <c r="I73" i="3" s="1"/>
  <c r="I110" i="3" s="1"/>
  <c r="I130" i="2"/>
  <c r="I134" i="2" s="1"/>
  <c r="I14" i="3" s="1"/>
  <c r="H83" i="2"/>
  <c r="H11" i="3" s="1"/>
  <c r="H73" i="3" s="1"/>
  <c r="H110" i="3" s="1"/>
  <c r="H130" i="2"/>
  <c r="H134" i="2" s="1"/>
  <c r="H14" i="3" s="1"/>
  <c r="G130" i="2"/>
  <c r="G134" i="2" s="1"/>
  <c r="G14" i="3" s="1"/>
  <c r="G83" i="2"/>
  <c r="G11" i="3" s="1"/>
  <c r="G73" i="3" s="1"/>
  <c r="G110" i="3" s="1"/>
  <c r="V131" i="3"/>
  <c r="M130" i="2"/>
  <c r="M134" i="2" s="1"/>
  <c r="M14" i="3" s="1"/>
  <c r="M83" i="2"/>
  <c r="M11" i="3" s="1"/>
  <c r="M73" i="3" s="1"/>
  <c r="M110" i="3" s="1"/>
  <c r="U131" i="3"/>
  <c r="L130" i="2"/>
  <c r="L134" i="2" s="1"/>
  <c r="L14" i="3" s="1"/>
  <c r="L83" i="2"/>
  <c r="L11" i="3" s="1"/>
  <c r="L73" i="3" s="1"/>
  <c r="L110" i="3" s="1"/>
  <c r="T131" i="3"/>
  <c r="K83" i="2"/>
  <c r="K11" i="3" s="1"/>
  <c r="K73" i="3" s="1"/>
  <c r="K110" i="3" s="1"/>
  <c r="K130" i="2"/>
  <c r="K134" i="2" s="1"/>
  <c r="K14" i="3" s="1"/>
  <c r="J83" i="2"/>
  <c r="J11" i="3" s="1"/>
  <c r="J73" i="3" s="1"/>
  <c r="J110" i="3" s="1"/>
  <c r="J130" i="2"/>
  <c r="J134" i="2" s="1"/>
  <c r="J14" i="3" s="1"/>
  <c r="AQ26" i="9"/>
  <c r="AD26" i="6"/>
  <c r="AO14" i="6"/>
  <c r="BB14" i="9"/>
  <c r="AT14" i="9"/>
  <c r="AG14" i="6"/>
  <c r="AM14" i="6"/>
  <c r="AZ14" i="9"/>
  <c r="AS18" i="9"/>
  <c r="AF18" i="6"/>
  <c r="AG22" i="9"/>
  <c r="T30" i="6"/>
  <c r="R30" i="6"/>
  <c r="AE22" i="9"/>
  <c r="AB22" i="9"/>
  <c r="O30" i="6"/>
  <c r="Z22" i="9"/>
  <c r="M30" i="6"/>
  <c r="AD22" i="9"/>
  <c r="Q30" i="6"/>
  <c r="N22" i="6"/>
  <c r="AA14" i="9"/>
  <c r="O22" i="6"/>
  <c r="AB14" i="9"/>
  <c r="S14" i="6"/>
  <c r="R14" i="6"/>
  <c r="Z14" i="9"/>
  <c r="M22" i="6"/>
  <c r="AM38" i="6"/>
  <c r="AZ38" i="9"/>
  <c r="AO38" i="6"/>
  <c r="BB38" i="9"/>
  <c r="AQ38" i="6"/>
  <c r="BD38" i="9"/>
  <c r="AP38" i="6"/>
  <c r="BC38" i="9"/>
  <c r="AL38" i="6"/>
  <c r="AY38" i="9"/>
  <c r="AN38" i="6"/>
  <c r="BA38" i="9"/>
  <c r="AX38" i="9"/>
  <c r="AK38" i="6"/>
  <c r="F130" i="2"/>
  <c r="F134" i="2" s="1"/>
  <c r="F14" i="3" s="1"/>
  <c r="F126" i="2"/>
  <c r="F127" i="2" s="1"/>
  <c r="F17" i="3" s="1"/>
  <c r="L203" i="3"/>
  <c r="T39" i="3"/>
  <c r="R18" i="6" s="1"/>
  <c r="R75" i="3"/>
  <c r="T25" i="3"/>
  <c r="T32" i="3"/>
  <c r="O39" i="3"/>
  <c r="O47" i="3"/>
  <c r="O25" i="3"/>
  <c r="Q39" i="3"/>
  <c r="S81" i="3"/>
  <c r="U39" i="3"/>
  <c r="S18" i="6" s="1"/>
  <c r="I93" i="2"/>
  <c r="T75" i="3"/>
  <c r="G93" i="2"/>
  <c r="G113" i="3" s="1"/>
  <c r="Q25" i="3"/>
  <c r="Q47" i="3"/>
  <c r="F93" i="2"/>
  <c r="F113" i="3" s="1"/>
  <c r="M93" i="2"/>
  <c r="M113" i="3" s="1"/>
  <c r="H93" i="2"/>
  <c r="H113" i="3" s="1"/>
  <c r="L93" i="2"/>
  <c r="L113" i="3" s="1"/>
  <c r="P39" i="3"/>
  <c r="N18" i="6" s="1"/>
  <c r="R131" i="3"/>
  <c r="K93" i="2"/>
  <c r="K113" i="3" s="1"/>
  <c r="P25" i="3"/>
  <c r="P47" i="3"/>
  <c r="Q131" i="3"/>
  <c r="J93" i="2"/>
  <c r="J113" i="3" s="1"/>
  <c r="R87" i="3"/>
  <c r="R78" i="3"/>
  <c r="U25" i="3"/>
  <c r="U32" i="3"/>
  <c r="V81" i="3"/>
  <c r="U78" i="3"/>
  <c r="V84" i="3"/>
  <c r="U81" i="3"/>
  <c r="U75" i="3"/>
  <c r="V75" i="3"/>
  <c r="Q75" i="3"/>
  <c r="O75" i="3"/>
  <c r="D84" i="3"/>
  <c r="D88" i="3" s="1"/>
  <c r="P75" i="3"/>
  <c r="R32" i="3"/>
  <c r="R47" i="3"/>
  <c r="R39" i="3"/>
  <c r="P18" i="6" s="1"/>
  <c r="V32" i="3"/>
  <c r="V39" i="3"/>
  <c r="T18" i="6" s="1"/>
  <c r="V47" i="3"/>
  <c r="S32" i="3"/>
  <c r="S39" i="3"/>
  <c r="Q18" i="6" s="1"/>
  <c r="S47" i="3"/>
  <c r="R25" i="3"/>
  <c r="V25" i="3"/>
  <c r="S25" i="3"/>
  <c r="P22" i="3"/>
  <c r="U22" i="3"/>
  <c r="U87" i="3"/>
  <c r="T87" i="3"/>
  <c r="T78" i="3"/>
  <c r="G9" i="2"/>
  <c r="G19" i="3" s="1"/>
  <c r="H9" i="2"/>
  <c r="I9" i="2"/>
  <c r="J9" i="2"/>
  <c r="J19" i="3" s="1"/>
  <c r="K9" i="2"/>
  <c r="L9" i="2"/>
  <c r="L19" i="3" s="1"/>
  <c r="M9" i="2"/>
  <c r="M19" i="3" s="1"/>
  <c r="N14" i="2"/>
  <c r="N18" i="2" s="1"/>
  <c r="F9" i="2"/>
  <c r="T19" i="3" l="1"/>
  <c r="K19" i="3"/>
  <c r="H19" i="3"/>
  <c r="Q19" i="3" s="1"/>
  <c r="I113" i="3"/>
  <c r="R113" i="3" s="1"/>
  <c r="R19" i="3"/>
  <c r="S18" i="9" s="1"/>
  <c r="I19" i="3"/>
  <c r="O19" i="3"/>
  <c r="F19" i="3"/>
  <c r="O18" i="6"/>
  <c r="M18" i="6"/>
  <c r="S131" i="3"/>
  <c r="BA46" i="9" s="1"/>
  <c r="T134" i="3"/>
  <c r="L158" i="3"/>
  <c r="M159" i="3"/>
  <c r="I159" i="3"/>
  <c r="H158" i="3"/>
  <c r="K159" i="3"/>
  <c r="J158" i="3"/>
  <c r="M158" i="3"/>
  <c r="U134" i="3"/>
  <c r="P131" i="3"/>
  <c r="AX46" i="9" s="1"/>
  <c r="J159" i="3"/>
  <c r="I158" i="3"/>
  <c r="L159" i="3"/>
  <c r="K158" i="3"/>
  <c r="H159" i="3"/>
  <c r="AZ46" i="9"/>
  <c r="AM46" i="6"/>
  <c r="AY46" i="9"/>
  <c r="AL46" i="6"/>
  <c r="BB46" i="9"/>
  <c r="AO46" i="6"/>
  <c r="AP46" i="6"/>
  <c r="BC46" i="9"/>
  <c r="BD46" i="9"/>
  <c r="AQ46" i="6"/>
  <c r="BB18" i="9"/>
  <c r="AO18" i="6"/>
  <c r="AP26" i="9"/>
  <c r="AC26" i="6"/>
  <c r="Z26" i="6"/>
  <c r="AM26" i="9"/>
  <c r="AR14" i="9"/>
  <c r="AE14" i="6"/>
  <c r="AN26" i="9"/>
  <c r="AA26" i="6"/>
  <c r="AZ18" i="9"/>
  <c r="AM18" i="6"/>
  <c r="AQ14" i="6"/>
  <c r="BD14" i="9"/>
  <c r="BC18" i="9"/>
  <c r="AP18" i="6"/>
  <c r="AP14" i="9"/>
  <c r="AC14" i="6"/>
  <c r="AB26" i="6"/>
  <c r="AO26" i="9"/>
  <c r="AR26" i="9"/>
  <c r="AE26" i="6"/>
  <c r="AT26" i="9"/>
  <c r="AG26" i="6"/>
  <c r="AS26" i="9"/>
  <c r="AF26" i="6"/>
  <c r="AP14" i="6"/>
  <c r="BC14" i="9"/>
  <c r="AN14" i="6"/>
  <c r="BA14" i="9"/>
  <c r="AG18" i="6"/>
  <c r="AT18" i="9"/>
  <c r="AS14" i="9"/>
  <c r="AF14" i="6"/>
  <c r="S30" i="6"/>
  <c r="AF22" i="9"/>
  <c r="AA22" i="9"/>
  <c r="N30" i="6"/>
  <c r="U18" i="9"/>
  <c r="H26" i="6"/>
  <c r="N26" i="6"/>
  <c r="AA18" i="9"/>
  <c r="AG14" i="9"/>
  <c r="T22" i="6"/>
  <c r="P14" i="6"/>
  <c r="P22" i="6"/>
  <c r="AC14" i="9"/>
  <c r="S22" i="6"/>
  <c r="AF14" i="9"/>
  <c r="S26" i="6"/>
  <c r="AF18" i="9"/>
  <c r="O14" i="6"/>
  <c r="R22" i="6"/>
  <c r="AE14" i="9"/>
  <c r="T14" i="6"/>
  <c r="F26" i="6"/>
  <c r="AE18" i="9"/>
  <c r="R26" i="6"/>
  <c r="AD18" i="9"/>
  <c r="Q26" i="6"/>
  <c r="T26" i="6"/>
  <c r="AG18" i="9"/>
  <c r="Q14" i="6"/>
  <c r="N14" i="6"/>
  <c r="O26" i="6"/>
  <c r="AB18" i="9"/>
  <c r="P26" i="6"/>
  <c r="AC18" i="9"/>
  <c r="Q22" i="6"/>
  <c r="AD14" i="9"/>
  <c r="C26" i="6"/>
  <c r="P18" i="9"/>
  <c r="M26" i="6"/>
  <c r="Z18" i="9"/>
  <c r="M14" i="6"/>
  <c r="O131" i="3"/>
  <c r="O134" i="3"/>
  <c r="F103" i="2"/>
  <c r="I14" i="2"/>
  <c r="I28" i="3" s="1"/>
  <c r="I120" i="3" s="1"/>
  <c r="I123" i="3" s="1"/>
  <c r="I137" i="3" s="1"/>
  <c r="K14" i="2"/>
  <c r="K28" i="3" s="1"/>
  <c r="K120" i="3" s="1"/>
  <c r="K123" i="3" s="1"/>
  <c r="K137" i="3" s="1"/>
  <c r="I103" i="2"/>
  <c r="S78" i="3"/>
  <c r="S134" i="3"/>
  <c r="R134" i="3"/>
  <c r="V134" i="3"/>
  <c r="G14" i="2"/>
  <c r="G28" i="3" s="1"/>
  <c r="G120" i="3" s="1"/>
  <c r="G123" i="3" s="1"/>
  <c r="G137" i="3" s="1"/>
  <c r="P19" i="3"/>
  <c r="T113" i="3"/>
  <c r="K103" i="2"/>
  <c r="F183" i="3"/>
  <c r="F207" i="3" s="1"/>
  <c r="H14" i="2"/>
  <c r="H28" i="3" s="1"/>
  <c r="H120" i="3" s="1"/>
  <c r="H123" i="3" s="1"/>
  <c r="H137" i="3" s="1"/>
  <c r="M14" i="2"/>
  <c r="M28" i="3" s="1"/>
  <c r="M120" i="3" s="1"/>
  <c r="M123" i="3" s="1"/>
  <c r="M137" i="3" s="1"/>
  <c r="V19" i="3"/>
  <c r="Q113" i="3"/>
  <c r="H103" i="2"/>
  <c r="P134" i="3"/>
  <c r="L14" i="2"/>
  <c r="L28" i="3" s="1"/>
  <c r="L120" i="3" s="1"/>
  <c r="L123" i="3" s="1"/>
  <c r="L137" i="3" s="1"/>
  <c r="U19" i="3"/>
  <c r="Q134" i="3"/>
  <c r="U113" i="3"/>
  <c r="L103" i="2"/>
  <c r="J14" i="2"/>
  <c r="S19" i="3"/>
  <c r="V113" i="3"/>
  <c r="M103" i="2"/>
  <c r="F14" i="2"/>
  <c r="P113" i="3"/>
  <c r="G103" i="2"/>
  <c r="S113" i="3"/>
  <c r="J103" i="2"/>
  <c r="G159" i="3"/>
  <c r="G158" i="3"/>
  <c r="R90" i="3"/>
  <c r="R99" i="3"/>
  <c r="R102" i="3" s="1"/>
  <c r="R84" i="3"/>
  <c r="U90" i="3"/>
  <c r="P78" i="3"/>
  <c r="P81" i="3"/>
  <c r="O81" i="3"/>
  <c r="O78" i="3"/>
  <c r="Q81" i="3"/>
  <c r="Q78" i="3"/>
  <c r="U99" i="3"/>
  <c r="T99" i="3"/>
  <c r="T84" i="3"/>
  <c r="R18" i="9" l="1"/>
  <c r="E26" i="6"/>
  <c r="F28" i="3"/>
  <c r="AN46" i="6"/>
  <c r="U158" i="3"/>
  <c r="I50" i="6" s="1"/>
  <c r="S122" i="3"/>
  <c r="J28" i="3"/>
  <c r="J120" i="3" s="1"/>
  <c r="J123" i="3" s="1"/>
  <c r="J137" i="3" s="1"/>
  <c r="H18" i="2"/>
  <c r="H35" i="3" s="1"/>
  <c r="H64" i="3" s="1"/>
  <c r="T158" i="3"/>
  <c r="H50" i="9" s="1"/>
  <c r="S158" i="3"/>
  <c r="F106" i="2"/>
  <c r="G50" i="9"/>
  <c r="G50" i="6"/>
  <c r="Q158" i="3"/>
  <c r="R158" i="3"/>
  <c r="V158" i="3"/>
  <c r="AK46" i="6"/>
  <c r="P122" i="3"/>
  <c r="P119" i="3"/>
  <c r="V122" i="3"/>
  <c r="V119" i="3"/>
  <c r="U122" i="3"/>
  <c r="U119" i="3"/>
  <c r="J150" i="3"/>
  <c r="Q122" i="3"/>
  <c r="Q119" i="3"/>
  <c r="L150" i="3"/>
  <c r="S119" i="3"/>
  <c r="BA42" i="9" s="1"/>
  <c r="AM50" i="6"/>
  <c r="AZ50" i="9"/>
  <c r="AW46" i="9"/>
  <c r="AJ46" i="6"/>
  <c r="AN50" i="6"/>
  <c r="BA50" i="9"/>
  <c r="AC22" i="6"/>
  <c r="AP22" i="9"/>
  <c r="AY50" i="9"/>
  <c r="AL50" i="6"/>
  <c r="BD50" i="9"/>
  <c r="AQ50" i="6"/>
  <c r="AW50" i="9"/>
  <c r="AJ50" i="6"/>
  <c r="BB50" i="9"/>
  <c r="AO50" i="6"/>
  <c r="AS22" i="9"/>
  <c r="AF22" i="6"/>
  <c r="BC50" i="9"/>
  <c r="AP50" i="6"/>
  <c r="AX50" i="9"/>
  <c r="AK50" i="6"/>
  <c r="AK14" i="6"/>
  <c r="AX14" i="9"/>
  <c r="S99" i="3"/>
  <c r="S87" i="3"/>
  <c r="AQ14" i="9"/>
  <c r="AD14" i="6"/>
  <c r="BC26" i="9"/>
  <c r="BC30" i="9" s="1"/>
  <c r="AP26" i="6"/>
  <c r="AP30" i="6" s="1"/>
  <c r="AW14" i="9"/>
  <c r="AJ14" i="6"/>
  <c r="AA14" i="6"/>
  <c r="AN14" i="9"/>
  <c r="AP18" i="9"/>
  <c r="AC18" i="6"/>
  <c r="AZ26" i="9"/>
  <c r="AZ30" i="9" s="1"/>
  <c r="AM26" i="6"/>
  <c r="AM30" i="6" s="1"/>
  <c r="AR18" i="9"/>
  <c r="AE18" i="6"/>
  <c r="BB26" i="9"/>
  <c r="BB30" i="9" s="1"/>
  <c r="AO26" i="6"/>
  <c r="AO30" i="6" s="1"/>
  <c r="V99" i="3"/>
  <c r="V87" i="3"/>
  <c r="AB14" i="6"/>
  <c r="AO14" i="9"/>
  <c r="AL14" i="6"/>
  <c r="AY14" i="9"/>
  <c r="U102" i="3"/>
  <c r="Z14" i="6"/>
  <c r="AM14" i="9"/>
  <c r="T102" i="3"/>
  <c r="D26" i="6"/>
  <c r="Q18" i="9"/>
  <c r="I26" i="6"/>
  <c r="V18" i="9"/>
  <c r="J26" i="6"/>
  <c r="W18" i="9"/>
  <c r="T18" i="9"/>
  <c r="G26" i="6"/>
  <c r="J106" i="2"/>
  <c r="H106" i="2"/>
  <c r="G106" i="2"/>
  <c r="M106" i="2"/>
  <c r="I106" i="2"/>
  <c r="K106" i="2"/>
  <c r="L106" i="2"/>
  <c r="K18" i="2"/>
  <c r="K35" i="3" s="1"/>
  <c r="K64" i="3" s="1"/>
  <c r="T28" i="3"/>
  <c r="I149" i="3"/>
  <c r="R28" i="3"/>
  <c r="R137" i="3"/>
  <c r="I18" i="2"/>
  <c r="I35" i="3" s="1"/>
  <c r="I64" i="3" s="1"/>
  <c r="T137" i="3"/>
  <c r="S84" i="3"/>
  <c r="V90" i="3"/>
  <c r="J18" i="2"/>
  <c r="S137" i="3"/>
  <c r="K150" i="3"/>
  <c r="J149" i="3"/>
  <c r="S28" i="3"/>
  <c r="M18" i="2"/>
  <c r="V137" i="3"/>
  <c r="M149" i="3"/>
  <c r="V28" i="3"/>
  <c r="G18" i="2"/>
  <c r="H150" i="3"/>
  <c r="G149" i="3"/>
  <c r="P137" i="3"/>
  <c r="P28" i="3"/>
  <c r="G150" i="3"/>
  <c r="F18" i="2"/>
  <c r="O113" i="3"/>
  <c r="K149" i="3"/>
  <c r="L18" i="2"/>
  <c r="U137" i="3"/>
  <c r="M150" i="3"/>
  <c r="L149" i="3"/>
  <c r="U28" i="3"/>
  <c r="P158" i="3"/>
  <c r="H116" i="2"/>
  <c r="I150" i="3"/>
  <c r="H149" i="3"/>
  <c r="Q137" i="3"/>
  <c r="Q28" i="3"/>
  <c r="D94" i="3"/>
  <c r="T90" i="3"/>
  <c r="O87" i="3"/>
  <c r="O84" i="3"/>
  <c r="P87" i="3"/>
  <c r="P84" i="3"/>
  <c r="Q87" i="3"/>
  <c r="Q84" i="3"/>
  <c r="L116" i="2" l="1"/>
  <c r="L35" i="3"/>
  <c r="L64" i="3" s="1"/>
  <c r="G116" i="2"/>
  <c r="G35" i="3"/>
  <c r="G64" i="3" s="1"/>
  <c r="F120" i="3"/>
  <c r="F123" i="3" s="1"/>
  <c r="O28" i="3"/>
  <c r="O30" i="3" s="1"/>
  <c r="F116" i="2"/>
  <c r="F35" i="3"/>
  <c r="F64" i="3" s="1"/>
  <c r="J116" i="2"/>
  <c r="J35" i="3"/>
  <c r="J64" i="3" s="1"/>
  <c r="I50" i="9"/>
  <c r="M116" i="2"/>
  <c r="M35" i="3"/>
  <c r="M64" i="3" s="1"/>
  <c r="U149" i="3"/>
  <c r="I42" i="9" s="1"/>
  <c r="U30" i="3"/>
  <c r="Q30" i="3"/>
  <c r="R30" i="3"/>
  <c r="S30" i="3"/>
  <c r="V30" i="3"/>
  <c r="T30" i="3"/>
  <c r="P30" i="3"/>
  <c r="S149" i="3"/>
  <c r="H50" i="6"/>
  <c r="F50" i="6"/>
  <c r="F50" i="9"/>
  <c r="R72" i="3"/>
  <c r="I180" i="3"/>
  <c r="P110" i="3"/>
  <c r="G182" i="3"/>
  <c r="P182" i="3" s="1"/>
  <c r="E50" i="6"/>
  <c r="E50" i="9"/>
  <c r="R110" i="3"/>
  <c r="I182" i="3"/>
  <c r="R182" i="3" s="1"/>
  <c r="J182" i="3"/>
  <c r="S182" i="3" s="1"/>
  <c r="S110" i="3"/>
  <c r="L180" i="3"/>
  <c r="U72" i="3"/>
  <c r="H182" i="3"/>
  <c r="Q182" i="3" s="1"/>
  <c r="Q110" i="3"/>
  <c r="Q72" i="3"/>
  <c r="H180" i="3"/>
  <c r="M182" i="3"/>
  <c r="V182" i="3" s="1"/>
  <c r="V110" i="3"/>
  <c r="P72" i="3"/>
  <c r="G180" i="3"/>
  <c r="M180" i="3"/>
  <c r="V72" i="3"/>
  <c r="J180" i="3"/>
  <c r="S72" i="3"/>
  <c r="T110" i="3"/>
  <c r="K182" i="3"/>
  <c r="T182" i="3" s="1"/>
  <c r="L182" i="3"/>
  <c r="U182" i="3" s="1"/>
  <c r="U110" i="3"/>
  <c r="J50" i="9"/>
  <c r="J50" i="6"/>
  <c r="K180" i="3"/>
  <c r="T72" i="3"/>
  <c r="AN42" i="6"/>
  <c r="R122" i="3"/>
  <c r="R119" i="3"/>
  <c r="T122" i="3"/>
  <c r="T119" i="3"/>
  <c r="BD42" i="9"/>
  <c r="AQ42" i="6"/>
  <c r="BC42" i="9"/>
  <c r="AP42" i="6"/>
  <c r="AL42" i="6"/>
  <c r="AY42" i="9"/>
  <c r="AX42" i="9"/>
  <c r="AK42" i="6"/>
  <c r="AT22" i="9"/>
  <c r="AG22" i="6"/>
  <c r="AQ54" i="6"/>
  <c r="BD54" i="9"/>
  <c r="BC54" i="9"/>
  <c r="AP54" i="6"/>
  <c r="AR22" i="9"/>
  <c r="AE22" i="6"/>
  <c r="BB54" i="9"/>
  <c r="AO54" i="6"/>
  <c r="AL54" i="6"/>
  <c r="AY54" i="9"/>
  <c r="G42" i="9"/>
  <c r="G42" i="6"/>
  <c r="BA54" i="9"/>
  <c r="AN54" i="6"/>
  <c r="AK54" i="6"/>
  <c r="AX54" i="9"/>
  <c r="I42" i="6"/>
  <c r="AZ54" i="9"/>
  <c r="AM54" i="6"/>
  <c r="AN18" i="9"/>
  <c r="AA18" i="6"/>
  <c r="AL18" i="6"/>
  <c r="AY18" i="9"/>
  <c r="Z18" i="6"/>
  <c r="AM18" i="9"/>
  <c r="S102" i="3"/>
  <c r="BA18" i="9"/>
  <c r="AN18" i="6"/>
  <c r="AO18" i="9"/>
  <c r="AB18" i="6"/>
  <c r="AK18" i="6"/>
  <c r="AX18" i="9"/>
  <c r="AJ18" i="6"/>
  <c r="AW18" i="9"/>
  <c r="BD18" i="9"/>
  <c r="AQ18" i="6"/>
  <c r="V102" i="3"/>
  <c r="AQ26" i="6"/>
  <c r="BD26" i="9"/>
  <c r="BA26" i="9"/>
  <c r="AN26" i="6"/>
  <c r="AQ18" i="9"/>
  <c r="AD18" i="6"/>
  <c r="U14" i="9"/>
  <c r="H22" i="6"/>
  <c r="I22" i="6"/>
  <c r="V14" i="9"/>
  <c r="P14" i="9"/>
  <c r="C22" i="6"/>
  <c r="W14" i="9"/>
  <c r="J22" i="6"/>
  <c r="D22" i="6"/>
  <c r="Q14" i="9"/>
  <c r="S14" i="9"/>
  <c r="F22" i="6"/>
  <c r="T14" i="9"/>
  <c r="G22" i="6"/>
  <c r="R14" i="9"/>
  <c r="E22" i="6"/>
  <c r="D50" i="9"/>
  <c r="D50" i="6"/>
  <c r="I23" i="2"/>
  <c r="I116" i="2"/>
  <c r="K23" i="2"/>
  <c r="K116" i="2"/>
  <c r="K152" i="3"/>
  <c r="K200" i="3"/>
  <c r="T200" i="3" s="1"/>
  <c r="Z10" i="9" s="1"/>
  <c r="L153" i="3"/>
  <c r="R35" i="3"/>
  <c r="R37" i="3" s="1"/>
  <c r="J153" i="3"/>
  <c r="R149" i="3"/>
  <c r="S90" i="3"/>
  <c r="T149" i="3"/>
  <c r="V149" i="3"/>
  <c r="Q149" i="3"/>
  <c r="P149" i="3"/>
  <c r="H23" i="2"/>
  <c r="I153" i="3"/>
  <c r="H152" i="3"/>
  <c r="F182" i="3"/>
  <c r="O182" i="3" s="1"/>
  <c r="O110" i="3"/>
  <c r="G23" i="2"/>
  <c r="G152" i="3"/>
  <c r="H153" i="3"/>
  <c r="O72" i="3"/>
  <c r="F180" i="3"/>
  <c r="G153" i="3"/>
  <c r="F23" i="2"/>
  <c r="M23" i="2"/>
  <c r="M152" i="3"/>
  <c r="J23" i="2"/>
  <c r="J152" i="3"/>
  <c r="K153" i="3"/>
  <c r="L23" i="2"/>
  <c r="L152" i="3"/>
  <c r="M153" i="3"/>
  <c r="O116" i="3"/>
  <c r="I152" i="3"/>
  <c r="Q90" i="3"/>
  <c r="P90" i="3"/>
  <c r="P99" i="3"/>
  <c r="P102" i="3" s="1"/>
  <c r="O93" i="3"/>
  <c r="O102" i="3" s="1"/>
  <c r="O90" i="3"/>
  <c r="Q99" i="3"/>
  <c r="H43" i="3" l="1"/>
  <c r="H55" i="3" s="1"/>
  <c r="H58" i="3" s="1"/>
  <c r="H63" i="3" s="1"/>
  <c r="H117" i="2"/>
  <c r="H118" i="2" s="1"/>
  <c r="H16" i="3" s="1"/>
  <c r="Q16" i="3" s="1"/>
  <c r="J43" i="3"/>
  <c r="J55" i="3" s="1"/>
  <c r="J58" i="3" s="1"/>
  <c r="J63" i="3" s="1"/>
  <c r="J117" i="2"/>
  <c r="G118" i="2"/>
  <c r="G16" i="3" s="1"/>
  <c r="G43" i="3"/>
  <c r="G55" i="3" s="1"/>
  <c r="G58" i="3" s="1"/>
  <c r="G63" i="3" s="1"/>
  <c r="G117" i="2"/>
  <c r="F137" i="3"/>
  <c r="O137" i="3" s="1"/>
  <c r="O122" i="3"/>
  <c r="F43" i="3"/>
  <c r="F55" i="3" s="1"/>
  <c r="F58" i="3" s="1"/>
  <c r="F63" i="3" s="1"/>
  <c r="F117" i="2"/>
  <c r="F118" i="2" s="1"/>
  <c r="F16" i="3" s="1"/>
  <c r="O16" i="3" s="1"/>
  <c r="M43" i="3"/>
  <c r="M55" i="3" s="1"/>
  <c r="M58" i="3" s="1"/>
  <c r="M63" i="3" s="1"/>
  <c r="M117" i="2"/>
  <c r="K43" i="3"/>
  <c r="K55" i="3" s="1"/>
  <c r="K58" i="3" s="1"/>
  <c r="K63" i="3" s="1"/>
  <c r="K117" i="2"/>
  <c r="L43" i="3"/>
  <c r="L55" i="3" s="1"/>
  <c r="L58" i="3" s="1"/>
  <c r="L63" i="3" s="1"/>
  <c r="L117" i="2"/>
  <c r="L118" i="2" s="1"/>
  <c r="L16" i="3" s="1"/>
  <c r="U16" i="3" s="1"/>
  <c r="I43" i="3"/>
  <c r="I55" i="3" s="1"/>
  <c r="I58" i="3" s="1"/>
  <c r="I63" i="3" s="1"/>
  <c r="I117" i="2"/>
  <c r="I118" i="2" s="1"/>
  <c r="AQ30" i="6"/>
  <c r="M204" i="3"/>
  <c r="V179" i="3"/>
  <c r="AA10" i="6"/>
  <c r="AN10" i="9"/>
  <c r="L204" i="3"/>
  <c r="U179" i="3"/>
  <c r="R10" i="6"/>
  <c r="AE10" i="9"/>
  <c r="AJ10" i="9"/>
  <c r="W10" i="6"/>
  <c r="X10" i="6"/>
  <c r="AK10" i="9"/>
  <c r="U10" i="6"/>
  <c r="AH10" i="9"/>
  <c r="I204" i="3"/>
  <c r="R179" i="3"/>
  <c r="G204" i="3"/>
  <c r="P179" i="3"/>
  <c r="AI10" i="9"/>
  <c r="V10" i="6"/>
  <c r="AC10" i="6"/>
  <c r="AP10" i="9"/>
  <c r="S10" i="6"/>
  <c r="AF10" i="9"/>
  <c r="AF10" i="6"/>
  <c r="AS10" i="9"/>
  <c r="AE10" i="6"/>
  <c r="AR10" i="9"/>
  <c r="AD10" i="6"/>
  <c r="AQ10" i="9"/>
  <c r="H204" i="3"/>
  <c r="Q179" i="3"/>
  <c r="AT10" i="9"/>
  <c r="AG10" i="6"/>
  <c r="K204" i="3"/>
  <c r="T179" i="3"/>
  <c r="J204" i="3"/>
  <c r="S179" i="3"/>
  <c r="AO10" i="9"/>
  <c r="AB10" i="6"/>
  <c r="T10" i="6"/>
  <c r="AG10" i="9"/>
  <c r="S152" i="3"/>
  <c r="J161" i="3" s="1"/>
  <c r="S161" i="3" s="1"/>
  <c r="K118" i="2"/>
  <c r="BB42" i="9"/>
  <c r="AO42" i="6"/>
  <c r="J118" i="2"/>
  <c r="AZ42" i="9"/>
  <c r="AM42" i="6"/>
  <c r="P16" i="3"/>
  <c r="AN30" i="6"/>
  <c r="M118" i="2"/>
  <c r="E42" i="9"/>
  <c r="E42" i="6"/>
  <c r="BA30" i="9"/>
  <c r="AN22" i="9"/>
  <c r="AA22" i="6"/>
  <c r="AM22" i="9"/>
  <c r="Z22" i="6"/>
  <c r="F42" i="9"/>
  <c r="F42" i="6"/>
  <c r="AW22" i="9"/>
  <c r="AW30" i="9" s="1"/>
  <c r="AJ22" i="6"/>
  <c r="AJ30" i="6" s="1"/>
  <c r="J42" i="9"/>
  <c r="J42" i="6"/>
  <c r="AB22" i="6"/>
  <c r="AO22" i="9"/>
  <c r="H42" i="9"/>
  <c r="H42" i="6"/>
  <c r="AQ22" i="9"/>
  <c r="AD22" i="6"/>
  <c r="F18" i="6"/>
  <c r="AW38" i="9"/>
  <c r="AJ38" i="6"/>
  <c r="D42" i="6"/>
  <c r="D42" i="9"/>
  <c r="AK26" i="6"/>
  <c r="AK30" i="6" s="1"/>
  <c r="AX26" i="9"/>
  <c r="AX30" i="9" s="1"/>
  <c r="AL26" i="6"/>
  <c r="AL30" i="6" s="1"/>
  <c r="AY26" i="9"/>
  <c r="AY30" i="9" s="1"/>
  <c r="BD30" i="9"/>
  <c r="Q102" i="3"/>
  <c r="AD10" i="9"/>
  <c r="Q10" i="6"/>
  <c r="Z10" i="6"/>
  <c r="AM10" i="9"/>
  <c r="O119" i="3"/>
  <c r="I29" i="2"/>
  <c r="K29" i="2"/>
  <c r="T152" i="3"/>
  <c r="K161" i="3" s="1"/>
  <c r="K165" i="3" s="1"/>
  <c r="K198" i="3"/>
  <c r="U152" i="3"/>
  <c r="L161" i="3" s="1"/>
  <c r="L165" i="3" s="1"/>
  <c r="T35" i="3"/>
  <c r="I198" i="3"/>
  <c r="I200" i="3"/>
  <c r="R200" i="3" s="1"/>
  <c r="X10" i="9" s="1"/>
  <c r="P152" i="3"/>
  <c r="G161" i="3" s="1"/>
  <c r="G165" i="3" s="1"/>
  <c r="V152" i="3"/>
  <c r="M161" i="3" s="1"/>
  <c r="M165" i="3" s="1"/>
  <c r="J200" i="3"/>
  <c r="S200" i="3" s="1"/>
  <c r="Y10" i="9" s="1"/>
  <c r="S35" i="3"/>
  <c r="L200" i="3"/>
  <c r="U200" i="3" s="1"/>
  <c r="AA10" i="9" s="1"/>
  <c r="U35" i="3"/>
  <c r="J29" i="2"/>
  <c r="G200" i="3"/>
  <c r="P200" i="3" s="1"/>
  <c r="V10" i="9" s="1"/>
  <c r="P35" i="3"/>
  <c r="R152" i="3"/>
  <c r="I161" i="3" s="1"/>
  <c r="M29" i="2"/>
  <c r="M7" i="3" s="1"/>
  <c r="M10" i="3" s="1"/>
  <c r="M13" i="3" s="1"/>
  <c r="M50" i="3" s="1"/>
  <c r="M57" i="3" s="1"/>
  <c r="F204" i="3"/>
  <c r="O179" i="3"/>
  <c r="Q152" i="3"/>
  <c r="H161" i="3" s="1"/>
  <c r="H29" i="2"/>
  <c r="H7" i="3" s="1"/>
  <c r="H10" i="3" s="1"/>
  <c r="H13" i="3" s="1"/>
  <c r="H50" i="3" s="1"/>
  <c r="H57" i="3" s="1"/>
  <c r="M200" i="3"/>
  <c r="V200" i="3" s="1"/>
  <c r="AB10" i="9" s="1"/>
  <c r="V35" i="3"/>
  <c r="F29" i="2"/>
  <c r="F7" i="3" s="1"/>
  <c r="F10" i="3" s="1"/>
  <c r="F13" i="3" s="1"/>
  <c r="F50" i="3" s="1"/>
  <c r="F57" i="3" s="1"/>
  <c r="H200" i="3"/>
  <c r="Q200" i="3" s="1"/>
  <c r="W10" i="9" s="1"/>
  <c r="Q35" i="3"/>
  <c r="L29" i="2"/>
  <c r="L7" i="3" s="1"/>
  <c r="L10" i="3" s="1"/>
  <c r="L13" i="3" s="1"/>
  <c r="L50" i="3" s="1"/>
  <c r="L57" i="3" s="1"/>
  <c r="F200" i="3"/>
  <c r="O200" i="3" s="1"/>
  <c r="U10" i="9" s="1"/>
  <c r="O35" i="3"/>
  <c r="G29" i="2"/>
  <c r="G7" i="3" s="1"/>
  <c r="G10" i="3" s="1"/>
  <c r="G13" i="3" s="1"/>
  <c r="G50" i="3" s="1"/>
  <c r="G57" i="3" s="1"/>
  <c r="I16" i="3" l="1"/>
  <c r="R16" i="3" s="1"/>
  <c r="M16" i="3"/>
  <c r="V16" i="3" s="1"/>
  <c r="J40" i="2"/>
  <c r="J45" i="2" s="1"/>
  <c r="J63" i="2" s="1"/>
  <c r="J64" i="2" s="1"/>
  <c r="J65" i="2" s="1"/>
  <c r="J7" i="3"/>
  <c r="J10" i="3" s="1"/>
  <c r="J13" i="3" s="1"/>
  <c r="J50" i="3" s="1"/>
  <c r="J57" i="3" s="1"/>
  <c r="J16" i="3"/>
  <c r="S16" i="3" s="1"/>
  <c r="K40" i="2"/>
  <c r="K45" i="2" s="1"/>
  <c r="K7" i="3"/>
  <c r="K10" i="3" s="1"/>
  <c r="K13" i="3" s="1"/>
  <c r="K50" i="3" s="1"/>
  <c r="K57" i="3" s="1"/>
  <c r="I40" i="2"/>
  <c r="I45" i="2" s="1"/>
  <c r="I7" i="3"/>
  <c r="I10" i="3" s="1"/>
  <c r="I13" i="3" s="1"/>
  <c r="I50" i="3" s="1"/>
  <c r="I57" i="3" s="1"/>
  <c r="T16" i="3"/>
  <c r="K16" i="3"/>
  <c r="AW54" i="9"/>
  <c r="AJ54" i="6"/>
  <c r="Q37" i="3"/>
  <c r="S37" i="3"/>
  <c r="P37" i="3"/>
  <c r="V37" i="3"/>
  <c r="U37" i="3"/>
  <c r="T37" i="3"/>
  <c r="O37" i="3"/>
  <c r="J165" i="3"/>
  <c r="K63" i="2"/>
  <c r="K64" i="2" s="1"/>
  <c r="K65" i="2" s="1"/>
  <c r="I63" i="2"/>
  <c r="I64" i="2" s="1"/>
  <c r="I65" i="2" s="1"/>
  <c r="L40" i="2"/>
  <c r="L45" i="2" s="1"/>
  <c r="M40" i="2"/>
  <c r="M45" i="2" s="1"/>
  <c r="H40" i="2"/>
  <c r="H45" i="2" s="1"/>
  <c r="G40" i="2"/>
  <c r="G45" i="2" s="1"/>
  <c r="F40" i="2"/>
  <c r="F45" i="2" s="1"/>
  <c r="H206" i="3"/>
  <c r="Q206" i="3" s="1"/>
  <c r="Q203" i="3"/>
  <c r="I206" i="3"/>
  <c r="R206" i="3" s="1"/>
  <c r="R203" i="3"/>
  <c r="J206" i="3"/>
  <c r="S206" i="3" s="1"/>
  <c r="S203" i="3"/>
  <c r="L206" i="3"/>
  <c r="U206" i="3" s="1"/>
  <c r="U203" i="3"/>
  <c r="K206" i="3"/>
  <c r="T206" i="3" s="1"/>
  <c r="T203" i="3"/>
  <c r="G206" i="3"/>
  <c r="P206" i="3" s="1"/>
  <c r="P203" i="3"/>
  <c r="M206" i="3"/>
  <c r="V206" i="3" s="1"/>
  <c r="V203" i="3"/>
  <c r="L156" i="3"/>
  <c r="K155" i="3"/>
  <c r="C18" i="6"/>
  <c r="D18" i="6"/>
  <c r="J18" i="6"/>
  <c r="I18" i="6"/>
  <c r="E18" i="6"/>
  <c r="G18" i="6"/>
  <c r="AJ42" i="6"/>
  <c r="AW42" i="9"/>
  <c r="H18" i="6"/>
  <c r="J156" i="3"/>
  <c r="I155" i="3"/>
  <c r="T43" i="3"/>
  <c r="R43" i="3"/>
  <c r="T161" i="3"/>
  <c r="U161" i="3"/>
  <c r="V161" i="3"/>
  <c r="P161" i="3"/>
  <c r="O43" i="3"/>
  <c r="Q43" i="3"/>
  <c r="G198" i="3"/>
  <c r="L198" i="3"/>
  <c r="M198" i="3"/>
  <c r="H165" i="3"/>
  <c r="Q161" i="3"/>
  <c r="M156" i="3"/>
  <c r="L155" i="3"/>
  <c r="T54" i="3"/>
  <c r="F206" i="3"/>
  <c r="O206" i="3" s="1"/>
  <c r="O203" i="3"/>
  <c r="R54" i="3"/>
  <c r="F198" i="3"/>
  <c r="J198" i="3"/>
  <c r="V43" i="3"/>
  <c r="U43" i="3"/>
  <c r="M155" i="3"/>
  <c r="S43" i="3"/>
  <c r="H155" i="3"/>
  <c r="I156" i="3"/>
  <c r="P43" i="3"/>
  <c r="G155" i="3"/>
  <c r="H156" i="3"/>
  <c r="H198" i="3"/>
  <c r="G156" i="3"/>
  <c r="I165" i="3"/>
  <c r="R161" i="3"/>
  <c r="J155" i="3"/>
  <c r="K156" i="3"/>
  <c r="R7" i="3" l="1"/>
  <c r="V45" i="3"/>
  <c r="P45" i="3"/>
  <c r="R45" i="3"/>
  <c r="T45" i="3"/>
  <c r="S45" i="3"/>
  <c r="U45" i="3"/>
  <c r="Q45" i="3"/>
  <c r="O45" i="3"/>
  <c r="T13" i="3"/>
  <c r="T155" i="3"/>
  <c r="H46" i="9" s="1"/>
  <c r="F63" i="2"/>
  <c r="F64" i="2" s="1"/>
  <c r="F65" i="2" s="1"/>
  <c r="G63" i="2"/>
  <c r="G64" i="2" s="1"/>
  <c r="G65" i="2" s="1"/>
  <c r="H63" i="2"/>
  <c r="H64" i="2" s="1"/>
  <c r="H65" i="2" s="1"/>
  <c r="M63" i="2"/>
  <c r="M64" i="2" s="1"/>
  <c r="M65" i="2" s="1"/>
  <c r="L63" i="2"/>
  <c r="L64" i="2" s="1"/>
  <c r="L65" i="2" s="1"/>
  <c r="R13" i="3"/>
  <c r="U155" i="3"/>
  <c r="L164" i="3" s="1"/>
  <c r="U164" i="3" s="1"/>
  <c r="K164" i="3"/>
  <c r="K167" i="3" s="1"/>
  <c r="T167" i="3" s="1"/>
  <c r="H54" i="6" s="1"/>
  <c r="E14" i="6"/>
  <c r="G14" i="6"/>
  <c r="C14" i="6"/>
  <c r="I14" i="6"/>
  <c r="F14" i="6"/>
  <c r="H14" i="6"/>
  <c r="J14" i="6"/>
  <c r="D14" i="6"/>
  <c r="AG6" i="9"/>
  <c r="T6" i="6"/>
  <c r="T7" i="3"/>
  <c r="S155" i="3"/>
  <c r="R155" i="3"/>
  <c r="V155" i="3"/>
  <c r="Q155" i="3"/>
  <c r="K195" i="3"/>
  <c r="Q54" i="3"/>
  <c r="P54" i="3"/>
  <c r="S54" i="3"/>
  <c r="I195" i="3"/>
  <c r="O13" i="3"/>
  <c r="O7" i="3"/>
  <c r="Q13" i="3"/>
  <c r="Q7" i="3"/>
  <c r="V13" i="3"/>
  <c r="V7" i="3"/>
  <c r="U54" i="3"/>
  <c r="U13" i="3"/>
  <c r="U7" i="3"/>
  <c r="S13" i="3"/>
  <c r="S7" i="3"/>
  <c r="V54" i="3"/>
  <c r="P155" i="3"/>
  <c r="P13" i="3"/>
  <c r="P7" i="3"/>
  <c r="T10" i="3"/>
  <c r="O54" i="3"/>
  <c r="I46" i="6" l="1"/>
  <c r="I46" i="9"/>
  <c r="H46" i="6"/>
  <c r="R10" i="3"/>
  <c r="I176" i="3"/>
  <c r="R176" i="3" s="1"/>
  <c r="R185" i="3" s="1"/>
  <c r="R186" i="3" s="1"/>
  <c r="J164" i="3"/>
  <c r="J167" i="3" s="1"/>
  <c r="S167" i="3" s="1"/>
  <c r="G54" i="9" s="1"/>
  <c r="G46" i="9"/>
  <c r="G46" i="6"/>
  <c r="I164" i="3"/>
  <c r="I167" i="3" s="1"/>
  <c r="R167" i="3" s="1"/>
  <c r="F54" i="6" s="1"/>
  <c r="F46" i="9"/>
  <c r="F46" i="6"/>
  <c r="AD6" i="9"/>
  <c r="Q6" i="6"/>
  <c r="L167" i="3"/>
  <c r="U167" i="3" s="1"/>
  <c r="I54" i="6" s="1"/>
  <c r="H54" i="9"/>
  <c r="H164" i="3"/>
  <c r="H167" i="3" s="1"/>
  <c r="Q167" i="3" s="1"/>
  <c r="E54" i="9" s="1"/>
  <c r="E46" i="9"/>
  <c r="E46" i="6"/>
  <c r="G164" i="3"/>
  <c r="G167" i="3" s="1"/>
  <c r="P167" i="3" s="1"/>
  <c r="D46" i="9"/>
  <c r="D46" i="6"/>
  <c r="T164" i="3"/>
  <c r="M164" i="3"/>
  <c r="M167" i="3" s="1"/>
  <c r="V167" i="3" s="1"/>
  <c r="J46" i="6"/>
  <c r="J46" i="9"/>
  <c r="AK6" i="9"/>
  <c r="X6" i="6"/>
  <c r="AE6" i="9"/>
  <c r="R6" i="6"/>
  <c r="AF6" i="9"/>
  <c r="S6" i="6"/>
  <c r="AH6" i="9"/>
  <c r="U6" i="6"/>
  <c r="AJ6" i="9"/>
  <c r="W6" i="6"/>
  <c r="AI6" i="9"/>
  <c r="V6" i="6"/>
  <c r="U10" i="3"/>
  <c r="I197" i="3"/>
  <c r="R197" i="3" s="1"/>
  <c r="R63" i="3"/>
  <c r="O10" i="9" s="1"/>
  <c r="K197" i="3"/>
  <c r="T197" i="3" s="1"/>
  <c r="T63" i="3"/>
  <c r="Q10" i="9" s="1"/>
  <c r="O10" i="3"/>
  <c r="J195" i="3"/>
  <c r="M195" i="3"/>
  <c r="K176" i="3"/>
  <c r="T176" i="3" s="1"/>
  <c r="T185" i="3" s="1"/>
  <c r="T186" i="3" s="1"/>
  <c r="T50" i="3"/>
  <c r="T52" i="3" s="1"/>
  <c r="P10" i="3"/>
  <c r="S10" i="3"/>
  <c r="V10" i="3"/>
  <c r="Q10" i="3"/>
  <c r="L195" i="3"/>
  <c r="G195" i="3"/>
  <c r="F195" i="3"/>
  <c r="H195" i="3"/>
  <c r="Q164" i="3" l="1"/>
  <c r="V164" i="3"/>
  <c r="F54" i="9"/>
  <c r="I54" i="9"/>
  <c r="R164" i="3"/>
  <c r="R57" i="3"/>
  <c r="F10" i="9" s="1"/>
  <c r="R50" i="3"/>
  <c r="R52" i="3" s="1"/>
  <c r="G54" i="6"/>
  <c r="P164" i="3"/>
  <c r="E54" i="6"/>
  <c r="S164" i="3"/>
  <c r="D54" i="9"/>
  <c r="D54" i="6"/>
  <c r="J54" i="9"/>
  <c r="J54" i="6"/>
  <c r="M10" i="6"/>
  <c r="M176" i="3"/>
  <c r="V176" i="3" s="1"/>
  <c r="V185" i="3" s="1"/>
  <c r="V186" i="3" s="1"/>
  <c r="V50" i="3"/>
  <c r="V52" i="3" s="1"/>
  <c r="M197" i="3"/>
  <c r="V197" i="3" s="1"/>
  <c r="V63" i="3"/>
  <c r="S10" i="9" s="1"/>
  <c r="F176" i="3"/>
  <c r="O176" i="3" s="1"/>
  <c r="O185" i="3" s="1"/>
  <c r="O186" i="3" s="1"/>
  <c r="O50" i="3"/>
  <c r="O52" i="3" s="1"/>
  <c r="H197" i="3"/>
  <c r="Q197" i="3" s="1"/>
  <c r="Q63" i="3"/>
  <c r="N10" i="9" s="1"/>
  <c r="J176" i="3"/>
  <c r="S176" i="3" s="1"/>
  <c r="S185" i="3" s="1"/>
  <c r="S186" i="3" s="1"/>
  <c r="S50" i="3"/>
  <c r="S52" i="3" s="1"/>
  <c r="J197" i="3"/>
  <c r="S197" i="3" s="1"/>
  <c r="S63" i="3"/>
  <c r="P10" i="9" s="1"/>
  <c r="T57" i="3"/>
  <c r="H10" i="9" s="1"/>
  <c r="K194" i="3"/>
  <c r="T194" i="3" s="1"/>
  <c r="Q50" i="3"/>
  <c r="Q52" i="3" s="1"/>
  <c r="H176" i="3"/>
  <c r="Q176" i="3" s="1"/>
  <c r="Q185" i="3" s="1"/>
  <c r="Q186" i="3" s="1"/>
  <c r="F197" i="3"/>
  <c r="O197" i="3" s="1"/>
  <c r="O63" i="3"/>
  <c r="L10" i="9" s="1"/>
  <c r="L197" i="3"/>
  <c r="U197" i="3" s="1"/>
  <c r="U63" i="3"/>
  <c r="R10" i="9" s="1"/>
  <c r="G197" i="3"/>
  <c r="P197" i="3" s="1"/>
  <c r="P63" i="3"/>
  <c r="M10" i="9" s="1"/>
  <c r="G176" i="3"/>
  <c r="P176" i="3" s="1"/>
  <c r="P185" i="3" s="1"/>
  <c r="P186" i="3" s="1"/>
  <c r="P50" i="3"/>
  <c r="P52" i="3" s="1"/>
  <c r="L176" i="3"/>
  <c r="U176" i="3" s="1"/>
  <c r="U185" i="3" s="1"/>
  <c r="U186" i="3" s="1"/>
  <c r="U50" i="3"/>
  <c r="U52" i="3" s="1"/>
  <c r="K10" i="6" l="1"/>
  <c r="I194" i="3"/>
  <c r="R194" i="3" s="1"/>
  <c r="R209" i="3" s="1"/>
  <c r="R210" i="3" s="1"/>
  <c r="L10" i="6"/>
  <c r="H10" i="6"/>
  <c r="J10" i="6"/>
  <c r="N10" i="6"/>
  <c r="O10" i="6"/>
  <c r="I10" i="6"/>
  <c r="T209" i="3"/>
  <c r="T210" i="3" s="1"/>
  <c r="P57" i="3"/>
  <c r="D10" i="9" s="1"/>
  <c r="G194" i="3"/>
  <c r="P194" i="3" s="1"/>
  <c r="O57" i="3"/>
  <c r="C10" i="9" s="1"/>
  <c r="F194" i="3"/>
  <c r="O194" i="3" s="1"/>
  <c r="V57" i="3"/>
  <c r="J10" i="9" s="1"/>
  <c r="M194" i="3"/>
  <c r="V194" i="3" s="1"/>
  <c r="Q57" i="3"/>
  <c r="E10" i="9" s="1"/>
  <c r="H194" i="3"/>
  <c r="Q194" i="3" s="1"/>
  <c r="S57" i="3"/>
  <c r="G10" i="9" s="1"/>
  <c r="J194" i="3"/>
  <c r="S194" i="3" s="1"/>
  <c r="U57" i="3"/>
  <c r="I10" i="9" s="1"/>
  <c r="L194" i="3"/>
  <c r="U194" i="3" s="1"/>
  <c r="Q209" i="3" l="1"/>
  <c r="Q210" i="3" s="1"/>
  <c r="O209" i="3"/>
  <c r="O210" i="3" s="1"/>
  <c r="V209" i="3"/>
  <c r="V210" i="3" s="1"/>
  <c r="U209" i="3"/>
  <c r="U210" i="3" s="1"/>
  <c r="S209" i="3"/>
  <c r="S210" i="3" s="1"/>
  <c r="P209" i="3"/>
  <c r="P210" i="3" s="1"/>
  <c r="Q5" i="6"/>
  <c r="R5" i="6"/>
  <c r="S5" i="6"/>
  <c r="T5" i="6"/>
  <c r="U5" i="6"/>
  <c r="V5" i="6"/>
  <c r="W5" i="6"/>
  <c r="X5" i="6"/>
  <c r="H9" i="6"/>
  <c r="I9" i="6"/>
  <c r="J9" i="6"/>
  <c r="K9" i="6"/>
  <c r="L9" i="6"/>
  <c r="M9" i="6"/>
  <c r="N9" i="6"/>
  <c r="O9" i="6"/>
  <c r="Q9" i="6"/>
  <c r="R9" i="6"/>
  <c r="S9" i="6"/>
  <c r="T9" i="6"/>
  <c r="U9" i="6"/>
  <c r="V9" i="6"/>
  <c r="W9" i="6"/>
  <c r="X9" i="6"/>
  <c r="Z9" i="6"/>
  <c r="AA9" i="6"/>
  <c r="AB9" i="6"/>
  <c r="AC9" i="6"/>
  <c r="AD9" i="6"/>
  <c r="AE9" i="6"/>
  <c r="AF9" i="6"/>
  <c r="AG9" i="6"/>
  <c r="C13" i="6"/>
  <c r="D13" i="6"/>
  <c r="E13" i="6"/>
  <c r="F13" i="6"/>
  <c r="G13" i="6"/>
  <c r="H13" i="6"/>
  <c r="I13" i="6"/>
  <c r="J13" i="6"/>
  <c r="M13" i="6"/>
  <c r="N13" i="6"/>
  <c r="O13" i="6"/>
  <c r="P13" i="6"/>
  <c r="Q13" i="6"/>
  <c r="R13" i="6"/>
  <c r="S13" i="6"/>
  <c r="T13" i="6"/>
  <c r="Z13" i="6"/>
  <c r="AA13" i="6"/>
  <c r="AB13" i="6"/>
  <c r="AC13" i="6"/>
  <c r="AD13" i="6"/>
  <c r="AE13" i="6"/>
  <c r="AF13" i="6"/>
  <c r="AG13" i="6"/>
  <c r="AJ13" i="6"/>
  <c r="AK13" i="6"/>
  <c r="AL13" i="6"/>
  <c r="AM13" i="6"/>
  <c r="AN13" i="6"/>
  <c r="AO13" i="6"/>
  <c r="AP13" i="6"/>
  <c r="AQ13" i="6"/>
  <c r="C17" i="6"/>
  <c r="D17" i="6"/>
  <c r="E17" i="6"/>
  <c r="F17" i="6"/>
  <c r="G17" i="6"/>
  <c r="H17" i="6"/>
  <c r="I17" i="6"/>
  <c r="J17" i="6"/>
  <c r="M17" i="6"/>
  <c r="N17" i="6"/>
  <c r="O17" i="6"/>
  <c r="P17" i="6"/>
  <c r="Q17" i="6"/>
  <c r="R17" i="6"/>
  <c r="S17" i="6"/>
  <c r="T17" i="6"/>
  <c r="Z17" i="6"/>
  <c r="AA17" i="6"/>
  <c r="AB17" i="6"/>
  <c r="AC17" i="6"/>
  <c r="AD17" i="6"/>
  <c r="AE17" i="6"/>
  <c r="AF17" i="6"/>
  <c r="AG17" i="6"/>
  <c r="AJ17" i="6"/>
  <c r="AK17" i="6"/>
  <c r="AL17" i="6"/>
  <c r="AM17" i="6"/>
  <c r="AN17" i="6"/>
  <c r="AO17" i="6"/>
  <c r="AP17" i="6"/>
  <c r="AQ17" i="6"/>
  <c r="C21" i="6"/>
  <c r="D21" i="6"/>
  <c r="E21" i="6"/>
  <c r="F21" i="6"/>
  <c r="G21" i="6"/>
  <c r="H21" i="6"/>
  <c r="I21" i="6"/>
  <c r="J21" i="6"/>
  <c r="M21" i="6"/>
  <c r="N21" i="6"/>
  <c r="O21" i="6"/>
  <c r="P21" i="6"/>
  <c r="Q21" i="6"/>
  <c r="R21" i="6"/>
  <c r="S21" i="6"/>
  <c r="T21" i="6"/>
  <c r="Z21" i="6"/>
  <c r="AA21" i="6"/>
  <c r="AB21" i="6"/>
  <c r="AC21" i="6"/>
  <c r="AD21" i="6"/>
  <c r="AE21" i="6"/>
  <c r="AF21" i="6"/>
  <c r="AG21" i="6"/>
  <c r="AJ21" i="6"/>
  <c r="AK21" i="6"/>
  <c r="AL21" i="6"/>
  <c r="AM21" i="6"/>
  <c r="AN21" i="6"/>
  <c r="AO21" i="6"/>
  <c r="AP21" i="6"/>
  <c r="AQ21" i="6"/>
  <c r="C25" i="6"/>
  <c r="D25" i="6"/>
  <c r="E25" i="6"/>
  <c r="F25" i="6"/>
  <c r="G25" i="6"/>
  <c r="H25" i="6"/>
  <c r="I25" i="6"/>
  <c r="J25" i="6"/>
  <c r="M25" i="6"/>
  <c r="N25" i="6"/>
  <c r="O25" i="6"/>
  <c r="P25" i="6"/>
  <c r="Q25" i="6"/>
  <c r="R25" i="6"/>
  <c r="S25" i="6"/>
  <c r="T25" i="6"/>
  <c r="Z25" i="6"/>
  <c r="AA25" i="6"/>
  <c r="AB25" i="6"/>
  <c r="AC25" i="6"/>
  <c r="AD25" i="6"/>
  <c r="AE25" i="6"/>
  <c r="AF25" i="6"/>
  <c r="AG25" i="6"/>
  <c r="AJ25" i="6"/>
  <c r="AK25" i="6"/>
  <c r="AL25" i="6"/>
  <c r="AM25" i="6"/>
  <c r="AN25" i="6"/>
  <c r="AO25" i="6"/>
  <c r="AP25" i="6"/>
  <c r="AQ25" i="6"/>
  <c r="M29" i="6"/>
  <c r="N29" i="6"/>
  <c r="O29" i="6"/>
  <c r="P29" i="6"/>
  <c r="Q29" i="6"/>
  <c r="R29" i="6"/>
  <c r="S29" i="6"/>
  <c r="T29" i="6"/>
  <c r="AJ29" i="6"/>
  <c r="AK29" i="6"/>
  <c r="AL29" i="6"/>
  <c r="AM29" i="6"/>
  <c r="AN29" i="6"/>
  <c r="AO29" i="6"/>
  <c r="AP29" i="6"/>
  <c r="AQ29" i="6"/>
  <c r="D37" i="6"/>
  <c r="E37" i="6"/>
  <c r="F37" i="6"/>
  <c r="G37" i="6"/>
  <c r="H37" i="6"/>
  <c r="I37" i="6"/>
  <c r="J37" i="6"/>
  <c r="AJ37" i="6"/>
  <c r="AK37" i="6"/>
  <c r="AL37" i="6"/>
  <c r="AM37" i="6"/>
  <c r="AN37" i="6"/>
  <c r="AO37" i="6"/>
  <c r="AP37" i="6"/>
  <c r="AQ37" i="6"/>
  <c r="D41" i="6"/>
  <c r="E41" i="6"/>
  <c r="F41" i="6"/>
  <c r="G41" i="6"/>
  <c r="H41" i="6"/>
  <c r="I41" i="6"/>
  <c r="J41" i="6"/>
  <c r="AJ41" i="6"/>
  <c r="AK41" i="6"/>
  <c r="AL41" i="6"/>
  <c r="AM41" i="6"/>
  <c r="AN41" i="6"/>
  <c r="AO41" i="6"/>
  <c r="AP41" i="6"/>
  <c r="AQ41" i="6"/>
  <c r="D45" i="6"/>
  <c r="E45" i="6"/>
  <c r="F45" i="6"/>
  <c r="G45" i="6"/>
  <c r="H45" i="6"/>
  <c r="I45" i="6"/>
  <c r="J45" i="6"/>
  <c r="AJ45" i="6"/>
  <c r="AK45" i="6"/>
  <c r="AL45" i="6"/>
  <c r="AM45" i="6"/>
  <c r="AN45" i="6"/>
  <c r="AO45" i="6"/>
  <c r="AP45" i="6"/>
  <c r="AQ45" i="6"/>
  <c r="D49" i="6"/>
  <c r="E49" i="6"/>
  <c r="F49" i="6"/>
  <c r="G49" i="6"/>
  <c r="H49" i="6"/>
  <c r="I49" i="6"/>
  <c r="J49" i="6"/>
  <c r="AJ49" i="6"/>
  <c r="AK49" i="6"/>
  <c r="AL49" i="6"/>
  <c r="AM49" i="6"/>
  <c r="AN49" i="6"/>
  <c r="AO49" i="6"/>
  <c r="AP49" i="6"/>
  <c r="AQ49" i="6"/>
  <c r="D53" i="6"/>
  <c r="E53" i="6"/>
  <c r="F53" i="6"/>
  <c r="G53" i="6"/>
  <c r="H53" i="6"/>
  <c r="I53" i="6"/>
  <c r="J53" i="6"/>
  <c r="AJ53" i="6"/>
  <c r="AK53" i="6"/>
  <c r="AL53" i="6"/>
  <c r="AM53" i="6"/>
  <c r="AN53" i="6"/>
  <c r="AO53" i="6"/>
  <c r="AP53" i="6"/>
  <c r="AQ53" i="6"/>
  <c r="AD5" i="9"/>
  <c r="AE5" i="9"/>
  <c r="AF5" i="9"/>
  <c r="AG5" i="9"/>
  <c r="AH5" i="9"/>
  <c r="AI5" i="9"/>
  <c r="AJ5" i="9"/>
  <c r="AK5" i="9"/>
  <c r="C9" i="9"/>
  <c r="D9" i="9"/>
  <c r="E9" i="9"/>
  <c r="F9" i="9"/>
  <c r="G9" i="9"/>
  <c r="H9" i="9"/>
  <c r="I9" i="9"/>
  <c r="J9" i="9"/>
  <c r="L9" i="9"/>
  <c r="M9" i="9"/>
  <c r="N9" i="9"/>
  <c r="O9" i="9"/>
  <c r="P9" i="9"/>
  <c r="Q9" i="9"/>
  <c r="R9" i="9"/>
  <c r="S9" i="9"/>
  <c r="U9" i="9"/>
  <c r="V9" i="9"/>
  <c r="W9" i="9"/>
  <c r="X9" i="9"/>
  <c r="Y9" i="9"/>
  <c r="Z9" i="9"/>
  <c r="AA9" i="9"/>
  <c r="AB9" i="9"/>
  <c r="AD9" i="9"/>
  <c r="AE9" i="9"/>
  <c r="AF9" i="9"/>
  <c r="AG9" i="9"/>
  <c r="AH9" i="9"/>
  <c r="AI9" i="9"/>
  <c r="AJ9" i="9"/>
  <c r="AK9" i="9"/>
  <c r="AM9" i="9"/>
  <c r="AN9" i="9"/>
  <c r="AO9" i="9"/>
  <c r="AP9" i="9"/>
  <c r="AQ9" i="9"/>
  <c r="AR9" i="9"/>
  <c r="AS9" i="9"/>
  <c r="AT9" i="9"/>
  <c r="P13" i="9"/>
  <c r="Q13" i="9"/>
  <c r="R13" i="9"/>
  <c r="S13" i="9"/>
  <c r="T13" i="9"/>
  <c r="U13" i="9"/>
  <c r="V13" i="9"/>
  <c r="W13" i="9"/>
  <c r="Z13" i="9"/>
  <c r="AA13" i="9"/>
  <c r="AB13" i="9"/>
  <c r="AC13" i="9"/>
  <c r="AD13" i="9"/>
  <c r="AE13" i="9"/>
  <c r="AF13" i="9"/>
  <c r="AG13" i="9"/>
  <c r="AM13" i="9"/>
  <c r="AN13" i="9"/>
  <c r="AO13" i="9"/>
  <c r="AP13" i="9"/>
  <c r="AQ13" i="9"/>
  <c r="AR13" i="9"/>
  <c r="AS13" i="9"/>
  <c r="AT13" i="9"/>
  <c r="AW13" i="9"/>
  <c r="AX13" i="9"/>
  <c r="AY13" i="9"/>
  <c r="AZ13" i="9"/>
  <c r="BA13" i="9"/>
  <c r="BB13" i="9"/>
  <c r="BC13" i="9"/>
  <c r="BD13" i="9"/>
  <c r="P17" i="9"/>
  <c r="Q17" i="9"/>
  <c r="R17" i="9"/>
  <c r="S17" i="9"/>
  <c r="T17" i="9"/>
  <c r="U17" i="9"/>
  <c r="V17" i="9"/>
  <c r="W17" i="9"/>
  <c r="Z17" i="9"/>
  <c r="AA17" i="9"/>
  <c r="AB17" i="9"/>
  <c r="AC17" i="9"/>
  <c r="AD17" i="9"/>
  <c r="AE17" i="9"/>
  <c r="AF17" i="9"/>
  <c r="AG17" i="9"/>
  <c r="AM17" i="9"/>
  <c r="AN17" i="9"/>
  <c r="AO17" i="9"/>
  <c r="AP17" i="9"/>
  <c r="AQ17" i="9"/>
  <c r="AR17" i="9"/>
  <c r="AS17" i="9"/>
  <c r="AT17" i="9"/>
  <c r="AW17" i="9"/>
  <c r="AX17" i="9"/>
  <c r="AY17" i="9"/>
  <c r="AZ17" i="9"/>
  <c r="BA17" i="9"/>
  <c r="BB17" i="9"/>
  <c r="BC17" i="9"/>
  <c r="BD17" i="9"/>
  <c r="Z21" i="9"/>
  <c r="AA21" i="9"/>
  <c r="AB21" i="9"/>
  <c r="AC21" i="9"/>
  <c r="AD21" i="9"/>
  <c r="AE21" i="9"/>
  <c r="AF21" i="9"/>
  <c r="AG21" i="9"/>
  <c r="AM21" i="9"/>
  <c r="AN21" i="9"/>
  <c r="AO21" i="9"/>
  <c r="AP21" i="9"/>
  <c r="AQ21" i="9"/>
  <c r="AR21" i="9"/>
  <c r="AS21" i="9"/>
  <c r="AT21" i="9"/>
  <c r="AW21" i="9"/>
  <c r="AX21" i="9"/>
  <c r="AY21" i="9"/>
  <c r="AZ21" i="9"/>
  <c r="BA21" i="9"/>
  <c r="BB21" i="9"/>
  <c r="BC21" i="9"/>
  <c r="BD21" i="9"/>
  <c r="AM25" i="9"/>
  <c r="AN25" i="9"/>
  <c r="AO25" i="9"/>
  <c r="AP25" i="9"/>
  <c r="AQ25" i="9"/>
  <c r="AR25" i="9"/>
  <c r="AS25" i="9"/>
  <c r="AT25" i="9"/>
  <c r="AW25" i="9"/>
  <c r="AX25" i="9"/>
  <c r="AY25" i="9"/>
  <c r="AZ25" i="9"/>
  <c r="BA25" i="9"/>
  <c r="BB25" i="9"/>
  <c r="BC25" i="9"/>
  <c r="BD25" i="9"/>
  <c r="AW29" i="9"/>
  <c r="AX29" i="9"/>
  <c r="AY29" i="9"/>
  <c r="AZ29" i="9"/>
  <c r="BA29" i="9"/>
  <c r="BB29" i="9"/>
  <c r="BC29" i="9"/>
  <c r="BD29" i="9"/>
  <c r="D37" i="9"/>
  <c r="E37" i="9"/>
  <c r="F37" i="9"/>
  <c r="G37" i="9"/>
  <c r="H37" i="9"/>
  <c r="I37" i="9"/>
  <c r="J37" i="9"/>
  <c r="AW37" i="9"/>
  <c r="AX37" i="9"/>
  <c r="AY37" i="9"/>
  <c r="AZ37" i="9"/>
  <c r="BA37" i="9"/>
  <c r="BB37" i="9"/>
  <c r="BC37" i="9"/>
  <c r="BD37" i="9"/>
  <c r="D41" i="9"/>
  <c r="E41" i="9"/>
  <c r="F41" i="9"/>
  <c r="G41" i="9"/>
  <c r="H41" i="9"/>
  <c r="I41" i="9"/>
  <c r="J41" i="9"/>
  <c r="AW41" i="9"/>
  <c r="AX41" i="9"/>
  <c r="AY41" i="9"/>
  <c r="AZ41" i="9"/>
  <c r="BA41" i="9"/>
  <c r="BB41" i="9"/>
  <c r="BC41" i="9"/>
  <c r="BD41" i="9"/>
  <c r="D45" i="9"/>
  <c r="E45" i="9"/>
  <c r="F45" i="9"/>
  <c r="G45" i="9"/>
  <c r="H45" i="9"/>
  <c r="I45" i="9"/>
  <c r="J45" i="9"/>
  <c r="AW45" i="9"/>
  <c r="AX45" i="9"/>
  <c r="AY45" i="9"/>
  <c r="AZ45" i="9"/>
  <c r="BA45" i="9"/>
  <c r="BB45" i="9"/>
  <c r="BC45" i="9"/>
  <c r="BD45" i="9"/>
  <c r="D49" i="9"/>
  <c r="E49" i="9"/>
  <c r="F49" i="9"/>
  <c r="G49" i="9"/>
  <c r="H49" i="9"/>
  <c r="I49" i="9"/>
  <c r="J49" i="9"/>
  <c r="AW49" i="9"/>
  <c r="AX49" i="9"/>
  <c r="AY49" i="9"/>
  <c r="AZ49" i="9"/>
  <c r="BA49" i="9"/>
  <c r="BB49" i="9"/>
  <c r="BC49" i="9"/>
  <c r="BD49" i="9"/>
  <c r="D53" i="9"/>
  <c r="E53" i="9"/>
  <c r="F53" i="9"/>
  <c r="G53" i="9"/>
  <c r="H53" i="9"/>
  <c r="I53" i="9"/>
  <c r="J53" i="9"/>
  <c r="AW53" i="9"/>
  <c r="AX53" i="9"/>
  <c r="AY53" i="9"/>
  <c r="AZ53" i="9"/>
  <c r="BA53" i="9"/>
  <c r="BB53" i="9"/>
  <c r="BC53" i="9"/>
  <c r="BD53" i="9"/>
  <c r="O4" i="3"/>
  <c r="P4" i="3"/>
  <c r="Q4" i="3"/>
  <c r="R4" i="3"/>
  <c r="S4" i="3"/>
  <c r="T4" i="3"/>
  <c r="U4" i="3"/>
  <c r="V4" i="3"/>
  <c r="F69" i="3"/>
  <c r="O69" i="3" s="1"/>
  <c r="G69" i="3"/>
  <c r="P69" i="3" s="1"/>
  <c r="H69" i="3"/>
  <c r="Q69" i="3" s="1"/>
  <c r="I69" i="3"/>
  <c r="R69" i="3" s="1"/>
  <c r="J69" i="3"/>
  <c r="K69" i="3"/>
  <c r="T69" i="3" s="1"/>
  <c r="L69" i="3"/>
  <c r="U69" i="3" s="1"/>
  <c r="M69" i="3"/>
  <c r="V69" i="3" s="1"/>
  <c r="S69" i="3"/>
  <c r="F107" i="3"/>
  <c r="G107" i="3"/>
  <c r="H107" i="3"/>
  <c r="I107" i="3"/>
  <c r="J107" i="3"/>
  <c r="S107" i="3" s="1"/>
  <c r="K107" i="3"/>
  <c r="T107" i="3" s="1"/>
  <c r="L107" i="3"/>
  <c r="U107" i="3" s="1"/>
  <c r="M107" i="3"/>
  <c r="V107" i="3" s="1"/>
  <c r="O107" i="3"/>
  <c r="P107" i="3"/>
  <c r="Q107" i="3"/>
  <c r="R107" i="3"/>
  <c r="F128" i="3"/>
  <c r="O128" i="3" s="1"/>
  <c r="G128" i="3"/>
  <c r="P128" i="3" s="1"/>
  <c r="H128" i="3"/>
  <c r="Q128" i="3" s="1"/>
  <c r="I128" i="3"/>
  <c r="R128" i="3" s="1"/>
  <c r="J128" i="3"/>
  <c r="K128" i="3"/>
  <c r="T128" i="3" s="1"/>
  <c r="L128" i="3"/>
  <c r="U128" i="3" s="1"/>
  <c r="M128" i="3"/>
  <c r="V128" i="3" s="1"/>
  <c r="S128" i="3"/>
  <c r="F143" i="3"/>
  <c r="O143" i="3" s="1"/>
  <c r="G143" i="3"/>
  <c r="P143" i="3" s="1"/>
  <c r="H143" i="3"/>
  <c r="Q143" i="3" s="1"/>
  <c r="I143" i="3"/>
  <c r="J143" i="3"/>
  <c r="S143" i="3" s="1"/>
  <c r="K143" i="3"/>
  <c r="T143" i="3" s="1"/>
  <c r="L143" i="3"/>
  <c r="U143" i="3" s="1"/>
  <c r="M143" i="3"/>
  <c r="V143" i="3" s="1"/>
  <c r="R143" i="3"/>
  <c r="F173" i="3"/>
  <c r="O173" i="3" s="1"/>
  <c r="G173" i="3"/>
  <c r="H173" i="3"/>
  <c r="Q173" i="3" s="1"/>
  <c r="I173" i="3"/>
  <c r="J173" i="3"/>
  <c r="S173" i="3" s="1"/>
  <c r="K173" i="3"/>
  <c r="T173" i="3" s="1"/>
  <c r="L173" i="3"/>
  <c r="U173" i="3" s="1"/>
  <c r="M173" i="3"/>
  <c r="V173" i="3" s="1"/>
  <c r="P173" i="3"/>
  <c r="R173" i="3"/>
  <c r="F191" i="3"/>
  <c r="G191" i="3"/>
  <c r="P191" i="3" s="1"/>
  <c r="H191" i="3"/>
  <c r="I191" i="3"/>
  <c r="R191" i="3" s="1"/>
  <c r="J191" i="3"/>
  <c r="S191" i="3" s="1"/>
  <c r="K191" i="3"/>
  <c r="T191" i="3" s="1"/>
  <c r="L191" i="3"/>
  <c r="U191" i="3" s="1"/>
  <c r="M191" i="3"/>
  <c r="V191" i="3" s="1"/>
  <c r="O191" i="3"/>
  <c r="Q191" i="3"/>
</calcChain>
</file>

<file path=xl/sharedStrings.xml><?xml version="1.0" encoding="utf-8"?>
<sst xmlns="http://schemas.openxmlformats.org/spreadsheetml/2006/main" count="418" uniqueCount="183">
  <si>
    <t xml:space="preserve"> </t>
  </si>
  <si>
    <t>Income Statement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</si>
  <si>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</si>
  <si>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</si>
  <si>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</si>
  <si>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</si>
  <si>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</si>
  <si>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</si>
  <si>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</si>
  <si>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</si>
  <si>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</si>
  <si>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</si>
  <si>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</si>
  <si>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</si>
  <si>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</si>
  <si>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Revenue Growth</t>
  </si>
  <si>
    <t>Gross Margin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</si>
  <si>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</si>
  <si>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</si>
  <si>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</si>
  <si>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</si>
  <si>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</si>
  <si>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</si>
  <si>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</si>
  <si>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</si>
  <si>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</si>
  <si>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</si>
  <si>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</si>
  <si>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</si>
  <si>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</si>
  <si>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</si>
  <si>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</si>
  <si>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</si>
  <si>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</si>
  <si>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</si>
  <si>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</si>
  <si>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</si>
  <si>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</si>
  <si>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</si>
  <si>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</si>
  <si>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</si>
  <si>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</si>
  <si>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</si>
  <si>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</si>
  <si>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</si>
  <si>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</si>
  <si>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</si>
  <si>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</si>
  <si>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</si>
  <si>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</si>
  <si>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</si>
  <si>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</si>
  <si>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</si>
  <si>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</si>
  <si>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</si>
  <si>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</si>
  <si>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Inventory</t>
  </si>
  <si>
    <t>Leverage Ratios</t>
  </si>
  <si>
    <t>Invested Capital</t>
  </si>
  <si>
    <t>NOPAT</t>
  </si>
  <si>
    <t>Net Profit Margin</t>
  </si>
  <si>
    <t>Liquidity Ratios</t>
  </si>
  <si>
    <t>Profitability and Return Ratios</t>
  </si>
  <si>
    <t>Return on Equity</t>
  </si>
  <si>
    <t>=</t>
  </si>
  <si>
    <t>Equity</t>
  </si>
  <si>
    <t>Return on Assets</t>
  </si>
  <si>
    <t>EBIT Margin</t>
  </si>
  <si>
    <t>EBT Margin</t>
  </si>
  <si>
    <t>EBITDA Margin</t>
  </si>
  <si>
    <t>Asset Utilization Ratios</t>
  </si>
  <si>
    <t>Asset Turnover</t>
  </si>
  <si>
    <t>PPE Turnover</t>
  </si>
  <si>
    <t>PPE</t>
  </si>
  <si>
    <t>Cash Turnover</t>
  </si>
  <si>
    <t>A/R Turnover</t>
  </si>
  <si>
    <t>Inventory Turnover</t>
  </si>
  <si>
    <t>A/P Turnover</t>
  </si>
  <si>
    <t>Cash Days</t>
  </si>
  <si>
    <t>Cash x 365</t>
  </si>
  <si>
    <t>A/R Days</t>
  </si>
  <si>
    <t>Accounts Receivable x 365</t>
  </si>
  <si>
    <t>Inventory Days</t>
  </si>
  <si>
    <t>Inventory x 365</t>
  </si>
  <si>
    <t>A/P Days</t>
  </si>
  <si>
    <t>Accounts Payable x 365</t>
  </si>
  <si>
    <t>AR Days + Inventory Days - AP Days</t>
  </si>
  <si>
    <t>Other Operating Expenses</t>
  </si>
  <si>
    <t>Earning Before Tax</t>
  </si>
  <si>
    <t>Tax</t>
  </si>
  <si>
    <t>Total Asset to Equity</t>
  </si>
  <si>
    <t>Debt to Equity</t>
  </si>
  <si>
    <t>Current Assets</t>
  </si>
  <si>
    <t>Current Liabilities</t>
  </si>
  <si>
    <t>Current Assets - Inventory</t>
  </si>
  <si>
    <t>Growth Trends</t>
  </si>
  <si>
    <t>EBITDA Growth</t>
  </si>
  <si>
    <t>Net Income Growth</t>
  </si>
  <si>
    <t>Degree of Operating Leverage</t>
  </si>
  <si>
    <t>Degree of Financial Leverage</t>
  </si>
  <si>
    <t>Degree of Total Leverage</t>
  </si>
  <si>
    <t>Change in EBIT</t>
  </si>
  <si>
    <t>Change in EBITDA</t>
  </si>
  <si>
    <t>Total Asset Growth</t>
  </si>
  <si>
    <t>Change in Revenues</t>
  </si>
  <si>
    <t>Prior Year Revenues</t>
  </si>
  <si>
    <t>Prior Year EBITDA</t>
  </si>
  <si>
    <t>Change in Net Income</t>
  </si>
  <si>
    <t>Prior Year Net Income</t>
  </si>
  <si>
    <t>Change in Total Assets</t>
  </si>
  <si>
    <t xml:space="preserve"> Percentage Change in EBIT</t>
  </si>
  <si>
    <t>Percentage Change in Revenue</t>
  </si>
  <si>
    <t>Percentage Change in Net Income</t>
  </si>
  <si>
    <t>Percentage Change in EBIT</t>
  </si>
  <si>
    <t>EBIT Growth</t>
  </si>
  <si>
    <t>Prior Year EBIT</t>
  </si>
  <si>
    <t>Tax Burden</t>
  </si>
  <si>
    <t>Interest Burden</t>
  </si>
  <si>
    <t>DuPont Pyramid 3 Step Check</t>
  </si>
  <si>
    <t>Equals Return on Equity</t>
  </si>
  <si>
    <t>Net Profit Margin x Asset Turn x Asset to Equity</t>
  </si>
  <si>
    <t>Total Assets to Equity</t>
  </si>
  <si>
    <t>DuPont Pyramid 5 Step Check</t>
  </si>
  <si>
    <t>Tax Burden x Interest Burden x EBIT Margin</t>
  </si>
  <si>
    <t>x Asset Turn x Asset to Equity</t>
  </si>
  <si>
    <t>Current</t>
  </si>
  <si>
    <t>Other Financial Information</t>
  </si>
  <si>
    <t>Quick</t>
  </si>
  <si>
    <t>Interest Coverage</t>
  </si>
  <si>
    <t>Net Debt</t>
  </si>
  <si>
    <t>Effective Tax Rate</t>
  </si>
  <si>
    <t>Interest Bearing Current Liabilities</t>
  </si>
  <si>
    <t>Interest Bearing Long Term Liabilities</t>
  </si>
  <si>
    <t>Return on Net Assets</t>
  </si>
  <si>
    <t>Return on Invested Capital</t>
  </si>
  <si>
    <t>NET ASSETS</t>
  </si>
  <si>
    <t>INVESTED CAPITAL</t>
  </si>
  <si>
    <t>NET OPERATING PROFIT AFTER TAX</t>
  </si>
  <si>
    <t>Long Term Assets</t>
  </si>
  <si>
    <t>Debt to EBITDA</t>
  </si>
  <si>
    <t>Net Debt to EBITDA</t>
  </si>
  <si>
    <t>Working Capital Analysis</t>
  </si>
  <si>
    <t>Growth Analysis</t>
  </si>
  <si>
    <t>Leverage Analysis</t>
  </si>
  <si>
    <t>SG&amp;A % of Revenue</t>
  </si>
  <si>
    <t>Other Operating Expenses % of Revenue</t>
  </si>
  <si>
    <t>Depreciation % of Revenue</t>
  </si>
  <si>
    <t>Other Non Operating Expense % of Revenue</t>
  </si>
  <si>
    <t>Tax % of Revenue</t>
  </si>
  <si>
    <t>Invested Capital (aka Capital Employed)</t>
  </si>
  <si>
    <t>PP&amp;E plus Net Working Capital</t>
  </si>
  <si>
    <t>Table of Contents</t>
  </si>
  <si>
    <t>3-Statement Financial Analysis</t>
  </si>
  <si>
    <t>Ratio Calculations</t>
  </si>
  <si>
    <t>3 Step DuPont Pyramid</t>
  </si>
  <si>
    <t>5 Step DuPont Pyramid</t>
  </si>
  <si>
    <t>Non Interest Bearing Current Liabilities</t>
  </si>
  <si>
    <t>Net Assets</t>
  </si>
  <si>
    <t>Cash Conversion Cycle / WC Funding Gap</t>
  </si>
  <si>
    <t>Total Liabilities to Equity</t>
  </si>
  <si>
    <t>Interest Bearing Liabilities Only</t>
  </si>
  <si>
    <t>Interest Bearing Liabilities - Cash</t>
  </si>
  <si>
    <t>Prior Year Total Assets</t>
  </si>
  <si>
    <t>All figures in USD millions unless stated</t>
  </si>
  <si>
    <t>Financial Statements</t>
  </si>
  <si>
    <t>Total Interest Bearing Liabilities</t>
  </si>
  <si>
    <t>Effective Interest Rate</t>
  </si>
  <si>
    <t>Other Non Operating Expenses</t>
  </si>
  <si>
    <t>We read this as how many cents is the retailer earning after covering the direct operating costs. For eg in year 1 - about 26 cents.</t>
  </si>
  <si>
    <t>This is an expense ratio and we read this as for every $ how much is gonna cover SG&amp;A expenses. For eg in year 1 - almost 20 cents of every dollar.</t>
  </si>
  <si>
    <t>Redundant checks</t>
  </si>
  <si>
    <t xml:space="preserve">For every $ in revenue this retailer generates 7 cents in year 1 </t>
  </si>
  <si>
    <t>Roughly 3 cents is left for shareholders at the end of all the other expenses.</t>
  </si>
  <si>
    <t>As this retailer is operating in 30 countries this is the blended tax rate for all of them.</t>
  </si>
  <si>
    <t>Here the company is paying about 32 cents in year 1. Just in case if the benchmark of tax was 25% and the company is paying 30 cents per $ its paying more tax than it should we should check with the management of taxes.</t>
  </si>
  <si>
    <t xml:space="preserve">If there was no revenue for the business how long would the cash balance last and cover expenses. </t>
  </si>
  <si>
    <t xml:space="preserve">On average customers take 4-5 days to pay. This is a cash business. </t>
  </si>
  <si>
    <t>How long does the inventory stay on the shelf. Groceries move quick and clothes stay for longer.</t>
  </si>
  <si>
    <t>How long does it take for us to pay the suppliers.</t>
  </si>
  <si>
    <t>No funding gap. We receive money before we even have to pay the suppliers.</t>
  </si>
  <si>
    <t>We have negative working capital typically seen in retail business selling perishable goods</t>
  </si>
  <si>
    <t>Used by commercial lenders or bankers to judge how much debt the company has.</t>
  </si>
  <si>
    <t>Doesn't have enough current assets to cover current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</si>
</sst>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-* #,##0.00_-;\-* #,##0.00_-;_-* &quot;-&quot;??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71" formatCode="#,##0_);[Red]\(#,##0\);\-"/>
    <numFmt numFmtId="172" formatCode="_(#,##0.0%_);\(#,##0.0%\);_(&quot;–&quot;_)_%;_(@_)_%"/>
    <numFmt numFmtId="173" formatCode="#,##0_);\(#,##0\);\-"/>
    <numFmt numFmtId="174" formatCode="0&quot;E&quot;"/>
    <numFmt numFmtId="175" formatCode="_(0.00\x_);\(0.00\x\);_(&quot;–&quot;_);_(@_)"/>
    <numFmt numFmtId="176" formatCode="0.00%;[Red]\(0.00%\);\-"/>
    <numFmt numFmtId="177" formatCode="_(0.0_)&quot;days&quot;;\(0.0\)&quot;days&quot;;_(&quot;–&quot;_);_(@_)"/>
    <numFmt numFmtId="178" formatCode="0.00%;\(0.00%\);\-"/>
    <numFmt numFmtId="179" formatCode="&quot;Year&quot;\ 0"/>
  </numFmts>
  <fonts count="50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name val="Open Sans"/>
      <family val="2"/>
    </font>
    <font>
      <sz val="9"/>
      <name val="Open Sans"/>
      <family val="2"/>
    </font>
    <font>
      <b/>
      <sz val="11"/>
      <color theme="1"/>
      <name val="Calibri"/>
      <family val="2"/>
      <scheme val="minor"/>
    </font>
    <font>
      <i/>
      <sz val="10"/>
      <color rgb="FF000000"/>
      <name val="Open Sans"/>
      <family val="2"/>
    </font>
    <font>
      <sz val="9"/>
      <name val="Open Sans"/>
      <family val="2"/>
    </font>
    <font>
      <b/>
      <sz val="10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7" fillId="0" borderId="0"/>
    <xf numFmtId="0" fontId="29" fillId="0" borderId="0"/>
    <xf numFmtId="0" fontId="29" fillId="0" borderId="0"/>
    <xf numFmtId="0" fontId="42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213">
    <xf numFmtId="0" fontId="0" fillId="0" borderId="0" xfId="0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/>
    </xf>
    <xf numFmtId="37" fontId="4" fillId="0" borderId="0" xfId="0" applyNumberFormat="1" applyFont="1" applyAlignment="1">
      <alignment vertical="center"/>
    </xf>
    <xf numFmtId="0" fontId="12" fillId="0" borderId="0" xfId="0" applyFont="1" applyAlignment="1">
      <alignment horizontal="center"/>
    </xf>
    <xf numFmtId="166" fontId="13" fillId="0" borderId="0" xfId="0" applyNumberFormat="1" applyFont="1" applyAlignment="1">
      <alignment horizontal="right"/>
    </xf>
    <xf numFmtId="167" fontId="14" fillId="0" borderId="0" xfId="0" applyNumberFormat="1" applyFont="1"/>
    <xf numFmtId="167" fontId="15" fillId="0" borderId="0" xfId="0" applyNumberFormat="1" applyFont="1"/>
    <xf numFmtId="0" fontId="5" fillId="0" borderId="0" xfId="0" applyFont="1" applyAlignment="1">
      <alignment horizontal="left"/>
    </xf>
    <xf numFmtId="37" fontId="16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37" fontId="6" fillId="3" borderId="0" xfId="0" applyNumberFormat="1" applyFont="1" applyFill="1" applyAlignment="1">
      <alignment vertical="center"/>
    </xf>
    <xf numFmtId="166" fontId="4" fillId="3" borderId="0" xfId="0" applyNumberFormat="1" applyFont="1" applyFill="1" applyAlignment="1">
      <alignment horizontal="right"/>
    </xf>
    <xf numFmtId="37" fontId="17" fillId="0" borderId="0" xfId="0" applyNumberFormat="1" applyFont="1" applyAlignment="1">
      <alignment vertical="center"/>
    </xf>
    <xf numFmtId="37" fontId="18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168" fontId="20" fillId="0" borderId="0" xfId="0" applyNumberFormat="1" applyFont="1" applyAlignment="1">
      <alignment vertical="center"/>
    </xf>
    <xf numFmtId="169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left" indent="1"/>
    </xf>
    <xf numFmtId="0" fontId="15" fillId="0" borderId="0" xfId="0" applyFont="1"/>
    <xf numFmtId="167" fontId="14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14" fillId="0" borderId="1" xfId="0" applyNumberFormat="1" applyFont="1" applyBorder="1" applyAlignment="1">
      <alignment horizontal="right"/>
    </xf>
    <xf numFmtId="0" fontId="21" fillId="0" borderId="0" xfId="0" applyFont="1" applyAlignment="1">
      <alignment horizontal="left" indent="1"/>
    </xf>
    <xf numFmtId="0" fontId="13" fillId="0" borderId="0" xfId="0" applyFont="1"/>
    <xf numFmtId="167" fontId="21" fillId="0" borderId="0" xfId="0" applyNumberFormat="1" applyFont="1" applyAlignment="1">
      <alignment horizontal="right"/>
    </xf>
    <xf numFmtId="167" fontId="22" fillId="0" borderId="0" xfId="2" applyNumberFormat="1" applyFont="1" applyFill="1" applyAlignment="1">
      <alignment horizontal="right"/>
    </xf>
    <xf numFmtId="167" fontId="13" fillId="0" borderId="0" xfId="0" applyNumberFormat="1" applyFont="1" applyAlignment="1">
      <alignment horizontal="right"/>
    </xf>
    <xf numFmtId="167" fontId="13" fillId="0" borderId="0" xfId="2" applyNumberFormat="1" applyFont="1" applyFill="1" applyAlignment="1">
      <alignment horizontal="right"/>
    </xf>
    <xf numFmtId="167" fontId="13" fillId="0" borderId="0" xfId="2" applyNumberFormat="1" applyFont="1" applyFill="1" applyBorder="1" applyAlignment="1">
      <alignment horizontal="right"/>
    </xf>
    <xf numFmtId="167" fontId="22" fillId="0" borderId="0" xfId="0" applyNumberFormat="1" applyFont="1" applyAlignment="1">
      <alignment horizontal="right"/>
    </xf>
    <xf numFmtId="170" fontId="14" fillId="0" borderId="0" xfId="0" applyNumberFormat="1" applyFont="1" applyAlignment="1">
      <alignment horizontal="right"/>
    </xf>
    <xf numFmtId="167" fontId="15" fillId="0" borderId="0" xfId="0" applyNumberFormat="1" applyFont="1" applyAlignment="1">
      <alignment horizontal="right"/>
    </xf>
    <xf numFmtId="167" fontId="21" fillId="0" borderId="2" xfId="0" applyNumberFormat="1" applyFont="1" applyBorder="1" applyAlignment="1">
      <alignment horizontal="right" vertical="center"/>
    </xf>
    <xf numFmtId="171" fontId="13" fillId="0" borderId="0" xfId="0" applyNumberFormat="1" applyFont="1"/>
    <xf numFmtId="0" fontId="13" fillId="0" borderId="1" xfId="0" applyFont="1" applyBorder="1"/>
    <xf numFmtId="0" fontId="15" fillId="0" borderId="1" xfId="0" applyFont="1" applyBorder="1"/>
    <xf numFmtId="171" fontId="13" fillId="0" borderId="1" xfId="0" applyNumberFormat="1" applyFont="1" applyBorder="1"/>
    <xf numFmtId="0" fontId="11" fillId="0" borderId="0" xfId="0" applyFont="1"/>
    <xf numFmtId="173" fontId="11" fillId="0" borderId="0" xfId="0" applyNumberFormat="1" applyFont="1"/>
    <xf numFmtId="173" fontId="24" fillId="0" borderId="0" xfId="0" applyNumberFormat="1" applyFont="1" applyAlignment="1">
      <alignment horizontal="right"/>
    </xf>
    <xf numFmtId="173" fontId="15" fillId="0" borderId="0" xfId="0" applyNumberFormat="1" applyFont="1" applyAlignment="1">
      <alignment horizontal="right"/>
    </xf>
    <xf numFmtId="172" fontId="11" fillId="0" borderId="0" xfId="0" applyNumberFormat="1" applyFont="1"/>
    <xf numFmtId="0" fontId="15" fillId="0" borderId="0" xfId="0" applyFont="1" applyAlignment="1">
      <alignment horizontal="left" indent="1"/>
    </xf>
    <xf numFmtId="173" fontId="14" fillId="0" borderId="0" xfId="0" applyNumberFormat="1" applyFont="1"/>
    <xf numFmtId="0" fontId="25" fillId="0" borderId="0" xfId="0" applyFont="1"/>
    <xf numFmtId="0" fontId="15" fillId="0" borderId="0" xfId="0" applyFont="1" applyAlignment="1">
      <alignment horizontal="left" indent="2"/>
    </xf>
    <xf numFmtId="173" fontId="11" fillId="0" borderId="3" xfId="0" applyNumberFormat="1" applyFont="1" applyBorder="1"/>
    <xf numFmtId="173" fontId="26" fillId="0" borderId="0" xfId="0" applyNumberFormat="1" applyFont="1"/>
    <xf numFmtId="173" fontId="27" fillId="0" borderId="0" xfId="0" applyNumberFormat="1" applyFont="1"/>
    <xf numFmtId="173" fontId="15" fillId="0" borderId="0" xfId="0" applyNumberFormat="1" applyFont="1"/>
    <xf numFmtId="173" fontId="9" fillId="0" borderId="0" xfId="0" applyNumberFormat="1" applyFont="1"/>
    <xf numFmtId="173" fontId="21" fillId="0" borderId="4" xfId="0" applyNumberFormat="1" applyFont="1" applyBorder="1" applyAlignment="1">
      <alignment horizontal="right" vertical="center"/>
    </xf>
    <xf numFmtId="173" fontId="24" fillId="0" borderId="0" xfId="0" applyNumberFormat="1" applyFont="1"/>
    <xf numFmtId="167" fontId="21" fillId="0" borderId="0" xfId="0" applyNumberFormat="1" applyFont="1" applyAlignment="1">
      <alignment horizontal="left"/>
    </xf>
    <xf numFmtId="0" fontId="13" fillId="0" borderId="0" xfId="0" applyFont="1" applyAlignment="1">
      <alignment horizontal="left" indent="1"/>
    </xf>
    <xf numFmtId="171" fontId="14" fillId="0" borderId="0" xfId="0" applyNumberFormat="1" applyFont="1"/>
    <xf numFmtId="171" fontId="15" fillId="0" borderId="0" xfId="0" applyNumberFormat="1" applyFont="1"/>
    <xf numFmtId="171" fontId="21" fillId="0" borderId="4" xfId="0" applyNumberFormat="1" applyFont="1" applyBorder="1" applyAlignment="1">
      <alignment horizontal="right" vertical="center"/>
    </xf>
    <xf numFmtId="171" fontId="11" fillId="0" borderId="3" xfId="0" applyNumberFormat="1" applyFont="1" applyBorder="1"/>
    <xf numFmtId="171" fontId="25" fillId="0" borderId="0" xfId="0" applyNumberFormat="1" applyFont="1"/>
    <xf numFmtId="171" fontId="22" fillId="0" borderId="0" xfId="0" applyNumberFormat="1" applyFont="1"/>
    <xf numFmtId="0" fontId="28" fillId="0" borderId="0" xfId="0" applyFont="1" applyAlignment="1">
      <alignment horizontal="left" indent="1"/>
    </xf>
    <xf numFmtId="37" fontId="3" fillId="3" borderId="0" xfId="0" applyNumberFormat="1" applyFont="1" applyFill="1" applyAlignment="1">
      <alignment vertical="center"/>
    </xf>
    <xf numFmtId="174" fontId="20" fillId="3" borderId="0" xfId="0" applyNumberFormat="1" applyFont="1" applyFill="1" applyAlignment="1">
      <alignment horizontal="centerContinuous"/>
    </xf>
    <xf numFmtId="174" fontId="13" fillId="3" borderId="0" xfId="0" applyNumberFormat="1" applyFont="1" applyFill="1" applyAlignment="1">
      <alignment horizontal="centerContinuous"/>
    </xf>
    <xf numFmtId="0" fontId="30" fillId="0" borderId="0" xfId="5" applyFont="1"/>
    <xf numFmtId="0" fontId="30" fillId="0" borderId="0" xfId="5" quotePrefix="1" applyFont="1" applyAlignment="1">
      <alignment horizontal="center"/>
    </xf>
    <xf numFmtId="0" fontId="30" fillId="0" borderId="5" xfId="5" applyFont="1" applyBorder="1" applyAlignment="1">
      <alignment horizontal="center"/>
    </xf>
    <xf numFmtId="0" fontId="30" fillId="0" borderId="0" xfId="5" applyFont="1" applyAlignment="1">
      <alignment horizontal="center"/>
    </xf>
    <xf numFmtId="0" fontId="31" fillId="0" borderId="0" xfId="5" applyFont="1" applyAlignment="1">
      <alignment horizontal="center"/>
    </xf>
    <xf numFmtId="176" fontId="32" fillId="0" borderId="0" xfId="2" quotePrefix="1" applyNumberFormat="1" applyFont="1" applyAlignment="1">
      <alignment horizontal="center"/>
    </xf>
    <xf numFmtId="173" fontId="11" fillId="0" borderId="5" xfId="0" applyNumberFormat="1" applyFont="1" applyBorder="1"/>
    <xf numFmtId="166" fontId="4" fillId="0" borderId="5" xfId="0" applyNumberFormat="1" applyFont="1" applyBorder="1" applyAlignment="1">
      <alignment horizontal="right"/>
    </xf>
    <xf numFmtId="0" fontId="32" fillId="0" borderId="0" xfId="5" quotePrefix="1" applyFont="1" applyAlignment="1">
      <alignment horizontal="center"/>
    </xf>
    <xf numFmtId="0" fontId="0" fillId="0" borderId="6" xfId="0" applyBorder="1"/>
    <xf numFmtId="0" fontId="30" fillId="0" borderId="0" xfId="6" applyFont="1"/>
    <xf numFmtId="0" fontId="33" fillId="0" borderId="0" xfId="6" applyFont="1" applyAlignment="1">
      <alignment horizontal="center"/>
    </xf>
    <xf numFmtId="0" fontId="30" fillId="0" borderId="0" xfId="0" applyFont="1"/>
    <xf numFmtId="175" fontId="11" fillId="0" borderId="0" xfId="0" applyNumberFormat="1" applyFont="1"/>
    <xf numFmtId="168" fontId="34" fillId="0" borderId="0" xfId="0" applyNumberFormat="1" applyFont="1" applyAlignment="1">
      <alignment vertical="center"/>
    </xf>
    <xf numFmtId="176" fontId="32" fillId="0" borderId="0" xfId="2" quotePrefix="1" applyNumberFormat="1" applyFont="1" applyAlignment="1">
      <alignment horizontal="right"/>
    </xf>
    <xf numFmtId="167" fontId="11" fillId="0" borderId="6" xfId="0" applyNumberFormat="1" applyFont="1" applyBorder="1" applyAlignment="1">
      <alignment horizontal="right"/>
    </xf>
    <xf numFmtId="171" fontId="21" fillId="0" borderId="0" xfId="0" applyNumberFormat="1" applyFont="1" applyAlignment="1">
      <alignment horizontal="right" vertical="center"/>
    </xf>
    <xf numFmtId="169" fontId="32" fillId="0" borderId="0" xfId="0" applyNumberFormat="1" applyFont="1" applyAlignment="1">
      <alignment horizontal="right" vertical="center"/>
    </xf>
    <xf numFmtId="175" fontId="11" fillId="0" borderId="12" xfId="0" applyNumberFormat="1" applyFont="1" applyBorder="1"/>
    <xf numFmtId="175" fontId="11" fillId="0" borderId="6" xfId="0" applyNumberFormat="1" applyFont="1" applyBorder="1"/>
    <xf numFmtId="175" fontId="11" fillId="0" borderId="13" xfId="0" applyNumberFormat="1" applyFont="1" applyBorder="1"/>
    <xf numFmtId="177" fontId="11" fillId="0" borderId="12" xfId="0" applyNumberFormat="1" applyFont="1" applyBorder="1"/>
    <xf numFmtId="177" fontId="11" fillId="0" borderId="6" xfId="0" applyNumberFormat="1" applyFont="1" applyBorder="1"/>
    <xf numFmtId="177" fontId="11" fillId="0" borderId="13" xfId="0" applyNumberFormat="1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8" fontId="32" fillId="0" borderId="12" xfId="2" quotePrefix="1" applyNumberFormat="1" applyFont="1" applyBorder="1" applyAlignment="1">
      <alignment horizontal="center"/>
    </xf>
    <xf numFmtId="178" fontId="32" fillId="0" borderId="6" xfId="2" quotePrefix="1" applyNumberFormat="1" applyFont="1" applyBorder="1" applyAlignment="1">
      <alignment horizontal="center"/>
    </xf>
    <xf numFmtId="178" fontId="32" fillId="0" borderId="13" xfId="2" quotePrefix="1" applyNumberFormat="1" applyFont="1" applyBorder="1" applyAlignment="1">
      <alignment horizontal="center"/>
    </xf>
    <xf numFmtId="178" fontId="32" fillId="0" borderId="5" xfId="2" quotePrefix="1" applyNumberFormat="1" applyFont="1" applyBorder="1" applyAlignment="1">
      <alignment horizontal="center"/>
    </xf>
    <xf numFmtId="178" fontId="32" fillId="0" borderId="0" xfId="2" quotePrefix="1" applyNumberFormat="1" applyFont="1" applyAlignment="1">
      <alignment horizontal="center"/>
    </xf>
    <xf numFmtId="166" fontId="22" fillId="0" borderId="5" xfId="0" applyNumberFormat="1" applyFont="1" applyBorder="1" applyAlignment="1">
      <alignment horizontal="right"/>
    </xf>
    <xf numFmtId="167" fontId="36" fillId="0" borderId="0" xfId="1" applyNumberFormat="1" applyFont="1" applyFill="1" applyBorder="1" applyAlignment="1">
      <alignment horizontal="right"/>
    </xf>
    <xf numFmtId="173" fontId="11" fillId="0" borderId="16" xfId="0" applyNumberFormat="1" applyFont="1" applyBorder="1"/>
    <xf numFmtId="168" fontId="15" fillId="0" borderId="0" xfId="0" applyNumberFormat="1" applyFont="1" applyAlignment="1">
      <alignment vertical="center"/>
    </xf>
    <xf numFmtId="168" fontId="28" fillId="0" borderId="0" xfId="0" applyNumberFormat="1" applyFont="1" applyAlignment="1">
      <alignment vertical="center"/>
    </xf>
    <xf numFmtId="0" fontId="33" fillId="0" borderId="7" xfId="6" applyFont="1" applyBorder="1" applyAlignment="1">
      <alignment horizontal="centerContinuous"/>
    </xf>
    <xf numFmtId="0" fontId="33" fillId="0" borderId="8" xfId="6" applyFont="1" applyBorder="1" applyAlignment="1">
      <alignment horizontal="centerContinuous"/>
    </xf>
    <xf numFmtId="0" fontId="33" fillId="0" borderId="9" xfId="6" applyFont="1" applyBorder="1" applyAlignment="1">
      <alignment horizontal="centerContinuous"/>
    </xf>
    <xf numFmtId="2" fontId="33" fillId="0" borderId="7" xfId="6" applyNumberFormat="1" applyFont="1" applyBorder="1" applyAlignment="1">
      <alignment horizontal="centerContinuous"/>
    </xf>
    <xf numFmtId="0" fontId="35" fillId="0" borderId="8" xfId="0" applyFont="1" applyBorder="1" applyAlignment="1">
      <alignment horizontal="centerContinuous"/>
    </xf>
    <xf numFmtId="0" fontId="35" fillId="0" borderId="9" xfId="0" applyFont="1" applyBorder="1" applyAlignment="1">
      <alignment horizontal="centerContinuous"/>
    </xf>
    <xf numFmtId="0" fontId="15" fillId="0" borderId="0" xfId="5" applyFont="1"/>
    <xf numFmtId="0" fontId="37" fillId="0" borderId="0" xfId="5" applyFont="1"/>
    <xf numFmtId="0" fontId="15" fillId="0" borderId="0" xfId="5" quotePrefix="1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5" fillId="0" borderId="0" xfId="5" applyFont="1" applyAlignment="1">
      <alignment horizontal="center"/>
    </xf>
    <xf numFmtId="0" fontId="38" fillId="0" borderId="7" xfId="0" applyFont="1" applyBorder="1" applyAlignment="1">
      <alignment horizontal="centerContinuous"/>
    </xf>
    <xf numFmtId="0" fontId="9" fillId="0" borderId="0" xfId="4" applyFont="1"/>
    <xf numFmtId="0" fontId="7" fillId="0" borderId="0" xfId="4"/>
    <xf numFmtId="0" fontId="9" fillId="2" borderId="17" xfId="4" applyFont="1" applyFill="1" applyBorder="1"/>
    <xf numFmtId="0" fontId="9" fillId="2" borderId="18" xfId="4" applyFont="1" applyFill="1" applyBorder="1"/>
    <xf numFmtId="0" fontId="9" fillId="2" borderId="19" xfId="4" applyFont="1" applyFill="1" applyBorder="1"/>
    <xf numFmtId="0" fontId="9" fillId="2" borderId="20" xfId="4" applyFont="1" applyFill="1" applyBorder="1"/>
    <xf numFmtId="0" fontId="9" fillId="2" borderId="0" xfId="4" applyFont="1" applyFill="1"/>
    <xf numFmtId="0" fontId="9" fillId="2" borderId="21" xfId="4" applyFont="1" applyFill="1" applyBorder="1"/>
    <xf numFmtId="0" fontId="9" fillId="0" borderId="20" xfId="4" applyFont="1" applyBorder="1"/>
    <xf numFmtId="0" fontId="9" fillId="0" borderId="21" xfId="4" applyFont="1" applyBorder="1"/>
    <xf numFmtId="0" fontId="39" fillId="0" borderId="0" xfId="4" applyFont="1" applyProtection="1">
      <protection locked="0"/>
    </xf>
    <xf numFmtId="0" fontId="40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41" fillId="0" borderId="0" xfId="4" applyFont="1"/>
    <xf numFmtId="0" fontId="40" fillId="0" borderId="5" xfId="4" applyFont="1" applyBorder="1" applyProtection="1">
      <protection locked="0"/>
    </xf>
    <xf numFmtId="0" fontId="1" fillId="0" borderId="0" xfId="4" applyFont="1"/>
    <xf numFmtId="168" fontId="43" fillId="0" borderId="0" xfId="7" applyNumberFormat="1" applyFont="1" applyFill="1" applyBorder="1" applyProtection="1">
      <protection locked="0"/>
    </xf>
    <xf numFmtId="168" fontId="45" fillId="0" borderId="0" xfId="8" applyNumberFormat="1" applyFont="1" applyFill="1" applyBorder="1" applyProtection="1">
      <protection locked="0"/>
    </xf>
    <xf numFmtId="0" fontId="46" fillId="0" borderId="0" xfId="8" applyFont="1" applyFill="1" applyBorder="1" applyProtection="1">
      <protection locked="0"/>
    </xf>
    <xf numFmtId="168" fontId="47" fillId="0" borderId="0" xfId="4" applyNumberFormat="1" applyFont="1"/>
    <xf numFmtId="168" fontId="44" fillId="0" borderId="0" xfId="8" applyNumberFormat="1" applyFill="1" applyBorder="1"/>
    <xf numFmtId="0" fontId="1" fillId="0" borderId="0" xfId="8" applyFont="1" applyFill="1" applyBorder="1"/>
    <xf numFmtId="0" fontId="9" fillId="0" borderId="22" xfId="4" applyFont="1" applyBorder="1"/>
    <xf numFmtId="0" fontId="9" fillId="0" borderId="23" xfId="4" applyFont="1" applyBorder="1"/>
    <xf numFmtId="0" fontId="9" fillId="0" borderId="24" xfId="4" applyFont="1" applyBorder="1"/>
    <xf numFmtId="0" fontId="1" fillId="0" borderId="0" xfId="0" applyFont="1"/>
    <xf numFmtId="0" fontId="15" fillId="0" borderId="5" xfId="5" applyFont="1" applyBorder="1" applyAlignment="1">
      <alignment horizontal="center"/>
    </xf>
    <xf numFmtId="179" fontId="22" fillId="0" borderId="4" xfId="0" applyNumberFormat="1" applyFont="1" applyBorder="1" applyAlignment="1">
      <alignment horizontal="right" vertical="center"/>
    </xf>
    <xf numFmtId="179" fontId="22" fillId="0" borderId="0" xfId="0" applyNumberFormat="1" applyFont="1" applyAlignment="1">
      <alignment horizontal="right" vertical="center"/>
    </xf>
    <xf numFmtId="179" fontId="21" fillId="0" borderId="4" xfId="0" applyNumberFormat="1" applyFont="1" applyBorder="1" applyAlignment="1">
      <alignment horizontal="right" vertical="center"/>
    </xf>
    <xf numFmtId="179" fontId="32" fillId="0" borderId="10" xfId="0" applyNumberFormat="1" applyFont="1" applyBorder="1" applyAlignment="1">
      <alignment horizontal="right" vertical="center"/>
    </xf>
    <xf numFmtId="179" fontId="32" fillId="0" borderId="0" xfId="0" applyNumberFormat="1" applyFont="1" applyAlignment="1">
      <alignment horizontal="right" vertical="center"/>
    </xf>
    <xf numFmtId="179" fontId="32" fillId="0" borderId="11" xfId="0" applyNumberFormat="1" applyFont="1" applyBorder="1" applyAlignment="1">
      <alignment horizontal="right" vertical="center"/>
    </xf>
    <xf numFmtId="167" fontId="11" fillId="0" borderId="3" xfId="0" applyNumberFormat="1" applyFont="1" applyBorder="1" applyAlignment="1">
      <alignment horizontal="right"/>
    </xf>
    <xf numFmtId="0" fontId="11" fillId="0" borderId="0" xfId="5" quotePrefix="1" applyFont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37" fontId="17" fillId="0" borderId="0" xfId="0" applyNumberFormat="1" applyFont="1" applyAlignment="1">
      <alignment horizontal="right" vertical="center"/>
    </xf>
    <xf numFmtId="0" fontId="19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78" fontId="32" fillId="0" borderId="0" xfId="2" quotePrefix="1" applyNumberFormat="1" applyFont="1" applyAlignment="1">
      <alignment horizontal="right"/>
    </xf>
    <xf numFmtId="178" fontId="31" fillId="0" borderId="0" xfId="2" quotePrefix="1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176" fontId="31" fillId="0" borderId="0" xfId="2" quotePrefix="1" applyNumberFormat="1" applyFont="1" applyAlignment="1">
      <alignment horizontal="right"/>
    </xf>
    <xf numFmtId="178" fontId="11" fillId="0" borderId="0" xfId="2" quotePrefix="1" applyNumberFormat="1" applyFont="1" applyAlignment="1">
      <alignment horizontal="right"/>
    </xf>
    <xf numFmtId="178" fontId="14" fillId="0" borderId="0" xfId="2" quotePrefix="1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175" fontId="11" fillId="0" borderId="0" xfId="0" applyNumberFormat="1" applyFont="1" applyAlignment="1">
      <alignment horizontal="right"/>
    </xf>
    <xf numFmtId="2" fontId="31" fillId="0" borderId="0" xfId="2" quotePrefix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77" fontId="11" fillId="0" borderId="0" xfId="0" applyNumberFormat="1" applyFont="1" applyAlignment="1">
      <alignment horizontal="right"/>
    </xf>
    <xf numFmtId="177" fontId="32" fillId="0" borderId="0" xfId="2" quotePrefix="1" applyNumberFormat="1" applyFont="1" applyFill="1" applyAlignment="1">
      <alignment horizontal="right"/>
    </xf>
    <xf numFmtId="177" fontId="32" fillId="0" borderId="0" xfId="2" quotePrefix="1" applyNumberFormat="1" applyFont="1" applyAlignment="1">
      <alignment horizontal="right"/>
    </xf>
    <xf numFmtId="177" fontId="11" fillId="0" borderId="0" xfId="2" quotePrefix="1" applyNumberFormat="1" applyFont="1" applyAlignment="1">
      <alignment horizontal="right"/>
    </xf>
    <xf numFmtId="178" fontId="32" fillId="0" borderId="0" xfId="2" quotePrefix="1" applyNumberFormat="1" applyFont="1" applyFill="1" applyAlignment="1">
      <alignment horizontal="right"/>
    </xf>
    <xf numFmtId="2" fontId="32" fillId="0" borderId="0" xfId="2" quotePrefix="1" applyNumberFormat="1" applyFont="1" applyAlignment="1">
      <alignment horizontal="right"/>
    </xf>
    <xf numFmtId="2" fontId="31" fillId="0" borderId="0" xfId="2" quotePrefix="1" applyNumberFormat="1" applyFont="1" applyFill="1" applyAlignment="1">
      <alignment horizontal="right"/>
    </xf>
    <xf numFmtId="2" fontId="31" fillId="0" borderId="0" xfId="2" quotePrefix="1" applyNumberFormat="1" applyFont="1" applyBorder="1" applyAlignment="1">
      <alignment horizontal="right"/>
    </xf>
    <xf numFmtId="176" fontId="32" fillId="0" borderId="0" xfId="2" quotePrefix="1" applyNumberFormat="1" applyFont="1" applyBorder="1" applyAlignment="1">
      <alignment horizontal="right"/>
    </xf>
    <xf numFmtId="178" fontId="31" fillId="0" borderId="0" xfId="2" quotePrefix="1" applyNumberFormat="1" applyFont="1" applyBorder="1" applyAlignment="1">
      <alignment horizontal="right"/>
    </xf>
    <xf numFmtId="176" fontId="31" fillId="0" borderId="0" xfId="2" quotePrefix="1" applyNumberFormat="1" applyFont="1" applyBorder="1" applyAlignment="1">
      <alignment horizontal="right"/>
    </xf>
    <xf numFmtId="176" fontId="11" fillId="0" borderId="0" xfId="2" quotePrefix="1" applyNumberFormat="1" applyFont="1" applyFill="1" applyAlignment="1">
      <alignment horizontal="right"/>
    </xf>
    <xf numFmtId="0" fontId="35" fillId="0" borderId="3" xfId="0" applyFont="1" applyBorder="1" applyAlignment="1">
      <alignment horizontal="centerContinuous"/>
    </xf>
    <xf numFmtId="0" fontId="0" fillId="0" borderId="1" xfId="0" applyBorder="1"/>
    <xf numFmtId="0" fontId="38" fillId="0" borderId="25" xfId="0" applyFont="1" applyBorder="1" applyAlignment="1">
      <alignment horizontal="centerContinuous"/>
    </xf>
    <xf numFmtId="0" fontId="0" fillId="0" borderId="26" xfId="0" applyBorder="1"/>
    <xf numFmtId="179" fontId="32" fillId="0" borderId="26" xfId="0" applyNumberFormat="1" applyFont="1" applyBorder="1" applyAlignment="1">
      <alignment horizontal="right" vertical="center"/>
    </xf>
    <xf numFmtId="0" fontId="0" fillId="0" borderId="27" xfId="0" applyBorder="1"/>
    <xf numFmtId="0" fontId="35" fillId="0" borderId="28" xfId="0" applyFont="1" applyBorder="1" applyAlignment="1">
      <alignment horizontal="centerContinuous"/>
    </xf>
    <xf numFmtId="0" fontId="0" fillId="0" borderId="29" xfId="0" applyBorder="1"/>
    <xf numFmtId="0" fontId="0" fillId="0" borderId="30" xfId="0" applyBorder="1"/>
    <xf numFmtId="0" fontId="33" fillId="0" borderId="3" xfId="6" applyFont="1" applyBorder="1" applyAlignment="1">
      <alignment horizontal="centerContinuous"/>
    </xf>
    <xf numFmtId="178" fontId="32" fillId="0" borderId="1" xfId="2" quotePrefix="1" applyNumberFormat="1" applyFont="1" applyBorder="1" applyAlignment="1">
      <alignment horizontal="center"/>
    </xf>
    <xf numFmtId="0" fontId="33" fillId="0" borderId="25" xfId="6" applyFont="1" applyBorder="1" applyAlignment="1">
      <alignment horizontal="centerContinuous"/>
    </xf>
    <xf numFmtId="178" fontId="32" fillId="0" borderId="27" xfId="2" quotePrefix="1" applyNumberFormat="1" applyFont="1" applyBorder="1" applyAlignment="1">
      <alignment horizontal="center"/>
    </xf>
    <xf numFmtId="0" fontId="33" fillId="0" borderId="28" xfId="6" applyFont="1" applyBorder="1" applyAlignment="1">
      <alignment horizontal="centerContinuous"/>
    </xf>
    <xf numFmtId="179" fontId="32" fillId="0" borderId="29" xfId="0" applyNumberFormat="1" applyFont="1" applyBorder="1" applyAlignment="1">
      <alignment horizontal="right" vertical="center"/>
    </xf>
    <xf numFmtId="178" fontId="32" fillId="0" borderId="30" xfId="2" quotePrefix="1" applyNumberFormat="1" applyFont="1" applyBorder="1" applyAlignment="1">
      <alignment horizontal="center"/>
    </xf>
    <xf numFmtId="175" fontId="11" fillId="0" borderId="1" xfId="0" applyNumberFormat="1" applyFont="1" applyBorder="1"/>
    <xf numFmtId="175" fontId="11" fillId="0" borderId="27" xfId="0" applyNumberFormat="1" applyFont="1" applyBorder="1"/>
    <xf numFmtId="175" fontId="11" fillId="0" borderId="30" xfId="0" applyNumberFormat="1" applyFont="1" applyBorder="1"/>
    <xf numFmtId="0" fontId="38" fillId="0" borderId="7" xfId="0" applyFont="1" applyBorder="1" applyAlignment="1">
      <alignment horizontal="center"/>
    </xf>
    <xf numFmtId="0" fontId="38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48" fillId="4" borderId="0" xfId="4" applyFont="1" applyFill="1"/>
    <xf numFmtId="0" fontId="1" fillId="4" borderId="0" xfId="4" applyFont="1" applyFill="1"/>
    <xf numFmtId="168" fontId="49" fillId="4" borderId="0" xfId="4" applyNumberFormat="1" applyFont="1" applyFill="1"/>
    <xf numFmtId="0" fontId="6" fillId="4" borderId="0" xfId="4" applyFont="1" applyFill="1"/>
  </cellXfs>
  <cellStyles count="9">
    <cellStyle name="Comma" xfId="1" builtinId="3"/>
    <cellStyle name="Comma 2" xfId="3" xr:uid="{E79D4E48-DDB6-472F-9111-F5D07DA98AD5}"/>
    <cellStyle name="Hyperlink 2" xfId="7" xr:uid="{1C5D3E11-ECE9-4754-A627-CB159846AFCF}"/>
    <cellStyle name="Hyperlink 2 2" xfId="8" xr:uid="{1268562D-0831-4BC2-99EE-A02DF276DEC6}"/>
    <cellStyle name="Normal" xfId="0" builtinId="0"/>
    <cellStyle name="Normal 2 2 2" xfId="4" xr:uid="{96485B40-95D5-4F78-9BC2-DD82DA9F7A91}"/>
    <cellStyle name="Normal_inesbitassignment1Stantec" xfId="6" xr:uid="{F4593E43-6027-4971-BD38-62F614AFB399}"/>
    <cellStyle name="Normal_Wal-Mart Financial Statements" xfId="5" xr:uid="{CAA5C1F3-D53E-4972-BE03-57FB209880A2}"/>
    <cellStyle name="Percent" xfId="2" builtinId="5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abSelected="1" zoomScaleNormal="100" workbookViewId="0">
      <selection activeCell="G30" sqref="G30"/>
    </sheetView>
  </sheetViews>
  <sheetFormatPr baseColWidth="10" defaultColWidth="8.83203125" defaultRowHeight="15"/>
  <cols>
    <col min="1" max="1" width="4.6640625" style="125" customWidth="1"/>
    <col min="2" max="2" width="4.83203125" style="125" customWidth="1"/>
    <col min="3" max="3" width="36.6640625" style="125" customWidth="1"/>
    <col min="4" max="11" width="10.6640625" style="125" customWidth="1"/>
    <col min="12" max="12" width="36.6640625" style="125" customWidth="1"/>
    <col min="13" max="13" width="4.83203125" style="125" customWidth="1"/>
    <col min="14" max="16384" width="8.83203125" style="125"/>
  </cols>
  <sheetData>
    <row r="1" spans="1:13" ht="19.5" customHeight="1" thickBot="1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3" ht="19.5" customHeight="1" thickTop="1">
      <c r="A2" s="124"/>
      <c r="B2" s="126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8"/>
    </row>
    <row r="3" spans="1:13" ht="19.5" customHeight="1">
      <c r="A3" s="124"/>
      <c r="B3" s="129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1"/>
    </row>
    <row r="4" spans="1:13" ht="19.5" customHeight="1">
      <c r="A4" s="124"/>
      <c r="B4" s="129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1"/>
    </row>
    <row r="5" spans="1:13" ht="19.5" customHeight="1">
      <c r="A5" s="124"/>
      <c r="B5" s="129"/>
      <c r="C5" s="130"/>
      <c r="D5" s="130"/>
      <c r="E5" s="130"/>
      <c r="F5" s="130"/>
      <c r="G5" s="130"/>
      <c r="H5" s="130"/>
      <c r="I5" s="130"/>
      <c r="J5" s="130"/>
      <c r="K5" s="130"/>
      <c r="L5" s="130"/>
      <c r="M5" s="131"/>
    </row>
    <row r="6" spans="1:13" ht="19.5" customHeight="1">
      <c r="A6" s="124"/>
      <c r="B6" s="129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1"/>
    </row>
    <row r="7" spans="1:13" ht="19.5" customHeight="1">
      <c r="A7" s="124"/>
      <c r="B7" s="129"/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1"/>
    </row>
    <row r="8" spans="1:13" ht="19.5" customHeight="1">
      <c r="A8" s="124"/>
      <c r="B8" s="129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1"/>
    </row>
    <row r="9" spans="1:13" ht="19.5" customHeight="1">
      <c r="A9" s="124"/>
      <c r="B9" s="129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1"/>
    </row>
    <row r="10" spans="1:13" ht="19.5" customHeight="1">
      <c r="A10" s="124"/>
      <c r="B10" s="132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33"/>
    </row>
    <row r="11" spans="1:13" ht="28.5" customHeight="1">
      <c r="A11" s="124"/>
      <c r="B11" s="132"/>
      <c r="C11" s="134" t="s">
        <v>152</v>
      </c>
      <c r="D11" s="124"/>
      <c r="E11" s="124"/>
      <c r="F11" s="124"/>
      <c r="G11" s="124"/>
      <c r="H11" s="124"/>
      <c r="I11" s="124"/>
      <c r="J11" s="124"/>
      <c r="K11" s="124"/>
      <c r="L11" s="135"/>
      <c r="M11" s="133"/>
    </row>
    <row r="12" spans="1:13" ht="19.5" customHeight="1">
      <c r="A12" s="124"/>
      <c r="B12" s="132"/>
      <c r="C12" s="136"/>
      <c r="D12" s="124"/>
      <c r="E12" s="124"/>
      <c r="F12" s="124"/>
      <c r="G12" s="124"/>
      <c r="H12" s="124"/>
      <c r="I12" s="124"/>
      <c r="J12" s="124"/>
      <c r="K12" s="137"/>
      <c r="L12" s="124"/>
      <c r="M12" s="133"/>
    </row>
    <row r="13" spans="1:13" ht="19.5" customHeight="1">
      <c r="A13" s="124"/>
      <c r="B13" s="132"/>
      <c r="C13" s="138" t="s">
        <v>151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3"/>
    </row>
    <row r="14" spans="1:13" ht="19.5" customHeight="1">
      <c r="A14" s="124"/>
      <c r="B14" s="132"/>
      <c r="C14" s="124"/>
      <c r="D14" s="139"/>
      <c r="E14" s="139"/>
      <c r="F14" s="139"/>
      <c r="G14" s="139"/>
      <c r="H14" s="139"/>
      <c r="I14" s="139"/>
      <c r="J14" s="139"/>
      <c r="K14" s="139"/>
      <c r="L14" s="139"/>
      <c r="M14" s="133"/>
    </row>
    <row r="15" spans="1:13" ht="19.5" customHeight="1">
      <c r="A15" s="124"/>
      <c r="B15" s="132"/>
      <c r="C15" s="140" t="s">
        <v>164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3"/>
    </row>
    <row r="16" spans="1:13" ht="19.5" customHeight="1">
      <c r="A16" s="124"/>
      <c r="B16" s="132"/>
      <c r="C16" s="140" t="s">
        <v>153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3"/>
    </row>
    <row r="17" spans="1:13" ht="19.5" customHeight="1">
      <c r="A17" s="124"/>
      <c r="B17" s="132"/>
      <c r="C17" s="140" t="s">
        <v>154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3"/>
    </row>
    <row r="18" spans="1:13" ht="19.5" customHeight="1">
      <c r="A18" s="124"/>
      <c r="B18" s="132"/>
      <c r="C18" s="140" t="s">
        <v>155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3"/>
    </row>
    <row r="19" spans="1:13" ht="19.5" customHeight="1">
      <c r="A19" s="124"/>
      <c r="B19" s="132"/>
      <c r="C19" s="141"/>
      <c r="D19" s="139"/>
      <c r="E19" s="139"/>
      <c r="F19" s="139"/>
      <c r="G19" s="139"/>
      <c r="H19" s="139"/>
      <c r="I19" s="139"/>
      <c r="J19" s="139"/>
      <c r="K19" s="139"/>
      <c r="L19" s="139"/>
      <c r="M19" s="133"/>
    </row>
    <row r="20" spans="1:13" ht="19.5" customHeight="1">
      <c r="A20" s="124"/>
      <c r="B20" s="132"/>
      <c r="C20" s="141"/>
      <c r="D20" s="139"/>
      <c r="E20" s="139"/>
      <c r="F20" s="139"/>
      <c r="G20" s="139"/>
      <c r="H20" s="139"/>
      <c r="I20" s="139"/>
      <c r="J20" s="139"/>
      <c r="K20" s="139"/>
      <c r="L20" s="139"/>
      <c r="M20" s="133"/>
    </row>
    <row r="21" spans="1:13" ht="19.5" customHeight="1">
      <c r="A21" s="124"/>
      <c r="B21" s="132"/>
      <c r="C21" s="142"/>
      <c r="D21" s="139"/>
      <c r="E21" s="139"/>
      <c r="F21" s="139"/>
      <c r="G21" s="139"/>
      <c r="H21" s="139"/>
      <c r="I21" s="139"/>
      <c r="J21" s="139"/>
      <c r="K21" s="139"/>
      <c r="L21" s="139"/>
      <c r="M21" s="133"/>
    </row>
    <row r="22" spans="1:13" ht="19.5" customHeight="1">
      <c r="A22" s="124"/>
      <c r="B22" s="132"/>
      <c r="C22" s="142"/>
      <c r="D22" s="139"/>
      <c r="E22" s="139"/>
      <c r="F22" s="139"/>
      <c r="G22" s="139"/>
      <c r="H22" s="139"/>
      <c r="I22" s="139"/>
      <c r="J22" s="139"/>
      <c r="K22" s="139"/>
      <c r="L22" s="139"/>
      <c r="M22" s="133"/>
    </row>
    <row r="23" spans="1:13" ht="19.5" customHeight="1">
      <c r="A23" s="124"/>
      <c r="B23" s="132"/>
      <c r="C23" s="142"/>
      <c r="D23" s="139"/>
      <c r="E23" s="139"/>
      <c r="F23" s="139"/>
      <c r="G23" s="139"/>
      <c r="H23" s="139"/>
      <c r="I23" s="139"/>
      <c r="J23" s="139"/>
      <c r="K23" s="139"/>
      <c r="L23" s="139"/>
      <c r="M23" s="133"/>
    </row>
    <row r="24" spans="1:13" ht="19.5" customHeight="1">
      <c r="A24" s="124"/>
      <c r="B24" s="132"/>
      <c r="C24" s="142"/>
      <c r="D24" s="139"/>
      <c r="E24" s="139"/>
      <c r="F24" s="139"/>
      <c r="G24" s="139"/>
      <c r="H24" s="139"/>
      <c r="I24" s="139"/>
      <c r="J24" s="139"/>
      <c r="K24" s="139"/>
      <c r="L24" s="139"/>
      <c r="M24" s="133"/>
    </row>
    <row r="25" spans="1:13" ht="19.5" customHeight="1">
      <c r="A25" s="124"/>
      <c r="B25" s="132"/>
      <c r="C25" s="142"/>
      <c r="D25" s="139"/>
      <c r="E25" s="139"/>
      <c r="F25" s="139"/>
      <c r="G25" s="139"/>
      <c r="H25" s="139"/>
      <c r="I25" s="139"/>
      <c r="J25" s="139"/>
      <c r="K25" s="139"/>
      <c r="L25" s="139"/>
      <c r="M25" s="133"/>
    </row>
    <row r="26" spans="1:13" ht="19.5" customHeight="1">
      <c r="A26" s="124"/>
      <c r="B26" s="132"/>
      <c r="C26" s="143"/>
      <c r="D26" s="139"/>
      <c r="E26" s="139"/>
      <c r="F26" s="139"/>
      <c r="G26" s="139"/>
      <c r="H26" s="139"/>
      <c r="I26" s="139"/>
      <c r="J26" s="139"/>
      <c r="K26" s="139"/>
      <c r="L26" s="139"/>
      <c r="M26" s="133"/>
    </row>
    <row r="27" spans="1:13" ht="19.5" customHeight="1">
      <c r="A27" s="124"/>
      <c r="B27" s="132"/>
      <c r="C27" s="143"/>
      <c r="D27" s="139"/>
      <c r="E27" s="139"/>
      <c r="F27" s="139"/>
      <c r="G27" s="139"/>
      <c r="H27" s="139"/>
      <c r="I27" s="139"/>
      <c r="J27" s="139"/>
      <c r="K27" s="139"/>
      <c r="L27" s="139"/>
      <c r="M27" s="133"/>
    </row>
    <row r="28" spans="1:13" ht="19.5" customHeight="1">
      <c r="A28" s="124"/>
      <c r="B28" s="132"/>
      <c r="C28" s="144"/>
      <c r="D28" s="139"/>
      <c r="E28" s="139"/>
      <c r="F28" s="139"/>
      <c r="G28" s="139"/>
      <c r="H28" s="139"/>
      <c r="I28" s="139"/>
      <c r="J28" s="139"/>
      <c r="K28" s="139"/>
      <c r="L28" s="139"/>
      <c r="M28" s="133"/>
    </row>
    <row r="29" spans="1:13" ht="19.5" customHeight="1">
      <c r="A29" s="124"/>
      <c r="B29" s="132"/>
      <c r="C29" s="145"/>
      <c r="D29" s="139"/>
      <c r="E29" s="139"/>
      <c r="F29" s="139"/>
      <c r="G29" s="139"/>
      <c r="H29" s="139"/>
      <c r="I29" s="139"/>
      <c r="J29" s="139"/>
      <c r="K29" s="139"/>
      <c r="L29" s="139"/>
      <c r="M29" s="133"/>
    </row>
    <row r="30" spans="1:13" ht="19.5" customHeight="1">
      <c r="A30" s="124"/>
      <c r="B30" s="132"/>
      <c r="C30" s="145"/>
      <c r="D30" s="139"/>
      <c r="E30" s="139"/>
      <c r="F30" s="139"/>
      <c r="G30" s="139"/>
      <c r="H30" s="139"/>
      <c r="I30" s="139"/>
      <c r="J30" s="139"/>
      <c r="K30" s="139"/>
      <c r="L30" s="139"/>
      <c r="M30" s="133"/>
    </row>
    <row r="31" spans="1:13" ht="19.5" customHeight="1">
      <c r="A31" s="124"/>
      <c r="B31" s="132"/>
      <c r="C31" s="209"/>
      <c r="D31" s="210"/>
      <c r="E31" s="210"/>
      <c r="F31" s="210"/>
      <c r="G31" s="210"/>
      <c r="H31" s="210"/>
      <c r="I31" s="210"/>
      <c r="J31" s="210"/>
      <c r="K31" s="210"/>
      <c r="L31" s="210"/>
      <c r="M31" s="133"/>
    </row>
    <row r="32" spans="1:13" ht="19.5" customHeight="1">
      <c r="A32" s="124"/>
      <c r="B32" s="132"/>
      <c r="C32" s="211"/>
      <c r="D32" s="212"/>
      <c r="E32" s="212"/>
      <c r="F32" s="212"/>
      <c r="G32" s="212"/>
      <c r="H32" s="212"/>
      <c r="I32" s="212"/>
      <c r="J32" s="212"/>
      <c r="K32" s="212"/>
      <c r="L32" s="212"/>
      <c r="M32" s="133"/>
    </row>
    <row r="33" spans="1:13" ht="19.5" customHeight="1">
      <c r="A33" s="124"/>
      <c r="B33" s="132"/>
      <c r="C33" s="211"/>
      <c r="D33" s="212"/>
      <c r="E33" s="212"/>
      <c r="F33" s="212"/>
      <c r="G33" s="212"/>
      <c r="H33" s="212"/>
      <c r="I33" s="212"/>
      <c r="J33" s="212"/>
      <c r="K33" s="212"/>
      <c r="L33" s="212"/>
      <c r="M33" s="133"/>
    </row>
    <row r="34" spans="1:13" ht="19.5" customHeight="1">
      <c r="A34" s="124"/>
      <c r="B34" s="132"/>
      <c r="C34" s="211"/>
      <c r="D34" s="212"/>
      <c r="E34" s="212"/>
      <c r="F34" s="212"/>
      <c r="G34" s="212"/>
      <c r="H34" s="212"/>
      <c r="I34" s="212"/>
      <c r="J34" s="212"/>
      <c r="K34" s="212"/>
      <c r="L34" s="212"/>
      <c r="M34" s="133"/>
    </row>
    <row r="35" spans="1:13" ht="19.5" customHeight="1">
      <c r="A35" s="124"/>
      <c r="B35" s="132"/>
      <c r="C35" s="211"/>
      <c r="D35" s="212"/>
      <c r="E35" s="212"/>
      <c r="F35" s="212"/>
      <c r="G35" s="212"/>
      <c r="H35" s="212"/>
      <c r="I35" s="212"/>
      <c r="J35" s="212"/>
      <c r="K35" s="212"/>
      <c r="L35" s="212"/>
      <c r="M35" s="133"/>
    </row>
    <row r="36" spans="1:13" ht="19.5" customHeight="1">
      <c r="A36" s="124"/>
      <c r="B36" s="132"/>
      <c r="C36" s="211"/>
      <c r="D36" s="212"/>
      <c r="E36" s="212"/>
      <c r="F36" s="212"/>
      <c r="G36" s="212"/>
      <c r="H36" s="212"/>
      <c r="I36" s="212"/>
      <c r="J36" s="212"/>
      <c r="K36" s="212"/>
      <c r="L36" s="212"/>
      <c r="M36" s="133"/>
    </row>
    <row r="37" spans="1:13" ht="19.5" customHeight="1">
      <c r="A37" s="124"/>
      <c r="B37" s="132"/>
      <c r="C37" s="211"/>
      <c r="D37" s="212"/>
      <c r="E37" s="212"/>
      <c r="F37" s="212"/>
      <c r="G37" s="212"/>
      <c r="H37" s="212"/>
      <c r="I37" s="212"/>
      <c r="J37" s="212"/>
      <c r="K37" s="212"/>
      <c r="L37" s="212"/>
      <c r="M37" s="133"/>
    </row>
    <row r="38" spans="1:13" ht="19.5" customHeight="1">
      <c r="A38" s="124"/>
      <c r="B38" s="132"/>
      <c r="C38" s="211"/>
      <c r="D38" s="212"/>
      <c r="E38" s="212"/>
      <c r="F38" s="212"/>
      <c r="G38" s="212"/>
      <c r="H38" s="212"/>
      <c r="I38" s="212"/>
      <c r="J38" s="212"/>
      <c r="K38" s="212"/>
      <c r="L38" s="212"/>
      <c r="M38" s="133"/>
    </row>
    <row r="39" spans="1:13" ht="19.5" customHeight="1" thickBot="1">
      <c r="A39" s="124"/>
      <c r="B39" s="146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8" t="s">
        <v>0</v>
      </c>
    </row>
    <row r="40" spans="1:13" ht="19.5" customHeight="1" thickTop="1">
      <c r="A40" s="124"/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4"/>
      <c r="M40" s="124"/>
    </row>
  </sheetData>
  <hyperlinks>
    <hyperlink ref="C16" location="'Ratio Calculations'!A1" tooltip="Ratio Calculations" display="Ratio Calculations" xr:uid="{8166907E-0A33-450F-B2CD-97580AE9E1B6}"/>
    <hyperlink ref="C17" location="'3 Step DuPont Pyramid '!A1" tooltip="3 Step DuPont Pyramid" display="3 Step DuPont Pyramid" xr:uid="{C20C4909-BE56-48FF-A618-B645B9207909}"/>
    <hyperlink ref="C18" location="'5 Step DuPont Pyramid'!A1" tooltip="5 Step DuPont Pyramid" display="5 Step DuPont Pyramid" xr:uid="{565ACE7F-B50E-44FC-815D-679895DED4C8}"/>
    <hyperlink ref="C15" location="'Financial Statements'!A1" tooltip="Financial Forecast" display="Financial Statements" xr:uid="{B860A8F5-3AFB-4AA1-BCC3-C11A541947A3}"/>
  </hyperlinks>
  <pageMargins left="0.7" right="0.7" top="0.75" bottom="0.75" header="0.3" footer="0.3"/>
  <pageSetup scale="6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P240"/>
  <sheetViews>
    <sheetView showGridLines="0" zoomScaleNormal="100" workbookViewId="0">
      <pane ySplit="1" topLeftCell="A2" activePane="bottomLeft" state="frozen"/>
      <selection sqref="A1:XFD1"/>
      <selection pane="bottomLeft" sqref="A1:XFD1"/>
    </sheetView>
  </sheetViews>
  <sheetFormatPr baseColWidth="10" defaultColWidth="9.1640625" defaultRowHeight="15" customHeight="1"/>
  <cols>
    <col min="1" max="1" width="9.1640625" style="2"/>
    <col min="2" max="2" width="18.5" style="2" customWidth="1"/>
    <col min="3" max="3" width="12.6640625" style="2" customWidth="1"/>
    <col min="4" max="4" width="8.5" style="2" bestFit="1" customWidth="1"/>
    <col min="5" max="5" width="8.5" style="2" customWidth="1"/>
    <col min="6" max="13" width="10.33203125" style="2" customWidth="1"/>
    <col min="14" max="14" width="1.6640625" style="2" customWidth="1"/>
    <col min="15" max="16" width="9.1640625" style="2" customWidth="1"/>
    <col min="17" max="17" width="10.83203125" style="2" bestFit="1" customWidth="1"/>
    <col min="18" max="16384" width="9.1640625" style="2"/>
  </cols>
  <sheetData>
    <row r="1" spans="1:16" s="1" customFormat="1" ht="15" customHeight="1">
      <c r="B1" s="3"/>
      <c r="C1" s="4"/>
      <c r="D1" s="5"/>
      <c r="E1" s="6"/>
      <c r="F1" s="7"/>
      <c r="G1" s="7"/>
      <c r="H1" s="7"/>
      <c r="I1" s="8"/>
      <c r="J1" s="8"/>
      <c r="K1" s="8"/>
      <c r="L1" s="8"/>
      <c r="M1" s="8"/>
      <c r="N1" s="9"/>
      <c r="O1" s="9"/>
    </row>
    <row r="2" spans="1:16" s="14" customFormat="1" ht="15" customHeight="1">
      <c r="A2" s="1" t="s">
        <v>0</v>
      </c>
      <c r="B2" s="10" t="s">
        <v>1</v>
      </c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</row>
    <row r="3" spans="1:16" s="14" customFormat="1" ht="15" customHeight="1">
      <c r="B3" s="15"/>
      <c r="C3" s="4"/>
      <c r="D3" s="16"/>
      <c r="E3" s="16"/>
      <c r="F3" s="17"/>
      <c r="G3" s="17"/>
      <c r="H3" s="17"/>
      <c r="I3" s="17"/>
      <c r="J3" s="17"/>
      <c r="K3" s="17"/>
      <c r="L3" s="17"/>
      <c r="M3" s="17"/>
      <c r="P3" s="18"/>
    </row>
    <row r="4" spans="1:16" s="14" customFormat="1" ht="15" customHeight="1" thickBot="1">
      <c r="B4" s="19" t="s">
        <v>163</v>
      </c>
      <c r="C4" s="4"/>
      <c r="D4" s="6"/>
      <c r="E4" s="6"/>
      <c r="F4" s="151">
        <v>1</v>
      </c>
      <c r="G4" s="151">
        <f>+F4+1</f>
        <v>2</v>
      </c>
      <c r="H4" s="151">
        <f t="shared" ref="H4:M4" si="0">+G4+1</f>
        <v>3</v>
      </c>
      <c r="I4" s="151">
        <f t="shared" si="0"/>
        <v>4</v>
      </c>
      <c r="J4" s="151">
        <f t="shared" si="0"/>
        <v>5</v>
      </c>
      <c r="K4" s="151">
        <f t="shared" si="0"/>
        <v>6</v>
      </c>
      <c r="L4" s="151">
        <f t="shared" si="0"/>
        <v>7</v>
      </c>
      <c r="M4" s="151">
        <f t="shared" si="0"/>
        <v>8</v>
      </c>
      <c r="P4" s="18"/>
    </row>
    <row r="5" spans="1:16" ht="15" customHeight="1">
      <c r="A5" s="1"/>
      <c r="B5" s="19"/>
      <c r="C5" s="4"/>
      <c r="D5" s="6"/>
      <c r="E5" s="6"/>
      <c r="F5" s="6"/>
      <c r="G5" s="6"/>
      <c r="H5" s="6"/>
      <c r="I5" s="20"/>
      <c r="J5" s="20"/>
      <c r="K5" s="20"/>
      <c r="L5" s="20"/>
      <c r="M5" s="20"/>
      <c r="P5" s="18"/>
    </row>
    <row r="6" spans="1:16" s="14" customFormat="1" ht="15" customHeight="1">
      <c r="B6" s="19"/>
      <c r="C6" s="4"/>
      <c r="D6" s="6"/>
      <c r="E6" s="6"/>
      <c r="F6" s="6"/>
      <c r="G6" s="6"/>
      <c r="H6" s="6"/>
    </row>
    <row r="7" spans="1:16" s="1" customFormat="1" ht="15" customHeight="1">
      <c r="B7" s="21" t="s">
        <v>2</v>
      </c>
      <c r="C7" s="22"/>
      <c r="D7" s="6"/>
      <c r="E7" s="22"/>
      <c r="F7" s="23">
        <v>485651</v>
      </c>
      <c r="G7" s="23">
        <v>482130</v>
      </c>
      <c r="H7" s="23">
        <v>485873</v>
      </c>
      <c r="I7" s="23">
        <v>500343</v>
      </c>
      <c r="J7" s="23">
        <v>514405</v>
      </c>
      <c r="K7" s="23">
        <v>523964</v>
      </c>
      <c r="L7" s="23">
        <v>559151</v>
      </c>
      <c r="M7" s="23">
        <v>572754</v>
      </c>
      <c r="P7" s="18"/>
    </row>
    <row r="8" spans="1:16" s="1" customFormat="1" ht="15" customHeight="1">
      <c r="B8" s="21" t="s">
        <v>3</v>
      </c>
      <c r="C8" s="22"/>
      <c r="D8" s="22"/>
      <c r="E8" s="22"/>
      <c r="F8" s="25">
        <f>-365086+9173</f>
        <v>-355913</v>
      </c>
      <c r="G8" s="25">
        <f>-360984+9454</f>
        <v>-351530</v>
      </c>
      <c r="H8" s="25">
        <f>-361256+10080</f>
        <v>-351176</v>
      </c>
      <c r="I8" s="25">
        <f>-373396+10529</f>
        <v>-362867</v>
      </c>
      <c r="J8" s="25">
        <f>-385301+10678</f>
        <v>-374623</v>
      </c>
      <c r="K8" s="25">
        <f>-394605+10987</f>
        <v>-383618</v>
      </c>
      <c r="L8" s="25">
        <f>-420315+11152</f>
        <v>-409163</v>
      </c>
      <c r="M8" s="25">
        <f>-429000+10658</f>
        <v>-418342</v>
      </c>
      <c r="P8" s="18"/>
    </row>
    <row r="9" spans="1:16" s="1" customFormat="1" ht="15" customHeight="1">
      <c r="B9" s="26" t="s">
        <v>4</v>
      </c>
      <c r="C9" s="27"/>
      <c r="D9" s="22"/>
      <c r="E9" s="22"/>
      <c r="F9" s="28">
        <f>SUM(F7:F8)</f>
        <v>129738</v>
      </c>
      <c r="G9" s="28">
        <f t="shared" ref="G9:M9" si="1">SUM(G7:G8)</f>
        <v>130600</v>
      </c>
      <c r="H9" s="28">
        <f t="shared" si="1"/>
        <v>134697</v>
      </c>
      <c r="I9" s="28">
        <f t="shared" si="1"/>
        <v>137476</v>
      </c>
      <c r="J9" s="28">
        <f t="shared" si="1"/>
        <v>139782</v>
      </c>
      <c r="K9" s="28">
        <f t="shared" si="1"/>
        <v>140346</v>
      </c>
      <c r="L9" s="28">
        <f t="shared" si="1"/>
        <v>149988</v>
      </c>
      <c r="M9" s="28">
        <f t="shared" si="1"/>
        <v>154412</v>
      </c>
      <c r="P9" s="18"/>
    </row>
    <row r="10" spans="1:16" s="1" customFormat="1" ht="15" customHeight="1">
      <c r="B10" s="26"/>
      <c r="C10" s="27"/>
      <c r="D10" s="22"/>
      <c r="E10" s="22"/>
      <c r="F10" s="29"/>
      <c r="G10" s="29"/>
      <c r="H10" s="29"/>
      <c r="I10" s="30"/>
      <c r="J10" s="30"/>
      <c r="K10" s="30"/>
      <c r="L10" s="30"/>
      <c r="M10" s="30"/>
      <c r="P10" s="9"/>
    </row>
    <row r="11" spans="1:16" s="1" customFormat="1" ht="15" customHeight="1">
      <c r="B11" s="21"/>
      <c r="C11" s="22"/>
      <c r="D11" s="22"/>
      <c r="E11" s="22"/>
      <c r="F11" s="29"/>
      <c r="G11" s="29"/>
      <c r="H11" s="29"/>
      <c r="I11" s="31"/>
      <c r="J11" s="31"/>
      <c r="K11" s="31"/>
      <c r="L11" s="31"/>
      <c r="M11" s="32"/>
    </row>
    <row r="12" spans="1:16" s="1" customFormat="1" ht="15" customHeight="1">
      <c r="B12" s="21" t="s">
        <v>5</v>
      </c>
      <c r="C12" s="22"/>
      <c r="D12" s="22"/>
      <c r="E12" s="22"/>
      <c r="F12" s="23">
        <v>-93418</v>
      </c>
      <c r="G12" s="23">
        <v>-97041</v>
      </c>
      <c r="H12" s="23">
        <v>-101853</v>
      </c>
      <c r="I12" s="23">
        <v>-106510</v>
      </c>
      <c r="J12" s="23">
        <v>-107147</v>
      </c>
      <c r="K12" s="23">
        <v>-108791</v>
      </c>
      <c r="L12" s="23">
        <v>-116288</v>
      </c>
      <c r="M12" s="23">
        <v>-117812</v>
      </c>
    </row>
    <row r="13" spans="1:16" s="1" customFormat="1" ht="15" customHeight="1">
      <c r="B13" s="21" t="s">
        <v>6</v>
      </c>
      <c r="C13" s="22"/>
      <c r="D13" s="22"/>
      <c r="E13" s="22"/>
      <c r="F13" s="25">
        <f>-736+285</f>
        <v>-451</v>
      </c>
      <c r="G13" s="25">
        <v>-386</v>
      </c>
      <c r="H13" s="25">
        <v>-650</v>
      </c>
      <c r="I13" s="25">
        <f>-3136-661</f>
        <v>-3797</v>
      </c>
      <c r="J13" s="25">
        <f>-8368-509</f>
        <v>-8877</v>
      </c>
      <c r="K13" s="25">
        <f>1958-320</f>
        <v>1638</v>
      </c>
      <c r="L13" s="25">
        <f>210-196</f>
        <v>14</v>
      </c>
      <c r="M13" s="25">
        <f>-3000-2410-267</f>
        <v>-5677</v>
      </c>
    </row>
    <row r="14" spans="1:16" s="1" customFormat="1" ht="15" customHeight="1">
      <c r="B14" s="26" t="s">
        <v>7</v>
      </c>
      <c r="C14" s="27"/>
      <c r="D14" s="22"/>
      <c r="E14" s="22"/>
      <c r="F14" s="28">
        <f>SUM(F9:F13)</f>
        <v>35869</v>
      </c>
      <c r="G14" s="28">
        <f t="shared" ref="G14:N14" si="2">SUM(G9:G13)</f>
        <v>33173</v>
      </c>
      <c r="H14" s="28">
        <f t="shared" si="2"/>
        <v>32194</v>
      </c>
      <c r="I14" s="28">
        <f t="shared" si="2"/>
        <v>27169</v>
      </c>
      <c r="J14" s="28">
        <f t="shared" si="2"/>
        <v>23758</v>
      </c>
      <c r="K14" s="28">
        <f t="shared" si="2"/>
        <v>33193</v>
      </c>
      <c r="L14" s="28">
        <f t="shared" si="2"/>
        <v>33714</v>
      </c>
      <c r="M14" s="28">
        <f t="shared" si="2"/>
        <v>30923</v>
      </c>
      <c r="N14" s="28">
        <f t="shared" si="2"/>
        <v>0</v>
      </c>
      <c r="P14" s="18"/>
    </row>
    <row r="15" spans="1:16" s="1" customFormat="1" ht="15" customHeight="1">
      <c r="B15" s="26"/>
      <c r="C15" s="27"/>
      <c r="D15" s="22"/>
      <c r="E15" s="22"/>
      <c r="F15" s="29"/>
      <c r="G15" s="29"/>
      <c r="H15" s="29"/>
      <c r="I15" s="30"/>
      <c r="J15" s="30"/>
      <c r="K15" s="30"/>
      <c r="L15" s="30"/>
      <c r="M15" s="30"/>
    </row>
    <row r="16" spans="1:16" s="1" customFormat="1" ht="15" customHeight="1">
      <c r="B16" s="21"/>
      <c r="C16" s="22"/>
      <c r="D16" s="22"/>
      <c r="E16" s="22"/>
      <c r="F16" s="33"/>
      <c r="G16" s="33"/>
      <c r="H16" s="33"/>
      <c r="I16" s="30"/>
      <c r="J16" s="30"/>
      <c r="K16" s="30"/>
      <c r="L16" s="30"/>
      <c r="M16" s="30"/>
    </row>
    <row r="17" spans="2:16" s="1" customFormat="1" ht="15" customHeight="1">
      <c r="B17" s="21" t="s">
        <v>8</v>
      </c>
      <c r="C17" s="22"/>
      <c r="D17" s="22"/>
      <c r="E17" s="22"/>
      <c r="F17" s="25">
        <v>-9173</v>
      </c>
      <c r="G17" s="25">
        <v>-9454</v>
      </c>
      <c r="H17" s="25">
        <v>-10080</v>
      </c>
      <c r="I17" s="25">
        <v>-10529</v>
      </c>
      <c r="J17" s="25">
        <v>-10678</v>
      </c>
      <c r="K17" s="25">
        <v>-10987</v>
      </c>
      <c r="L17" s="25">
        <v>-11152</v>
      </c>
      <c r="M17" s="25">
        <v>-10658</v>
      </c>
    </row>
    <row r="18" spans="2:16" s="1" customFormat="1" ht="15" customHeight="1">
      <c r="B18" s="26" t="s">
        <v>9</v>
      </c>
      <c r="C18" s="27"/>
      <c r="D18" s="22"/>
      <c r="E18" s="22"/>
      <c r="F18" s="28">
        <f>SUM(F14:F17)</f>
        <v>26696</v>
      </c>
      <c r="G18" s="28">
        <f t="shared" ref="G18:N18" si="3">SUM(G14:G17)</f>
        <v>23719</v>
      </c>
      <c r="H18" s="28">
        <f t="shared" si="3"/>
        <v>22114</v>
      </c>
      <c r="I18" s="28">
        <f t="shared" si="3"/>
        <v>16640</v>
      </c>
      <c r="J18" s="28">
        <f t="shared" si="3"/>
        <v>13080</v>
      </c>
      <c r="K18" s="28">
        <f t="shared" si="3"/>
        <v>22206</v>
      </c>
      <c r="L18" s="28">
        <f t="shared" si="3"/>
        <v>22562</v>
      </c>
      <c r="M18" s="28">
        <f t="shared" si="3"/>
        <v>20265</v>
      </c>
      <c r="N18" s="28">
        <f t="shared" si="3"/>
        <v>0</v>
      </c>
      <c r="P18" s="18"/>
    </row>
    <row r="19" spans="2:16" s="1" customFormat="1" ht="15" customHeight="1">
      <c r="B19" s="26"/>
      <c r="C19" s="27"/>
      <c r="D19" s="22"/>
      <c r="E19" s="22"/>
      <c r="F19" s="33"/>
      <c r="G19" s="33"/>
      <c r="H19" s="33"/>
      <c r="I19" s="30"/>
      <c r="J19" s="30"/>
      <c r="K19" s="30"/>
      <c r="L19" s="30"/>
      <c r="M19" s="30"/>
    </row>
    <row r="20" spans="2:16" s="1" customFormat="1" ht="15" customHeight="1">
      <c r="B20" s="26"/>
      <c r="C20" s="27"/>
      <c r="D20" s="22"/>
      <c r="E20" s="22"/>
      <c r="F20" s="33"/>
      <c r="G20" s="33"/>
      <c r="H20" s="33"/>
      <c r="I20" s="30"/>
      <c r="J20" s="30"/>
      <c r="K20" s="30"/>
      <c r="L20" s="30"/>
      <c r="M20" s="30"/>
    </row>
    <row r="21" spans="2:16" s="1" customFormat="1" ht="15" customHeight="1">
      <c r="B21" s="21" t="s">
        <v>10</v>
      </c>
      <c r="C21" s="22"/>
      <c r="D21" s="22"/>
      <c r="E21" s="22"/>
      <c r="F21" s="23">
        <v>-2461</v>
      </c>
      <c r="G21" s="23">
        <v>-2548</v>
      </c>
      <c r="H21" s="23">
        <v>-2367</v>
      </c>
      <c r="I21" s="23">
        <v>-2330</v>
      </c>
      <c r="J21" s="23">
        <v>-2346</v>
      </c>
      <c r="K21" s="23">
        <v>-2599</v>
      </c>
      <c r="L21" s="23">
        <v>-2315</v>
      </c>
      <c r="M21" s="23">
        <v>-1994</v>
      </c>
    </row>
    <row r="22" spans="2:16" s="1" customFormat="1" ht="15" customHeight="1">
      <c r="B22" s="21" t="s">
        <v>11</v>
      </c>
      <c r="C22" s="22"/>
      <c r="D22" s="22"/>
      <c r="E22" s="22"/>
      <c r="F22" s="25">
        <v>113</v>
      </c>
      <c r="G22" s="25">
        <v>81</v>
      </c>
      <c r="H22" s="25">
        <v>100</v>
      </c>
      <c r="I22" s="25">
        <v>152</v>
      </c>
      <c r="J22" s="25">
        <v>217</v>
      </c>
      <c r="K22" s="25">
        <v>189</v>
      </c>
      <c r="L22" s="25">
        <v>121</v>
      </c>
      <c r="M22" s="25">
        <v>158</v>
      </c>
    </row>
    <row r="23" spans="2:16" s="1" customFormat="1" ht="15" customHeight="1">
      <c r="B23" s="26" t="s">
        <v>12</v>
      </c>
      <c r="C23" s="27"/>
      <c r="D23" s="22"/>
      <c r="E23" s="22"/>
      <c r="F23" s="28">
        <f>SUM(F18:F22)</f>
        <v>24348</v>
      </c>
      <c r="G23" s="28">
        <f t="shared" ref="G23:M23" si="4">SUM(G18:G22)</f>
        <v>21252</v>
      </c>
      <c r="H23" s="28">
        <f t="shared" si="4"/>
        <v>19847</v>
      </c>
      <c r="I23" s="28">
        <f t="shared" si="4"/>
        <v>14462</v>
      </c>
      <c r="J23" s="28">
        <f t="shared" si="4"/>
        <v>10951</v>
      </c>
      <c r="K23" s="28">
        <f t="shared" si="4"/>
        <v>19796</v>
      </c>
      <c r="L23" s="28">
        <f t="shared" si="4"/>
        <v>20368</v>
      </c>
      <c r="M23" s="28">
        <f t="shared" si="4"/>
        <v>18429</v>
      </c>
      <c r="P23" s="18"/>
    </row>
    <row r="24" spans="2:16" s="1" customFormat="1" ht="15" customHeight="1">
      <c r="B24" s="26"/>
      <c r="C24" s="27"/>
      <c r="D24" s="22"/>
      <c r="E24" s="22"/>
      <c r="F24" s="33"/>
      <c r="G24" s="33"/>
      <c r="H24" s="33"/>
      <c r="I24" s="30"/>
      <c r="J24" s="30"/>
      <c r="K24" s="30"/>
      <c r="L24" s="30"/>
      <c r="M24" s="30"/>
    </row>
    <row r="25" spans="2:16" s="1" customFormat="1" ht="15" customHeight="1">
      <c r="B25" s="26"/>
      <c r="C25" s="27"/>
      <c r="D25" s="22"/>
      <c r="E25" s="22"/>
      <c r="F25" s="33"/>
      <c r="G25" s="33"/>
      <c r="H25" s="33"/>
      <c r="I25" s="30"/>
      <c r="J25" s="30"/>
      <c r="K25" s="30"/>
      <c r="L25" s="30"/>
      <c r="M25" s="30"/>
    </row>
    <row r="26" spans="2:16" s="1" customFormat="1" ht="15" customHeight="1">
      <c r="B26" s="21" t="s">
        <v>13</v>
      </c>
      <c r="C26" s="22"/>
      <c r="D26" s="22"/>
      <c r="E26" s="22"/>
      <c r="F26" s="23">
        <v>-7985</v>
      </c>
      <c r="G26" s="23">
        <v>-6558</v>
      </c>
      <c r="H26" s="23">
        <v>-6204</v>
      </c>
      <c r="I26" s="23">
        <v>-4600</v>
      </c>
      <c r="J26" s="23">
        <v>-4281</v>
      </c>
      <c r="K26" s="23">
        <v>-4915</v>
      </c>
      <c r="L26" s="23">
        <v>-6858</v>
      </c>
      <c r="M26" s="23">
        <v>-4756</v>
      </c>
      <c r="P26" s="18"/>
    </row>
    <row r="27" spans="2:16" s="1" customFormat="1" ht="15" customHeight="1">
      <c r="B27" s="21"/>
      <c r="C27" s="22"/>
      <c r="D27" s="22"/>
      <c r="E27" s="22"/>
      <c r="F27" s="34"/>
      <c r="G27" s="34"/>
      <c r="H27" s="34"/>
      <c r="I27" s="34"/>
      <c r="J27" s="34"/>
      <c r="K27" s="34"/>
      <c r="L27" s="34"/>
      <c r="M27" s="34"/>
    </row>
    <row r="28" spans="2:16" s="1" customFormat="1" ht="15" customHeight="1">
      <c r="B28" s="21"/>
      <c r="C28" s="22"/>
      <c r="D28" s="22"/>
      <c r="E28" s="22"/>
      <c r="F28" s="23"/>
      <c r="G28" s="23"/>
      <c r="H28" s="23"/>
      <c r="I28" s="35"/>
      <c r="J28" s="35"/>
      <c r="K28" s="35"/>
      <c r="L28" s="35"/>
      <c r="M28" s="35"/>
    </row>
    <row r="29" spans="2:16" s="1" customFormat="1" ht="15" customHeight="1" thickBot="1">
      <c r="B29" s="26" t="s">
        <v>14</v>
      </c>
      <c r="C29" s="27"/>
      <c r="D29" s="22"/>
      <c r="E29" s="22"/>
      <c r="F29" s="36">
        <f>SUM(F23:F28)</f>
        <v>16363</v>
      </c>
      <c r="G29" s="36">
        <f t="shared" ref="G29:M29" si="5">SUM(G23:G28)</f>
        <v>14694</v>
      </c>
      <c r="H29" s="36">
        <f t="shared" si="5"/>
        <v>13643</v>
      </c>
      <c r="I29" s="36">
        <f t="shared" si="5"/>
        <v>9862</v>
      </c>
      <c r="J29" s="36">
        <f t="shared" si="5"/>
        <v>6670</v>
      </c>
      <c r="K29" s="36">
        <f t="shared" si="5"/>
        <v>14881</v>
      </c>
      <c r="L29" s="36">
        <f t="shared" si="5"/>
        <v>13510</v>
      </c>
      <c r="M29" s="36">
        <f t="shared" si="5"/>
        <v>13673</v>
      </c>
      <c r="P29" s="18"/>
    </row>
    <row r="30" spans="2:16" s="1" customFormat="1" ht="15" customHeight="1">
      <c r="B30" s="27"/>
      <c r="C30" s="27"/>
      <c r="D30" s="22"/>
      <c r="E30" s="22"/>
      <c r="F30" s="37"/>
      <c r="G30" s="37"/>
      <c r="H30" s="37"/>
      <c r="I30" s="37"/>
      <c r="J30" s="37"/>
      <c r="K30" s="37"/>
      <c r="L30" s="37"/>
      <c r="M30" s="37"/>
    </row>
    <row r="31" spans="2:16" s="1" customFormat="1" ht="15" customHeight="1">
      <c r="B31" s="38"/>
      <c r="C31" s="38"/>
      <c r="D31" s="39"/>
      <c r="E31" s="39"/>
      <c r="F31" s="40"/>
      <c r="G31" s="40"/>
      <c r="H31" s="40"/>
      <c r="I31" s="40"/>
      <c r="J31" s="40"/>
      <c r="K31" s="40"/>
      <c r="L31" s="40"/>
      <c r="M31" s="40"/>
    </row>
    <row r="32" spans="2:16" s="1" customFormat="1" ht="15" customHeight="1">
      <c r="B32" s="3"/>
      <c r="C32" s="41"/>
      <c r="D32" s="5"/>
      <c r="E32" s="22"/>
      <c r="F32" s="42"/>
      <c r="G32" s="42"/>
      <c r="H32" s="42"/>
      <c r="I32" s="42"/>
      <c r="J32" s="42"/>
      <c r="K32" s="42"/>
      <c r="L32" s="42"/>
      <c r="M32" s="42"/>
      <c r="N32" s="9"/>
      <c r="O32" s="9"/>
    </row>
    <row r="33" spans="1:16" s="14" customFormat="1" ht="15" customHeight="1">
      <c r="A33" s="1" t="s">
        <v>0</v>
      </c>
      <c r="B33" s="10" t="s">
        <v>17</v>
      </c>
      <c r="C33" s="11"/>
      <c r="D33" s="12"/>
      <c r="E33" s="12"/>
      <c r="F33" s="13"/>
      <c r="G33" s="13"/>
      <c r="H33" s="13"/>
      <c r="I33" s="13"/>
      <c r="J33" s="13"/>
      <c r="K33" s="13"/>
      <c r="L33" s="13"/>
      <c r="M33" s="13"/>
      <c r="P33" s="18"/>
    </row>
    <row r="34" spans="1:16" s="14" customFormat="1" ht="15" customHeight="1">
      <c r="B34" s="15"/>
      <c r="C34" s="4"/>
      <c r="D34" s="16"/>
      <c r="E34" s="16"/>
      <c r="F34" s="17"/>
      <c r="G34" s="17"/>
      <c r="H34" s="17"/>
      <c r="I34" s="106"/>
      <c r="J34" s="106"/>
      <c r="K34" s="106"/>
      <c r="L34" s="106"/>
      <c r="M34" s="106"/>
    </row>
    <row r="35" spans="1:16" s="14" customFormat="1" ht="15" customHeight="1" thickBot="1">
      <c r="B35" s="19" t="s">
        <v>163</v>
      </c>
      <c r="C35" s="4"/>
      <c r="D35" s="6"/>
      <c r="E35" s="6"/>
      <c r="F35" s="153">
        <f>+F$4</f>
        <v>1</v>
      </c>
      <c r="G35" s="153">
        <f t="shared" ref="G35:M35" si="6">+G$4</f>
        <v>2</v>
      </c>
      <c r="H35" s="153">
        <f t="shared" si="6"/>
        <v>3</v>
      </c>
      <c r="I35" s="153">
        <f t="shared" si="6"/>
        <v>4</v>
      </c>
      <c r="J35" s="153">
        <f t="shared" si="6"/>
        <v>5</v>
      </c>
      <c r="K35" s="153">
        <f t="shared" si="6"/>
        <v>6</v>
      </c>
      <c r="L35" s="153">
        <f t="shared" si="6"/>
        <v>7</v>
      </c>
      <c r="M35" s="153">
        <f t="shared" si="6"/>
        <v>8</v>
      </c>
      <c r="N35" s="152">
        <f t="shared" ref="N35" si="7">+$F$4</f>
        <v>1</v>
      </c>
    </row>
    <row r="36" spans="1:16" ht="15" customHeight="1">
      <c r="A36" s="1"/>
      <c r="B36" s="19"/>
      <c r="C36" s="4"/>
      <c r="D36" s="6"/>
      <c r="E36" s="6"/>
      <c r="F36" s="6"/>
      <c r="G36" s="6"/>
      <c r="H36" s="6"/>
      <c r="I36" s="20"/>
      <c r="J36" s="20"/>
      <c r="K36" s="20"/>
      <c r="L36" s="20"/>
      <c r="M36" s="20"/>
      <c r="P36" s="9"/>
    </row>
    <row r="37" spans="1:16" s="14" customFormat="1" ht="15" customHeight="1">
      <c r="B37" s="19"/>
      <c r="C37" s="4"/>
      <c r="D37" s="6"/>
      <c r="E37" s="6"/>
      <c r="F37" s="6"/>
      <c r="G37" s="6"/>
      <c r="H37" s="6"/>
      <c r="P37" s="9"/>
    </row>
    <row r="38" spans="1:16" s="14" customFormat="1" ht="15" customHeight="1">
      <c r="B38" s="19"/>
      <c r="C38" s="4"/>
      <c r="D38" s="6"/>
      <c r="E38" s="6"/>
      <c r="F38" s="6"/>
      <c r="G38" s="6"/>
      <c r="H38" s="6"/>
      <c r="P38" s="9"/>
    </row>
    <row r="39" spans="1:16" ht="15" customHeight="1">
      <c r="A39" s="1"/>
      <c r="B39" s="27" t="s">
        <v>18</v>
      </c>
      <c r="C39" s="27"/>
      <c r="F39" s="43"/>
      <c r="G39" s="43"/>
      <c r="H39" s="43"/>
      <c r="I39" s="44"/>
      <c r="J39" s="44"/>
      <c r="K39" s="44"/>
      <c r="M39" s="45"/>
      <c r="P39" s="9"/>
    </row>
    <row r="40" spans="1:16" ht="15" customHeight="1">
      <c r="A40" s="1"/>
      <c r="B40" s="46" t="s">
        <v>14</v>
      </c>
      <c r="C40" s="46"/>
      <c r="F40" s="44">
        <f t="shared" ref="F40:M40" si="8">+F29</f>
        <v>16363</v>
      </c>
      <c r="G40" s="44">
        <f t="shared" si="8"/>
        <v>14694</v>
      </c>
      <c r="H40" s="44">
        <f t="shared" si="8"/>
        <v>13643</v>
      </c>
      <c r="I40" s="44">
        <f t="shared" si="8"/>
        <v>9862</v>
      </c>
      <c r="J40" s="44">
        <f t="shared" si="8"/>
        <v>6670</v>
      </c>
      <c r="K40" s="44">
        <f t="shared" si="8"/>
        <v>14881</v>
      </c>
      <c r="L40" s="44">
        <f t="shared" si="8"/>
        <v>13510</v>
      </c>
      <c r="M40" s="44">
        <f t="shared" si="8"/>
        <v>13673</v>
      </c>
      <c r="P40" s="18"/>
    </row>
    <row r="41" spans="1:16" ht="15" customHeight="1">
      <c r="A41" s="1"/>
      <c r="B41" s="46" t="s">
        <v>19</v>
      </c>
      <c r="C41" s="46"/>
      <c r="F41" s="42">
        <f t="shared" ref="F41:M41" si="9">-F17</f>
        <v>9173</v>
      </c>
      <c r="G41" s="42">
        <f t="shared" si="9"/>
        <v>9454</v>
      </c>
      <c r="H41" s="42">
        <f t="shared" si="9"/>
        <v>10080</v>
      </c>
      <c r="I41" s="42">
        <f t="shared" si="9"/>
        <v>10529</v>
      </c>
      <c r="J41" s="42">
        <f t="shared" si="9"/>
        <v>10678</v>
      </c>
      <c r="K41" s="42">
        <f t="shared" si="9"/>
        <v>10987</v>
      </c>
      <c r="L41" s="42">
        <f t="shared" si="9"/>
        <v>11152</v>
      </c>
      <c r="M41" s="42">
        <f t="shared" si="9"/>
        <v>10658</v>
      </c>
      <c r="O41" s="48"/>
      <c r="P41" s="18"/>
    </row>
    <row r="42" spans="1:16" ht="15" customHeight="1">
      <c r="A42" s="1"/>
      <c r="B42" s="49" t="s">
        <v>20</v>
      </c>
      <c r="C42" s="46"/>
      <c r="F42" s="42">
        <f t="shared" ref="F42:M43" si="10">+E76-F76</f>
        <v>-6778</v>
      </c>
      <c r="G42" s="42">
        <f t="shared" si="10"/>
        <v>1154</v>
      </c>
      <c r="H42" s="42">
        <f t="shared" si="10"/>
        <v>-211</v>
      </c>
      <c r="I42" s="42">
        <f t="shared" si="10"/>
        <v>221</v>
      </c>
      <c r="J42" s="42">
        <f t="shared" si="10"/>
        <v>-669</v>
      </c>
      <c r="K42" s="42">
        <f t="shared" si="10"/>
        <v>-1</v>
      </c>
      <c r="L42" s="42">
        <f t="shared" si="10"/>
        <v>-232</v>
      </c>
      <c r="M42" s="42">
        <f t="shared" si="10"/>
        <v>-1764</v>
      </c>
      <c r="P42" s="9"/>
    </row>
    <row r="43" spans="1:16" ht="15" customHeight="1">
      <c r="A43" s="1"/>
      <c r="B43" s="49" t="s">
        <v>21</v>
      </c>
      <c r="C43" s="46"/>
      <c r="F43" s="42">
        <f t="shared" si="10"/>
        <v>-47365</v>
      </c>
      <c r="G43" s="42">
        <f t="shared" si="10"/>
        <v>1455</v>
      </c>
      <c r="H43" s="42">
        <f t="shared" si="10"/>
        <v>923</v>
      </c>
      <c r="I43" s="42">
        <f t="shared" si="10"/>
        <v>-2307</v>
      </c>
      <c r="J43" s="42">
        <f t="shared" si="10"/>
        <v>-598</v>
      </c>
      <c r="K43" s="42">
        <f t="shared" si="10"/>
        <v>1835</v>
      </c>
      <c r="L43" s="42">
        <f t="shared" si="10"/>
        <v>-19753</v>
      </c>
      <c r="M43" s="42">
        <f t="shared" si="10"/>
        <v>7780</v>
      </c>
      <c r="P43" s="9"/>
    </row>
    <row r="44" spans="1:16" ht="15" customHeight="1">
      <c r="A44" s="1"/>
      <c r="B44" s="49" t="s">
        <v>22</v>
      </c>
      <c r="C44" s="46"/>
      <c r="F44" s="42">
        <f>+F88-E88</f>
        <v>58583</v>
      </c>
      <c r="G44" s="42">
        <f>+G88-F88</f>
        <v>32</v>
      </c>
      <c r="H44" s="42">
        <f>+H88-G88</f>
        <v>4393</v>
      </c>
      <c r="I44" s="42">
        <f>+I88-H88</f>
        <v>5851</v>
      </c>
      <c r="J44" s="42">
        <f t="shared" ref="J44:M44" si="11">+J88-I88</f>
        <v>788</v>
      </c>
      <c r="K44" s="42">
        <f t="shared" si="11"/>
        <v>-98</v>
      </c>
      <c r="L44" s="42">
        <f t="shared" si="11"/>
        <v>17800</v>
      </c>
      <c r="M44" s="42">
        <f t="shared" si="11"/>
        <v>-5177</v>
      </c>
      <c r="P44" s="9"/>
    </row>
    <row r="45" spans="1:16" ht="15" customHeight="1">
      <c r="A45" s="1"/>
      <c r="B45" s="46" t="s">
        <v>23</v>
      </c>
      <c r="C45" s="46"/>
      <c r="F45" s="50">
        <f>SUM(F40:F44)</f>
        <v>29976</v>
      </c>
      <c r="G45" s="50">
        <f t="shared" ref="G45:M45" si="12">SUM(G40:G44)</f>
        <v>26789</v>
      </c>
      <c r="H45" s="50">
        <f t="shared" si="12"/>
        <v>28828</v>
      </c>
      <c r="I45" s="50">
        <f t="shared" si="12"/>
        <v>24156</v>
      </c>
      <c r="J45" s="50">
        <f t="shared" si="12"/>
        <v>16869</v>
      </c>
      <c r="K45" s="50">
        <f t="shared" si="12"/>
        <v>27604</v>
      </c>
      <c r="L45" s="50">
        <f t="shared" si="12"/>
        <v>22477</v>
      </c>
      <c r="M45" s="50">
        <f t="shared" si="12"/>
        <v>25170</v>
      </c>
      <c r="P45" s="18"/>
    </row>
    <row r="46" spans="1:16" ht="15" customHeight="1">
      <c r="A46" s="1"/>
      <c r="B46" s="22" t="s">
        <v>24</v>
      </c>
      <c r="C46" s="22"/>
      <c r="F46" s="51"/>
      <c r="G46" s="51"/>
      <c r="H46" s="51"/>
      <c r="I46" s="52"/>
      <c r="J46" s="52"/>
      <c r="K46" s="52"/>
      <c r="L46" s="52"/>
      <c r="M46" s="52"/>
      <c r="P46" s="9"/>
    </row>
    <row r="47" spans="1:16" ht="15" customHeight="1">
      <c r="A47" s="1"/>
      <c r="B47" s="22"/>
      <c r="C47" s="22"/>
      <c r="F47" s="51"/>
      <c r="G47" s="51"/>
      <c r="H47" s="51"/>
      <c r="I47" s="52"/>
      <c r="J47" s="52"/>
      <c r="K47" s="52"/>
      <c r="L47" s="52"/>
      <c r="M47" s="52"/>
      <c r="P47" s="9"/>
    </row>
    <row r="48" spans="1:16" ht="15" customHeight="1">
      <c r="A48" s="1"/>
      <c r="B48" s="27" t="s">
        <v>25</v>
      </c>
      <c r="C48" s="27"/>
      <c r="F48" s="51"/>
      <c r="G48" s="51"/>
      <c r="H48" s="51"/>
      <c r="I48" s="52"/>
      <c r="J48" s="52"/>
      <c r="K48" s="52"/>
      <c r="L48" s="52"/>
      <c r="M48" s="52"/>
      <c r="P48" s="9"/>
    </row>
    <row r="49" spans="1:16" ht="15" customHeight="1">
      <c r="A49" s="1"/>
      <c r="B49" s="46" t="s">
        <v>26</v>
      </c>
      <c r="C49" s="46"/>
      <c r="F49" s="47">
        <v>-10414</v>
      </c>
      <c r="G49" s="47">
        <v>-19850</v>
      </c>
      <c r="H49" s="47">
        <v>-24915</v>
      </c>
      <c r="I49" s="47">
        <v>-24309</v>
      </c>
      <c r="J49" s="47">
        <v>-35829</v>
      </c>
      <c r="K49" s="47">
        <v>-41264</v>
      </c>
      <c r="L49" s="47">
        <v>-6593.0000000000045</v>
      </c>
      <c r="M49" s="47">
        <v>-24598</v>
      </c>
      <c r="O49" s="48"/>
      <c r="P49" s="9"/>
    </row>
    <row r="50" spans="1:16" ht="15" customHeight="1">
      <c r="A50" s="1"/>
      <c r="B50" s="46" t="s">
        <v>23</v>
      </c>
      <c r="C50" s="46"/>
      <c r="F50" s="50">
        <f>SUM(F49)</f>
        <v>-10414</v>
      </c>
      <c r="G50" s="50">
        <f t="shared" ref="G50:M50" si="13">SUM(G49)</f>
        <v>-19850</v>
      </c>
      <c r="H50" s="50">
        <f t="shared" si="13"/>
        <v>-24915</v>
      </c>
      <c r="I50" s="50">
        <f t="shared" si="13"/>
        <v>-24309</v>
      </c>
      <c r="J50" s="50">
        <f t="shared" si="13"/>
        <v>-35829</v>
      </c>
      <c r="K50" s="50">
        <f t="shared" si="13"/>
        <v>-41264</v>
      </c>
      <c r="L50" s="50">
        <f t="shared" si="13"/>
        <v>-6593.0000000000045</v>
      </c>
      <c r="M50" s="50">
        <f t="shared" si="13"/>
        <v>-24598</v>
      </c>
      <c r="P50" s="18"/>
    </row>
    <row r="51" spans="1:16" ht="15" customHeight="1">
      <c r="A51" s="1"/>
      <c r="B51" s="22" t="s">
        <v>24</v>
      </c>
      <c r="C51" s="22"/>
      <c r="F51" s="47"/>
      <c r="G51" s="47"/>
      <c r="H51" s="47"/>
      <c r="I51" s="53"/>
      <c r="J51" s="53"/>
      <c r="K51" s="53"/>
      <c r="L51" s="53"/>
      <c r="M51" s="53"/>
      <c r="P51" s="9"/>
    </row>
    <row r="52" spans="1:16" ht="15" customHeight="1">
      <c r="A52" s="1"/>
      <c r="B52" s="22"/>
      <c r="C52" s="22"/>
      <c r="F52" s="47"/>
      <c r="G52" s="47"/>
      <c r="H52" s="47"/>
      <c r="I52" s="53"/>
      <c r="J52" s="53"/>
      <c r="K52" s="53"/>
      <c r="L52" s="53"/>
      <c r="M52" s="53"/>
      <c r="P52" s="9"/>
    </row>
    <row r="53" spans="1:16" ht="15" customHeight="1">
      <c r="A53" s="1"/>
      <c r="B53" s="27" t="s">
        <v>27</v>
      </c>
      <c r="C53" s="27"/>
      <c r="F53" s="47"/>
      <c r="G53" s="47"/>
      <c r="H53" s="47"/>
      <c r="I53" s="53"/>
      <c r="J53" s="53"/>
      <c r="K53" s="53"/>
      <c r="L53" s="53"/>
      <c r="M53" s="53"/>
      <c r="P53" s="9"/>
    </row>
    <row r="54" spans="1:16" ht="15" customHeight="1">
      <c r="A54" s="1"/>
      <c r="B54" s="46" t="s">
        <v>28</v>
      </c>
      <c r="C54" s="46"/>
      <c r="F54" s="47">
        <f>5174-10192</f>
        <v>-5018</v>
      </c>
      <c r="G54" s="42">
        <f>+G92-F92</f>
        <v>-2624</v>
      </c>
      <c r="H54" s="42">
        <f>+H92-G92</f>
        <v>-317</v>
      </c>
      <c r="I54" s="42">
        <f>+I92-H92</f>
        <v>-5967</v>
      </c>
      <c r="J54" s="42">
        <f t="shared" ref="J54:M54" si="14">+J92-I92</f>
        <v>21190</v>
      </c>
      <c r="K54" s="42">
        <f t="shared" si="14"/>
        <v>14714</v>
      </c>
      <c r="L54" s="42">
        <f t="shared" si="14"/>
        <v>-5110</v>
      </c>
      <c r="M54" s="42">
        <f t="shared" si="14"/>
        <v>-4698</v>
      </c>
      <c r="P54" s="9"/>
    </row>
    <row r="55" spans="1:16" ht="15" customHeight="1">
      <c r="A55" s="1"/>
      <c r="B55" s="46" t="s">
        <v>29</v>
      </c>
      <c r="C55" s="46"/>
      <c r="F55" s="47">
        <f>-1015-2853-6185</f>
        <v>-10053</v>
      </c>
      <c r="G55" s="42">
        <f>+G98-F98</f>
        <v>-663</v>
      </c>
      <c r="H55" s="42">
        <f>+H98-G98</f>
        <v>554</v>
      </c>
      <c r="I55" s="42">
        <f>+I98-H98</f>
        <v>267</v>
      </c>
      <c r="J55" s="42">
        <f t="shared" ref="J55:M55" si="15">+J98-I98</f>
        <v>310</v>
      </c>
      <c r="K55" s="42">
        <f t="shared" si="15"/>
        <v>278</v>
      </c>
      <c r="L55" s="42">
        <f t="shared" si="15"/>
        <v>397</v>
      </c>
      <c r="M55" s="42">
        <f t="shared" si="15"/>
        <v>1187</v>
      </c>
      <c r="O55" s="48"/>
      <c r="P55" s="9"/>
    </row>
    <row r="56" spans="1:16" ht="15" customHeight="1">
      <c r="A56" s="1"/>
      <c r="B56" s="46" t="s">
        <v>30</v>
      </c>
      <c r="C56" s="46"/>
      <c r="F56" s="47">
        <v>0</v>
      </c>
      <c r="G56" s="47">
        <v>0</v>
      </c>
      <c r="H56" s="47">
        <v>0</v>
      </c>
      <c r="I56" s="47">
        <v>0</v>
      </c>
      <c r="J56" s="47">
        <v>0</v>
      </c>
      <c r="K56" s="47">
        <v>0</v>
      </c>
      <c r="L56" s="47">
        <v>0</v>
      </c>
      <c r="M56" s="47">
        <v>0</v>
      </c>
      <c r="P56" s="9"/>
    </row>
    <row r="57" spans="1:16" ht="15" customHeight="1">
      <c r="A57" s="1"/>
      <c r="B57" s="46" t="s">
        <v>31</v>
      </c>
      <c r="C57" s="46"/>
      <c r="F57" s="47">
        <v>0</v>
      </c>
      <c r="G57" s="42">
        <f>+G89-F89</f>
        <v>-685</v>
      </c>
      <c r="H57" s="42">
        <f>+H89-G89</f>
        <v>-2084</v>
      </c>
      <c r="I57" s="42">
        <f>+I89-H89</f>
        <v>5742</v>
      </c>
      <c r="J57" s="42">
        <f t="shared" ref="J57:M57" si="16">+J89-I89</f>
        <v>-1832</v>
      </c>
      <c r="K57" s="42">
        <f t="shared" si="16"/>
        <v>411</v>
      </c>
      <c r="L57" s="42">
        <f t="shared" si="16"/>
        <v>-2945</v>
      </c>
      <c r="M57" s="42">
        <f t="shared" si="16"/>
        <v>-89</v>
      </c>
      <c r="O57" s="48"/>
      <c r="P57" s="9"/>
    </row>
    <row r="58" spans="1:16" ht="15" customHeight="1">
      <c r="A58" s="1"/>
      <c r="B58" s="46" t="s">
        <v>23</v>
      </c>
      <c r="C58" s="46"/>
      <c r="F58" s="50">
        <f>SUM(F54:F57)</f>
        <v>-15071</v>
      </c>
      <c r="G58" s="50">
        <f t="shared" ref="G58:M58" si="17">SUM(G54:G57)</f>
        <v>-3972</v>
      </c>
      <c r="H58" s="50">
        <f t="shared" si="17"/>
        <v>-1847</v>
      </c>
      <c r="I58" s="50">
        <f t="shared" si="17"/>
        <v>42</v>
      </c>
      <c r="J58" s="50">
        <f t="shared" si="17"/>
        <v>19668</v>
      </c>
      <c r="K58" s="50">
        <f t="shared" si="17"/>
        <v>15403</v>
      </c>
      <c r="L58" s="50">
        <f t="shared" si="17"/>
        <v>-7658</v>
      </c>
      <c r="M58" s="50">
        <f t="shared" si="17"/>
        <v>-3600</v>
      </c>
      <c r="P58" s="18"/>
    </row>
    <row r="59" spans="1:16" ht="15" customHeight="1">
      <c r="A59" s="1"/>
      <c r="B59" s="22" t="s">
        <v>24</v>
      </c>
      <c r="C59" s="22"/>
      <c r="F59" s="47"/>
      <c r="G59" s="47"/>
      <c r="H59" s="47"/>
      <c r="I59" s="54"/>
      <c r="J59" s="54"/>
      <c r="K59" s="53"/>
      <c r="L59" s="53"/>
      <c r="M59" s="53"/>
      <c r="P59" s="9"/>
    </row>
    <row r="60" spans="1:16" ht="15" customHeight="1">
      <c r="A60" s="1"/>
      <c r="B60" s="22"/>
      <c r="C60" s="22"/>
      <c r="F60" s="47"/>
      <c r="G60" s="47"/>
      <c r="H60" s="47"/>
      <c r="I60" s="54"/>
      <c r="J60" s="54"/>
      <c r="K60" s="53"/>
      <c r="L60" s="53"/>
      <c r="M60" s="53"/>
      <c r="P60" s="9"/>
    </row>
    <row r="61" spans="1:16" ht="15" customHeight="1">
      <c r="A61" s="1"/>
      <c r="B61" s="27" t="s">
        <v>32</v>
      </c>
      <c r="C61" s="27"/>
      <c r="F61" s="47"/>
      <c r="G61" s="47"/>
      <c r="H61" s="47"/>
      <c r="I61" s="53"/>
      <c r="J61" s="53"/>
      <c r="K61" s="53"/>
      <c r="L61" s="53"/>
      <c r="M61" s="53"/>
      <c r="P61" s="9"/>
    </row>
    <row r="62" spans="1:16" ht="15" customHeight="1">
      <c r="A62" s="1"/>
      <c r="B62" s="46" t="s">
        <v>33</v>
      </c>
      <c r="C62" s="46"/>
      <c r="F62" s="47">
        <v>4644</v>
      </c>
      <c r="G62" s="47">
        <v>5738</v>
      </c>
      <c r="H62" s="47">
        <v>4801</v>
      </c>
      <c r="I62" s="47">
        <v>6867</v>
      </c>
      <c r="J62" s="47">
        <v>7014</v>
      </c>
      <c r="K62" s="47">
        <v>7722</v>
      </c>
      <c r="L62" s="47">
        <v>9515</v>
      </c>
      <c r="M62" s="47">
        <v>17788</v>
      </c>
      <c r="P62" s="18"/>
    </row>
    <row r="63" spans="1:16" ht="15" customHeight="1">
      <c r="A63" s="1"/>
      <c r="B63" s="46" t="s">
        <v>34</v>
      </c>
      <c r="C63" s="46"/>
      <c r="F63" s="42">
        <f>+F45+F50+F58</f>
        <v>4491</v>
      </c>
      <c r="G63" s="42">
        <f>+G45+G50+G58</f>
        <v>2967</v>
      </c>
      <c r="H63" s="42">
        <f>+H45+H50+H58</f>
        <v>2066</v>
      </c>
      <c r="I63" s="42">
        <f>+I45+I50+I58</f>
        <v>-111</v>
      </c>
      <c r="J63" s="42">
        <f t="shared" ref="J63:M63" si="18">+J45+J50+J58</f>
        <v>708</v>
      </c>
      <c r="K63" s="42">
        <f t="shared" si="18"/>
        <v>1743</v>
      </c>
      <c r="L63" s="42">
        <f t="shared" si="18"/>
        <v>8225.9999999999964</v>
      </c>
      <c r="M63" s="42">
        <f t="shared" si="18"/>
        <v>-3028</v>
      </c>
      <c r="P63" s="18"/>
    </row>
    <row r="64" spans="1:16" ht="15" customHeight="1" thickBot="1">
      <c r="A64" s="1"/>
      <c r="B64" s="46" t="s">
        <v>35</v>
      </c>
      <c r="C64" s="46"/>
      <c r="F64" s="55">
        <f>SUM(F62:F63)</f>
        <v>9135</v>
      </c>
      <c r="G64" s="55">
        <f t="shared" ref="G64:M64" si="19">SUM(G62:G63)</f>
        <v>8705</v>
      </c>
      <c r="H64" s="55">
        <f t="shared" si="19"/>
        <v>6867</v>
      </c>
      <c r="I64" s="55">
        <f t="shared" si="19"/>
        <v>6756</v>
      </c>
      <c r="J64" s="55">
        <f t="shared" si="19"/>
        <v>7722</v>
      </c>
      <c r="K64" s="55">
        <f t="shared" si="19"/>
        <v>9465</v>
      </c>
      <c r="L64" s="55">
        <f t="shared" si="19"/>
        <v>17740.999999999996</v>
      </c>
      <c r="M64" s="55">
        <f t="shared" si="19"/>
        <v>14760</v>
      </c>
      <c r="P64" s="18"/>
    </row>
    <row r="65" spans="1:16" ht="15" customHeight="1">
      <c r="A65" s="1"/>
      <c r="B65" s="3"/>
      <c r="C65" s="4"/>
      <c r="D65" s="6"/>
      <c r="E65" s="6"/>
      <c r="F65" s="42">
        <f>+F75-F64</f>
        <v>0</v>
      </c>
      <c r="G65" s="42">
        <f t="shared" ref="G65" si="20">+G75-G64</f>
        <v>0</v>
      </c>
      <c r="H65" s="42">
        <f t="shared" ref="H65" si="21">+H75-H64</f>
        <v>0</v>
      </c>
      <c r="I65" s="42">
        <f t="shared" ref="I65" si="22">+I75-I64</f>
        <v>0</v>
      </c>
      <c r="J65" s="42">
        <f t="shared" ref="J65" si="23">+J75-J64</f>
        <v>0</v>
      </c>
      <c r="K65" s="42">
        <f t="shared" ref="K65:M65" si="24">+K75-K64</f>
        <v>0</v>
      </c>
      <c r="L65" s="42">
        <f t="shared" si="24"/>
        <v>0</v>
      </c>
      <c r="M65" s="42">
        <f t="shared" si="24"/>
        <v>0</v>
      </c>
      <c r="P65" s="9"/>
    </row>
    <row r="66" spans="1:16" s="1" customFormat="1" ht="15" customHeight="1">
      <c r="B66" s="38"/>
      <c r="C66" s="38"/>
      <c r="D66" s="39"/>
      <c r="E66" s="39"/>
      <c r="F66" s="40"/>
      <c r="G66" s="40"/>
      <c r="H66" s="40"/>
      <c r="I66" s="40"/>
      <c r="J66" s="40"/>
      <c r="K66" s="40"/>
      <c r="L66" s="40"/>
      <c r="M66" s="40"/>
    </row>
    <row r="67" spans="1:16" s="1" customFormat="1" ht="15" customHeight="1">
      <c r="B67" s="3"/>
      <c r="C67" s="41"/>
      <c r="D67" s="5"/>
      <c r="E67" s="22"/>
      <c r="F67" s="42"/>
      <c r="G67" s="42"/>
      <c r="H67" s="42"/>
      <c r="I67" s="42"/>
      <c r="J67" s="42"/>
      <c r="K67" s="42"/>
      <c r="L67" s="42"/>
      <c r="M67" s="42"/>
      <c r="N67" s="9"/>
      <c r="O67" s="9"/>
    </row>
    <row r="68" spans="1:16" s="14" customFormat="1" ht="15" customHeight="1">
      <c r="A68" s="1" t="s">
        <v>0</v>
      </c>
      <c r="B68" s="10" t="s">
        <v>36</v>
      </c>
      <c r="C68" s="11"/>
      <c r="D68" s="12"/>
      <c r="E68" s="12"/>
      <c r="F68" s="13"/>
      <c r="G68" s="13"/>
      <c r="H68" s="13"/>
      <c r="I68" s="13"/>
      <c r="J68" s="13"/>
      <c r="K68" s="13"/>
      <c r="L68" s="13"/>
      <c r="M68" s="13"/>
      <c r="P68" s="18"/>
    </row>
    <row r="69" spans="1:16" s="14" customFormat="1" ht="15" customHeight="1">
      <c r="B69" s="15"/>
      <c r="C69" s="4"/>
      <c r="D69" s="16"/>
      <c r="E69" s="16"/>
      <c r="F69" s="17"/>
      <c r="G69" s="17"/>
      <c r="H69" s="17"/>
      <c r="I69" s="76"/>
      <c r="J69" s="76"/>
      <c r="K69" s="76"/>
      <c r="L69" s="76"/>
      <c r="M69" s="76"/>
    </row>
    <row r="70" spans="1:16" s="14" customFormat="1" ht="15" customHeight="1" thickBot="1">
      <c r="B70" s="19" t="s">
        <v>163</v>
      </c>
      <c r="C70" s="4"/>
      <c r="D70" s="6"/>
      <c r="E70" s="6"/>
      <c r="F70" s="153">
        <f>+F$4</f>
        <v>1</v>
      </c>
      <c r="G70" s="153">
        <f t="shared" ref="G70:M70" si="25">+G$4</f>
        <v>2</v>
      </c>
      <c r="H70" s="153">
        <f t="shared" si="25"/>
        <v>3</v>
      </c>
      <c r="I70" s="153">
        <f t="shared" si="25"/>
        <v>4</v>
      </c>
      <c r="J70" s="153">
        <f t="shared" si="25"/>
        <v>5</v>
      </c>
      <c r="K70" s="153">
        <f t="shared" si="25"/>
        <v>6</v>
      </c>
      <c r="L70" s="153">
        <f t="shared" si="25"/>
        <v>7</v>
      </c>
      <c r="M70" s="153">
        <f t="shared" si="25"/>
        <v>8</v>
      </c>
    </row>
    <row r="71" spans="1:16" ht="15" customHeight="1">
      <c r="A71" s="1"/>
      <c r="B71" s="19"/>
      <c r="C71" s="4"/>
      <c r="D71" s="6"/>
      <c r="E71" s="6"/>
      <c r="F71" s="6"/>
      <c r="G71" s="6"/>
      <c r="H71" s="6"/>
      <c r="I71" s="20"/>
      <c r="J71" s="20"/>
      <c r="K71" s="20"/>
      <c r="L71" s="20"/>
      <c r="M71" s="20"/>
      <c r="P71" s="9"/>
    </row>
    <row r="72" spans="1:16" ht="15" customHeight="1">
      <c r="A72" s="1"/>
      <c r="B72" s="19"/>
      <c r="C72" s="4"/>
      <c r="D72" s="6"/>
      <c r="E72" s="6"/>
      <c r="F72" s="6"/>
      <c r="G72" s="6"/>
      <c r="H72" s="6"/>
      <c r="I72" s="20"/>
      <c r="J72" s="20"/>
      <c r="K72" s="20"/>
      <c r="L72" s="20"/>
      <c r="M72" s="20"/>
      <c r="P72" s="9"/>
    </row>
    <row r="73" spans="1:16" ht="15" customHeight="1">
      <c r="A73" s="1"/>
      <c r="B73" s="27" t="s">
        <v>37</v>
      </c>
      <c r="C73" s="27"/>
      <c r="F73" s="56"/>
      <c r="G73" s="56"/>
      <c r="H73" s="56"/>
      <c r="I73" s="53"/>
      <c r="J73" s="53"/>
      <c r="K73" s="53"/>
      <c r="L73" s="53"/>
      <c r="M73" s="53"/>
      <c r="P73" s="9"/>
    </row>
    <row r="74" spans="1:16" ht="15" customHeight="1">
      <c r="A74" s="1"/>
      <c r="B74" s="27"/>
      <c r="C74" s="27"/>
      <c r="F74" s="56"/>
      <c r="G74" s="56"/>
      <c r="H74" s="56"/>
      <c r="I74" s="53"/>
      <c r="J74" s="53"/>
      <c r="K74" s="53"/>
      <c r="L74" s="53"/>
      <c r="M74" s="53"/>
      <c r="P74" s="9"/>
    </row>
    <row r="75" spans="1:16" ht="15" customHeight="1">
      <c r="A75" s="1"/>
      <c r="B75" s="46" t="s">
        <v>38</v>
      </c>
      <c r="C75" s="46"/>
      <c r="F75" s="23">
        <v>9135</v>
      </c>
      <c r="G75" s="23">
        <v>8705</v>
      </c>
      <c r="H75" s="23">
        <v>6867</v>
      </c>
      <c r="I75" s="23">
        <v>6756</v>
      </c>
      <c r="J75" s="23">
        <v>7722</v>
      </c>
      <c r="K75" s="23">
        <v>9465</v>
      </c>
      <c r="L75" s="23">
        <v>17741</v>
      </c>
      <c r="M75" s="23">
        <v>14760</v>
      </c>
      <c r="O75" s="48"/>
      <c r="P75" s="57"/>
    </row>
    <row r="76" spans="1:16" ht="15" customHeight="1">
      <c r="A76" s="1"/>
      <c r="B76" s="46" t="s">
        <v>39</v>
      </c>
      <c r="C76" s="46"/>
      <c r="F76" s="23">
        <v>6778</v>
      </c>
      <c r="G76" s="23">
        <v>5624</v>
      </c>
      <c r="H76" s="23">
        <v>5835</v>
      </c>
      <c r="I76" s="23">
        <v>5614</v>
      </c>
      <c r="J76" s="23">
        <v>6283</v>
      </c>
      <c r="K76" s="23">
        <v>6284</v>
      </c>
      <c r="L76" s="23">
        <v>6516</v>
      </c>
      <c r="M76" s="23">
        <v>8280</v>
      </c>
      <c r="O76" s="48"/>
      <c r="P76" s="57"/>
    </row>
    <row r="77" spans="1:16" ht="15" customHeight="1">
      <c r="A77" s="1"/>
      <c r="B77" s="46" t="s">
        <v>40</v>
      </c>
      <c r="C77" s="46"/>
      <c r="F77" s="25">
        <v>47365</v>
      </c>
      <c r="G77" s="25">
        <v>45910</v>
      </c>
      <c r="H77" s="25">
        <v>44987</v>
      </c>
      <c r="I77" s="25">
        <v>47294</v>
      </c>
      <c r="J77" s="25">
        <v>47892</v>
      </c>
      <c r="K77" s="25">
        <v>46057</v>
      </c>
      <c r="L77" s="25">
        <v>65810</v>
      </c>
      <c r="M77" s="25">
        <v>58030</v>
      </c>
      <c r="P77" s="57"/>
    </row>
    <row r="78" spans="1:16" ht="15" customHeight="1">
      <c r="A78" s="1"/>
      <c r="B78" s="46" t="s">
        <v>41</v>
      </c>
      <c r="C78" s="46"/>
      <c r="F78" s="24">
        <f>SUM(F75:F77)</f>
        <v>63278</v>
      </c>
      <c r="G78" s="24">
        <f t="shared" ref="G78:M78" si="26">SUM(G75:G77)</f>
        <v>60239</v>
      </c>
      <c r="H78" s="24">
        <f t="shared" si="26"/>
        <v>57689</v>
      </c>
      <c r="I78" s="24">
        <f t="shared" si="26"/>
        <v>59664</v>
      </c>
      <c r="J78" s="24">
        <f t="shared" si="26"/>
        <v>61897</v>
      </c>
      <c r="K78" s="24">
        <f t="shared" si="26"/>
        <v>61806</v>
      </c>
      <c r="L78" s="24">
        <f t="shared" si="26"/>
        <v>90067</v>
      </c>
      <c r="M78" s="24">
        <f t="shared" si="26"/>
        <v>81070</v>
      </c>
      <c r="P78" s="57"/>
    </row>
    <row r="79" spans="1:16" ht="15" customHeight="1">
      <c r="A79" s="1"/>
      <c r="B79" s="58"/>
      <c r="C79" s="58"/>
      <c r="F79" s="59"/>
      <c r="G79" s="59"/>
      <c r="H79" s="59"/>
      <c r="I79" s="60"/>
      <c r="J79" s="60"/>
      <c r="K79" s="60"/>
      <c r="L79" s="60"/>
      <c r="M79" s="60"/>
      <c r="P79" s="57"/>
    </row>
    <row r="80" spans="1:16" ht="15" customHeight="1">
      <c r="A80" s="1"/>
      <c r="B80" s="46" t="s">
        <v>42</v>
      </c>
      <c r="C80" s="46"/>
      <c r="F80" s="59">
        <v>140428</v>
      </c>
      <c r="G80" s="59">
        <v>139342</v>
      </c>
      <c r="H80" s="59">
        <v>141136</v>
      </c>
      <c r="I80" s="59">
        <v>144858</v>
      </c>
      <c r="J80" s="59">
        <v>157398</v>
      </c>
      <c r="K80" s="59">
        <v>174689</v>
      </c>
      <c r="L80" s="59">
        <v>162429</v>
      </c>
      <c r="M80" s="59">
        <v>163790</v>
      </c>
      <c r="O80" s="48"/>
      <c r="P80" s="57"/>
    </row>
    <row r="81" spans="1:16" ht="15" customHeight="1">
      <c r="A81" s="1"/>
      <c r="B81" s="46"/>
      <c r="C81" s="46"/>
      <c r="D81" s="54"/>
      <c r="F81" s="59"/>
      <c r="G81" s="59"/>
      <c r="H81" s="59"/>
      <c r="I81" s="60"/>
      <c r="J81" s="60"/>
      <c r="K81" s="60"/>
      <c r="L81" s="60"/>
      <c r="M81" s="60"/>
      <c r="P81" s="57"/>
    </row>
    <row r="82" spans="1:16" ht="15" customHeight="1">
      <c r="A82" s="1"/>
      <c r="B82" s="46"/>
      <c r="C82" s="46"/>
      <c r="D82" s="54"/>
      <c r="F82" s="59"/>
      <c r="G82" s="59"/>
      <c r="H82" s="59"/>
      <c r="I82" s="60"/>
      <c r="J82" s="60"/>
      <c r="K82" s="60"/>
      <c r="L82" s="60"/>
      <c r="M82" s="60"/>
      <c r="P82" s="57"/>
    </row>
    <row r="83" spans="1:16" ht="15" customHeight="1" thickBot="1">
      <c r="A83" s="1"/>
      <c r="B83" s="46" t="s">
        <v>43</v>
      </c>
      <c r="C83" s="58"/>
      <c r="F83" s="61">
        <f>+F78+F80</f>
        <v>203706</v>
      </c>
      <c r="G83" s="61">
        <f t="shared" ref="G83:M83" si="27">+G78+G80</f>
        <v>199581</v>
      </c>
      <c r="H83" s="61">
        <f t="shared" si="27"/>
        <v>198825</v>
      </c>
      <c r="I83" s="61">
        <f t="shared" si="27"/>
        <v>204522</v>
      </c>
      <c r="J83" s="61">
        <f t="shared" si="27"/>
        <v>219295</v>
      </c>
      <c r="K83" s="61">
        <f t="shared" si="27"/>
        <v>236495</v>
      </c>
      <c r="L83" s="61">
        <f t="shared" si="27"/>
        <v>252496</v>
      </c>
      <c r="M83" s="61">
        <f t="shared" si="27"/>
        <v>244860</v>
      </c>
      <c r="P83" s="57"/>
    </row>
    <row r="84" spans="1:16" ht="15" customHeight="1">
      <c r="A84" s="1"/>
      <c r="B84" s="22"/>
      <c r="C84" s="22"/>
      <c r="F84" s="59"/>
      <c r="G84" s="59"/>
      <c r="H84" s="59"/>
      <c r="I84" s="60"/>
      <c r="J84" s="60"/>
      <c r="K84" s="60"/>
      <c r="L84" s="60"/>
      <c r="M84" s="60"/>
      <c r="P84" s="57"/>
    </row>
    <row r="85" spans="1:16" ht="15" customHeight="1">
      <c r="A85" s="1"/>
      <c r="B85" s="27"/>
      <c r="C85" s="27"/>
      <c r="F85" s="59"/>
      <c r="G85" s="59"/>
      <c r="H85" s="59"/>
      <c r="I85" s="60"/>
      <c r="J85" s="60"/>
      <c r="K85" s="60"/>
      <c r="L85" s="60"/>
      <c r="M85" s="60"/>
      <c r="P85" s="57"/>
    </row>
    <row r="86" spans="1:16" ht="15" customHeight="1">
      <c r="A86" s="1"/>
      <c r="B86" s="27" t="s">
        <v>44</v>
      </c>
      <c r="C86" s="27"/>
      <c r="F86" s="59"/>
      <c r="G86" s="59"/>
      <c r="H86" s="59"/>
      <c r="I86" s="60"/>
      <c r="J86" s="60"/>
      <c r="K86" s="60"/>
      <c r="L86" s="60"/>
      <c r="M86" s="60"/>
      <c r="P86" s="57"/>
    </row>
    <row r="87" spans="1:16" ht="15" customHeight="1">
      <c r="A87" s="1"/>
      <c r="B87" s="27"/>
      <c r="C87" s="27"/>
      <c r="F87" s="59"/>
      <c r="G87" s="59"/>
      <c r="H87" s="59"/>
      <c r="I87" s="60"/>
      <c r="J87" s="60"/>
      <c r="K87" s="60"/>
      <c r="L87" s="60"/>
      <c r="M87" s="60"/>
      <c r="P87" s="57"/>
    </row>
    <row r="88" spans="1:16" ht="15" customHeight="1">
      <c r="A88" s="1"/>
      <c r="B88" s="46" t="s">
        <v>45</v>
      </c>
      <c r="C88" s="46"/>
      <c r="F88" s="59">
        <v>58583</v>
      </c>
      <c r="G88" s="59">
        <v>58615</v>
      </c>
      <c r="H88" s="59">
        <v>63008</v>
      </c>
      <c r="I88" s="59">
        <v>68859</v>
      </c>
      <c r="J88" s="59">
        <v>69647</v>
      </c>
      <c r="K88" s="59">
        <v>69549</v>
      </c>
      <c r="L88" s="59">
        <v>87349</v>
      </c>
      <c r="M88" s="59">
        <v>82172</v>
      </c>
      <c r="O88" s="48"/>
      <c r="P88" s="57"/>
    </row>
    <row r="89" spans="1:16" ht="15" customHeight="1">
      <c r="A89" s="1"/>
      <c r="B89" s="46" t="s">
        <v>46</v>
      </c>
      <c r="C89" s="46"/>
      <c r="D89" s="47"/>
      <c r="F89" s="23">
        <v>6689</v>
      </c>
      <c r="G89" s="23">
        <v>6004</v>
      </c>
      <c r="H89" s="23">
        <v>3920</v>
      </c>
      <c r="I89" s="23">
        <v>9662</v>
      </c>
      <c r="J89" s="23">
        <v>7830</v>
      </c>
      <c r="K89" s="23">
        <v>8241</v>
      </c>
      <c r="L89" s="23">
        <v>5296</v>
      </c>
      <c r="M89" s="23">
        <v>5207</v>
      </c>
      <c r="O89" s="48"/>
      <c r="P89" s="57"/>
    </row>
    <row r="90" spans="1:16" ht="15" customHeight="1">
      <c r="A90" s="1"/>
      <c r="B90" s="46" t="s">
        <v>47</v>
      </c>
      <c r="C90" s="46"/>
      <c r="F90" s="62">
        <f>SUM(F88:F89)</f>
        <v>65272</v>
      </c>
      <c r="G90" s="62">
        <f t="shared" ref="G90:M90" si="28">SUM(G88:G89)</f>
        <v>64619</v>
      </c>
      <c r="H90" s="62">
        <f t="shared" si="28"/>
        <v>66928</v>
      </c>
      <c r="I90" s="62">
        <f t="shared" si="28"/>
        <v>78521</v>
      </c>
      <c r="J90" s="62">
        <f t="shared" si="28"/>
        <v>77477</v>
      </c>
      <c r="K90" s="62">
        <f t="shared" si="28"/>
        <v>77790</v>
      </c>
      <c r="L90" s="62">
        <f t="shared" si="28"/>
        <v>92645</v>
      </c>
      <c r="M90" s="62">
        <f t="shared" si="28"/>
        <v>87379</v>
      </c>
      <c r="O90" s="48"/>
      <c r="P90" s="57"/>
    </row>
    <row r="91" spans="1:16" ht="15" customHeight="1">
      <c r="A91" s="1"/>
      <c r="B91" s="58"/>
      <c r="C91" s="58"/>
      <c r="F91" s="59"/>
      <c r="G91" s="59"/>
      <c r="H91" s="59"/>
      <c r="I91" s="60"/>
      <c r="J91" s="60"/>
      <c r="K91" s="60"/>
      <c r="L91" s="60"/>
      <c r="M91" s="60"/>
      <c r="P91" s="57"/>
    </row>
    <row r="92" spans="1:16" ht="15" customHeight="1">
      <c r="A92" s="1"/>
      <c r="B92" s="46" t="s">
        <v>48</v>
      </c>
      <c r="C92" s="46"/>
      <c r="F92" s="59">
        <v>57040</v>
      </c>
      <c r="G92" s="59">
        <v>54416</v>
      </c>
      <c r="H92" s="59">
        <v>54099</v>
      </c>
      <c r="I92" s="59">
        <v>48132</v>
      </c>
      <c r="J92" s="59">
        <v>69322</v>
      </c>
      <c r="K92" s="59">
        <v>84036</v>
      </c>
      <c r="L92" s="59">
        <v>78926</v>
      </c>
      <c r="M92" s="59">
        <v>74228</v>
      </c>
      <c r="P92" s="57"/>
    </row>
    <row r="93" spans="1:16" ht="15" customHeight="1">
      <c r="A93" s="1"/>
      <c r="B93" s="46" t="s">
        <v>49</v>
      </c>
      <c r="C93" s="46"/>
      <c r="F93" s="62">
        <f>SUM(F90:F92)</f>
        <v>122312</v>
      </c>
      <c r="G93" s="62">
        <f t="shared" ref="G93:M93" si="29">SUM(G90:G92)</f>
        <v>119035</v>
      </c>
      <c r="H93" s="62">
        <f t="shared" si="29"/>
        <v>121027</v>
      </c>
      <c r="I93" s="62">
        <f t="shared" si="29"/>
        <v>126653</v>
      </c>
      <c r="J93" s="62">
        <f t="shared" si="29"/>
        <v>146799</v>
      </c>
      <c r="K93" s="62">
        <f t="shared" si="29"/>
        <v>161826</v>
      </c>
      <c r="L93" s="62">
        <f t="shared" si="29"/>
        <v>171571</v>
      </c>
      <c r="M93" s="62">
        <f t="shared" si="29"/>
        <v>161607</v>
      </c>
      <c r="P93" s="57"/>
    </row>
    <row r="94" spans="1:16" ht="15" customHeight="1">
      <c r="A94" s="1"/>
      <c r="B94" s="58"/>
      <c r="C94" s="58"/>
      <c r="F94" s="59"/>
      <c r="G94" s="59"/>
      <c r="H94" s="59"/>
      <c r="I94" s="60"/>
      <c r="J94" s="60"/>
      <c r="K94" s="60"/>
      <c r="L94" s="60"/>
      <c r="M94" s="60"/>
      <c r="P94" s="57"/>
    </row>
    <row r="95" spans="1:16" ht="15" customHeight="1">
      <c r="A95" s="1"/>
      <c r="B95" s="58"/>
      <c r="C95" s="58"/>
      <c r="F95" s="59"/>
      <c r="G95" s="59"/>
      <c r="H95" s="59"/>
      <c r="I95" s="60"/>
      <c r="J95" s="60"/>
      <c r="K95" s="60"/>
      <c r="L95" s="60"/>
      <c r="M95" s="60"/>
      <c r="P95" s="57"/>
    </row>
    <row r="96" spans="1:16" ht="15" customHeight="1">
      <c r="A96" s="1"/>
      <c r="B96" s="27" t="s">
        <v>50</v>
      </c>
      <c r="C96" s="27"/>
      <c r="F96" s="59"/>
      <c r="G96" s="59"/>
      <c r="H96" s="59"/>
      <c r="I96" s="60"/>
      <c r="J96" s="60"/>
      <c r="K96" s="60"/>
      <c r="L96" s="60"/>
      <c r="M96" s="60"/>
      <c r="P96" s="57"/>
    </row>
    <row r="97" spans="1:16" ht="15" customHeight="1">
      <c r="A97" s="1"/>
      <c r="B97" s="27"/>
      <c r="C97" s="27"/>
      <c r="F97" s="59"/>
      <c r="G97" s="59"/>
      <c r="H97" s="59"/>
      <c r="I97" s="60"/>
      <c r="J97" s="60"/>
      <c r="K97" s="60"/>
      <c r="L97" s="60"/>
      <c r="M97" s="60"/>
      <c r="P97" s="57"/>
    </row>
    <row r="98" spans="1:16" ht="15" customHeight="1">
      <c r="A98" s="1"/>
      <c r="B98" s="46" t="s">
        <v>51</v>
      </c>
      <c r="C98" s="46"/>
      <c r="F98" s="59">
        <v>2785</v>
      </c>
      <c r="G98" s="59">
        <v>2122</v>
      </c>
      <c r="H98" s="59">
        <v>2676</v>
      </c>
      <c r="I98" s="59">
        <v>2943</v>
      </c>
      <c r="J98" s="59">
        <v>3253</v>
      </c>
      <c r="K98" s="59">
        <v>3531</v>
      </c>
      <c r="L98" s="59">
        <v>3928</v>
      </c>
      <c r="M98" s="59">
        <v>5115</v>
      </c>
      <c r="O98" s="63"/>
      <c r="P98" s="57"/>
    </row>
    <row r="99" spans="1:16" ht="15" customHeight="1">
      <c r="A99" s="1"/>
      <c r="B99" s="46" t="s">
        <v>52</v>
      </c>
      <c r="C99" s="46"/>
      <c r="F99" s="59">
        <v>78609</v>
      </c>
      <c r="G99" s="59">
        <v>78424</v>
      </c>
      <c r="H99" s="59">
        <v>75122</v>
      </c>
      <c r="I99" s="59">
        <v>74926</v>
      </c>
      <c r="J99" s="59">
        <v>69243</v>
      </c>
      <c r="K99" s="59">
        <v>71138</v>
      </c>
      <c r="L99" s="59">
        <v>76997</v>
      </c>
      <c r="M99" s="59">
        <v>78138</v>
      </c>
      <c r="O99" s="63"/>
      <c r="P99" s="57"/>
    </row>
    <row r="100" spans="1:16" ht="15" customHeight="1">
      <c r="A100" s="1"/>
      <c r="B100" s="46" t="s">
        <v>53</v>
      </c>
      <c r="C100" s="46"/>
      <c r="F100" s="62">
        <f>SUM(F98:F99)</f>
        <v>81394</v>
      </c>
      <c r="G100" s="62">
        <f t="shared" ref="G100:M100" si="30">SUM(G98:G99)</f>
        <v>80546</v>
      </c>
      <c r="H100" s="62">
        <f t="shared" si="30"/>
        <v>77798</v>
      </c>
      <c r="I100" s="62">
        <f t="shared" si="30"/>
        <v>77869</v>
      </c>
      <c r="J100" s="62">
        <f t="shared" si="30"/>
        <v>72496</v>
      </c>
      <c r="K100" s="62">
        <f t="shared" si="30"/>
        <v>74669</v>
      </c>
      <c r="L100" s="62">
        <f t="shared" si="30"/>
        <v>80925</v>
      </c>
      <c r="M100" s="62">
        <f t="shared" si="30"/>
        <v>83253</v>
      </c>
      <c r="P100" s="57"/>
    </row>
    <row r="101" spans="1:16" ht="15" customHeight="1">
      <c r="A101" s="1"/>
      <c r="B101" s="58"/>
      <c r="C101" s="58"/>
      <c r="F101" s="64"/>
      <c r="G101" s="64"/>
      <c r="H101" s="64"/>
      <c r="I101" s="37"/>
      <c r="J101" s="37"/>
      <c r="K101" s="37"/>
      <c r="L101" s="37"/>
      <c r="M101" s="37"/>
      <c r="P101" s="9"/>
    </row>
    <row r="102" spans="1:16" ht="15" customHeight="1">
      <c r="A102" s="1"/>
      <c r="B102" s="58"/>
      <c r="C102" s="58"/>
      <c r="F102" s="64"/>
      <c r="G102" s="64"/>
      <c r="H102" s="64"/>
      <c r="I102" s="37"/>
      <c r="J102" s="37"/>
      <c r="K102" s="37"/>
      <c r="L102" s="37"/>
      <c r="M102" s="37"/>
      <c r="P102" s="9"/>
    </row>
    <row r="103" spans="1:16" ht="15" customHeight="1" thickBot="1">
      <c r="A103" s="1"/>
      <c r="B103" s="46" t="s">
        <v>54</v>
      </c>
      <c r="C103" s="58"/>
      <c r="F103" s="61">
        <f>F100+F93</f>
        <v>203706</v>
      </c>
      <c r="G103" s="61">
        <f t="shared" ref="G103:M103" si="31">G100+G93</f>
        <v>199581</v>
      </c>
      <c r="H103" s="61">
        <f t="shared" si="31"/>
        <v>198825</v>
      </c>
      <c r="I103" s="61">
        <f t="shared" si="31"/>
        <v>204522</v>
      </c>
      <c r="J103" s="61">
        <f t="shared" si="31"/>
        <v>219295</v>
      </c>
      <c r="K103" s="61">
        <f t="shared" si="31"/>
        <v>236495</v>
      </c>
      <c r="L103" s="61">
        <f t="shared" si="31"/>
        <v>252496</v>
      </c>
      <c r="M103" s="61">
        <f t="shared" si="31"/>
        <v>244860</v>
      </c>
      <c r="P103" s="18"/>
    </row>
    <row r="104" spans="1:16" ht="15" customHeight="1">
      <c r="A104" s="1"/>
      <c r="B104" s="22"/>
      <c r="C104" s="22"/>
      <c r="F104" s="60"/>
      <c r="G104" s="60"/>
      <c r="H104" s="60"/>
      <c r="I104" s="53"/>
      <c r="J104" s="53"/>
      <c r="K104" s="53"/>
      <c r="L104" s="53"/>
      <c r="M104" s="53"/>
      <c r="P104" s="9"/>
    </row>
    <row r="105" spans="1:16" ht="15" customHeight="1">
      <c r="A105" s="1"/>
      <c r="B105" s="22"/>
      <c r="C105" s="22"/>
      <c r="F105" s="60"/>
      <c r="G105" s="60"/>
      <c r="H105" s="60"/>
      <c r="I105" s="53"/>
      <c r="J105" s="53"/>
      <c r="K105" s="53"/>
      <c r="L105" s="53"/>
      <c r="M105" s="53"/>
    </row>
    <row r="106" spans="1:16" ht="15" customHeight="1">
      <c r="A106" s="1"/>
      <c r="B106" s="65" t="s">
        <v>55</v>
      </c>
      <c r="C106" s="65"/>
      <c r="F106" s="107">
        <f>+F83-F103</f>
        <v>0</v>
      </c>
      <c r="G106" s="107">
        <f t="shared" ref="G106:M106" si="32">+G83-G103</f>
        <v>0</v>
      </c>
      <c r="H106" s="107">
        <f t="shared" si="32"/>
        <v>0</v>
      </c>
      <c r="I106" s="107">
        <f t="shared" si="32"/>
        <v>0</v>
      </c>
      <c r="J106" s="107">
        <f t="shared" si="32"/>
        <v>0</v>
      </c>
      <c r="K106" s="107">
        <f t="shared" si="32"/>
        <v>0</v>
      </c>
      <c r="L106" s="107">
        <f t="shared" si="32"/>
        <v>0</v>
      </c>
      <c r="M106" s="107">
        <f t="shared" si="32"/>
        <v>0</v>
      </c>
      <c r="P106" s="18"/>
    </row>
    <row r="107" spans="1:16" ht="15" customHeight="1">
      <c r="A107" s="1"/>
      <c r="B107" s="19"/>
      <c r="C107" s="4"/>
      <c r="D107" s="6"/>
      <c r="E107" s="6"/>
      <c r="F107" s="6"/>
      <c r="G107" s="6"/>
      <c r="H107" s="6"/>
      <c r="I107" s="20"/>
      <c r="J107" s="20"/>
      <c r="K107" s="20"/>
      <c r="L107" s="20"/>
      <c r="M107" s="20"/>
      <c r="P107" s="9"/>
    </row>
    <row r="108" spans="1:16" s="1" customFormat="1" ht="15" customHeight="1">
      <c r="B108" s="38"/>
      <c r="C108" s="38"/>
      <c r="D108" s="39"/>
      <c r="E108" s="39"/>
      <c r="F108" s="40"/>
      <c r="G108" s="40"/>
      <c r="H108" s="40"/>
      <c r="I108" s="40"/>
      <c r="J108" s="40"/>
      <c r="K108" s="40"/>
      <c r="L108" s="40"/>
      <c r="M108" s="40"/>
    </row>
    <row r="109" spans="1:16" s="1" customFormat="1" ht="15" customHeight="1">
      <c r="B109" s="3"/>
      <c r="C109" s="41"/>
      <c r="D109" s="5"/>
      <c r="E109" s="22"/>
      <c r="F109" s="42"/>
      <c r="G109" s="42"/>
      <c r="H109" s="42"/>
      <c r="I109" s="42"/>
      <c r="J109" s="42"/>
      <c r="K109" s="42"/>
      <c r="L109" s="42"/>
      <c r="M109" s="42"/>
      <c r="N109" s="9"/>
      <c r="O109" s="9"/>
    </row>
    <row r="111" spans="1:16" ht="15" customHeight="1">
      <c r="A111" s="14" t="s">
        <v>0</v>
      </c>
      <c r="B111" s="10" t="s">
        <v>126</v>
      </c>
      <c r="C111" s="11"/>
      <c r="D111" s="66"/>
      <c r="E111" s="66"/>
      <c r="F111" s="13"/>
      <c r="G111" s="13"/>
      <c r="H111" s="13"/>
      <c r="I111" s="67"/>
      <c r="J111" s="68"/>
      <c r="K111" s="68"/>
      <c r="L111" s="68"/>
      <c r="M111" s="68"/>
    </row>
    <row r="112" spans="1:16" ht="15" customHeight="1">
      <c r="A112" s="14"/>
      <c r="B112" s="15"/>
      <c r="C112" s="4"/>
      <c r="D112" s="16"/>
      <c r="E112" s="16"/>
      <c r="F112" s="17"/>
      <c r="G112" s="17"/>
      <c r="H112" s="17"/>
      <c r="I112" s="76"/>
      <c r="J112" s="76"/>
      <c r="K112" s="76"/>
      <c r="L112" s="76"/>
      <c r="M112" s="76"/>
    </row>
    <row r="113" spans="1:14" ht="15" customHeight="1" thickBot="1">
      <c r="A113" s="14"/>
      <c r="B113" s="19" t="s">
        <v>163</v>
      </c>
      <c r="C113" s="4"/>
      <c r="D113" s="6"/>
      <c r="E113" s="6"/>
      <c r="F113" s="153">
        <f>+F$4</f>
        <v>1</v>
      </c>
      <c r="G113" s="153">
        <f t="shared" ref="G113:M113" si="33">+G$4</f>
        <v>2</v>
      </c>
      <c r="H113" s="153">
        <f t="shared" si="33"/>
        <v>3</v>
      </c>
      <c r="I113" s="153">
        <f t="shared" si="33"/>
        <v>4</v>
      </c>
      <c r="J113" s="153">
        <f t="shared" si="33"/>
        <v>5</v>
      </c>
      <c r="K113" s="153">
        <f t="shared" si="33"/>
        <v>6</v>
      </c>
      <c r="L113" s="153">
        <f t="shared" si="33"/>
        <v>7</v>
      </c>
      <c r="M113" s="153">
        <f t="shared" si="33"/>
        <v>8</v>
      </c>
    </row>
    <row r="114" spans="1:14" ht="15" customHeight="1">
      <c r="A114" s="1"/>
      <c r="B114" s="19"/>
      <c r="C114" s="4"/>
      <c r="D114" s="6"/>
      <c r="E114" s="6"/>
      <c r="F114" s="6"/>
      <c r="G114" s="6"/>
      <c r="H114" s="6"/>
      <c r="I114" s="20"/>
      <c r="J114" s="20"/>
      <c r="K114" s="20"/>
      <c r="L114" s="20"/>
      <c r="M114" s="20"/>
    </row>
    <row r="115" spans="1:14" ht="15" customHeight="1">
      <c r="A115" s="1"/>
      <c r="B115" s="27" t="s">
        <v>137</v>
      </c>
      <c r="C115" s="4"/>
      <c r="D115" s="6"/>
      <c r="E115" s="6"/>
      <c r="F115" s="6"/>
      <c r="G115" s="6"/>
      <c r="H115" s="6"/>
      <c r="I115" s="20"/>
      <c r="J115" s="20"/>
      <c r="K115" s="20"/>
      <c r="L115" s="20"/>
      <c r="M115" s="20"/>
    </row>
    <row r="116" spans="1:14" ht="15" customHeight="1">
      <c r="A116" s="1"/>
      <c r="B116" s="109" t="s">
        <v>9</v>
      </c>
      <c r="C116" s="4"/>
      <c r="D116" s="6"/>
      <c r="E116" s="6"/>
      <c r="F116" s="24">
        <f>+F18</f>
        <v>26696</v>
      </c>
      <c r="G116" s="24">
        <f t="shared" ref="G116:M116" si="34">+G18</f>
        <v>23719</v>
      </c>
      <c r="H116" s="24">
        <f t="shared" si="34"/>
        <v>22114</v>
      </c>
      <c r="I116" s="24">
        <f t="shared" si="34"/>
        <v>16640</v>
      </c>
      <c r="J116" s="24">
        <f t="shared" si="34"/>
        <v>13080</v>
      </c>
      <c r="K116" s="24">
        <f t="shared" si="34"/>
        <v>22206</v>
      </c>
      <c r="L116" s="24">
        <f t="shared" si="34"/>
        <v>22562</v>
      </c>
      <c r="M116" s="24">
        <f t="shared" si="34"/>
        <v>20265</v>
      </c>
    </row>
    <row r="117" spans="1:14" ht="15" customHeight="1">
      <c r="A117" s="1"/>
      <c r="B117" s="109" t="s">
        <v>130</v>
      </c>
      <c r="C117" s="4"/>
      <c r="D117" s="6"/>
      <c r="E117" s="6"/>
      <c r="F117" s="84">
        <f>IFERROR(-F26/F23,0)</f>
        <v>0.32795301462132415</v>
      </c>
      <c r="G117" s="84">
        <f t="shared" ref="G117:M117" si="35">IFERROR(-G26/G23,0)</f>
        <v>0.30858272162619987</v>
      </c>
      <c r="H117" s="84">
        <f t="shared" si="35"/>
        <v>0.31259132362573688</v>
      </c>
      <c r="I117" s="84">
        <f t="shared" si="35"/>
        <v>0.31807495505462591</v>
      </c>
      <c r="J117" s="84">
        <f t="shared" si="35"/>
        <v>0.39092320336042369</v>
      </c>
      <c r="K117" s="84">
        <f t="shared" si="35"/>
        <v>0.24828248130935543</v>
      </c>
      <c r="L117" s="84">
        <f t="shared" si="35"/>
        <v>0.33670463472113121</v>
      </c>
      <c r="M117" s="84">
        <f t="shared" si="35"/>
        <v>0.25807151771664227</v>
      </c>
    </row>
    <row r="118" spans="1:14" ht="15" customHeight="1" thickBot="1">
      <c r="A118" s="1"/>
      <c r="B118" s="109" t="s">
        <v>59</v>
      </c>
      <c r="C118" s="4"/>
      <c r="D118" s="6"/>
      <c r="E118" s="6"/>
      <c r="F118" s="61">
        <f>F116*(1-F117)</f>
        <v>17940.966321669133</v>
      </c>
      <c r="G118" s="61">
        <f t="shared" ref="G118:M118" si="36">G116*(1-G117)</f>
        <v>16399.726425748166</v>
      </c>
      <c r="H118" s="61">
        <f t="shared" si="36"/>
        <v>15201.355469340453</v>
      </c>
      <c r="I118" s="61">
        <f t="shared" si="36"/>
        <v>11347.232747891025</v>
      </c>
      <c r="J118" s="61">
        <f t="shared" si="36"/>
        <v>7966.7245000456578</v>
      </c>
      <c r="K118" s="61">
        <f t="shared" si="36"/>
        <v>16692.639220044453</v>
      </c>
      <c r="L118" s="61">
        <f t="shared" si="36"/>
        <v>14965.270031421838</v>
      </c>
      <c r="M118" s="61">
        <f t="shared" si="36"/>
        <v>15035.180693472244</v>
      </c>
    </row>
    <row r="119" spans="1:14" ht="15" customHeight="1">
      <c r="A119" s="1"/>
      <c r="B119" s="110"/>
      <c r="C119" s="4"/>
      <c r="D119" s="6"/>
      <c r="E119" s="6"/>
      <c r="F119" s="6"/>
      <c r="G119" s="6"/>
      <c r="H119" s="6"/>
      <c r="I119" s="20"/>
      <c r="J119" s="20"/>
      <c r="K119" s="20"/>
      <c r="L119" s="20"/>
      <c r="M119" s="20"/>
    </row>
    <row r="120" spans="1:14" ht="15" customHeight="1">
      <c r="A120" s="1"/>
      <c r="B120" s="27" t="s">
        <v>136</v>
      </c>
      <c r="C120" s="4"/>
      <c r="D120" s="6"/>
      <c r="E120" s="6"/>
      <c r="F120" s="6"/>
      <c r="G120" s="6"/>
      <c r="H120" s="6"/>
      <c r="I120" s="20"/>
      <c r="J120" s="20"/>
      <c r="K120" s="20"/>
      <c r="L120" s="20"/>
      <c r="M120" s="20"/>
    </row>
    <row r="121" spans="1:14" ht="15" customHeight="1">
      <c r="A121" s="1"/>
      <c r="B121" s="109" t="s">
        <v>131</v>
      </c>
      <c r="C121" s="4"/>
      <c r="D121" s="6"/>
      <c r="E121" s="6"/>
      <c r="F121" s="24">
        <f>+F89</f>
        <v>6689</v>
      </c>
      <c r="G121" s="24">
        <f t="shared" ref="G121:M121" si="37">+G89</f>
        <v>6004</v>
      </c>
      <c r="H121" s="24">
        <f t="shared" si="37"/>
        <v>3920</v>
      </c>
      <c r="I121" s="24">
        <f t="shared" si="37"/>
        <v>9662</v>
      </c>
      <c r="J121" s="24">
        <f t="shared" si="37"/>
        <v>7830</v>
      </c>
      <c r="K121" s="24">
        <f t="shared" si="37"/>
        <v>8241</v>
      </c>
      <c r="L121" s="24">
        <f t="shared" si="37"/>
        <v>5296</v>
      </c>
      <c r="M121" s="24">
        <f t="shared" si="37"/>
        <v>5207</v>
      </c>
    </row>
    <row r="122" spans="1:14" ht="15" customHeight="1">
      <c r="A122" s="1"/>
      <c r="B122" s="109" t="s">
        <v>132</v>
      </c>
      <c r="C122" s="4"/>
      <c r="D122" s="6"/>
      <c r="E122" s="6"/>
      <c r="F122" s="24">
        <f>+F92</f>
        <v>57040</v>
      </c>
      <c r="G122" s="24">
        <f t="shared" ref="G122:M122" si="38">+G92</f>
        <v>54416</v>
      </c>
      <c r="H122" s="24">
        <f t="shared" si="38"/>
        <v>54099</v>
      </c>
      <c r="I122" s="24">
        <f t="shared" si="38"/>
        <v>48132</v>
      </c>
      <c r="J122" s="24">
        <f t="shared" si="38"/>
        <v>69322</v>
      </c>
      <c r="K122" s="24">
        <f t="shared" si="38"/>
        <v>84036</v>
      </c>
      <c r="L122" s="24">
        <f t="shared" si="38"/>
        <v>78926</v>
      </c>
      <c r="M122" s="24">
        <f t="shared" si="38"/>
        <v>74228</v>
      </c>
    </row>
    <row r="123" spans="1:14" ht="15" customHeight="1">
      <c r="A123" s="1"/>
      <c r="B123" s="109" t="s">
        <v>165</v>
      </c>
      <c r="C123" s="4"/>
      <c r="D123" s="6"/>
      <c r="E123" s="6"/>
      <c r="F123" s="157">
        <f>SUM(F121:F122)</f>
        <v>63729</v>
      </c>
      <c r="G123" s="157">
        <f t="shared" ref="G123:M123" si="39">SUM(G121:G122)</f>
        <v>60420</v>
      </c>
      <c r="H123" s="157">
        <f t="shared" si="39"/>
        <v>58019</v>
      </c>
      <c r="I123" s="157">
        <f t="shared" si="39"/>
        <v>57794</v>
      </c>
      <c r="J123" s="157">
        <f t="shared" si="39"/>
        <v>77152</v>
      </c>
      <c r="K123" s="157">
        <f t="shared" si="39"/>
        <v>92277</v>
      </c>
      <c r="L123" s="157">
        <f t="shared" si="39"/>
        <v>84222</v>
      </c>
      <c r="M123" s="157">
        <f t="shared" si="39"/>
        <v>79435</v>
      </c>
    </row>
    <row r="124" spans="1:14" ht="15" customHeight="1">
      <c r="A124" s="1"/>
      <c r="B124" s="109" t="s">
        <v>38</v>
      </c>
      <c r="C124" s="4"/>
      <c r="D124" s="6"/>
      <c r="E124" s="6"/>
      <c r="F124" s="85">
        <f>-F75</f>
        <v>-9135</v>
      </c>
      <c r="G124" s="85">
        <f t="shared" ref="G124:M124" si="40">-G75</f>
        <v>-8705</v>
      </c>
      <c r="H124" s="85">
        <f t="shared" si="40"/>
        <v>-6867</v>
      </c>
      <c r="I124" s="85">
        <f t="shared" si="40"/>
        <v>-6756</v>
      </c>
      <c r="J124" s="85">
        <f t="shared" si="40"/>
        <v>-7722</v>
      </c>
      <c r="K124" s="85">
        <f t="shared" si="40"/>
        <v>-9465</v>
      </c>
      <c r="L124" s="85">
        <f t="shared" si="40"/>
        <v>-17741</v>
      </c>
      <c r="M124" s="85">
        <f t="shared" si="40"/>
        <v>-14760</v>
      </c>
    </row>
    <row r="125" spans="1:14" ht="15" customHeight="1">
      <c r="A125" s="1"/>
      <c r="B125" s="109" t="s">
        <v>129</v>
      </c>
      <c r="C125" s="4"/>
      <c r="D125" s="6"/>
      <c r="E125" s="6"/>
      <c r="F125" s="24">
        <f>SUM(F123:F124)</f>
        <v>54594</v>
      </c>
      <c r="G125" s="24">
        <f t="shared" ref="G125:N125" si="41">SUM(G123:G124)</f>
        <v>51715</v>
      </c>
      <c r="H125" s="24">
        <f t="shared" si="41"/>
        <v>51152</v>
      </c>
      <c r="I125" s="24">
        <f t="shared" si="41"/>
        <v>51038</v>
      </c>
      <c r="J125" s="24">
        <f t="shared" si="41"/>
        <v>69430</v>
      </c>
      <c r="K125" s="24">
        <f t="shared" si="41"/>
        <v>82812</v>
      </c>
      <c r="L125" s="24">
        <f t="shared" si="41"/>
        <v>66481</v>
      </c>
      <c r="M125" s="24">
        <f t="shared" si="41"/>
        <v>64675</v>
      </c>
      <c r="N125" s="24">
        <f t="shared" si="41"/>
        <v>0</v>
      </c>
    </row>
    <row r="126" spans="1:14" ht="15" customHeight="1">
      <c r="A126" s="1"/>
      <c r="B126" s="109" t="s">
        <v>65</v>
      </c>
      <c r="C126" s="4"/>
      <c r="D126" s="6"/>
      <c r="E126" s="6"/>
      <c r="F126" s="24">
        <f>+F100</f>
        <v>81394</v>
      </c>
      <c r="G126" s="24">
        <f t="shared" ref="G126:M126" si="42">+G100</f>
        <v>80546</v>
      </c>
      <c r="H126" s="24">
        <f t="shared" si="42"/>
        <v>77798</v>
      </c>
      <c r="I126" s="24">
        <f t="shared" si="42"/>
        <v>77869</v>
      </c>
      <c r="J126" s="24">
        <f t="shared" si="42"/>
        <v>72496</v>
      </c>
      <c r="K126" s="24">
        <f t="shared" si="42"/>
        <v>74669</v>
      </c>
      <c r="L126" s="24">
        <f t="shared" si="42"/>
        <v>80925</v>
      </c>
      <c r="M126" s="24">
        <f t="shared" si="42"/>
        <v>83253</v>
      </c>
    </row>
    <row r="127" spans="1:14" ht="15" customHeight="1" thickBot="1">
      <c r="A127" s="1"/>
      <c r="B127" s="109" t="s">
        <v>149</v>
      </c>
      <c r="C127" s="4"/>
      <c r="D127" s="6"/>
      <c r="E127" s="6"/>
      <c r="F127" s="61">
        <f>SUM(F125:F126)</f>
        <v>135988</v>
      </c>
      <c r="G127" s="61">
        <f t="shared" ref="G127:M127" si="43">SUM(G125:G126)</f>
        <v>132261</v>
      </c>
      <c r="H127" s="61">
        <f t="shared" si="43"/>
        <v>128950</v>
      </c>
      <c r="I127" s="61">
        <f t="shared" si="43"/>
        <v>128907</v>
      </c>
      <c r="J127" s="61">
        <f t="shared" si="43"/>
        <v>141926</v>
      </c>
      <c r="K127" s="61">
        <f t="shared" si="43"/>
        <v>157481</v>
      </c>
      <c r="L127" s="61">
        <f t="shared" si="43"/>
        <v>147406</v>
      </c>
      <c r="M127" s="61">
        <f t="shared" si="43"/>
        <v>147928</v>
      </c>
    </row>
    <row r="128" spans="1:14" ht="15" customHeight="1">
      <c r="A128" s="1"/>
      <c r="B128" s="109"/>
      <c r="C128" s="4"/>
      <c r="D128" s="6"/>
      <c r="E128" s="6"/>
      <c r="F128" s="86"/>
      <c r="G128" s="86"/>
      <c r="H128" s="86"/>
      <c r="I128" s="86"/>
      <c r="J128" s="86"/>
      <c r="K128" s="86"/>
      <c r="L128" s="86"/>
      <c r="M128" s="86"/>
    </row>
    <row r="129" spans="1:13" ht="15" customHeight="1">
      <c r="A129" s="1"/>
      <c r="B129" s="27" t="s">
        <v>135</v>
      </c>
      <c r="C129" s="4"/>
      <c r="D129" s="6"/>
      <c r="E129" s="6"/>
      <c r="F129" s="6"/>
      <c r="G129" s="6"/>
      <c r="H129" s="6"/>
      <c r="I129" s="20"/>
      <c r="J129" s="20"/>
      <c r="K129" s="20"/>
      <c r="L129" s="20"/>
      <c r="M129" s="20"/>
    </row>
    <row r="130" spans="1:13" ht="15" customHeight="1">
      <c r="A130" s="1"/>
      <c r="B130" s="109" t="s">
        <v>92</v>
      </c>
      <c r="C130" s="4"/>
      <c r="D130" s="6"/>
      <c r="E130" s="6"/>
      <c r="F130" s="24">
        <f>+F78</f>
        <v>63278</v>
      </c>
      <c r="G130" s="24">
        <f t="shared" ref="G130:M130" si="44">+G78</f>
        <v>60239</v>
      </c>
      <c r="H130" s="24">
        <f t="shared" si="44"/>
        <v>57689</v>
      </c>
      <c r="I130" s="24">
        <f t="shared" si="44"/>
        <v>59664</v>
      </c>
      <c r="J130" s="24">
        <f t="shared" si="44"/>
        <v>61897</v>
      </c>
      <c r="K130" s="24">
        <f t="shared" si="44"/>
        <v>61806</v>
      </c>
      <c r="L130" s="24">
        <f t="shared" si="44"/>
        <v>90067</v>
      </c>
      <c r="M130" s="24">
        <f t="shared" si="44"/>
        <v>81070</v>
      </c>
    </row>
    <row r="131" spans="1:13" ht="15" customHeight="1">
      <c r="A131" s="1"/>
      <c r="B131" s="109" t="s">
        <v>38</v>
      </c>
      <c r="C131" s="4"/>
      <c r="D131" s="6"/>
      <c r="E131" s="6"/>
      <c r="F131" s="24">
        <f>-F75</f>
        <v>-9135</v>
      </c>
      <c r="G131" s="24">
        <f t="shared" ref="G131:M131" si="45">-G75</f>
        <v>-8705</v>
      </c>
      <c r="H131" s="24">
        <f t="shared" si="45"/>
        <v>-6867</v>
      </c>
      <c r="I131" s="24">
        <f t="shared" si="45"/>
        <v>-6756</v>
      </c>
      <c r="J131" s="24">
        <f t="shared" si="45"/>
        <v>-7722</v>
      </c>
      <c r="K131" s="24">
        <f t="shared" si="45"/>
        <v>-9465</v>
      </c>
      <c r="L131" s="24">
        <f t="shared" si="45"/>
        <v>-17741</v>
      </c>
      <c r="M131" s="24">
        <f t="shared" si="45"/>
        <v>-14760</v>
      </c>
    </row>
    <row r="132" spans="1:13" ht="15" customHeight="1">
      <c r="A132" s="1"/>
      <c r="B132" s="109" t="s">
        <v>138</v>
      </c>
      <c r="C132" s="4"/>
      <c r="D132" s="6"/>
      <c r="E132" s="6"/>
      <c r="F132" s="24">
        <f>+F80</f>
        <v>140428</v>
      </c>
      <c r="G132" s="24">
        <f t="shared" ref="G132:M132" si="46">+G80</f>
        <v>139342</v>
      </c>
      <c r="H132" s="24">
        <f t="shared" si="46"/>
        <v>141136</v>
      </c>
      <c r="I132" s="24">
        <f t="shared" si="46"/>
        <v>144858</v>
      </c>
      <c r="J132" s="24">
        <f t="shared" si="46"/>
        <v>157398</v>
      </c>
      <c r="K132" s="24">
        <f t="shared" si="46"/>
        <v>174689</v>
      </c>
      <c r="L132" s="24">
        <f t="shared" si="46"/>
        <v>162429</v>
      </c>
      <c r="M132" s="24">
        <f t="shared" si="46"/>
        <v>163790</v>
      </c>
    </row>
    <row r="133" spans="1:13" ht="15" customHeight="1">
      <c r="A133" s="1"/>
      <c r="B133" s="109" t="s">
        <v>156</v>
      </c>
      <c r="C133" s="4"/>
      <c r="D133" s="6"/>
      <c r="E133" s="6"/>
      <c r="F133" s="24">
        <f>-F88</f>
        <v>-58583</v>
      </c>
      <c r="G133" s="24">
        <f t="shared" ref="G133:M133" si="47">-G88</f>
        <v>-58615</v>
      </c>
      <c r="H133" s="24">
        <f t="shared" si="47"/>
        <v>-63008</v>
      </c>
      <c r="I133" s="24">
        <f t="shared" si="47"/>
        <v>-68859</v>
      </c>
      <c r="J133" s="24">
        <f t="shared" si="47"/>
        <v>-69647</v>
      </c>
      <c r="K133" s="24">
        <f t="shared" si="47"/>
        <v>-69549</v>
      </c>
      <c r="L133" s="24">
        <f t="shared" si="47"/>
        <v>-87349</v>
      </c>
      <c r="M133" s="24">
        <f t="shared" si="47"/>
        <v>-82172</v>
      </c>
    </row>
    <row r="134" spans="1:13" ht="15" customHeight="1" thickBot="1">
      <c r="A134" s="1"/>
      <c r="B134" s="109" t="s">
        <v>157</v>
      </c>
      <c r="C134" s="4"/>
      <c r="D134" s="6"/>
      <c r="E134" s="6"/>
      <c r="F134" s="61">
        <f>SUM(F130:F133)</f>
        <v>135988</v>
      </c>
      <c r="G134" s="61">
        <f t="shared" ref="G134:M134" si="48">SUM(G130:G133)</f>
        <v>132261</v>
      </c>
      <c r="H134" s="61">
        <f t="shared" si="48"/>
        <v>128950</v>
      </c>
      <c r="I134" s="61">
        <f t="shared" si="48"/>
        <v>128907</v>
      </c>
      <c r="J134" s="61">
        <f t="shared" si="48"/>
        <v>141926</v>
      </c>
      <c r="K134" s="61">
        <f t="shared" si="48"/>
        <v>157481</v>
      </c>
      <c r="L134" s="61">
        <f t="shared" si="48"/>
        <v>147406</v>
      </c>
      <c r="M134" s="61">
        <f t="shared" si="48"/>
        <v>147928</v>
      </c>
    </row>
    <row r="135" spans="1:13" ht="15" customHeight="1">
      <c r="A135" s="1"/>
      <c r="B135" s="83"/>
      <c r="C135" s="4"/>
      <c r="D135" s="6"/>
      <c r="E135" s="6"/>
      <c r="F135" s="86"/>
      <c r="G135" s="86"/>
      <c r="H135" s="86"/>
      <c r="I135" s="86"/>
      <c r="J135" s="86"/>
      <c r="K135" s="86"/>
      <c r="L135" s="86"/>
      <c r="M135" s="86"/>
    </row>
    <row r="137" spans="1:13" customFormat="1" ht="15" customHeight="1"/>
    <row r="138" spans="1:13" customFormat="1" ht="15" customHeight="1"/>
    <row r="139" spans="1:13" customFormat="1" ht="15" customHeight="1"/>
    <row r="140" spans="1:13" customFormat="1" ht="15" customHeight="1"/>
    <row r="141" spans="1:13" customFormat="1" ht="15" customHeight="1"/>
    <row r="142" spans="1:13" customFormat="1" ht="15" customHeight="1"/>
    <row r="143" spans="1:13" customFormat="1" ht="15" customHeight="1"/>
    <row r="144" spans="1:13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</sheetData>
  <conditionalFormatting sqref="F106:M106">
    <cfRule type="expression" dxfId="0" priority="1">
      <formula>F106&lt;&gt;0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2" min="1" max="12" man="1"/>
    <brk id="67" min="1" max="12" man="1"/>
    <brk id="110" min="1" max="12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A040-E0AC-4123-A97F-90E7D1862695}">
  <sheetPr>
    <pageSetUpPr autoPageBreaks="0"/>
  </sheetPr>
  <dimension ref="A1:X491"/>
  <sheetViews>
    <sheetView showGridLines="0" zoomScale="85" zoomScaleNormal="100" zoomScaleSheetLayoutView="100" workbookViewId="0">
      <pane ySplit="1" topLeftCell="A2" activePane="bottomLeft" state="frozen"/>
      <selection sqref="A1:XFD1"/>
      <selection pane="bottomLeft" sqref="A1:XFD1"/>
    </sheetView>
  </sheetViews>
  <sheetFormatPr baseColWidth="10" defaultColWidth="9.1640625" defaultRowHeight="15" customHeight="1"/>
  <cols>
    <col min="1" max="1" width="9.1640625" style="2"/>
    <col min="2" max="2" width="36.5" style="2" bestFit="1" customWidth="1"/>
    <col min="3" max="3" width="8.5" style="2" bestFit="1" customWidth="1"/>
    <col min="4" max="4" width="43.5" style="2" bestFit="1" customWidth="1"/>
    <col min="5" max="5" width="2.1640625" style="2" customWidth="1"/>
    <col min="6" max="13" width="10.83203125" style="2" customWidth="1"/>
    <col min="14" max="14" width="1.6640625" style="2" customWidth="1"/>
    <col min="15" max="15" width="11.83203125" style="163" customWidth="1"/>
    <col min="16" max="21" width="10.33203125" style="163" bestFit="1" customWidth="1"/>
    <col min="22" max="22" width="11.5" style="163" bestFit="1" customWidth="1"/>
    <col min="23" max="16384" width="9.1640625" style="2"/>
  </cols>
  <sheetData>
    <row r="1" spans="1:24" s="1" customFormat="1" ht="15" customHeight="1">
      <c r="B1" s="3"/>
      <c r="C1" s="4"/>
      <c r="D1" s="5"/>
      <c r="E1" s="6"/>
      <c r="F1" s="7"/>
      <c r="G1" s="7"/>
      <c r="H1" s="7"/>
      <c r="I1" s="8"/>
      <c r="J1" s="8"/>
      <c r="K1" s="8"/>
      <c r="L1" s="8"/>
      <c r="M1" s="8"/>
      <c r="N1" s="9"/>
      <c r="O1" s="159"/>
      <c r="P1" s="160"/>
      <c r="Q1" s="160"/>
      <c r="R1" s="160"/>
      <c r="S1" s="160"/>
      <c r="T1" s="160"/>
      <c r="U1" s="160"/>
      <c r="V1" s="160"/>
    </row>
    <row r="2" spans="1:24" s="14" customFormat="1" ht="15" customHeight="1">
      <c r="A2" s="1" t="s">
        <v>0</v>
      </c>
      <c r="B2" s="10" t="s">
        <v>62</v>
      </c>
      <c r="C2" s="11"/>
      <c r="D2" s="12"/>
      <c r="E2" s="12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4" s="14" customFormat="1" ht="15" customHeight="1">
      <c r="B3" s="15"/>
      <c r="C3" s="4"/>
      <c r="D3" s="16"/>
      <c r="E3" s="16"/>
      <c r="F3" s="17"/>
      <c r="G3" s="17"/>
      <c r="H3" s="17"/>
      <c r="I3" s="76"/>
      <c r="J3" s="76"/>
      <c r="K3" s="76"/>
      <c r="L3" s="76"/>
      <c r="M3" s="76"/>
      <c r="O3" s="161"/>
      <c r="P3" s="162"/>
      <c r="Q3" s="161"/>
      <c r="R3" s="161"/>
      <c r="S3" s="161"/>
      <c r="T3" s="161"/>
      <c r="U3" s="161"/>
      <c r="V3" s="161"/>
    </row>
    <row r="4" spans="1:24" s="14" customFormat="1" ht="15" customHeight="1" thickBot="1">
      <c r="B4" s="19" t="s">
        <v>163</v>
      </c>
      <c r="C4" s="4"/>
      <c r="D4" s="6"/>
      <c r="E4" s="6"/>
      <c r="F4" s="153">
        <f>+'Financial Statements'!F4</f>
        <v>1</v>
      </c>
      <c r="G4" s="153">
        <f>+'Financial Statements'!G4</f>
        <v>2</v>
      </c>
      <c r="H4" s="153">
        <f>+'Financial Statements'!H4</f>
        <v>3</v>
      </c>
      <c r="I4" s="153">
        <f>+'Financial Statements'!I4</f>
        <v>4</v>
      </c>
      <c r="J4" s="153">
        <f>+'Financial Statements'!J4</f>
        <v>5</v>
      </c>
      <c r="K4" s="153">
        <f>+'Financial Statements'!K4</f>
        <v>6</v>
      </c>
      <c r="L4" s="153">
        <f>+'Financial Statements'!L4</f>
        <v>7</v>
      </c>
      <c r="M4" s="153">
        <f>+'Financial Statements'!M4</f>
        <v>8</v>
      </c>
      <c r="O4" s="153">
        <f>+F4</f>
        <v>1</v>
      </c>
      <c r="P4" s="153">
        <f t="shared" ref="P4:V4" si="0">+G4</f>
        <v>2</v>
      </c>
      <c r="Q4" s="153">
        <f t="shared" si="0"/>
        <v>3</v>
      </c>
      <c r="R4" s="153">
        <f t="shared" si="0"/>
        <v>4</v>
      </c>
      <c r="S4" s="153">
        <f t="shared" si="0"/>
        <v>5</v>
      </c>
      <c r="T4" s="153">
        <f t="shared" si="0"/>
        <v>6</v>
      </c>
      <c r="U4" s="153">
        <f t="shared" si="0"/>
        <v>7</v>
      </c>
      <c r="V4" s="153">
        <f t="shared" si="0"/>
        <v>8</v>
      </c>
    </row>
    <row r="5" spans="1:24" ht="15" customHeight="1">
      <c r="A5" s="1"/>
      <c r="B5" s="19"/>
      <c r="C5" s="4"/>
      <c r="D5" s="6"/>
      <c r="E5" s="6"/>
      <c r="F5" s="6"/>
      <c r="G5" s="6"/>
      <c r="H5" s="6"/>
      <c r="I5" s="20"/>
      <c r="J5" s="20"/>
      <c r="K5" s="20"/>
      <c r="L5" s="20"/>
      <c r="M5" s="20"/>
      <c r="P5" s="162"/>
    </row>
    <row r="6" spans="1:24" s="14" customFormat="1" ht="15" customHeight="1">
      <c r="B6" s="19"/>
      <c r="C6" s="4"/>
      <c r="D6" s="6"/>
      <c r="E6" s="6"/>
      <c r="F6" s="6"/>
      <c r="G6" s="6"/>
      <c r="H6" s="6"/>
      <c r="O6" s="161"/>
      <c r="P6" s="161"/>
      <c r="Q6" s="161"/>
      <c r="R6" s="161"/>
      <c r="S6" s="161"/>
      <c r="T6" s="161"/>
      <c r="U6" s="161"/>
      <c r="V6" s="161"/>
    </row>
    <row r="7" spans="1:24" s="1" customFormat="1" ht="15" customHeight="1">
      <c r="B7" s="69" t="s">
        <v>63</v>
      </c>
      <c r="C7" s="70" t="s">
        <v>64</v>
      </c>
      <c r="D7" s="71" t="s">
        <v>14</v>
      </c>
      <c r="E7" s="70" t="s">
        <v>64</v>
      </c>
      <c r="F7" s="75">
        <f>'Financial Statements'!F29</f>
        <v>16363</v>
      </c>
      <c r="G7" s="75">
        <f>'Financial Statements'!G29</f>
        <v>14694</v>
      </c>
      <c r="H7" s="75">
        <f>'Financial Statements'!H29</f>
        <v>13643</v>
      </c>
      <c r="I7" s="75">
        <f>'Financial Statements'!I29</f>
        <v>9862</v>
      </c>
      <c r="J7" s="75">
        <f>'Financial Statements'!J29</f>
        <v>6670</v>
      </c>
      <c r="K7" s="75">
        <f>'Financial Statements'!K29</f>
        <v>14881</v>
      </c>
      <c r="L7" s="75">
        <f>'Financial Statements'!L29</f>
        <v>13510</v>
      </c>
      <c r="M7" s="75">
        <f>'Financial Statements'!M29</f>
        <v>13673</v>
      </c>
      <c r="N7" s="77" t="s">
        <v>64</v>
      </c>
      <c r="O7" s="164">
        <f>IF(F8=0,,F7/F8)</f>
        <v>0.20103447428557389</v>
      </c>
      <c r="P7" s="164">
        <f t="shared" ref="P7:V7" si="1">IF(G8=0,,G7/G8)</f>
        <v>0.1824299158244978</v>
      </c>
      <c r="Q7" s="164">
        <f t="shared" si="1"/>
        <v>0.17536440525463379</v>
      </c>
      <c r="R7" s="164">
        <f t="shared" si="1"/>
        <v>0.1266486021394907</v>
      </c>
      <c r="S7" s="164">
        <f t="shared" si="1"/>
        <v>9.2005076142131978E-2</v>
      </c>
      <c r="T7" s="164">
        <f t="shared" si="1"/>
        <v>0.19929287924038089</v>
      </c>
      <c r="U7" s="164">
        <f t="shared" si="1"/>
        <v>0.16694470188446092</v>
      </c>
      <c r="V7" s="164">
        <f t="shared" si="1"/>
        <v>0.16423432188629838</v>
      </c>
      <c r="W7" s="74"/>
      <c r="X7" s="74"/>
    </row>
    <row r="8" spans="1:24" s="1" customFormat="1" ht="15" customHeight="1">
      <c r="B8" s="69"/>
      <c r="C8" s="72"/>
      <c r="D8" s="72" t="s">
        <v>65</v>
      </c>
      <c r="E8" s="72"/>
      <c r="F8" s="42">
        <f>'Financial Statements'!F100</f>
        <v>81394</v>
      </c>
      <c r="G8" s="42">
        <f>'Financial Statements'!G100</f>
        <v>80546</v>
      </c>
      <c r="H8" s="42">
        <f>'Financial Statements'!H100</f>
        <v>77798</v>
      </c>
      <c r="I8" s="42">
        <f>'Financial Statements'!I100</f>
        <v>77869</v>
      </c>
      <c r="J8" s="42">
        <f>'Financial Statements'!J100</f>
        <v>72496</v>
      </c>
      <c r="K8" s="42">
        <f>'Financial Statements'!K100</f>
        <v>74669</v>
      </c>
      <c r="L8" s="42">
        <f>'Financial Statements'!L100</f>
        <v>80925</v>
      </c>
      <c r="M8" s="42">
        <f>'Financial Statements'!M100</f>
        <v>83253</v>
      </c>
      <c r="N8" s="73"/>
      <c r="O8" s="165"/>
      <c r="P8" s="165"/>
      <c r="Q8" s="165"/>
      <c r="R8" s="165"/>
      <c r="S8" s="165"/>
      <c r="T8" s="165"/>
      <c r="U8" s="165"/>
      <c r="V8" s="166"/>
    </row>
    <row r="9" spans="1:24" s="1" customFormat="1" ht="15" customHeight="1">
      <c r="B9" s="69"/>
      <c r="C9" s="72"/>
      <c r="D9" s="72"/>
      <c r="E9" s="72"/>
      <c r="F9" s="42"/>
      <c r="G9" s="42"/>
      <c r="H9" s="42"/>
      <c r="I9" s="42"/>
      <c r="J9" s="42"/>
      <c r="K9" s="42"/>
      <c r="L9" s="42"/>
      <c r="M9" s="42"/>
      <c r="N9" s="73"/>
      <c r="O9" s="165"/>
      <c r="P9" s="165"/>
      <c r="Q9" s="165"/>
      <c r="R9" s="165"/>
      <c r="S9" s="165"/>
      <c r="T9" s="165"/>
      <c r="U9" s="165"/>
      <c r="V9" s="166"/>
    </row>
    <row r="10" spans="1:24" s="1" customFormat="1" ht="15" customHeight="1">
      <c r="B10" s="69" t="s">
        <v>66</v>
      </c>
      <c r="C10" s="70" t="s">
        <v>64</v>
      </c>
      <c r="D10" s="71" t="s">
        <v>14</v>
      </c>
      <c r="E10" s="70" t="s">
        <v>64</v>
      </c>
      <c r="F10" s="75">
        <f>F7</f>
        <v>16363</v>
      </c>
      <c r="G10" s="75">
        <f t="shared" ref="G10:M10" si="2">G7</f>
        <v>14694</v>
      </c>
      <c r="H10" s="75">
        <f t="shared" si="2"/>
        <v>13643</v>
      </c>
      <c r="I10" s="75">
        <f t="shared" si="2"/>
        <v>9862</v>
      </c>
      <c r="J10" s="75">
        <f t="shared" si="2"/>
        <v>6670</v>
      </c>
      <c r="K10" s="75">
        <f t="shared" si="2"/>
        <v>14881</v>
      </c>
      <c r="L10" s="75">
        <f t="shared" si="2"/>
        <v>13510</v>
      </c>
      <c r="M10" s="75">
        <f t="shared" si="2"/>
        <v>13673</v>
      </c>
      <c r="N10" s="77" t="s">
        <v>64</v>
      </c>
      <c r="O10" s="164">
        <f t="shared" ref="O10" si="3">IF(F11=0,,F10/F11)</f>
        <v>8.0326549046174395E-2</v>
      </c>
      <c r="P10" s="164">
        <f t="shared" ref="P10" si="4">IF(G11=0,,G10/G11)</f>
        <v>7.36242427886422E-2</v>
      </c>
      <c r="Q10" s="164">
        <f t="shared" ref="Q10" si="5">IF(H11=0,,H10/H11)</f>
        <v>6.8618131522695844E-2</v>
      </c>
      <c r="R10" s="164">
        <f t="shared" ref="R10" si="6">IF(I11=0,,I10/I11)</f>
        <v>4.8219751420385093E-2</v>
      </c>
      <c r="S10" s="164">
        <f t="shared" ref="S10" si="7">IF(J11=0,,J10/J11)</f>
        <v>3.0415650151622245E-2</v>
      </c>
      <c r="T10" s="164">
        <f t="shared" ref="T10" si="8">IF(K11=0,,K10/K11)</f>
        <v>6.2923106196748346E-2</v>
      </c>
      <c r="U10" s="164">
        <f t="shared" ref="U10" si="9">IF(L11=0,,L10/L11)</f>
        <v>5.3505798111653256E-2</v>
      </c>
      <c r="V10" s="164">
        <f t="shared" ref="V10" si="10">IF(M11=0,,M10/M11)</f>
        <v>5.5840071877807727E-2</v>
      </c>
    </row>
    <row r="11" spans="1:24" s="1" customFormat="1" ht="15" customHeight="1">
      <c r="B11" s="69"/>
      <c r="C11" s="72"/>
      <c r="D11" s="72" t="s">
        <v>43</v>
      </c>
      <c r="E11" s="72"/>
      <c r="F11" s="42">
        <f>'Financial Statements'!F83</f>
        <v>203706</v>
      </c>
      <c r="G11" s="42">
        <f>'Financial Statements'!G83</f>
        <v>199581</v>
      </c>
      <c r="H11" s="42">
        <f>'Financial Statements'!H83</f>
        <v>198825</v>
      </c>
      <c r="I11" s="42">
        <f>'Financial Statements'!I83</f>
        <v>204522</v>
      </c>
      <c r="J11" s="42">
        <f>'Financial Statements'!J83</f>
        <v>219295</v>
      </c>
      <c r="K11" s="42">
        <f>'Financial Statements'!K83</f>
        <v>236495</v>
      </c>
      <c r="L11" s="42">
        <f>'Financial Statements'!L83</f>
        <v>252496</v>
      </c>
      <c r="M11" s="42">
        <f>'Financial Statements'!M83</f>
        <v>244860</v>
      </c>
      <c r="N11" s="73"/>
      <c r="O11" s="165"/>
      <c r="P11" s="165"/>
      <c r="Q11" s="165"/>
      <c r="R11" s="165"/>
      <c r="S11" s="165"/>
      <c r="T11" s="165"/>
      <c r="U11" s="165"/>
      <c r="V11" s="166"/>
    </row>
    <row r="12" spans="1:24" s="1" customFormat="1" ht="15" customHeight="1">
      <c r="B12" s="69"/>
      <c r="C12" s="72"/>
      <c r="D12" s="72"/>
      <c r="E12" s="72"/>
      <c r="F12" s="42"/>
      <c r="G12" s="42"/>
      <c r="H12" s="42"/>
      <c r="I12" s="42"/>
      <c r="J12" s="42"/>
      <c r="K12" s="42"/>
      <c r="L12" s="42"/>
      <c r="M12" s="42"/>
      <c r="N12" s="73"/>
      <c r="O12" s="165"/>
      <c r="P12" s="165"/>
      <c r="Q12" s="165"/>
      <c r="R12" s="165"/>
      <c r="S12" s="165"/>
      <c r="T12" s="165"/>
      <c r="U12" s="165"/>
      <c r="V12" s="166"/>
    </row>
    <row r="13" spans="1:24" s="1" customFormat="1" ht="15" customHeight="1">
      <c r="B13" s="69" t="s">
        <v>133</v>
      </c>
      <c r="C13" s="70" t="s">
        <v>64</v>
      </c>
      <c r="D13" s="71" t="s">
        <v>14</v>
      </c>
      <c r="E13" s="70" t="s">
        <v>64</v>
      </c>
      <c r="F13" s="75">
        <f>F10</f>
        <v>16363</v>
      </c>
      <c r="G13" s="75">
        <f t="shared" ref="G13:M13" si="11">G10</f>
        <v>14694</v>
      </c>
      <c r="H13" s="75">
        <f t="shared" si="11"/>
        <v>13643</v>
      </c>
      <c r="I13" s="75">
        <f t="shared" si="11"/>
        <v>9862</v>
      </c>
      <c r="J13" s="75">
        <f t="shared" si="11"/>
        <v>6670</v>
      </c>
      <c r="K13" s="75">
        <f t="shared" si="11"/>
        <v>14881</v>
      </c>
      <c r="L13" s="75">
        <f t="shared" si="11"/>
        <v>13510</v>
      </c>
      <c r="M13" s="75">
        <f t="shared" si="11"/>
        <v>13673</v>
      </c>
      <c r="N13" s="77" t="s">
        <v>64</v>
      </c>
      <c r="O13" s="164">
        <f t="shared" ref="O13" si="12">IF(F14=0,,F13/F14)</f>
        <v>0.12032679354060652</v>
      </c>
      <c r="P13" s="164">
        <f t="shared" ref="P13" si="13">IF(G14=0,,G13/G14)</f>
        <v>0.11109850976478326</v>
      </c>
      <c r="Q13" s="164">
        <f t="shared" ref="Q13" si="14">IF(H14=0,,H13/H14)</f>
        <v>0.1058006979449399</v>
      </c>
      <c r="R13" s="164">
        <f t="shared" ref="R13" si="15">IF(I14=0,,I13/I14)</f>
        <v>7.6504767002567739E-2</v>
      </c>
      <c r="S13" s="164">
        <f t="shared" ref="S13" si="16">IF(J14=0,,J13/J14)</f>
        <v>4.69963220269718E-2</v>
      </c>
      <c r="T13" s="164">
        <f t="shared" ref="T13" si="17">IF(K14=0,,K13/K14)</f>
        <v>9.4493938951365555E-2</v>
      </c>
      <c r="U13" s="164">
        <f t="shared" ref="U13" si="18">IF(L14=0,,L13/L14)</f>
        <v>9.165162883464717E-2</v>
      </c>
      <c r="V13" s="164">
        <f t="shared" ref="V13" si="19">IF(M14=0,,M13/M14)</f>
        <v>9.2430101130279593E-2</v>
      </c>
    </row>
    <row r="14" spans="1:24" s="1" customFormat="1" ht="15" customHeight="1">
      <c r="B14" s="69"/>
      <c r="C14" s="72"/>
      <c r="D14" s="72" t="s">
        <v>150</v>
      </c>
      <c r="E14" s="72"/>
      <c r="F14" s="42">
        <f>'Financial Statements'!F134</f>
        <v>135988</v>
      </c>
      <c r="G14" s="42">
        <f>'Financial Statements'!G134</f>
        <v>132261</v>
      </c>
      <c r="H14" s="42">
        <f>'Financial Statements'!H134</f>
        <v>128950</v>
      </c>
      <c r="I14" s="42">
        <f>'Financial Statements'!I134</f>
        <v>128907</v>
      </c>
      <c r="J14" s="42">
        <f>'Financial Statements'!J134</f>
        <v>141926</v>
      </c>
      <c r="K14" s="42">
        <f>'Financial Statements'!K134</f>
        <v>157481</v>
      </c>
      <c r="L14" s="42">
        <f>'Financial Statements'!L134</f>
        <v>147406</v>
      </c>
      <c r="M14" s="42">
        <f>'Financial Statements'!M134</f>
        <v>147928</v>
      </c>
      <c r="N14" s="73"/>
      <c r="O14" s="165"/>
      <c r="P14" s="165"/>
      <c r="Q14" s="165"/>
      <c r="R14" s="165"/>
      <c r="S14" s="165"/>
      <c r="T14" s="165"/>
      <c r="U14" s="165"/>
      <c r="V14" s="166"/>
    </row>
    <row r="15" spans="1:24" s="1" customFormat="1" ht="15" customHeight="1">
      <c r="B15" s="69"/>
      <c r="C15" s="72"/>
      <c r="D15" s="72"/>
      <c r="E15" s="72"/>
      <c r="F15" s="42"/>
      <c r="G15" s="42"/>
      <c r="H15" s="42"/>
      <c r="I15" s="42"/>
      <c r="J15" s="42"/>
      <c r="K15" s="42"/>
      <c r="L15" s="42"/>
      <c r="M15" s="42"/>
      <c r="N15" s="73"/>
      <c r="O15" s="165"/>
      <c r="P15" s="165"/>
      <c r="Q15" s="165"/>
      <c r="R15" s="165"/>
      <c r="S15" s="165"/>
      <c r="T15" s="165"/>
      <c r="U15" s="165"/>
      <c r="V15" s="166"/>
    </row>
    <row r="16" spans="1:24" s="1" customFormat="1" ht="15" customHeight="1">
      <c r="B16" s="69" t="s">
        <v>134</v>
      </c>
      <c r="C16" s="70" t="s">
        <v>64</v>
      </c>
      <c r="D16" s="71" t="s">
        <v>59</v>
      </c>
      <c r="E16" s="70" t="s">
        <v>64</v>
      </c>
      <c r="F16" s="75">
        <f>'Financial Statements'!F118</f>
        <v>17940.966321669133</v>
      </c>
      <c r="G16" s="75">
        <f>'Financial Statements'!G118</f>
        <v>16399.726425748166</v>
      </c>
      <c r="H16" s="75">
        <f>'Financial Statements'!H118</f>
        <v>15201.355469340453</v>
      </c>
      <c r="I16" s="75">
        <f>'Financial Statements'!I118</f>
        <v>11347.232747891025</v>
      </c>
      <c r="J16" s="75">
        <f>'Financial Statements'!J118</f>
        <v>7966.7245000456578</v>
      </c>
      <c r="K16" s="75">
        <f>'Financial Statements'!K118</f>
        <v>16692.639220044453</v>
      </c>
      <c r="L16" s="75">
        <f>'Financial Statements'!L118</f>
        <v>14965.270031421838</v>
      </c>
      <c r="M16" s="75">
        <f>'Financial Statements'!M118</f>
        <v>15035.180693472244</v>
      </c>
      <c r="N16" s="77" t="s">
        <v>64</v>
      </c>
      <c r="O16" s="164">
        <f t="shared" ref="O16" si="20">IF(F17=0,,F16/F17)</f>
        <v>0.13193051093970889</v>
      </c>
      <c r="P16" s="164">
        <f t="shared" ref="P16" si="21">IF(G17=0,,G16/G17)</f>
        <v>0.12399517942362576</v>
      </c>
      <c r="Q16" s="164">
        <f t="shared" ref="Q16" si="22">IF(H17=0,,H16/H17)</f>
        <v>0.11788565699372201</v>
      </c>
      <c r="R16" s="164">
        <f t="shared" ref="R16" si="23">IF(I17=0,,I16/I17)</f>
        <v>8.8026505526395196E-2</v>
      </c>
      <c r="S16" s="164">
        <f t="shared" ref="S16" si="24">IF(J17=0,,J16/J17)</f>
        <v>5.6132946042625434E-2</v>
      </c>
      <c r="T16" s="164">
        <f t="shared" ref="T16" si="25">IF(K17=0,,K16/K17)</f>
        <v>0.10599779795686116</v>
      </c>
      <c r="U16" s="164">
        <f t="shared" ref="U16" si="26">IF(L17=0,,L16/L17)</f>
        <v>0.10152415798150576</v>
      </c>
      <c r="V16" s="164">
        <f t="shared" ref="V16" si="27">IF(M17=0,,M16/M17)</f>
        <v>0.10163850449862261</v>
      </c>
    </row>
    <row r="17" spans="2:24" s="1" customFormat="1" ht="15" customHeight="1">
      <c r="B17" s="69"/>
      <c r="C17" s="72"/>
      <c r="D17" s="72" t="s">
        <v>58</v>
      </c>
      <c r="E17" s="72"/>
      <c r="F17" s="42">
        <f>'Financial Statements'!F127</f>
        <v>135988</v>
      </c>
      <c r="G17" s="42">
        <f>'Financial Statements'!G127</f>
        <v>132261</v>
      </c>
      <c r="H17" s="42">
        <f>'Financial Statements'!H127</f>
        <v>128950</v>
      </c>
      <c r="I17" s="42">
        <f>'Financial Statements'!I127</f>
        <v>128907</v>
      </c>
      <c r="J17" s="42">
        <f>'Financial Statements'!J127</f>
        <v>141926</v>
      </c>
      <c r="K17" s="42">
        <f>'Financial Statements'!K127</f>
        <v>157481</v>
      </c>
      <c r="L17" s="42">
        <f>'Financial Statements'!L127</f>
        <v>147406</v>
      </c>
      <c r="M17" s="42">
        <f>'Financial Statements'!M127</f>
        <v>147928</v>
      </c>
      <c r="N17" s="73"/>
      <c r="O17" s="165"/>
      <c r="P17" s="165"/>
      <c r="Q17" s="165"/>
      <c r="R17" s="165"/>
      <c r="S17" s="165"/>
      <c r="T17" s="165"/>
      <c r="U17" s="165"/>
      <c r="V17" s="166"/>
    </row>
    <row r="18" spans="2:24" s="1" customFormat="1" ht="15" customHeight="1">
      <c r="B18" s="69"/>
      <c r="C18" s="72"/>
      <c r="D18" s="72"/>
      <c r="E18" s="72"/>
      <c r="F18" s="42"/>
      <c r="G18" s="42"/>
      <c r="H18" s="42"/>
      <c r="I18" s="42"/>
      <c r="J18" s="42"/>
      <c r="K18" s="42"/>
      <c r="L18" s="42"/>
      <c r="M18" s="42"/>
      <c r="N18" s="73"/>
      <c r="O18" s="165"/>
      <c r="P18" s="165"/>
      <c r="Q18" s="165"/>
      <c r="R18" s="165"/>
      <c r="S18" s="165"/>
      <c r="T18" s="165"/>
      <c r="U18" s="165"/>
      <c r="V18" s="166"/>
    </row>
    <row r="19" spans="2:24" s="1" customFormat="1" ht="15" customHeight="1">
      <c r="B19" s="69" t="s">
        <v>16</v>
      </c>
      <c r="C19" s="70" t="s">
        <v>64</v>
      </c>
      <c r="D19" s="71" t="s">
        <v>4</v>
      </c>
      <c r="E19" s="70" t="s">
        <v>64</v>
      </c>
      <c r="F19" s="75">
        <f>'Financial Statements'!F9</f>
        <v>129738</v>
      </c>
      <c r="G19" s="75">
        <f>'Financial Statements'!G9</f>
        <v>130600</v>
      </c>
      <c r="H19" s="75">
        <f>'Financial Statements'!H9</f>
        <v>134697</v>
      </c>
      <c r="I19" s="75">
        <f>'Financial Statements'!I9</f>
        <v>137476</v>
      </c>
      <c r="J19" s="75">
        <f>'Financial Statements'!J9</f>
        <v>139782</v>
      </c>
      <c r="K19" s="75">
        <f>'Financial Statements'!K9</f>
        <v>140346</v>
      </c>
      <c r="L19" s="75">
        <f>'Financial Statements'!L9</f>
        <v>149988</v>
      </c>
      <c r="M19" s="75">
        <f>'Financial Statements'!M9</f>
        <v>154412</v>
      </c>
      <c r="N19" s="77" t="s">
        <v>64</v>
      </c>
      <c r="O19" s="164">
        <f t="shared" ref="O19" si="28">IF(F20=0,,F19/F20)</f>
        <v>0.26714245414917298</v>
      </c>
      <c r="P19" s="164">
        <f t="shared" ref="P19" si="29">IF(G20=0,,G19/G20)</f>
        <v>0.27088129757534274</v>
      </c>
      <c r="Q19" s="164">
        <f t="shared" ref="Q19" si="30">IF(H20=0,,H19/H20)</f>
        <v>0.27722676501884236</v>
      </c>
      <c r="R19" s="164">
        <f t="shared" ref="R19" si="31">IF(I20=0,,I19/I20)</f>
        <v>0.2747635122306098</v>
      </c>
      <c r="S19" s="164">
        <f t="shared" ref="S19" si="32">IF(J20=0,,J19/J20)</f>
        <v>0.27173530583878464</v>
      </c>
      <c r="T19" s="164">
        <f t="shared" ref="T19" si="33">IF(K20=0,,K19/K20)</f>
        <v>0.26785428006504264</v>
      </c>
      <c r="U19" s="164">
        <f t="shared" ref="U19" si="34">IF(L20=0,,L19/L20)</f>
        <v>0.26824238890746865</v>
      </c>
      <c r="V19" s="164">
        <f t="shared" ref="V19" si="35">IF(M20=0,,M19/M20)</f>
        <v>0.26959567283685493</v>
      </c>
      <c r="X19" s="1" t="s">
        <v>168</v>
      </c>
    </row>
    <row r="20" spans="2:24" s="1" customFormat="1" ht="15" customHeight="1">
      <c r="B20" s="69"/>
      <c r="C20" s="72"/>
      <c r="D20" s="72" t="str">
        <f>+D29</f>
        <v>Revenue</v>
      </c>
      <c r="E20" s="72"/>
      <c r="F20" s="42">
        <f>'Financial Statements'!F7</f>
        <v>485651</v>
      </c>
      <c r="G20" s="42">
        <f>'Financial Statements'!G7</f>
        <v>482130</v>
      </c>
      <c r="H20" s="42">
        <f>'Financial Statements'!H7</f>
        <v>485873</v>
      </c>
      <c r="I20" s="42">
        <f>'Financial Statements'!I7</f>
        <v>500343</v>
      </c>
      <c r="J20" s="42">
        <f>'Financial Statements'!J7</f>
        <v>514405</v>
      </c>
      <c r="K20" s="42">
        <f>'Financial Statements'!K7</f>
        <v>523964</v>
      </c>
      <c r="L20" s="42">
        <f>'Financial Statements'!L7</f>
        <v>559151</v>
      </c>
      <c r="M20" s="42">
        <f>'Financial Statements'!M7</f>
        <v>572754</v>
      </c>
      <c r="N20" s="73"/>
      <c r="O20" s="165"/>
      <c r="P20" s="165"/>
      <c r="Q20" s="165"/>
      <c r="R20" s="165"/>
      <c r="S20" s="165"/>
      <c r="T20" s="165"/>
      <c r="U20" s="165"/>
      <c r="V20" s="166"/>
    </row>
    <row r="21" spans="2:24" s="1" customFormat="1" ht="15" customHeight="1">
      <c r="B21" s="69"/>
      <c r="C21" s="72"/>
      <c r="D21" s="72"/>
      <c r="E21" s="72"/>
      <c r="F21" s="42"/>
      <c r="G21" s="42"/>
      <c r="H21" s="42"/>
      <c r="I21" s="42"/>
      <c r="J21" s="42"/>
      <c r="K21" s="42"/>
      <c r="L21" s="42"/>
      <c r="M21" s="42"/>
      <c r="N21" s="73"/>
      <c r="O21" s="165"/>
      <c r="P21" s="165"/>
      <c r="Q21" s="165"/>
      <c r="R21" s="165"/>
      <c r="S21" s="165"/>
      <c r="T21" s="165"/>
      <c r="U21" s="165"/>
      <c r="V21" s="166"/>
    </row>
    <row r="22" spans="2:24" s="1" customFormat="1" ht="15" customHeight="1">
      <c r="B22" s="117" t="s">
        <v>144</v>
      </c>
      <c r="C22" s="70" t="s">
        <v>64</v>
      </c>
      <c r="D22" s="71" t="s">
        <v>5</v>
      </c>
      <c r="E22" s="70" t="s">
        <v>64</v>
      </c>
      <c r="F22" s="75">
        <f>-'Financial Statements'!F12</f>
        <v>93418</v>
      </c>
      <c r="G22" s="75">
        <f>-'Financial Statements'!G12</f>
        <v>97041</v>
      </c>
      <c r="H22" s="75">
        <f>-'Financial Statements'!H12</f>
        <v>101853</v>
      </c>
      <c r="I22" s="75">
        <f>-'Financial Statements'!I12</f>
        <v>106510</v>
      </c>
      <c r="J22" s="75">
        <f>-'Financial Statements'!J12</f>
        <v>107147</v>
      </c>
      <c r="K22" s="75">
        <f>-'Financial Statements'!K12</f>
        <v>108791</v>
      </c>
      <c r="L22" s="75">
        <f>-'Financial Statements'!L12</f>
        <v>116288</v>
      </c>
      <c r="M22" s="75">
        <f>-'Financial Statements'!M12</f>
        <v>117812</v>
      </c>
      <c r="N22" s="77" t="s">
        <v>64</v>
      </c>
      <c r="O22" s="164">
        <f t="shared" ref="O22" si="36">IF(F23=0,,F22/F23)</f>
        <v>0.19235623935706916</v>
      </c>
      <c r="P22" s="164">
        <f t="shared" ref="P22" si="37">IF(G23=0,,G22/G23)</f>
        <v>0.20127558957127745</v>
      </c>
      <c r="Q22" s="164">
        <f t="shared" ref="Q22" si="38">IF(H23=0,,H22/H23)</f>
        <v>0.20962885363047545</v>
      </c>
      <c r="R22" s="164">
        <f t="shared" ref="R22" si="39">IF(I23=0,,I22/I23)</f>
        <v>0.21287396845763806</v>
      </c>
      <c r="S22" s="164">
        <f t="shared" ref="S22" si="40">IF(J23=0,,J22/J23)</f>
        <v>0.20829307646698614</v>
      </c>
      <c r="T22" s="164">
        <f t="shared" ref="T22" si="41">IF(K23=0,,K22/K23)</f>
        <v>0.20763067691673473</v>
      </c>
      <c r="U22" s="164">
        <f t="shared" ref="U22" si="42">IF(L23=0,,L22/L23)</f>
        <v>0.20797244393732642</v>
      </c>
      <c r="V22" s="164">
        <f t="shared" ref="V22" si="43">IF(M23=0,,M22/M23)</f>
        <v>0.20569389301515137</v>
      </c>
      <c r="X22" s="1" t="s">
        <v>169</v>
      </c>
    </row>
    <row r="23" spans="2:24" s="1" customFormat="1" ht="15" customHeight="1">
      <c r="B23" s="69"/>
      <c r="C23" s="72"/>
      <c r="D23" s="72" t="str">
        <f>+D20</f>
        <v>Revenue</v>
      </c>
      <c r="E23" s="72"/>
      <c r="F23" s="42">
        <f>F20</f>
        <v>485651</v>
      </c>
      <c r="G23" s="42">
        <f t="shared" ref="G23:M23" si="44">G20</f>
        <v>482130</v>
      </c>
      <c r="H23" s="42">
        <f t="shared" si="44"/>
        <v>485873</v>
      </c>
      <c r="I23" s="42">
        <f t="shared" si="44"/>
        <v>500343</v>
      </c>
      <c r="J23" s="42">
        <f t="shared" si="44"/>
        <v>514405</v>
      </c>
      <c r="K23" s="42">
        <f t="shared" si="44"/>
        <v>523964</v>
      </c>
      <c r="L23" s="42">
        <f t="shared" si="44"/>
        <v>559151</v>
      </c>
      <c r="M23" s="42">
        <f t="shared" si="44"/>
        <v>572754</v>
      </c>
      <c r="N23" s="73"/>
      <c r="O23" s="165"/>
      <c r="P23" s="165"/>
      <c r="Q23" s="165"/>
      <c r="R23" s="165"/>
      <c r="S23" s="165"/>
      <c r="T23" s="165"/>
      <c r="U23" s="165"/>
      <c r="V23" s="166"/>
    </row>
    <row r="24" spans="2:24" s="1" customFormat="1" ht="15" customHeight="1">
      <c r="B24" s="69"/>
      <c r="C24" s="72"/>
      <c r="D24" s="72"/>
      <c r="E24" s="72"/>
      <c r="F24" s="42"/>
      <c r="G24" s="42"/>
      <c r="H24" s="42"/>
      <c r="I24" s="42"/>
      <c r="J24" s="42"/>
      <c r="K24" s="42"/>
      <c r="L24" s="42"/>
      <c r="M24" s="42"/>
      <c r="N24" s="73"/>
      <c r="O24" s="165"/>
      <c r="P24" s="165"/>
      <c r="Q24" s="165"/>
      <c r="R24" s="165"/>
      <c r="S24" s="165"/>
      <c r="T24" s="165"/>
      <c r="U24" s="165"/>
      <c r="V24" s="166"/>
    </row>
    <row r="25" spans="2:24" s="1" customFormat="1" ht="15" customHeight="1">
      <c r="B25" s="117" t="s">
        <v>145</v>
      </c>
      <c r="C25" s="70" t="s">
        <v>64</v>
      </c>
      <c r="D25" s="150" t="s">
        <v>87</v>
      </c>
      <c r="E25" s="70" t="s">
        <v>64</v>
      </c>
      <c r="F25" s="75">
        <f>-'Financial Statements'!F13</f>
        <v>451</v>
      </c>
      <c r="G25" s="75">
        <f>-'Financial Statements'!G13</f>
        <v>386</v>
      </c>
      <c r="H25" s="75">
        <f>-'Financial Statements'!H13</f>
        <v>650</v>
      </c>
      <c r="I25" s="75">
        <f>-'Financial Statements'!I13</f>
        <v>3797</v>
      </c>
      <c r="J25" s="75">
        <f>-'Financial Statements'!J13</f>
        <v>8877</v>
      </c>
      <c r="K25" s="75">
        <f>-'Financial Statements'!K13</f>
        <v>-1638</v>
      </c>
      <c r="L25" s="75">
        <f>-'Financial Statements'!L13</f>
        <v>-14</v>
      </c>
      <c r="M25" s="75">
        <f>-'Financial Statements'!M13</f>
        <v>5677</v>
      </c>
      <c r="N25" s="77" t="s">
        <v>64</v>
      </c>
      <c r="O25" s="164">
        <f t="shared" ref="O25:V25" si="45">IF(F26=0,,F25/F26)</f>
        <v>9.2865040945040776E-4</v>
      </c>
      <c r="P25" s="164">
        <f t="shared" si="45"/>
        <v>8.0061394229772058E-4</v>
      </c>
      <c r="Q25" s="164">
        <f t="shared" si="45"/>
        <v>1.3377981488989922E-3</v>
      </c>
      <c r="R25" s="164">
        <f t="shared" si="45"/>
        <v>7.5887940872561427E-3</v>
      </c>
      <c r="S25" s="164">
        <f t="shared" si="45"/>
        <v>1.7256830707322052E-2</v>
      </c>
      <c r="T25" s="164">
        <f t="shared" si="45"/>
        <v>-3.1261689734409233E-3</v>
      </c>
      <c r="U25" s="164">
        <f t="shared" si="45"/>
        <v>-2.503795933477719E-5</v>
      </c>
      <c r="V25" s="164">
        <f t="shared" si="45"/>
        <v>9.9117596734374612E-3</v>
      </c>
    </row>
    <row r="26" spans="2:24" s="1" customFormat="1" ht="15" customHeight="1">
      <c r="B26" s="69"/>
      <c r="C26" s="72"/>
      <c r="D26" s="72" t="str">
        <f>+D23</f>
        <v>Revenue</v>
      </c>
      <c r="E26" s="72"/>
      <c r="F26" s="42">
        <f>F23</f>
        <v>485651</v>
      </c>
      <c r="G26" s="42">
        <f t="shared" ref="G26:M26" si="46">G23</f>
        <v>482130</v>
      </c>
      <c r="H26" s="42">
        <f t="shared" si="46"/>
        <v>485873</v>
      </c>
      <c r="I26" s="42">
        <f t="shared" si="46"/>
        <v>500343</v>
      </c>
      <c r="J26" s="42">
        <f t="shared" si="46"/>
        <v>514405</v>
      </c>
      <c r="K26" s="42">
        <f t="shared" si="46"/>
        <v>523964</v>
      </c>
      <c r="L26" s="42">
        <f t="shared" si="46"/>
        <v>559151</v>
      </c>
      <c r="M26" s="42">
        <f t="shared" si="46"/>
        <v>572754</v>
      </c>
      <c r="N26" s="73"/>
      <c r="O26" s="165"/>
      <c r="P26" s="165"/>
      <c r="Q26" s="165"/>
      <c r="R26" s="165"/>
      <c r="S26" s="165"/>
      <c r="T26" s="165"/>
      <c r="U26" s="165"/>
      <c r="V26" s="166"/>
    </row>
    <row r="27" spans="2:24" s="1" customFormat="1" ht="15" customHeight="1">
      <c r="B27" s="69"/>
      <c r="C27" s="72"/>
      <c r="D27" s="72"/>
      <c r="E27" s="72"/>
      <c r="F27" s="42"/>
      <c r="G27" s="42"/>
      <c r="H27" s="42"/>
      <c r="I27" s="42"/>
      <c r="J27" s="42"/>
      <c r="K27" s="42"/>
      <c r="L27" s="42"/>
      <c r="M27" s="42"/>
      <c r="N27" s="73"/>
      <c r="O27" s="165"/>
      <c r="P27" s="165"/>
      <c r="Q27" s="165"/>
      <c r="R27" s="165"/>
      <c r="S27" s="165"/>
      <c r="T27" s="165"/>
      <c r="U27" s="165"/>
      <c r="V27" s="166"/>
    </row>
    <row r="28" spans="2:24" s="1" customFormat="1" ht="15" customHeight="1">
      <c r="B28" s="69" t="s">
        <v>69</v>
      </c>
      <c r="C28" s="70" t="s">
        <v>64</v>
      </c>
      <c r="D28" s="71" t="s">
        <v>7</v>
      </c>
      <c r="E28" s="70" t="s">
        <v>64</v>
      </c>
      <c r="F28" s="75">
        <f>'Financial Statements'!F14</f>
        <v>35869</v>
      </c>
      <c r="G28" s="75">
        <f>'Financial Statements'!G14</f>
        <v>33173</v>
      </c>
      <c r="H28" s="75">
        <f>'Financial Statements'!H14</f>
        <v>32194</v>
      </c>
      <c r="I28" s="75">
        <f>'Financial Statements'!I14</f>
        <v>27169</v>
      </c>
      <c r="J28" s="75">
        <f>'Financial Statements'!J14</f>
        <v>23758</v>
      </c>
      <c r="K28" s="75">
        <f>'Financial Statements'!K14</f>
        <v>33193</v>
      </c>
      <c r="L28" s="75">
        <f>'Financial Statements'!L14</f>
        <v>33714</v>
      </c>
      <c r="M28" s="75">
        <f>'Financial Statements'!M14</f>
        <v>30923</v>
      </c>
      <c r="N28" s="77" t="s">
        <v>64</v>
      </c>
      <c r="O28" s="164">
        <f t="shared" ref="O28" si="47">IF(F29=0,,F28/F29)</f>
        <v>7.3857564382653382E-2</v>
      </c>
      <c r="P28" s="164">
        <f t="shared" ref="P28" si="48">IF(G29=0,,G28/G29)</f>
        <v>6.8805094061767574E-2</v>
      </c>
      <c r="Q28" s="164">
        <f t="shared" ref="Q28" si="49">IF(H29=0,,H28/H29)</f>
        <v>6.6260113239467927E-2</v>
      </c>
      <c r="R28" s="164">
        <f t="shared" ref="R28" si="50">IF(I29=0,,I28/I29)</f>
        <v>5.4300749685715598E-2</v>
      </c>
      <c r="S28" s="164">
        <f t="shared" ref="S28" si="51">IF(J29=0,,J28/J29)</f>
        <v>4.6185398664476435E-2</v>
      </c>
      <c r="T28" s="164">
        <f t="shared" ref="T28" si="52">IF(K29=0,,K28/K29)</f>
        <v>6.3349772121748818E-2</v>
      </c>
      <c r="U28" s="164">
        <f t="shared" ref="U28" si="53">IF(L29=0,,L28/L29)</f>
        <v>6.0294982929477013E-2</v>
      </c>
      <c r="V28" s="164">
        <f t="shared" ref="V28" si="54">IF(M29=0,,M28/M29)</f>
        <v>5.3990020148266094E-2</v>
      </c>
      <c r="X28" s="1" t="s">
        <v>171</v>
      </c>
    </row>
    <row r="29" spans="2:24" s="1" customFormat="1" ht="15" customHeight="1">
      <c r="B29" s="69"/>
      <c r="C29" s="72"/>
      <c r="D29" s="72" t="str">
        <f>+D36</f>
        <v>Revenue</v>
      </c>
      <c r="E29" s="72"/>
      <c r="F29" s="42">
        <f>F26</f>
        <v>485651</v>
      </c>
      <c r="G29" s="42">
        <f t="shared" ref="G29:M29" si="55">G26</f>
        <v>482130</v>
      </c>
      <c r="H29" s="42">
        <f t="shared" si="55"/>
        <v>485873</v>
      </c>
      <c r="I29" s="42">
        <f t="shared" si="55"/>
        <v>500343</v>
      </c>
      <c r="J29" s="42">
        <f t="shared" si="55"/>
        <v>514405</v>
      </c>
      <c r="K29" s="42">
        <f t="shared" si="55"/>
        <v>523964</v>
      </c>
      <c r="L29" s="42">
        <f t="shared" si="55"/>
        <v>559151</v>
      </c>
      <c r="M29" s="42">
        <f t="shared" si="55"/>
        <v>572754</v>
      </c>
      <c r="N29" s="73"/>
      <c r="O29" s="167"/>
      <c r="P29" s="167"/>
      <c r="Q29" s="167"/>
      <c r="R29" s="167"/>
      <c r="S29" s="167"/>
      <c r="T29" s="167"/>
      <c r="U29" s="167"/>
      <c r="V29" s="160"/>
    </row>
    <row r="30" spans="2:24" s="1" customFormat="1" ht="15" customHeight="1">
      <c r="B30" s="69" t="s">
        <v>55</v>
      </c>
      <c r="C30" s="72"/>
      <c r="D30" s="72"/>
      <c r="E30" s="72"/>
      <c r="F30" s="42"/>
      <c r="G30" s="42"/>
      <c r="H30" s="42"/>
      <c r="I30" s="42"/>
      <c r="J30" s="42"/>
      <c r="K30" s="42"/>
      <c r="L30" s="42"/>
      <c r="M30" s="42"/>
      <c r="N30" s="73"/>
      <c r="O30" s="186" t="str">
        <f>IF(ABS(O19-O22-O25-O28)&lt;0.0001,"OK","Error")</f>
        <v>OK</v>
      </c>
      <c r="P30" s="186" t="str">
        <f t="shared" ref="P30:V30" si="56">IF(ABS(P19-P22-P25-P28)&lt;0.0001,"OK","Error")</f>
        <v>OK</v>
      </c>
      <c r="Q30" s="186" t="str">
        <f t="shared" si="56"/>
        <v>OK</v>
      </c>
      <c r="R30" s="186" t="str">
        <f t="shared" si="56"/>
        <v>OK</v>
      </c>
      <c r="S30" s="186" t="str">
        <f t="shared" si="56"/>
        <v>OK</v>
      </c>
      <c r="T30" s="186" t="str">
        <f t="shared" si="56"/>
        <v>OK</v>
      </c>
      <c r="U30" s="186" t="str">
        <f t="shared" si="56"/>
        <v>OK</v>
      </c>
      <c r="V30" s="186" t="str">
        <f t="shared" si="56"/>
        <v>OK</v>
      </c>
      <c r="X30" s="1" t="s">
        <v>170</v>
      </c>
    </row>
    <row r="31" spans="2:24" s="1" customFormat="1" ht="15" customHeight="1">
      <c r="B31" s="69"/>
      <c r="C31" s="72"/>
      <c r="D31" s="72"/>
      <c r="E31" s="72"/>
      <c r="F31" s="42"/>
      <c r="G31" s="42"/>
      <c r="H31" s="42"/>
      <c r="I31" s="42"/>
      <c r="J31" s="42"/>
      <c r="K31" s="42"/>
      <c r="L31" s="42"/>
      <c r="M31" s="42"/>
      <c r="N31" s="73"/>
      <c r="O31" s="167"/>
      <c r="P31" s="167"/>
      <c r="Q31" s="167"/>
      <c r="R31" s="167"/>
      <c r="S31" s="167"/>
      <c r="T31" s="167"/>
      <c r="U31" s="167"/>
      <c r="V31" s="160"/>
    </row>
    <row r="32" spans="2:24" ht="15" customHeight="1">
      <c r="B32" s="117" t="s">
        <v>146</v>
      </c>
      <c r="C32" s="70" t="s">
        <v>64</v>
      </c>
      <c r="D32" s="71" t="s">
        <v>19</v>
      </c>
      <c r="E32" s="70" t="s">
        <v>64</v>
      </c>
      <c r="F32" s="75">
        <f>-'Financial Statements'!F17</f>
        <v>9173</v>
      </c>
      <c r="G32" s="75">
        <f>-'Financial Statements'!G17</f>
        <v>9454</v>
      </c>
      <c r="H32" s="75">
        <f>-'Financial Statements'!H17</f>
        <v>10080</v>
      </c>
      <c r="I32" s="75">
        <f>-'Financial Statements'!I17</f>
        <v>10529</v>
      </c>
      <c r="J32" s="75">
        <f>-'Financial Statements'!J17</f>
        <v>10678</v>
      </c>
      <c r="K32" s="75">
        <f>-'Financial Statements'!K17</f>
        <v>10987</v>
      </c>
      <c r="L32" s="75">
        <f>-'Financial Statements'!L17</f>
        <v>11152</v>
      </c>
      <c r="M32" s="75">
        <f>-'Financial Statements'!M17</f>
        <v>10658</v>
      </c>
      <c r="N32" s="77" t="s">
        <v>64</v>
      </c>
      <c r="O32" s="164">
        <f t="shared" ref="O32:V32" si="57">IF(F33=0,,F32/F33)</f>
        <v>1.8888049237003528E-2</v>
      </c>
      <c r="P32" s="164">
        <f t="shared" si="57"/>
        <v>1.9608819198141579E-2</v>
      </c>
      <c r="Q32" s="164">
        <f t="shared" si="57"/>
        <v>2.074616206292591E-2</v>
      </c>
      <c r="R32" s="164">
        <f t="shared" si="57"/>
        <v>2.1043564115017097E-2</v>
      </c>
      <c r="S32" s="164">
        <f t="shared" si="57"/>
        <v>2.0757963083562564E-2</v>
      </c>
      <c r="T32" s="164">
        <f t="shared" si="57"/>
        <v>2.0968997870082679E-2</v>
      </c>
      <c r="U32" s="164">
        <f t="shared" si="57"/>
        <v>1.99445230358168E-2</v>
      </c>
      <c r="V32" s="164">
        <f t="shared" si="57"/>
        <v>1.8608337960101546E-2</v>
      </c>
    </row>
    <row r="33" spans="2:22" ht="15" customHeight="1">
      <c r="B33" s="69"/>
      <c r="C33" s="72"/>
      <c r="D33" s="72" t="str">
        <f>+D20</f>
        <v>Revenue</v>
      </c>
      <c r="E33" s="72"/>
      <c r="F33" s="42">
        <f>F29</f>
        <v>485651</v>
      </c>
      <c r="G33" s="42">
        <f t="shared" ref="G33:M33" si="58">G29</f>
        <v>482130</v>
      </c>
      <c r="H33" s="42">
        <f t="shared" si="58"/>
        <v>485873</v>
      </c>
      <c r="I33" s="42">
        <f t="shared" si="58"/>
        <v>500343</v>
      </c>
      <c r="J33" s="42">
        <f t="shared" si="58"/>
        <v>514405</v>
      </c>
      <c r="K33" s="42">
        <f t="shared" si="58"/>
        <v>523964</v>
      </c>
      <c r="L33" s="42">
        <f t="shared" si="58"/>
        <v>559151</v>
      </c>
      <c r="M33" s="42">
        <f t="shared" si="58"/>
        <v>572754</v>
      </c>
      <c r="N33" s="73"/>
      <c r="O33" s="165"/>
      <c r="P33" s="165"/>
      <c r="Q33" s="165"/>
      <c r="R33" s="165"/>
      <c r="S33" s="165"/>
      <c r="T33" s="165"/>
      <c r="U33" s="165"/>
      <c r="V33" s="166"/>
    </row>
    <row r="34" spans="2:22" s="1" customFormat="1" ht="15" customHeight="1">
      <c r="B34" s="69"/>
      <c r="C34" s="72"/>
      <c r="D34" s="72"/>
      <c r="E34" s="72"/>
      <c r="F34" s="42"/>
      <c r="G34" s="42"/>
      <c r="H34" s="42"/>
      <c r="I34" s="42"/>
      <c r="J34" s="42"/>
      <c r="K34" s="42"/>
      <c r="L34" s="42"/>
      <c r="M34" s="42"/>
      <c r="N34" s="73"/>
      <c r="O34" s="165"/>
      <c r="P34" s="165"/>
      <c r="Q34" s="165"/>
      <c r="R34" s="165"/>
      <c r="S34" s="165"/>
      <c r="T34" s="165"/>
      <c r="U34" s="165"/>
      <c r="V34" s="166"/>
    </row>
    <row r="35" spans="2:22" s="1" customFormat="1" ht="15" customHeight="1">
      <c r="B35" s="69" t="s">
        <v>67</v>
      </c>
      <c r="C35" s="70" t="s">
        <v>64</v>
      </c>
      <c r="D35" s="71" t="s">
        <v>9</v>
      </c>
      <c r="E35" s="70" t="s">
        <v>64</v>
      </c>
      <c r="F35" s="75">
        <f>'Financial Statements'!F18</f>
        <v>26696</v>
      </c>
      <c r="G35" s="75">
        <f>'Financial Statements'!G18</f>
        <v>23719</v>
      </c>
      <c r="H35" s="75">
        <f>'Financial Statements'!H18</f>
        <v>22114</v>
      </c>
      <c r="I35" s="75">
        <f>'Financial Statements'!I18</f>
        <v>16640</v>
      </c>
      <c r="J35" s="75">
        <f>'Financial Statements'!J18</f>
        <v>13080</v>
      </c>
      <c r="K35" s="75">
        <f>'Financial Statements'!K18</f>
        <v>22206</v>
      </c>
      <c r="L35" s="75">
        <f>'Financial Statements'!L18</f>
        <v>22562</v>
      </c>
      <c r="M35" s="75">
        <f>'Financial Statements'!M18</f>
        <v>20265</v>
      </c>
      <c r="N35" s="77" t="s">
        <v>64</v>
      </c>
      <c r="O35" s="164">
        <f t="shared" ref="O35" si="59">IF(F36=0,,F35/F36)</f>
        <v>5.4969515145649857E-2</v>
      </c>
      <c r="P35" s="164">
        <f t="shared" ref="P35" si="60">IF(G36=0,,G35/G36)</f>
        <v>4.9196274863625995E-2</v>
      </c>
      <c r="Q35" s="164">
        <f t="shared" ref="Q35" si="61">IF(H36=0,,H35/H36)</f>
        <v>4.5513951176542021E-2</v>
      </c>
      <c r="R35" s="164">
        <f t="shared" ref="R35" si="62">IF(I36=0,,I35/I36)</f>
        <v>3.3257185570698504E-2</v>
      </c>
      <c r="S35" s="164">
        <f t="shared" ref="S35" si="63">IF(J36=0,,J35/J36)</f>
        <v>2.5427435580913871E-2</v>
      </c>
      <c r="T35" s="164">
        <f t="shared" ref="T35" si="64">IF(K36=0,,K35/K36)</f>
        <v>4.2380774251666142E-2</v>
      </c>
      <c r="U35" s="164">
        <f t="shared" ref="U35" si="65">IF(L36=0,,L35/L36)</f>
        <v>4.0350459893660207E-2</v>
      </c>
      <c r="V35" s="164">
        <f t="shared" ref="V35" si="66">IF(M36=0,,M35/M36)</f>
        <v>3.5381682188164551E-2</v>
      </c>
    </row>
    <row r="36" spans="2:22" s="1" customFormat="1" ht="15" customHeight="1">
      <c r="B36" s="69"/>
      <c r="C36" s="72"/>
      <c r="D36" s="72" t="str">
        <f>+D44</f>
        <v>Revenue</v>
      </c>
      <c r="E36" s="72"/>
      <c r="F36" s="42">
        <f>F33</f>
        <v>485651</v>
      </c>
      <c r="G36" s="42">
        <f t="shared" ref="G36:M36" si="67">G33</f>
        <v>482130</v>
      </c>
      <c r="H36" s="42">
        <f t="shared" si="67"/>
        <v>485873</v>
      </c>
      <c r="I36" s="42">
        <f t="shared" si="67"/>
        <v>500343</v>
      </c>
      <c r="J36" s="42">
        <f t="shared" si="67"/>
        <v>514405</v>
      </c>
      <c r="K36" s="42">
        <f t="shared" si="67"/>
        <v>523964</v>
      </c>
      <c r="L36" s="42">
        <f t="shared" si="67"/>
        <v>559151</v>
      </c>
      <c r="M36" s="42">
        <f t="shared" si="67"/>
        <v>572754</v>
      </c>
      <c r="N36" s="73"/>
      <c r="O36" s="167"/>
      <c r="P36" s="167"/>
      <c r="Q36" s="167"/>
      <c r="R36" s="167"/>
      <c r="S36" s="167"/>
      <c r="T36" s="167"/>
      <c r="U36" s="167"/>
      <c r="V36" s="160"/>
    </row>
    <row r="37" spans="2:22" s="1" customFormat="1" ht="15" customHeight="1">
      <c r="B37" s="69" t="s">
        <v>55</v>
      </c>
      <c r="C37" s="72"/>
      <c r="D37" s="72"/>
      <c r="E37" s="72"/>
      <c r="F37" s="42"/>
      <c r="G37" s="42"/>
      <c r="H37" s="42"/>
      <c r="I37" s="42"/>
      <c r="J37" s="42"/>
      <c r="K37" s="42"/>
      <c r="L37" s="42"/>
      <c r="M37" s="42"/>
      <c r="N37" s="73"/>
      <c r="O37" s="186" t="str">
        <f>IF(ABS(O28-O32-O35)&lt;0.0001,"OK","Error")</f>
        <v>OK</v>
      </c>
      <c r="P37" s="186" t="str">
        <f t="shared" ref="P37:V37" si="68">IF(ABS(P28-P32-P35)&lt;0.0001,"OK","Error")</f>
        <v>OK</v>
      </c>
      <c r="Q37" s="186" t="str">
        <f t="shared" si="68"/>
        <v>OK</v>
      </c>
      <c r="R37" s="186" t="str">
        <f t="shared" si="68"/>
        <v>OK</v>
      </c>
      <c r="S37" s="186" t="str">
        <f t="shared" si="68"/>
        <v>OK</v>
      </c>
      <c r="T37" s="186" t="str">
        <f t="shared" si="68"/>
        <v>OK</v>
      </c>
      <c r="U37" s="186" t="str">
        <f t="shared" si="68"/>
        <v>OK</v>
      </c>
      <c r="V37" s="186" t="str">
        <f t="shared" si="68"/>
        <v>OK</v>
      </c>
    </row>
    <row r="38" spans="2:22" s="1" customFormat="1" ht="15" customHeight="1">
      <c r="B38" s="69"/>
      <c r="C38" s="72"/>
      <c r="D38" s="72"/>
      <c r="E38" s="72"/>
      <c r="F38" s="42"/>
      <c r="G38" s="42"/>
      <c r="H38" s="42"/>
      <c r="I38" s="42"/>
      <c r="J38" s="42"/>
      <c r="K38" s="42"/>
      <c r="L38" s="42"/>
      <c r="M38" s="42"/>
      <c r="N38" s="73"/>
      <c r="O38" s="167"/>
      <c r="P38" s="167"/>
      <c r="Q38" s="167"/>
      <c r="R38" s="167"/>
      <c r="S38" s="167"/>
      <c r="T38" s="167"/>
      <c r="U38" s="167"/>
      <c r="V38" s="160"/>
    </row>
    <row r="39" spans="2:22" s="1" customFormat="1" ht="15" customHeight="1">
      <c r="B39" s="117" t="s">
        <v>147</v>
      </c>
      <c r="C39" s="70" t="s">
        <v>64</v>
      </c>
      <c r="D39" s="150" t="s">
        <v>167</v>
      </c>
      <c r="E39" s="70" t="s">
        <v>64</v>
      </c>
      <c r="F39" s="75">
        <f>-'Financial Statements'!F21-'Financial Statements'!F22</f>
        <v>2348</v>
      </c>
      <c r="G39" s="75">
        <f>-'Financial Statements'!G21-'Financial Statements'!G22</f>
        <v>2467</v>
      </c>
      <c r="H39" s="75">
        <f>-'Financial Statements'!H21-'Financial Statements'!H22</f>
        <v>2267</v>
      </c>
      <c r="I39" s="75">
        <f>-'Financial Statements'!I21-'Financial Statements'!I22</f>
        <v>2178</v>
      </c>
      <c r="J39" s="75">
        <f>-'Financial Statements'!J21-'Financial Statements'!J22</f>
        <v>2129</v>
      </c>
      <c r="K39" s="75">
        <f>-'Financial Statements'!K21-'Financial Statements'!K22</f>
        <v>2410</v>
      </c>
      <c r="L39" s="75">
        <f>-'Financial Statements'!L21-'Financial Statements'!L22</f>
        <v>2194</v>
      </c>
      <c r="M39" s="75">
        <f>-'Financial Statements'!M21-'Financial Statements'!M22</f>
        <v>1836</v>
      </c>
      <c r="N39" s="77" t="s">
        <v>64</v>
      </c>
      <c r="O39" s="164">
        <f t="shared" ref="O39" si="69">IF(F40=0,,F39/F40)</f>
        <v>4.8347475862296173E-3</v>
      </c>
      <c r="P39" s="164">
        <f t="shared" ref="P39" si="70">IF(G40=0,,G39/G40)</f>
        <v>5.1168771907991618E-3</v>
      </c>
      <c r="Q39" s="164">
        <f t="shared" ref="Q39" si="71">IF(H40=0,,H39/H40)</f>
        <v>4.6658283131600234E-3</v>
      </c>
      <c r="R39" s="164">
        <f t="shared" ref="R39" si="72">IF(I40=0,,I39/I40)</f>
        <v>4.3530138325108972E-3</v>
      </c>
      <c r="S39" s="164">
        <f t="shared" ref="S39" si="73">IF(J40=0,,J39/J40)</f>
        <v>4.1387622593092987E-3</v>
      </c>
      <c r="T39" s="164">
        <f t="shared" ref="T39" si="74">IF(K40=0,,K39/K40)</f>
        <v>4.5995526410211388E-3</v>
      </c>
      <c r="U39" s="164">
        <f t="shared" ref="U39" si="75">IF(L40=0,,L39/L40)</f>
        <v>3.9238059128929399E-3</v>
      </c>
      <c r="V39" s="164">
        <f t="shared" ref="V39" si="76">IF(M40=0,,M39/M40)</f>
        <v>3.2055646926952932E-3</v>
      </c>
    </row>
    <row r="40" spans="2:22" s="1" customFormat="1" ht="15" customHeight="1">
      <c r="B40" s="69"/>
      <c r="C40" s="72"/>
      <c r="D40" s="72" t="str">
        <f>+D36</f>
        <v>Revenue</v>
      </c>
      <c r="E40" s="72"/>
      <c r="F40" s="42">
        <f>F36</f>
        <v>485651</v>
      </c>
      <c r="G40" s="42">
        <f t="shared" ref="G40:M40" si="77">G36</f>
        <v>482130</v>
      </c>
      <c r="H40" s="42">
        <f t="shared" si="77"/>
        <v>485873</v>
      </c>
      <c r="I40" s="42">
        <f t="shared" si="77"/>
        <v>500343</v>
      </c>
      <c r="J40" s="42">
        <f t="shared" si="77"/>
        <v>514405</v>
      </c>
      <c r="K40" s="42">
        <f t="shared" si="77"/>
        <v>523964</v>
      </c>
      <c r="L40" s="42">
        <f t="shared" si="77"/>
        <v>559151</v>
      </c>
      <c r="M40" s="42">
        <f t="shared" si="77"/>
        <v>572754</v>
      </c>
      <c r="N40" s="73"/>
      <c r="O40" s="165"/>
      <c r="P40" s="165"/>
      <c r="Q40" s="165"/>
      <c r="R40" s="165"/>
      <c r="S40" s="165"/>
      <c r="T40" s="165"/>
      <c r="U40" s="165"/>
      <c r="V40" s="166"/>
    </row>
    <row r="41" spans="2:22" s="1" customFormat="1" ht="15" customHeight="1">
      <c r="B41" s="69"/>
      <c r="C41" s="72"/>
      <c r="D41" s="72"/>
      <c r="E41" s="72"/>
      <c r="F41" s="42"/>
      <c r="G41" s="42"/>
      <c r="H41" s="42"/>
      <c r="I41" s="42"/>
      <c r="J41" s="42"/>
      <c r="K41" s="42"/>
      <c r="L41" s="42"/>
      <c r="M41" s="42"/>
      <c r="N41" s="73"/>
      <c r="O41" s="165"/>
      <c r="P41" s="165"/>
      <c r="Q41" s="165"/>
      <c r="R41" s="165"/>
      <c r="S41" s="165"/>
      <c r="T41" s="165"/>
      <c r="U41" s="165"/>
      <c r="V41" s="166"/>
    </row>
    <row r="42" spans="2:22" s="1" customFormat="1" ht="15" customHeight="1">
      <c r="B42" s="69"/>
      <c r="C42" s="72"/>
      <c r="D42" s="72"/>
      <c r="E42" s="72"/>
      <c r="F42" s="42"/>
      <c r="G42" s="42"/>
      <c r="H42" s="42"/>
      <c r="I42" s="42"/>
      <c r="J42" s="42"/>
      <c r="K42" s="42"/>
      <c r="L42" s="42"/>
      <c r="M42" s="42"/>
      <c r="N42" s="73"/>
      <c r="O42" s="165"/>
      <c r="P42" s="165"/>
      <c r="Q42" s="165"/>
      <c r="R42" s="165"/>
      <c r="S42" s="165"/>
      <c r="T42" s="165"/>
      <c r="U42" s="165"/>
      <c r="V42" s="166"/>
    </row>
    <row r="43" spans="2:22" s="1" customFormat="1" ht="15" customHeight="1">
      <c r="B43" s="69" t="s">
        <v>68</v>
      </c>
      <c r="C43" s="70" t="s">
        <v>64</v>
      </c>
      <c r="D43" s="71" t="s">
        <v>88</v>
      </c>
      <c r="E43" s="70" t="s">
        <v>64</v>
      </c>
      <c r="F43" s="75">
        <f>'Financial Statements'!F23</f>
        <v>24348</v>
      </c>
      <c r="G43" s="75">
        <f>'Financial Statements'!G23</f>
        <v>21252</v>
      </c>
      <c r="H43" s="75">
        <f>'Financial Statements'!H23</f>
        <v>19847</v>
      </c>
      <c r="I43" s="75">
        <f>'Financial Statements'!I23</f>
        <v>14462</v>
      </c>
      <c r="J43" s="75">
        <f>'Financial Statements'!J23</f>
        <v>10951</v>
      </c>
      <c r="K43" s="75">
        <f>'Financial Statements'!K23</f>
        <v>19796</v>
      </c>
      <c r="L43" s="75">
        <f>'Financial Statements'!L23</f>
        <v>20368</v>
      </c>
      <c r="M43" s="75">
        <f>'Financial Statements'!M23</f>
        <v>18429</v>
      </c>
      <c r="N43" s="77" t="s">
        <v>64</v>
      </c>
      <c r="O43" s="164">
        <f t="shared" ref="O43" si="78">IF(F44=0,,F43/F44)</f>
        <v>5.0134767559420243E-2</v>
      </c>
      <c r="P43" s="164">
        <f t="shared" ref="P43" si="79">IF(G44=0,,G43/G44)</f>
        <v>4.4079397672826828E-2</v>
      </c>
      <c r="Q43" s="164">
        <f t="shared" ref="Q43" si="80">IF(H44=0,,H43/H44)</f>
        <v>4.0848122863381991E-2</v>
      </c>
      <c r="R43" s="164">
        <f t="shared" ref="R43" si="81">IF(I44=0,,I43/I44)</f>
        <v>2.8904171738187604E-2</v>
      </c>
      <c r="S43" s="164">
        <f t="shared" ref="S43" si="82">IF(J44=0,,J43/J44)</f>
        <v>2.1288673321604574E-2</v>
      </c>
      <c r="T43" s="164">
        <f t="shared" ref="T43" si="83">IF(K44=0,,K43/K44)</f>
        <v>3.7781221610645004E-2</v>
      </c>
      <c r="U43" s="164">
        <f t="shared" ref="U43" si="84">IF(L44=0,,L43/L44)</f>
        <v>3.6426653980767269E-2</v>
      </c>
      <c r="V43" s="164">
        <f t="shared" ref="V43" si="85">IF(M44=0,,M43/M44)</f>
        <v>3.217611749546926E-2</v>
      </c>
    </row>
    <row r="44" spans="2:22" s="1" customFormat="1" ht="15" customHeight="1">
      <c r="B44" s="69"/>
      <c r="C44" s="72"/>
      <c r="D44" s="72" t="str">
        <f>+D51</f>
        <v>Revenue</v>
      </c>
      <c r="E44" s="72"/>
      <c r="F44" s="42">
        <f>F40</f>
        <v>485651</v>
      </c>
      <c r="G44" s="42">
        <f t="shared" ref="G44:M44" si="86">G40</f>
        <v>482130</v>
      </c>
      <c r="H44" s="42">
        <f t="shared" si="86"/>
        <v>485873</v>
      </c>
      <c r="I44" s="42">
        <f t="shared" si="86"/>
        <v>500343</v>
      </c>
      <c r="J44" s="42">
        <f t="shared" si="86"/>
        <v>514405</v>
      </c>
      <c r="K44" s="42">
        <f t="shared" si="86"/>
        <v>523964</v>
      </c>
      <c r="L44" s="42">
        <f t="shared" si="86"/>
        <v>559151</v>
      </c>
      <c r="M44" s="42">
        <f t="shared" si="86"/>
        <v>572754</v>
      </c>
      <c r="N44" s="73"/>
      <c r="O44" s="167"/>
      <c r="P44" s="167"/>
      <c r="Q44" s="167"/>
      <c r="R44" s="167"/>
      <c r="S44" s="167"/>
      <c r="T44" s="167"/>
      <c r="U44" s="167"/>
      <c r="V44" s="160"/>
    </row>
    <row r="45" spans="2:22" s="1" customFormat="1" ht="15" customHeight="1">
      <c r="B45" s="69" t="s">
        <v>55</v>
      </c>
      <c r="C45" s="72"/>
      <c r="D45" s="72"/>
      <c r="E45" s="72"/>
      <c r="F45" s="42"/>
      <c r="G45" s="42"/>
      <c r="H45" s="42"/>
      <c r="I45" s="42"/>
      <c r="J45" s="42"/>
      <c r="K45" s="42"/>
      <c r="L45" s="42"/>
      <c r="M45" s="42"/>
      <c r="N45" s="73"/>
      <c r="O45" s="186" t="str">
        <f>IF(ABS(O35-O39-O43)&lt;0.0001,"OK","Error")</f>
        <v>OK</v>
      </c>
      <c r="P45" s="186" t="str">
        <f t="shared" ref="P45:V45" si="87">IF(ABS(P35-P39-P43)&lt;0.0001,"OK","Error")</f>
        <v>OK</v>
      </c>
      <c r="Q45" s="186" t="str">
        <f t="shared" si="87"/>
        <v>OK</v>
      </c>
      <c r="R45" s="186" t="str">
        <f t="shared" si="87"/>
        <v>OK</v>
      </c>
      <c r="S45" s="186" t="str">
        <f t="shared" si="87"/>
        <v>OK</v>
      </c>
      <c r="T45" s="186" t="str">
        <f t="shared" si="87"/>
        <v>OK</v>
      </c>
      <c r="U45" s="186" t="str">
        <f t="shared" si="87"/>
        <v>OK</v>
      </c>
      <c r="V45" s="186" t="str">
        <f t="shared" si="87"/>
        <v>OK</v>
      </c>
    </row>
    <row r="46" spans="2:22" s="1" customFormat="1" ht="15" customHeight="1">
      <c r="O46" s="160"/>
      <c r="P46" s="160"/>
      <c r="Q46" s="160"/>
      <c r="R46" s="160"/>
      <c r="S46" s="160"/>
      <c r="T46" s="160"/>
      <c r="U46" s="160"/>
      <c r="V46" s="160"/>
    </row>
    <row r="47" spans="2:22" s="1" customFormat="1" ht="15" customHeight="1">
      <c r="B47" s="117" t="s">
        <v>148</v>
      </c>
      <c r="C47" s="70" t="s">
        <v>64</v>
      </c>
      <c r="D47" s="71" t="s">
        <v>89</v>
      </c>
      <c r="E47" s="70" t="s">
        <v>64</v>
      </c>
      <c r="F47" s="75">
        <f>-'Financial Statements'!F26</f>
        <v>7985</v>
      </c>
      <c r="G47" s="75">
        <f>-'Financial Statements'!G26</f>
        <v>6558</v>
      </c>
      <c r="H47" s="75">
        <f>-'Financial Statements'!H26</f>
        <v>6204</v>
      </c>
      <c r="I47" s="75">
        <f>-'Financial Statements'!I26</f>
        <v>4600</v>
      </c>
      <c r="J47" s="75">
        <f>-'Financial Statements'!J26</f>
        <v>4281</v>
      </c>
      <c r="K47" s="75">
        <f>-'Financial Statements'!K26</f>
        <v>4915</v>
      </c>
      <c r="L47" s="75">
        <f>-'Financial Statements'!L26</f>
        <v>6858</v>
      </c>
      <c r="M47" s="75">
        <f>-'Financial Statements'!M26</f>
        <v>4756</v>
      </c>
      <c r="N47" s="77" t="s">
        <v>64</v>
      </c>
      <c r="O47" s="164">
        <f t="shared" ref="O47" si="88">IF(F48=0,,F47/F48)</f>
        <v>1.6441848158451233E-2</v>
      </c>
      <c r="P47" s="164">
        <f t="shared" ref="P47" si="89">IF(G48=0,,G47/G48)</f>
        <v>1.3602140501524486E-2</v>
      </c>
      <c r="Q47" s="164">
        <f t="shared" ref="Q47" si="90">IF(H48=0,,H47/H48)</f>
        <v>1.2768768793491304E-2</v>
      </c>
      <c r="R47" s="164">
        <f t="shared" ref="R47" si="91">IF(I48=0,,I47/I48)</f>
        <v>9.1936931265152108E-3</v>
      </c>
      <c r="S47" s="164">
        <f t="shared" ref="S47" si="92">IF(J48=0,,J47/J48)</f>
        <v>8.3222363701752518E-3</v>
      </c>
      <c r="T47" s="164">
        <f t="shared" ref="T47" si="93">IF(K48=0,,K47/K48)</f>
        <v>9.3804154483895837E-3</v>
      </c>
      <c r="U47" s="164">
        <f t="shared" ref="U47" si="94">IF(L48=0,,L47/L48)</f>
        <v>1.2265023222707283E-2</v>
      </c>
      <c r="V47" s="164">
        <f t="shared" ref="V47" si="95">IF(M48=0,,M47/M48)</f>
        <v>8.3037394762847574E-3</v>
      </c>
    </row>
    <row r="48" spans="2:22" s="1" customFormat="1" ht="15" customHeight="1">
      <c r="B48" s="69"/>
      <c r="C48" s="72"/>
      <c r="D48" s="72" t="str">
        <f>+D20</f>
        <v>Revenue</v>
      </c>
      <c r="E48" s="72"/>
      <c r="F48" s="42">
        <f>F44</f>
        <v>485651</v>
      </c>
      <c r="G48" s="42">
        <f t="shared" ref="G48:M48" si="96">G44</f>
        <v>482130</v>
      </c>
      <c r="H48" s="42">
        <f t="shared" si="96"/>
        <v>485873</v>
      </c>
      <c r="I48" s="42">
        <f t="shared" si="96"/>
        <v>500343</v>
      </c>
      <c r="J48" s="42">
        <f t="shared" si="96"/>
        <v>514405</v>
      </c>
      <c r="K48" s="42">
        <f t="shared" si="96"/>
        <v>523964</v>
      </c>
      <c r="L48" s="42">
        <f t="shared" si="96"/>
        <v>559151</v>
      </c>
      <c r="M48" s="42">
        <f t="shared" si="96"/>
        <v>572754</v>
      </c>
      <c r="N48" s="42"/>
      <c r="O48" s="165"/>
      <c r="P48" s="165"/>
      <c r="Q48" s="165"/>
      <c r="R48" s="165"/>
      <c r="S48" s="165"/>
      <c r="T48" s="165"/>
      <c r="U48" s="165"/>
      <c r="V48" s="166"/>
    </row>
    <row r="49" spans="2:24" s="1" customFormat="1" ht="15" customHeight="1">
      <c r="O49" s="166"/>
      <c r="P49" s="166"/>
      <c r="Q49" s="166"/>
      <c r="R49" s="166"/>
      <c r="S49" s="166"/>
      <c r="T49" s="166"/>
      <c r="U49" s="166"/>
      <c r="V49" s="166"/>
    </row>
    <row r="50" spans="2:24" s="1" customFormat="1" ht="15" customHeight="1">
      <c r="B50" s="69" t="s">
        <v>60</v>
      </c>
      <c r="C50" s="70" t="s">
        <v>64</v>
      </c>
      <c r="D50" s="71" t="str">
        <f>D10</f>
        <v>Net Income</v>
      </c>
      <c r="E50" s="70" t="s">
        <v>64</v>
      </c>
      <c r="F50" s="75">
        <f>F13</f>
        <v>16363</v>
      </c>
      <c r="G50" s="75">
        <f t="shared" ref="G50:M50" si="97">G13</f>
        <v>14694</v>
      </c>
      <c r="H50" s="75">
        <f t="shared" si="97"/>
        <v>13643</v>
      </c>
      <c r="I50" s="75">
        <f t="shared" si="97"/>
        <v>9862</v>
      </c>
      <c r="J50" s="75">
        <f t="shared" si="97"/>
        <v>6670</v>
      </c>
      <c r="K50" s="75">
        <f t="shared" si="97"/>
        <v>14881</v>
      </c>
      <c r="L50" s="75">
        <f t="shared" si="97"/>
        <v>13510</v>
      </c>
      <c r="M50" s="75">
        <f t="shared" si="97"/>
        <v>13673</v>
      </c>
      <c r="N50" s="77" t="s">
        <v>64</v>
      </c>
      <c r="O50" s="164">
        <f t="shared" ref="O50" si="98">IF(F51=0,,F50/F51)</f>
        <v>3.369291940096901E-2</v>
      </c>
      <c r="P50" s="164">
        <f t="shared" ref="P50" si="99">IF(G51=0,,G50/G51)</f>
        <v>3.0477257171302344E-2</v>
      </c>
      <c r="Q50" s="164">
        <f t="shared" ref="Q50" si="100">IF(H51=0,,H50/H51)</f>
        <v>2.8079354069890691E-2</v>
      </c>
      <c r="R50" s="164">
        <f t="shared" ref="R50" si="101">IF(I51=0,,I50/I51)</f>
        <v>1.9710478611672393E-2</v>
      </c>
      <c r="S50" s="164">
        <f t="shared" ref="S50" si="102">IF(J51=0,,J50/J51)</f>
        <v>1.2966436951429322E-2</v>
      </c>
      <c r="T50" s="164">
        <f t="shared" ref="T50" si="103">IF(K51=0,,K50/K51)</f>
        <v>2.8400806162255422E-2</v>
      </c>
      <c r="U50" s="164">
        <f t="shared" ref="U50" si="104">IF(L51=0,,L50/L51)</f>
        <v>2.4161630758059986E-2</v>
      </c>
      <c r="V50" s="164">
        <f t="shared" ref="V50" si="105">IF(M51=0,,M50/M51)</f>
        <v>2.3872378019184501E-2</v>
      </c>
      <c r="X50" s="1" t="s">
        <v>172</v>
      </c>
    </row>
    <row r="51" spans="2:24" s="1" customFormat="1" ht="15" customHeight="1">
      <c r="B51" s="69"/>
      <c r="C51" s="72"/>
      <c r="D51" s="72" t="s">
        <v>2</v>
      </c>
      <c r="E51" s="72"/>
      <c r="F51" s="42">
        <f>F48</f>
        <v>485651</v>
      </c>
      <c r="G51" s="42">
        <f t="shared" ref="G51:M51" si="106">G48</f>
        <v>482130</v>
      </c>
      <c r="H51" s="42">
        <f t="shared" si="106"/>
        <v>485873</v>
      </c>
      <c r="I51" s="42">
        <f t="shared" si="106"/>
        <v>500343</v>
      </c>
      <c r="J51" s="42">
        <f t="shared" si="106"/>
        <v>514405</v>
      </c>
      <c r="K51" s="42">
        <f t="shared" si="106"/>
        <v>523964</v>
      </c>
      <c r="L51" s="42">
        <f t="shared" si="106"/>
        <v>559151</v>
      </c>
      <c r="M51" s="42">
        <f t="shared" si="106"/>
        <v>572754</v>
      </c>
      <c r="N51" s="73"/>
      <c r="O51" s="167"/>
      <c r="P51" s="167"/>
      <c r="Q51" s="167"/>
      <c r="R51" s="167"/>
      <c r="S51" s="167"/>
      <c r="T51" s="167"/>
      <c r="U51" s="167"/>
      <c r="V51" s="160"/>
    </row>
    <row r="52" spans="2:24" customFormat="1" ht="15" customHeight="1">
      <c r="B52" s="69" t="s">
        <v>55</v>
      </c>
      <c r="C52" s="72"/>
      <c r="D52" s="72"/>
      <c r="E52" s="72"/>
      <c r="F52" s="42"/>
      <c r="G52" s="42"/>
      <c r="H52" s="42"/>
      <c r="I52" s="42"/>
      <c r="J52" s="42"/>
      <c r="K52" s="42"/>
      <c r="L52" s="42"/>
      <c r="M52" s="42"/>
      <c r="N52" s="73"/>
      <c r="O52" s="186" t="str">
        <f>IF(ABS(O43-O47-O50)&lt;0.0001,"OK","Error")</f>
        <v>OK</v>
      </c>
      <c r="P52" s="186" t="str">
        <f t="shared" ref="P52:V52" si="107">IF(ABS(P43-P47-P50)&lt;0.0001,"OK","Error")</f>
        <v>OK</v>
      </c>
      <c r="Q52" s="186" t="str">
        <f t="shared" si="107"/>
        <v>OK</v>
      </c>
      <c r="R52" s="186" t="str">
        <f t="shared" si="107"/>
        <v>OK</v>
      </c>
      <c r="S52" s="186" t="str">
        <f t="shared" si="107"/>
        <v>OK</v>
      </c>
      <c r="T52" s="186" t="str">
        <f t="shared" si="107"/>
        <v>OK</v>
      </c>
      <c r="U52" s="186" t="str">
        <f t="shared" si="107"/>
        <v>OK</v>
      </c>
      <c r="V52" s="186" t="str">
        <f t="shared" si="107"/>
        <v>OK</v>
      </c>
    </row>
    <row r="53" spans="2:24" customFormat="1" ht="15" customHeight="1">
      <c r="B53" s="69"/>
      <c r="C53" s="72"/>
      <c r="D53" s="72"/>
      <c r="E53" s="72"/>
      <c r="F53" s="42"/>
      <c r="G53" s="42"/>
      <c r="H53" s="42"/>
      <c r="I53" s="42"/>
      <c r="J53" s="42"/>
      <c r="K53" s="42"/>
      <c r="L53" s="42"/>
      <c r="M53" s="42"/>
      <c r="N53" s="73"/>
      <c r="O53" s="84"/>
      <c r="P53" s="84"/>
      <c r="Q53" s="84"/>
      <c r="R53" s="84"/>
      <c r="S53" s="84"/>
      <c r="T53" s="84"/>
      <c r="U53" s="84"/>
      <c r="V53" s="84"/>
    </row>
    <row r="54" spans="2:24" customFormat="1" ht="15" customHeight="1">
      <c r="B54" s="41" t="s">
        <v>130</v>
      </c>
      <c r="C54" s="70" t="s">
        <v>64</v>
      </c>
      <c r="D54" s="71" t="s">
        <v>89</v>
      </c>
      <c r="E54" s="70" t="s">
        <v>64</v>
      </c>
      <c r="F54" s="75">
        <f>F47</f>
        <v>7985</v>
      </c>
      <c r="G54" s="75">
        <f t="shared" ref="G54:M54" si="108">G47</f>
        <v>6558</v>
      </c>
      <c r="H54" s="75">
        <f t="shared" si="108"/>
        <v>6204</v>
      </c>
      <c r="I54" s="75">
        <f t="shared" si="108"/>
        <v>4600</v>
      </c>
      <c r="J54" s="75">
        <f t="shared" si="108"/>
        <v>4281</v>
      </c>
      <c r="K54" s="75">
        <f t="shared" si="108"/>
        <v>4915</v>
      </c>
      <c r="L54" s="75">
        <f t="shared" si="108"/>
        <v>6858</v>
      </c>
      <c r="M54" s="75">
        <f t="shared" si="108"/>
        <v>4756</v>
      </c>
      <c r="N54" s="77" t="s">
        <v>64</v>
      </c>
      <c r="O54" s="164">
        <f t="shared" ref="O54" si="109">IF(F55=0,,F54/F55)</f>
        <v>0.32795301462132415</v>
      </c>
      <c r="P54" s="164">
        <f t="shared" ref="P54" si="110">IF(G55=0,,G54/G55)</f>
        <v>0.30858272162619987</v>
      </c>
      <c r="Q54" s="164">
        <f t="shared" ref="Q54" si="111">IF(H55=0,,H54/H55)</f>
        <v>0.31259132362573688</v>
      </c>
      <c r="R54" s="164">
        <f t="shared" ref="R54" si="112">IF(I55=0,,I54/I55)</f>
        <v>0.31807495505462591</v>
      </c>
      <c r="S54" s="164">
        <f t="shared" ref="S54" si="113">IF(J55=0,,J54/J55)</f>
        <v>0.39092320336042369</v>
      </c>
      <c r="T54" s="164">
        <f t="shared" ref="T54" si="114">IF(K55=0,,K54/K55)</f>
        <v>0.24828248130935543</v>
      </c>
      <c r="U54" s="164">
        <f t="shared" ref="U54" si="115">IF(L55=0,,L54/L55)</f>
        <v>0.33670463472113121</v>
      </c>
      <c r="V54" s="164">
        <f t="shared" ref="V54" si="116">IF(M55=0,,M54/M55)</f>
        <v>0.25807151771664227</v>
      </c>
      <c r="X54" t="s">
        <v>173</v>
      </c>
    </row>
    <row r="55" spans="2:24" customFormat="1" ht="15" customHeight="1">
      <c r="B55" s="69"/>
      <c r="C55" s="72"/>
      <c r="D55" s="72" t="str">
        <f>+D43</f>
        <v>Earning Before Tax</v>
      </c>
      <c r="E55" s="72"/>
      <c r="F55" s="42">
        <f>F43</f>
        <v>24348</v>
      </c>
      <c r="G55" s="42">
        <f t="shared" ref="G55:M55" si="117">G43</f>
        <v>21252</v>
      </c>
      <c r="H55" s="42">
        <f t="shared" si="117"/>
        <v>19847</v>
      </c>
      <c r="I55" s="42">
        <f t="shared" si="117"/>
        <v>14462</v>
      </c>
      <c r="J55" s="42">
        <f t="shared" si="117"/>
        <v>10951</v>
      </c>
      <c r="K55" s="42">
        <f t="shared" si="117"/>
        <v>19796</v>
      </c>
      <c r="L55" s="42">
        <f t="shared" si="117"/>
        <v>20368</v>
      </c>
      <c r="M55" s="42">
        <f t="shared" si="117"/>
        <v>18429</v>
      </c>
      <c r="N55" s="42"/>
      <c r="O55" s="165"/>
      <c r="P55" s="165"/>
      <c r="Q55" s="165"/>
      <c r="R55" s="165"/>
      <c r="S55" s="165"/>
      <c r="T55" s="165"/>
      <c r="U55" s="165"/>
      <c r="V55" s="166"/>
      <c r="X55" t="s">
        <v>174</v>
      </c>
    </row>
    <row r="56" spans="2:24" customFormat="1" ht="15" customHeight="1">
      <c r="B56" s="69"/>
      <c r="C56" s="72"/>
      <c r="D56" s="72"/>
      <c r="E56" s="72"/>
      <c r="F56" s="42"/>
      <c r="G56" s="42"/>
      <c r="H56" s="42"/>
      <c r="I56" s="42"/>
      <c r="J56" s="42"/>
      <c r="K56" s="42"/>
      <c r="L56" s="42"/>
      <c r="M56" s="42"/>
      <c r="N56" s="73"/>
      <c r="O56" s="164"/>
      <c r="P56" s="164"/>
      <c r="Q56" s="164"/>
      <c r="R56" s="164"/>
      <c r="S56" s="164"/>
      <c r="T56" s="164"/>
      <c r="U56" s="164"/>
      <c r="V56" s="164"/>
    </row>
    <row r="57" spans="2:24" customFormat="1" ht="15" customHeight="1">
      <c r="B57" s="22" t="s">
        <v>116</v>
      </c>
      <c r="C57" s="70" t="s">
        <v>64</v>
      </c>
      <c r="D57" s="71" t="s">
        <v>14</v>
      </c>
      <c r="E57" s="70" t="s">
        <v>64</v>
      </c>
      <c r="F57" s="75">
        <f>F50</f>
        <v>16363</v>
      </c>
      <c r="G57" s="75">
        <f t="shared" ref="G57:M57" si="118">G50</f>
        <v>14694</v>
      </c>
      <c r="H57" s="75">
        <f t="shared" si="118"/>
        <v>13643</v>
      </c>
      <c r="I57" s="75">
        <f t="shared" si="118"/>
        <v>9862</v>
      </c>
      <c r="J57" s="75">
        <f t="shared" si="118"/>
        <v>6670</v>
      </c>
      <c r="K57" s="75">
        <f t="shared" si="118"/>
        <v>14881</v>
      </c>
      <c r="L57" s="75">
        <f t="shared" si="118"/>
        <v>13510</v>
      </c>
      <c r="M57" s="75">
        <f t="shared" si="118"/>
        <v>13673</v>
      </c>
      <c r="N57" s="77" t="s">
        <v>64</v>
      </c>
      <c r="O57" s="164">
        <f t="shared" ref="O57" si="119">IF(F58=0,,F57/F58)</f>
        <v>0.67204698537867591</v>
      </c>
      <c r="P57" s="164">
        <f t="shared" ref="P57" si="120">IF(G58=0,,G57/G58)</f>
        <v>0.69141727837380007</v>
      </c>
      <c r="Q57" s="164">
        <f t="shared" ref="Q57" si="121">IF(H58=0,,H57/H58)</f>
        <v>0.68740867637426306</v>
      </c>
      <c r="R57" s="164">
        <f t="shared" ref="R57" si="122">IF(I58=0,,I57/I58)</f>
        <v>0.68192504494537409</v>
      </c>
      <c r="S57" s="164">
        <f t="shared" ref="S57" si="123">IF(J58=0,,J57/J58)</f>
        <v>0.60907679663957626</v>
      </c>
      <c r="T57" s="164">
        <f t="shared" ref="T57" si="124">IF(K58=0,,K57/K58)</f>
        <v>0.75171751869064463</v>
      </c>
      <c r="U57" s="164">
        <f t="shared" ref="U57" si="125">IF(L58=0,,L57/L58)</f>
        <v>0.66329536527886879</v>
      </c>
      <c r="V57" s="164">
        <f t="shared" ref="V57" si="126">IF(M58=0,,M57/M58)</f>
        <v>0.74192848228335773</v>
      </c>
    </row>
    <row r="58" spans="2:24" customFormat="1" ht="15" customHeight="1">
      <c r="B58" s="118"/>
      <c r="C58" s="72"/>
      <c r="D58" s="72" t="str">
        <f>+D55</f>
        <v>Earning Before Tax</v>
      </c>
      <c r="E58" s="72"/>
      <c r="F58" s="42">
        <f>F55</f>
        <v>24348</v>
      </c>
      <c r="G58" s="42">
        <f t="shared" ref="G58:M58" si="127">G55</f>
        <v>21252</v>
      </c>
      <c r="H58" s="42">
        <f t="shared" si="127"/>
        <v>19847</v>
      </c>
      <c r="I58" s="42">
        <f t="shared" si="127"/>
        <v>14462</v>
      </c>
      <c r="J58" s="42">
        <f t="shared" si="127"/>
        <v>10951</v>
      </c>
      <c r="K58" s="42">
        <f t="shared" si="127"/>
        <v>19796</v>
      </c>
      <c r="L58" s="42">
        <f t="shared" si="127"/>
        <v>20368</v>
      </c>
      <c r="M58" s="42">
        <f t="shared" si="127"/>
        <v>18429</v>
      </c>
      <c r="N58" s="42"/>
      <c r="O58" s="165"/>
      <c r="P58" s="165"/>
      <c r="Q58" s="165"/>
      <c r="R58" s="165"/>
      <c r="S58" s="165"/>
      <c r="T58" s="165"/>
      <c r="U58" s="165"/>
      <c r="V58" s="166"/>
    </row>
    <row r="59" spans="2:24" customFormat="1" ht="15" customHeight="1">
      <c r="B59" s="118"/>
      <c r="C59" s="72"/>
      <c r="D59" s="72"/>
      <c r="E59" s="72"/>
      <c r="F59" s="42"/>
      <c r="G59" s="42"/>
      <c r="H59" s="42"/>
      <c r="I59" s="42"/>
      <c r="J59" s="42"/>
      <c r="K59" s="42"/>
      <c r="L59" s="42"/>
      <c r="M59" s="42"/>
      <c r="N59" s="73"/>
      <c r="O59" s="164"/>
      <c r="P59" s="164"/>
      <c r="Q59" s="164"/>
      <c r="R59" s="164"/>
      <c r="S59" s="164"/>
      <c r="T59" s="164"/>
      <c r="U59" s="164"/>
      <c r="V59" s="164"/>
    </row>
    <row r="60" spans="2:24" customFormat="1" ht="15" customHeight="1">
      <c r="B60" s="41" t="s">
        <v>166</v>
      </c>
      <c r="C60" s="119" t="s">
        <v>64</v>
      </c>
      <c r="D60" s="150" t="s">
        <v>10</v>
      </c>
      <c r="E60" s="119" t="s">
        <v>64</v>
      </c>
      <c r="F60" s="75">
        <f>-'Financial Statements'!F21</f>
        <v>2461</v>
      </c>
      <c r="G60" s="75">
        <f>-'Financial Statements'!G21</f>
        <v>2548</v>
      </c>
      <c r="H60" s="75">
        <f>-'Financial Statements'!H21</f>
        <v>2367</v>
      </c>
      <c r="I60" s="75">
        <f>-'Financial Statements'!I21</f>
        <v>2330</v>
      </c>
      <c r="J60" s="75">
        <f>-'Financial Statements'!J21</f>
        <v>2346</v>
      </c>
      <c r="K60" s="75">
        <f>-'Financial Statements'!K21</f>
        <v>2599</v>
      </c>
      <c r="L60" s="75">
        <f>-'Financial Statements'!L21</f>
        <v>2315</v>
      </c>
      <c r="M60" s="75">
        <f>-'Financial Statements'!M21</f>
        <v>1994</v>
      </c>
      <c r="N60" s="158" t="s">
        <v>64</v>
      </c>
      <c r="O60" s="168">
        <f t="shared" ref="O60:V60" si="128">IF(F61=0,,F60/F61)</f>
        <v>3.8616642344929307E-2</v>
      </c>
      <c r="P60" s="168">
        <f t="shared" si="128"/>
        <v>4.2171466401853694E-2</v>
      </c>
      <c r="Q60" s="168">
        <f t="shared" si="128"/>
        <v>4.0796980299557042E-2</v>
      </c>
      <c r="R60" s="168">
        <f t="shared" si="128"/>
        <v>4.0315603695885389E-2</v>
      </c>
      <c r="S60" s="168">
        <f t="shared" si="128"/>
        <v>3.0407507258399004E-2</v>
      </c>
      <c r="T60" s="168">
        <f t="shared" si="128"/>
        <v>2.8165198261755366E-2</v>
      </c>
      <c r="U60" s="168">
        <f t="shared" si="128"/>
        <v>2.7486879912611905E-2</v>
      </c>
      <c r="V60" s="168">
        <f t="shared" si="128"/>
        <v>2.5102284887014541E-2</v>
      </c>
    </row>
    <row r="61" spans="2:24" customFormat="1" ht="15" customHeight="1">
      <c r="B61" s="117"/>
      <c r="C61" s="122"/>
      <c r="D61" s="122" t="s">
        <v>165</v>
      </c>
      <c r="E61" s="122"/>
      <c r="F61" s="42">
        <f>'Financial Statements'!F123</f>
        <v>63729</v>
      </c>
      <c r="G61" s="42">
        <f>'Financial Statements'!G123</f>
        <v>60420</v>
      </c>
      <c r="H61" s="42">
        <f>'Financial Statements'!H123</f>
        <v>58019</v>
      </c>
      <c r="I61" s="42">
        <f>'Financial Statements'!I123</f>
        <v>57794</v>
      </c>
      <c r="J61" s="42">
        <f>'Financial Statements'!J123</f>
        <v>77152</v>
      </c>
      <c r="K61" s="42">
        <f>'Financial Statements'!K123</f>
        <v>92277</v>
      </c>
      <c r="L61" s="42">
        <f>'Financial Statements'!L123</f>
        <v>84222</v>
      </c>
      <c r="M61" s="42">
        <f>'Financial Statements'!M123</f>
        <v>79435</v>
      </c>
      <c r="N61" s="42"/>
      <c r="O61" s="169"/>
      <c r="P61" s="169"/>
      <c r="Q61" s="169"/>
      <c r="R61" s="169"/>
      <c r="S61" s="169"/>
      <c r="T61" s="169"/>
      <c r="U61" s="169"/>
      <c r="V61" s="166"/>
    </row>
    <row r="62" spans="2:24" customFormat="1" ht="15" customHeight="1">
      <c r="B62" s="118"/>
      <c r="C62" s="72"/>
      <c r="D62" s="72"/>
      <c r="E62" s="72"/>
      <c r="F62" s="42"/>
      <c r="G62" s="42"/>
      <c r="H62" s="42"/>
      <c r="I62" s="42"/>
      <c r="J62" s="42"/>
      <c r="K62" s="42"/>
      <c r="L62" s="42"/>
      <c r="M62" s="42"/>
      <c r="N62" s="73"/>
      <c r="O62" s="164"/>
      <c r="P62" s="164"/>
      <c r="Q62" s="164"/>
      <c r="R62" s="164"/>
      <c r="S62" s="164"/>
      <c r="T62" s="164"/>
      <c r="U62" s="164"/>
      <c r="V62" s="164"/>
    </row>
    <row r="63" spans="2:24" customFormat="1" ht="15" customHeight="1">
      <c r="B63" s="22" t="s">
        <v>117</v>
      </c>
      <c r="C63" s="70" t="s">
        <v>64</v>
      </c>
      <c r="D63" s="71" t="str">
        <f>+D58</f>
        <v>Earning Before Tax</v>
      </c>
      <c r="E63" s="70" t="s">
        <v>64</v>
      </c>
      <c r="F63" s="75">
        <f>F58</f>
        <v>24348</v>
      </c>
      <c r="G63" s="75">
        <f t="shared" ref="G63:M63" si="129">G58</f>
        <v>21252</v>
      </c>
      <c r="H63" s="75">
        <f t="shared" si="129"/>
        <v>19847</v>
      </c>
      <c r="I63" s="75">
        <f t="shared" si="129"/>
        <v>14462</v>
      </c>
      <c r="J63" s="75">
        <f t="shared" si="129"/>
        <v>10951</v>
      </c>
      <c r="K63" s="75">
        <f t="shared" si="129"/>
        <v>19796</v>
      </c>
      <c r="L63" s="75">
        <f t="shared" si="129"/>
        <v>20368</v>
      </c>
      <c r="M63" s="75">
        <f t="shared" si="129"/>
        <v>18429</v>
      </c>
      <c r="N63" s="77" t="s">
        <v>64</v>
      </c>
      <c r="O63" s="164">
        <f t="shared" ref="O63" si="130">IF(F64=0,,F63/F64)</f>
        <v>0.91204674857656576</v>
      </c>
      <c r="P63" s="164">
        <f t="shared" ref="P63" si="131">IF(G64=0,,G63/G64)</f>
        <v>0.89599055609427036</v>
      </c>
      <c r="Q63" s="164">
        <f t="shared" ref="Q63" si="132">IF(H64=0,,H63/H64)</f>
        <v>0.89748575562991773</v>
      </c>
      <c r="R63" s="164">
        <f t="shared" ref="R63" si="133">IF(I64=0,,I63/I64)</f>
        <v>0.86911057692307692</v>
      </c>
      <c r="S63" s="164">
        <f t="shared" ref="S63" si="134">IF(J64=0,,J63/J64)</f>
        <v>0.8372324159021407</v>
      </c>
      <c r="T63" s="164">
        <f t="shared" ref="T63" si="135">IF(K64=0,,K63/K64)</f>
        <v>0.89147077366477534</v>
      </c>
      <c r="U63" s="164">
        <f t="shared" ref="U63" si="136">IF(L64=0,,L63/L64)</f>
        <v>0.90275684779718113</v>
      </c>
      <c r="V63" s="164">
        <f t="shared" ref="V63" si="137">IF(M64=0,,M63/M64)</f>
        <v>0.90940044411547005</v>
      </c>
    </row>
    <row r="64" spans="2:24" customFormat="1" ht="15" customHeight="1">
      <c r="B64" s="69"/>
      <c r="C64" s="72"/>
      <c r="D64" s="72" t="str">
        <f>+D35</f>
        <v>EBIT</v>
      </c>
      <c r="E64" s="72"/>
      <c r="F64" s="42">
        <f>F35</f>
        <v>26696</v>
      </c>
      <c r="G64" s="42">
        <f t="shared" ref="G64:M64" si="138">G35</f>
        <v>23719</v>
      </c>
      <c r="H64" s="42">
        <f t="shared" si="138"/>
        <v>22114</v>
      </c>
      <c r="I64" s="42">
        <f t="shared" si="138"/>
        <v>16640</v>
      </c>
      <c r="J64" s="42">
        <f t="shared" si="138"/>
        <v>13080</v>
      </c>
      <c r="K64" s="42">
        <f t="shared" si="138"/>
        <v>22206</v>
      </c>
      <c r="L64" s="42">
        <f t="shared" si="138"/>
        <v>22562</v>
      </c>
      <c r="M64" s="42">
        <f t="shared" si="138"/>
        <v>20265</v>
      </c>
      <c r="N64" s="42"/>
      <c r="O64" s="167"/>
      <c r="P64" s="167"/>
      <c r="Q64" s="167"/>
      <c r="R64" s="167"/>
      <c r="S64" s="167"/>
      <c r="T64" s="167"/>
      <c r="U64" s="167"/>
      <c r="V64" s="160"/>
    </row>
    <row r="65" spans="2:22" customFormat="1" ht="15" customHeight="1"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170"/>
      <c r="P65" s="170"/>
      <c r="Q65" s="170"/>
      <c r="R65" s="170"/>
      <c r="S65" s="170"/>
      <c r="T65" s="170"/>
      <c r="U65" s="170"/>
      <c r="V65" s="170"/>
    </row>
    <row r="66" spans="2:22" customFormat="1" ht="15" customHeight="1">
      <c r="O66" s="171"/>
      <c r="P66" s="171"/>
      <c r="Q66" s="171"/>
      <c r="R66" s="171"/>
      <c r="S66" s="171"/>
      <c r="T66" s="171"/>
      <c r="U66" s="171"/>
      <c r="V66" s="171"/>
    </row>
    <row r="67" spans="2:22" customFormat="1" ht="15" customHeight="1">
      <c r="B67" s="10" t="s">
        <v>70</v>
      </c>
      <c r="C67" s="11"/>
      <c r="D67" s="12"/>
      <c r="E67" s="12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2:22" customFormat="1" ht="15" customHeight="1">
      <c r="B68" s="15"/>
      <c r="C68" s="4"/>
      <c r="D68" s="16"/>
      <c r="E68" s="16"/>
      <c r="F68" s="17"/>
      <c r="G68" s="17"/>
      <c r="H68" s="17"/>
      <c r="I68" s="76"/>
      <c r="J68" s="76"/>
      <c r="K68" s="76"/>
      <c r="L68" s="76"/>
      <c r="M68" s="76"/>
      <c r="N68" s="14"/>
      <c r="O68" s="161"/>
      <c r="P68" s="162"/>
      <c r="Q68" s="161"/>
      <c r="R68" s="161"/>
      <c r="S68" s="161"/>
      <c r="T68" s="161"/>
      <c r="U68" s="161"/>
      <c r="V68" s="161"/>
    </row>
    <row r="69" spans="2:22" customFormat="1" ht="15" customHeight="1" thickBot="1">
      <c r="B69" s="19" t="s">
        <v>163</v>
      </c>
      <c r="C69" s="4"/>
      <c r="D69" s="6"/>
      <c r="E69" s="6"/>
      <c r="F69" s="153">
        <f>+$F$4</f>
        <v>1</v>
      </c>
      <c r="G69" s="153">
        <f>+$G$4</f>
        <v>2</v>
      </c>
      <c r="H69" s="153">
        <f>+$H$4</f>
        <v>3</v>
      </c>
      <c r="I69" s="153">
        <f>+$I$4</f>
        <v>4</v>
      </c>
      <c r="J69" s="153">
        <f>+$J$4</f>
        <v>5</v>
      </c>
      <c r="K69" s="153">
        <f>+$K$4</f>
        <v>6</v>
      </c>
      <c r="L69" s="153">
        <f>+$L$4</f>
        <v>7</v>
      </c>
      <c r="M69" s="153">
        <f>+$M$4</f>
        <v>8</v>
      </c>
      <c r="N69" s="14"/>
      <c r="O69" s="153">
        <f>+F69</f>
        <v>1</v>
      </c>
      <c r="P69" s="153">
        <f t="shared" ref="P69" si="139">+G69</f>
        <v>2</v>
      </c>
      <c r="Q69" s="153">
        <f t="shared" ref="Q69" si="140">+H69</f>
        <v>3</v>
      </c>
      <c r="R69" s="153">
        <f t="shared" ref="R69" si="141">+I69</f>
        <v>4</v>
      </c>
      <c r="S69" s="153">
        <f t="shared" ref="S69" si="142">+J69</f>
        <v>5</v>
      </c>
      <c r="T69" s="153">
        <f t="shared" ref="T69" si="143">+K69</f>
        <v>6</v>
      </c>
      <c r="U69" s="153">
        <f t="shared" ref="U69" si="144">+L69</f>
        <v>7</v>
      </c>
      <c r="V69" s="153">
        <f t="shared" ref="V69" si="145">+M69</f>
        <v>8</v>
      </c>
    </row>
    <row r="70" spans="2:22" customFormat="1" ht="15" customHeight="1">
      <c r="B70" s="19"/>
      <c r="C70" s="4"/>
      <c r="D70" s="6"/>
      <c r="E70" s="6"/>
      <c r="F70" s="6"/>
      <c r="G70" s="6"/>
      <c r="H70" s="6"/>
      <c r="I70" s="20"/>
      <c r="J70" s="20"/>
      <c r="K70" s="20"/>
      <c r="L70" s="20"/>
      <c r="M70" s="20"/>
      <c r="N70" s="2"/>
      <c r="O70" s="163"/>
      <c r="P70" s="162"/>
      <c r="Q70" s="163"/>
      <c r="R70" s="163"/>
      <c r="S70" s="163"/>
      <c r="T70" s="163"/>
      <c r="U70" s="163"/>
      <c r="V70" s="163"/>
    </row>
    <row r="71" spans="2:22" customFormat="1" ht="15" customHeight="1">
      <c r="B71" s="19"/>
      <c r="C71" s="4"/>
      <c r="D71" s="6"/>
      <c r="E71" s="6"/>
      <c r="F71" s="6"/>
      <c r="G71" s="6"/>
      <c r="H71" s="6"/>
      <c r="I71" s="14"/>
      <c r="J71" s="14"/>
      <c r="K71" s="14"/>
      <c r="L71" s="14"/>
      <c r="M71" s="14"/>
      <c r="N71" s="14"/>
      <c r="O71" s="161"/>
      <c r="P71" s="161"/>
      <c r="Q71" s="161"/>
      <c r="R71" s="161"/>
      <c r="S71" s="161"/>
      <c r="T71" s="161"/>
      <c r="U71" s="161"/>
      <c r="V71" s="161"/>
    </row>
    <row r="72" spans="2:22" customFormat="1" ht="15" customHeight="1">
      <c r="B72" s="69" t="s">
        <v>71</v>
      </c>
      <c r="C72" s="70" t="s">
        <v>64</v>
      </c>
      <c r="D72" s="71" t="str">
        <f>+D20</f>
        <v>Revenue</v>
      </c>
      <c r="E72" s="70" t="s">
        <v>64</v>
      </c>
      <c r="F72" s="108">
        <f>F51</f>
        <v>485651</v>
      </c>
      <c r="G72" s="108">
        <f t="shared" ref="G72:M72" si="146">G51</f>
        <v>482130</v>
      </c>
      <c r="H72" s="108">
        <f t="shared" si="146"/>
        <v>485873</v>
      </c>
      <c r="I72" s="108">
        <f t="shared" si="146"/>
        <v>500343</v>
      </c>
      <c r="J72" s="108">
        <f t="shared" si="146"/>
        <v>514405</v>
      </c>
      <c r="K72" s="108">
        <f t="shared" si="146"/>
        <v>523964</v>
      </c>
      <c r="L72" s="108">
        <f t="shared" si="146"/>
        <v>559151</v>
      </c>
      <c r="M72" s="108">
        <f t="shared" si="146"/>
        <v>572754</v>
      </c>
      <c r="N72" s="77" t="s">
        <v>64</v>
      </c>
      <c r="O72" s="172">
        <f>IF(F73=0,,F72/F73)</f>
        <v>2.3840780340294345</v>
      </c>
      <c r="P72" s="172">
        <f t="shared" ref="P72" si="147">IF(G73=0,,G72/G73)</f>
        <v>2.4157109143655959</v>
      </c>
      <c r="Q72" s="172">
        <f t="shared" ref="Q72" si="148">IF(H73=0,,H72/H73)</f>
        <v>2.4437218659625297</v>
      </c>
      <c r="R72" s="172">
        <f t="shared" ref="R72" si="149">IF(I73=0,,I72/I73)</f>
        <v>2.4464018540792676</v>
      </c>
      <c r="S72" s="172">
        <f t="shared" ref="S72" si="150">IF(J73=0,,J72/J73)</f>
        <v>2.3457215166784469</v>
      </c>
      <c r="T72" s="172">
        <f t="shared" ref="T72" si="151">IF(K73=0,,K72/K73)</f>
        <v>2.2155394405801392</v>
      </c>
      <c r="U72" s="172">
        <f t="shared" ref="U72" si="152">IF(L73=0,,L72/L73)</f>
        <v>2.214494487041379</v>
      </c>
      <c r="V72" s="172">
        <f t="shared" ref="V72" si="153">IF(M73=0,,M72/M73)</f>
        <v>2.3391080617495712</v>
      </c>
    </row>
    <row r="73" spans="2:22" customFormat="1" ht="15" customHeight="1">
      <c r="B73" s="69"/>
      <c r="C73" s="72"/>
      <c r="D73" s="72" t="str">
        <f>+D11</f>
        <v>Total Assets</v>
      </c>
      <c r="E73" s="72"/>
      <c r="F73" s="42">
        <f>F11</f>
        <v>203706</v>
      </c>
      <c r="G73" s="42">
        <f t="shared" ref="G73:M73" si="154">G11</f>
        <v>199581</v>
      </c>
      <c r="H73" s="42">
        <f t="shared" si="154"/>
        <v>198825</v>
      </c>
      <c r="I73" s="42">
        <f t="shared" si="154"/>
        <v>204522</v>
      </c>
      <c r="J73" s="42">
        <f t="shared" si="154"/>
        <v>219295</v>
      </c>
      <c r="K73" s="42">
        <f t="shared" si="154"/>
        <v>236495</v>
      </c>
      <c r="L73" s="42">
        <f t="shared" si="154"/>
        <v>252496</v>
      </c>
      <c r="M73" s="42">
        <f t="shared" si="154"/>
        <v>244860</v>
      </c>
      <c r="N73" s="73"/>
      <c r="O73" s="173"/>
      <c r="P73" s="173"/>
      <c r="Q73" s="173"/>
      <c r="R73" s="173"/>
      <c r="S73" s="173"/>
      <c r="T73" s="173"/>
      <c r="U73" s="173"/>
      <c r="V73" s="174"/>
    </row>
    <row r="74" spans="2:22" customFormat="1" ht="15" customHeight="1">
      <c r="B74" s="69"/>
      <c r="C74" s="72"/>
      <c r="D74" s="72"/>
      <c r="E74" s="72"/>
      <c r="F74" s="42"/>
      <c r="G74" s="42"/>
      <c r="H74" s="42"/>
      <c r="I74" s="42"/>
      <c r="J74" s="42"/>
      <c r="K74" s="42"/>
      <c r="L74" s="42"/>
      <c r="M74" s="42"/>
      <c r="N74" s="73"/>
      <c r="O74" s="173"/>
      <c r="P74" s="173"/>
      <c r="Q74" s="173"/>
      <c r="R74" s="173"/>
      <c r="S74" s="173"/>
      <c r="T74" s="173"/>
      <c r="U74" s="173"/>
      <c r="V74" s="174"/>
    </row>
    <row r="75" spans="2:22" customFormat="1" ht="15" customHeight="1">
      <c r="B75" s="69" t="s">
        <v>72</v>
      </c>
      <c r="C75" s="70" t="s">
        <v>64</v>
      </c>
      <c r="D75" s="71" t="str">
        <f>+D72</f>
        <v>Revenue</v>
      </c>
      <c r="E75" s="70" t="s">
        <v>64</v>
      </c>
      <c r="F75" s="108">
        <f>F72</f>
        <v>485651</v>
      </c>
      <c r="G75" s="108">
        <f t="shared" ref="G75:M75" si="155">G72</f>
        <v>482130</v>
      </c>
      <c r="H75" s="108">
        <f t="shared" si="155"/>
        <v>485873</v>
      </c>
      <c r="I75" s="108">
        <f t="shared" si="155"/>
        <v>500343</v>
      </c>
      <c r="J75" s="108">
        <f t="shared" si="155"/>
        <v>514405</v>
      </c>
      <c r="K75" s="108">
        <f t="shared" si="155"/>
        <v>523964</v>
      </c>
      <c r="L75" s="108">
        <f t="shared" si="155"/>
        <v>559151</v>
      </c>
      <c r="M75" s="108">
        <f t="shared" si="155"/>
        <v>572754</v>
      </c>
      <c r="N75" s="77" t="s">
        <v>64</v>
      </c>
      <c r="O75" s="172">
        <f t="shared" ref="O75" si="156">IF(F76=0,,F75/F76)</f>
        <v>3.4583630045290112</v>
      </c>
      <c r="P75" s="172">
        <f t="shared" ref="P75" si="157">IF(G76=0,,G75/G76)</f>
        <v>3.4600479396018429</v>
      </c>
      <c r="Q75" s="172">
        <f t="shared" ref="Q75" si="158">IF(H76=0,,H75/H76)</f>
        <v>3.4425872916902844</v>
      </c>
      <c r="R75" s="172">
        <f t="shared" ref="R75" si="159">IF(I76=0,,I75/I76)</f>
        <v>3.4540239406867417</v>
      </c>
      <c r="S75" s="172">
        <f t="shared" ref="S75" si="160">IF(J76=0,,J75/J76)</f>
        <v>3.2681800277004789</v>
      </c>
      <c r="T75" s="172">
        <f t="shared" ref="T75" si="161">IF(K76=0,,K75/K76)</f>
        <v>2.9994103807337611</v>
      </c>
      <c r="U75" s="172">
        <f t="shared" ref="U75" si="162">IF(L76=0,,L75/L76)</f>
        <v>3.4424333093228427</v>
      </c>
      <c r="V75" s="172">
        <f t="shared" ref="V75" si="163">IF(M76=0,,M75/M76)</f>
        <v>3.4968801514133951</v>
      </c>
    </row>
    <row r="76" spans="2:22" customFormat="1" ht="15" customHeight="1">
      <c r="B76" s="69"/>
      <c r="C76" s="72"/>
      <c r="D76" s="72" t="s">
        <v>73</v>
      </c>
      <c r="E76" s="72"/>
      <c r="F76" s="42">
        <f>'Financial Statements'!F80</f>
        <v>140428</v>
      </c>
      <c r="G76" s="42">
        <f>'Financial Statements'!G80</f>
        <v>139342</v>
      </c>
      <c r="H76" s="42">
        <f>'Financial Statements'!H80</f>
        <v>141136</v>
      </c>
      <c r="I76" s="42">
        <f>'Financial Statements'!I80</f>
        <v>144858</v>
      </c>
      <c r="J76" s="42">
        <f>'Financial Statements'!J80</f>
        <v>157398</v>
      </c>
      <c r="K76" s="42">
        <f>'Financial Statements'!K80</f>
        <v>174689</v>
      </c>
      <c r="L76" s="42">
        <f>'Financial Statements'!L80</f>
        <v>162429</v>
      </c>
      <c r="M76" s="42">
        <f>'Financial Statements'!M80</f>
        <v>163790</v>
      </c>
      <c r="N76" s="73"/>
      <c r="O76" s="173"/>
      <c r="P76" s="173"/>
      <c r="Q76" s="173"/>
      <c r="R76" s="173"/>
      <c r="S76" s="173"/>
      <c r="T76" s="173"/>
      <c r="U76" s="173"/>
      <c r="V76" s="174"/>
    </row>
    <row r="77" spans="2:22" customFormat="1" ht="15" customHeight="1">
      <c r="B77" s="69"/>
      <c r="C77" s="72"/>
      <c r="D77" s="72"/>
      <c r="E77" s="72"/>
      <c r="F77" s="42"/>
      <c r="G77" s="42"/>
      <c r="H77" s="42"/>
      <c r="I77" s="42"/>
      <c r="J77" s="42"/>
      <c r="K77" s="42"/>
      <c r="L77" s="42"/>
      <c r="M77" s="42"/>
      <c r="N77" s="73"/>
      <c r="O77" s="173"/>
      <c r="P77" s="173"/>
      <c r="Q77" s="173"/>
      <c r="R77" s="173"/>
      <c r="S77" s="173"/>
      <c r="T77" s="173"/>
      <c r="U77" s="173"/>
      <c r="V77" s="174"/>
    </row>
    <row r="78" spans="2:22" customFormat="1" ht="15" customHeight="1">
      <c r="B78" s="69" t="s">
        <v>74</v>
      </c>
      <c r="C78" s="70" t="s">
        <v>64</v>
      </c>
      <c r="D78" s="71" t="str">
        <f>D75</f>
        <v>Revenue</v>
      </c>
      <c r="E78" s="70" t="s">
        <v>64</v>
      </c>
      <c r="F78" s="108">
        <f>F75</f>
        <v>485651</v>
      </c>
      <c r="G78" s="108">
        <f t="shared" ref="G78:M78" si="164">G75</f>
        <v>482130</v>
      </c>
      <c r="H78" s="108">
        <f t="shared" si="164"/>
        <v>485873</v>
      </c>
      <c r="I78" s="108">
        <f t="shared" si="164"/>
        <v>500343</v>
      </c>
      <c r="J78" s="108">
        <f t="shared" si="164"/>
        <v>514405</v>
      </c>
      <c r="K78" s="108">
        <f t="shared" si="164"/>
        <v>523964</v>
      </c>
      <c r="L78" s="108">
        <f t="shared" si="164"/>
        <v>559151</v>
      </c>
      <c r="M78" s="108">
        <f t="shared" si="164"/>
        <v>572754</v>
      </c>
      <c r="N78" s="77" t="s">
        <v>64</v>
      </c>
      <c r="O78" s="172">
        <f t="shared" ref="O78" si="165">IF(F79=0,,F78/F79)</f>
        <v>53.163765736179528</v>
      </c>
      <c r="P78" s="172">
        <f t="shared" ref="P78" si="166">IF(G79=0,,G78/G79)</f>
        <v>55.385410683515218</v>
      </c>
      <c r="Q78" s="172">
        <f t="shared" ref="Q78" si="167">IF(H79=0,,H78/H79)</f>
        <v>70.754769185961848</v>
      </c>
      <c r="R78" s="172">
        <f t="shared" ref="R78" si="168">IF(I79=0,,I78/I79)</f>
        <v>74.059058614564833</v>
      </c>
      <c r="S78" s="172">
        <f t="shared" ref="S78" si="169">IF(J79=0,,J78/J79)</f>
        <v>66.615514115514117</v>
      </c>
      <c r="T78" s="172">
        <f t="shared" ref="T78" si="170">IF(K79=0,,K78/K79)</f>
        <v>55.358055995773903</v>
      </c>
      <c r="U78" s="172">
        <f t="shared" ref="U78" si="171">IF(L79=0,,L78/L79)</f>
        <v>31.517445465306352</v>
      </c>
      <c r="V78" s="172">
        <f t="shared" ref="V78" si="172">IF(M79=0,,M78/M79)</f>
        <v>38.804471544715447</v>
      </c>
    </row>
    <row r="79" spans="2:22" customFormat="1" ht="15" customHeight="1">
      <c r="B79" s="69"/>
      <c r="C79" s="72"/>
      <c r="D79" s="72" t="s">
        <v>38</v>
      </c>
      <c r="E79" s="72"/>
      <c r="F79" s="42">
        <f>'Financial Statements'!F75</f>
        <v>9135</v>
      </c>
      <c r="G79" s="42">
        <f>'Financial Statements'!G75</f>
        <v>8705</v>
      </c>
      <c r="H79" s="42">
        <f>'Financial Statements'!H75</f>
        <v>6867</v>
      </c>
      <c r="I79" s="42">
        <f>'Financial Statements'!I75</f>
        <v>6756</v>
      </c>
      <c r="J79" s="42">
        <f>'Financial Statements'!J75</f>
        <v>7722</v>
      </c>
      <c r="K79" s="42">
        <f>'Financial Statements'!K75</f>
        <v>9465</v>
      </c>
      <c r="L79" s="42">
        <f>'Financial Statements'!L75</f>
        <v>17741</v>
      </c>
      <c r="M79" s="42">
        <f>'Financial Statements'!M75</f>
        <v>14760</v>
      </c>
      <c r="N79" s="73"/>
      <c r="O79" s="173"/>
      <c r="P79" s="173"/>
      <c r="Q79" s="173"/>
      <c r="R79" s="173"/>
      <c r="S79" s="173"/>
      <c r="T79" s="173"/>
      <c r="U79" s="173"/>
      <c r="V79" s="174"/>
    </row>
    <row r="80" spans="2:22" customFormat="1" ht="15" customHeight="1">
      <c r="B80" s="69"/>
      <c r="C80" s="72"/>
      <c r="D80" s="72"/>
      <c r="E80" s="72"/>
      <c r="F80" s="42"/>
      <c r="G80" s="42"/>
      <c r="H80" s="42"/>
      <c r="I80" s="42"/>
      <c r="J80" s="42"/>
      <c r="K80" s="42"/>
      <c r="L80" s="42"/>
      <c r="M80" s="42"/>
      <c r="N80" s="73"/>
      <c r="O80" s="173"/>
      <c r="P80" s="173"/>
      <c r="Q80" s="173"/>
      <c r="R80" s="173"/>
      <c r="S80" s="173"/>
      <c r="T80" s="173"/>
      <c r="U80" s="173"/>
      <c r="V80" s="174"/>
    </row>
    <row r="81" spans="2:24" customFormat="1" ht="15" customHeight="1">
      <c r="B81" s="69" t="s">
        <v>78</v>
      </c>
      <c r="C81" s="70" t="s">
        <v>64</v>
      </c>
      <c r="D81" s="71" t="s">
        <v>79</v>
      </c>
      <c r="E81" s="70" t="s">
        <v>64</v>
      </c>
      <c r="F81" s="75">
        <f>F79*365</f>
        <v>3334275</v>
      </c>
      <c r="G81" s="75">
        <f t="shared" ref="G81:M81" si="173">G79*365</f>
        <v>3177325</v>
      </c>
      <c r="H81" s="75">
        <f t="shared" si="173"/>
        <v>2506455</v>
      </c>
      <c r="I81" s="75">
        <f t="shared" si="173"/>
        <v>2465940</v>
      </c>
      <c r="J81" s="75">
        <f t="shared" si="173"/>
        <v>2818530</v>
      </c>
      <c r="K81" s="75">
        <f t="shared" si="173"/>
        <v>3454725</v>
      </c>
      <c r="L81" s="75">
        <f t="shared" si="173"/>
        <v>6475465</v>
      </c>
      <c r="M81" s="75">
        <f t="shared" si="173"/>
        <v>5387400</v>
      </c>
      <c r="N81" s="77" t="s">
        <v>64</v>
      </c>
      <c r="O81" s="175">
        <f t="shared" ref="O81" si="174">IF(F82=0,,F81/F82)</f>
        <v>6.865578368005008</v>
      </c>
      <c r="P81" s="176">
        <f t="shared" ref="P81" si="175">IF(G82=0,,G81/G82)</f>
        <v>6.590183145624624</v>
      </c>
      <c r="Q81" s="176">
        <f t="shared" ref="Q81" si="176">IF(H82=0,,H81/H82)</f>
        <v>5.1586628604594207</v>
      </c>
      <c r="R81" s="176">
        <f t="shared" ref="R81" si="177">IF(I82=0,,I81/I82)</f>
        <v>4.928499049651939</v>
      </c>
      <c r="S81" s="176">
        <f t="shared" ref="S81" si="178">IF(J82=0,,J81/J82)</f>
        <v>5.4792041290422917</v>
      </c>
      <c r="T81" s="176">
        <f t="shared" ref="T81" si="179">IF(K82=0,,K81/K82)</f>
        <v>6.5934396256231347</v>
      </c>
      <c r="U81" s="176">
        <f t="shared" ref="U81" si="180">IF(L82=0,,L81/L82)</f>
        <v>11.580887810269498</v>
      </c>
      <c r="V81" s="176">
        <f t="shared" ref="V81" si="181">IF(M82=0,,M81/M82)</f>
        <v>9.4061324757225613</v>
      </c>
      <c r="X81" t="s">
        <v>175</v>
      </c>
    </row>
    <row r="82" spans="2:24" customFormat="1" ht="15" customHeight="1">
      <c r="B82" s="69"/>
      <c r="C82" s="72"/>
      <c r="D82" s="72" t="str">
        <f>+D78</f>
        <v>Revenue</v>
      </c>
      <c r="E82" s="72"/>
      <c r="F82" s="42">
        <f>F78</f>
        <v>485651</v>
      </c>
      <c r="G82" s="42">
        <f t="shared" ref="G82:M82" si="182">G78</f>
        <v>482130</v>
      </c>
      <c r="H82" s="42">
        <f t="shared" si="182"/>
        <v>485873</v>
      </c>
      <c r="I82" s="42">
        <f t="shared" si="182"/>
        <v>500343</v>
      </c>
      <c r="J82" s="42">
        <f t="shared" si="182"/>
        <v>514405</v>
      </c>
      <c r="K82" s="42">
        <f t="shared" si="182"/>
        <v>523964</v>
      </c>
      <c r="L82" s="42">
        <f t="shared" si="182"/>
        <v>559151</v>
      </c>
      <c r="M82" s="42">
        <f t="shared" si="182"/>
        <v>572754</v>
      </c>
      <c r="N82" s="73"/>
      <c r="O82" s="167"/>
      <c r="P82" s="167"/>
      <c r="Q82" s="167"/>
      <c r="R82" s="167"/>
      <c r="S82" s="167"/>
      <c r="T82" s="167"/>
      <c r="U82" s="167"/>
      <c r="V82" s="160"/>
    </row>
    <row r="83" spans="2:24" customFormat="1" ht="15" customHeight="1">
      <c r="B83" s="69"/>
      <c r="C83" s="72"/>
      <c r="D83" s="72"/>
      <c r="E83" s="72"/>
      <c r="F83" s="42"/>
      <c r="G83" s="42"/>
      <c r="H83" s="42"/>
      <c r="I83" s="42"/>
      <c r="J83" s="42"/>
      <c r="K83" s="42"/>
      <c r="L83" s="42"/>
      <c r="M83" s="42"/>
      <c r="N83" s="73"/>
      <c r="O83" s="173"/>
      <c r="P83" s="173"/>
      <c r="Q83" s="173"/>
      <c r="R83" s="173"/>
      <c r="S83" s="173"/>
      <c r="T83" s="173"/>
      <c r="U83" s="173"/>
      <c r="V83" s="174"/>
    </row>
    <row r="84" spans="2:24" customFormat="1" ht="15" customHeight="1">
      <c r="B84" s="69" t="s">
        <v>75</v>
      </c>
      <c r="C84" s="70" t="s">
        <v>64</v>
      </c>
      <c r="D84" s="71" t="str">
        <f>D78</f>
        <v>Revenue</v>
      </c>
      <c r="E84" s="70" t="s">
        <v>64</v>
      </c>
      <c r="F84" s="108">
        <f>F82</f>
        <v>485651</v>
      </c>
      <c r="G84" s="108">
        <f t="shared" ref="G84:M84" si="183">G82</f>
        <v>482130</v>
      </c>
      <c r="H84" s="108">
        <f t="shared" si="183"/>
        <v>485873</v>
      </c>
      <c r="I84" s="108">
        <f t="shared" si="183"/>
        <v>500343</v>
      </c>
      <c r="J84" s="108">
        <f t="shared" si="183"/>
        <v>514405</v>
      </c>
      <c r="K84" s="108">
        <f t="shared" si="183"/>
        <v>523964</v>
      </c>
      <c r="L84" s="108">
        <f t="shared" si="183"/>
        <v>559151</v>
      </c>
      <c r="M84" s="108">
        <f t="shared" si="183"/>
        <v>572754</v>
      </c>
      <c r="N84" s="77" t="s">
        <v>64</v>
      </c>
      <c r="O84" s="172">
        <f t="shared" ref="O84" si="184">IF(F85=0,,F84/F85)</f>
        <v>71.651077013868402</v>
      </c>
      <c r="P84" s="172">
        <f t="shared" ref="P84" si="185">IF(G85=0,,G84/G85)</f>
        <v>85.727240398293034</v>
      </c>
      <c r="Q84" s="172">
        <f t="shared" ref="Q84" si="186">IF(H85=0,,H84/H85)</f>
        <v>83.268723221936582</v>
      </c>
      <c r="R84" s="172">
        <f t="shared" ref="R84" si="187">IF(I85=0,,I84/I85)</f>
        <v>89.124153900961886</v>
      </c>
      <c r="S84" s="172">
        <f t="shared" ref="S84" si="188">IF(J85=0,,J84/J85)</f>
        <v>81.872513130670058</v>
      </c>
      <c r="T84" s="172">
        <f t="shared" ref="T84" si="189">IF(K85=0,,K84/K85)</f>
        <v>83.380649267982179</v>
      </c>
      <c r="U84" s="172">
        <f t="shared" ref="U84" si="190">IF(L85=0,,L84/L85)</f>
        <v>85.812001227747089</v>
      </c>
      <c r="V84" s="172">
        <f t="shared" ref="V84" si="191">IF(M85=0,,M84/M85)</f>
        <v>69.173188405797106</v>
      </c>
    </row>
    <row r="85" spans="2:24" customFormat="1" ht="15" customHeight="1">
      <c r="B85" s="69"/>
      <c r="C85" s="72"/>
      <c r="D85" s="72" t="s">
        <v>39</v>
      </c>
      <c r="E85" s="72"/>
      <c r="F85" s="42">
        <f>'Financial Statements'!F76</f>
        <v>6778</v>
      </c>
      <c r="G85" s="42">
        <f>'Financial Statements'!G76</f>
        <v>5624</v>
      </c>
      <c r="H85" s="42">
        <f>'Financial Statements'!H76</f>
        <v>5835</v>
      </c>
      <c r="I85" s="42">
        <f>'Financial Statements'!I76</f>
        <v>5614</v>
      </c>
      <c r="J85" s="42">
        <f>'Financial Statements'!J76</f>
        <v>6283</v>
      </c>
      <c r="K85" s="42">
        <f>'Financial Statements'!K76</f>
        <v>6284</v>
      </c>
      <c r="L85" s="42">
        <f>'Financial Statements'!L76</f>
        <v>6516</v>
      </c>
      <c r="M85" s="42">
        <f>'Financial Statements'!M76</f>
        <v>8280</v>
      </c>
      <c r="N85" s="73"/>
      <c r="O85" s="173"/>
      <c r="P85" s="173"/>
      <c r="Q85" s="173"/>
      <c r="R85" s="173"/>
      <c r="S85" s="173"/>
      <c r="T85" s="173"/>
      <c r="U85" s="173"/>
      <c r="V85" s="174"/>
    </row>
    <row r="86" spans="2:24" customFormat="1" ht="15" customHeight="1">
      <c r="B86" s="69"/>
      <c r="C86" s="72"/>
      <c r="D86" s="72"/>
      <c r="E86" s="72"/>
      <c r="F86" s="42"/>
      <c r="G86" s="42"/>
      <c r="H86" s="42"/>
      <c r="I86" s="42"/>
      <c r="J86" s="42"/>
      <c r="K86" s="42"/>
      <c r="L86" s="42"/>
      <c r="M86" s="42"/>
      <c r="N86" s="73"/>
      <c r="O86" s="173"/>
      <c r="P86" s="173"/>
      <c r="Q86" s="173"/>
      <c r="R86" s="173"/>
      <c r="S86" s="173"/>
      <c r="T86" s="173"/>
      <c r="U86" s="173"/>
      <c r="V86" s="174"/>
    </row>
    <row r="87" spans="2:24" customFormat="1" ht="15" customHeight="1">
      <c r="B87" s="69" t="s">
        <v>80</v>
      </c>
      <c r="C87" s="70" t="s">
        <v>64</v>
      </c>
      <c r="D87" s="71" t="s">
        <v>81</v>
      </c>
      <c r="E87" s="70" t="s">
        <v>64</v>
      </c>
      <c r="F87" s="75">
        <f>F85*365</f>
        <v>2473970</v>
      </c>
      <c r="G87" s="75">
        <f t="shared" ref="G87:M87" si="192">G85*365</f>
        <v>2052760</v>
      </c>
      <c r="H87" s="75">
        <f t="shared" si="192"/>
        <v>2129775</v>
      </c>
      <c r="I87" s="75">
        <f t="shared" si="192"/>
        <v>2049110</v>
      </c>
      <c r="J87" s="75">
        <f t="shared" si="192"/>
        <v>2293295</v>
      </c>
      <c r="K87" s="75">
        <f t="shared" si="192"/>
        <v>2293660</v>
      </c>
      <c r="L87" s="75">
        <f t="shared" si="192"/>
        <v>2378340</v>
      </c>
      <c r="M87" s="75">
        <f t="shared" si="192"/>
        <v>3022200</v>
      </c>
      <c r="N87" s="77" t="s">
        <v>64</v>
      </c>
      <c r="O87" s="175">
        <f t="shared" ref="O87" si="193">IF(F88=0,,F87/F88)</f>
        <v>5.0941313824124732</v>
      </c>
      <c r="P87" s="177">
        <f t="shared" ref="P87" si="194">IF(G88=0,,G87/G88)</f>
        <v>4.2576898346918881</v>
      </c>
      <c r="Q87" s="177">
        <f t="shared" ref="Q87" si="195">IF(H88=0,,H87/H88)</f>
        <v>4.3833985424174626</v>
      </c>
      <c r="R87" s="177">
        <f t="shared" ref="R87" si="196">IF(I88=0,,I87/I88)</f>
        <v>4.0954105483638221</v>
      </c>
      <c r="S87" s="177">
        <f t="shared" ref="S87" si="197">IF(J88=0,,J87/J88)</f>
        <v>4.458150678939746</v>
      </c>
      <c r="T87" s="177">
        <f t="shared" ref="T87" si="198">IF(K88=0,,K87/K88)</f>
        <v>4.3775144857280273</v>
      </c>
      <c r="U87" s="177">
        <f t="shared" ref="U87" si="199">IF(L88=0,,L87/L88)</f>
        <v>4.253484300305284</v>
      </c>
      <c r="V87" s="177">
        <f t="shared" ref="V87" si="200">IF(M88=0,,M87/M88)</f>
        <v>5.2766109010150952</v>
      </c>
      <c r="X87" t="s">
        <v>176</v>
      </c>
    </row>
    <row r="88" spans="2:24" customFormat="1" ht="15" customHeight="1">
      <c r="B88" s="69"/>
      <c r="C88" s="72"/>
      <c r="D88" s="72" t="str">
        <f>+D84</f>
        <v>Revenue</v>
      </c>
      <c r="E88" s="72"/>
      <c r="F88" s="42">
        <f>F84</f>
        <v>485651</v>
      </c>
      <c r="G88" s="42">
        <f t="shared" ref="G88:M88" si="201">G84</f>
        <v>482130</v>
      </c>
      <c r="H88" s="42">
        <f t="shared" si="201"/>
        <v>485873</v>
      </c>
      <c r="I88" s="42">
        <f t="shared" si="201"/>
        <v>500343</v>
      </c>
      <c r="J88" s="42">
        <f t="shared" si="201"/>
        <v>514405</v>
      </c>
      <c r="K88" s="42">
        <f t="shared" si="201"/>
        <v>523964</v>
      </c>
      <c r="L88" s="42">
        <f t="shared" si="201"/>
        <v>559151</v>
      </c>
      <c r="M88" s="42">
        <f t="shared" si="201"/>
        <v>572754</v>
      </c>
      <c r="N88" s="73"/>
      <c r="O88" s="167"/>
      <c r="P88" s="167"/>
      <c r="Q88" s="167"/>
      <c r="R88" s="167"/>
      <c r="S88" s="167"/>
      <c r="T88" s="167"/>
      <c r="U88" s="167"/>
      <c r="V88" s="160"/>
    </row>
    <row r="89" spans="2:24" customFormat="1" ht="15" customHeight="1">
      <c r="B89" s="69"/>
      <c r="C89" s="72"/>
      <c r="D89" s="72"/>
      <c r="E89" s="72"/>
      <c r="F89" s="42"/>
      <c r="G89" s="42"/>
      <c r="H89" s="42"/>
      <c r="I89" s="42"/>
      <c r="J89" s="42"/>
      <c r="K89" s="42"/>
      <c r="L89" s="42"/>
      <c r="M89" s="42"/>
      <c r="N89" s="73"/>
      <c r="O89" s="173"/>
      <c r="P89" s="173"/>
      <c r="Q89" s="173"/>
      <c r="R89" s="173"/>
      <c r="S89" s="173"/>
      <c r="T89" s="173"/>
      <c r="U89" s="173"/>
      <c r="V89" s="174"/>
    </row>
    <row r="90" spans="2:24" customFormat="1" ht="15" customHeight="1">
      <c r="B90" s="69" t="s">
        <v>76</v>
      </c>
      <c r="C90" s="70" t="s">
        <v>64</v>
      </c>
      <c r="D90" s="71" t="str">
        <f>+D96</f>
        <v>COGS</v>
      </c>
      <c r="E90" s="70" t="s">
        <v>64</v>
      </c>
      <c r="F90" s="75">
        <f>-'Financial Statements'!F8</f>
        <v>355913</v>
      </c>
      <c r="G90" s="75">
        <f>-'Financial Statements'!G8</f>
        <v>351530</v>
      </c>
      <c r="H90" s="75">
        <f>-'Financial Statements'!H8</f>
        <v>351176</v>
      </c>
      <c r="I90" s="75">
        <f>-'Financial Statements'!I8</f>
        <v>362867</v>
      </c>
      <c r="J90" s="75">
        <f>-'Financial Statements'!J8</f>
        <v>374623</v>
      </c>
      <c r="K90" s="75">
        <f>-'Financial Statements'!K8</f>
        <v>383618</v>
      </c>
      <c r="L90" s="75">
        <f>-'Financial Statements'!L8</f>
        <v>409163</v>
      </c>
      <c r="M90" s="75">
        <f>-'Financial Statements'!M8</f>
        <v>418342</v>
      </c>
      <c r="N90" s="77" t="s">
        <v>64</v>
      </c>
      <c r="O90" s="172">
        <f t="shared" ref="O90" si="202">IF(F91=0,,F90/F91)</f>
        <v>7.5142615855589572</v>
      </c>
      <c r="P90" s="172">
        <f t="shared" ref="P90" si="203">IF(G91=0,,G90/G91)</f>
        <v>7.6569374863864086</v>
      </c>
      <c r="Q90" s="172">
        <f t="shared" ref="Q90" si="204">IF(H91=0,,H90/H91)</f>
        <v>7.806166225798564</v>
      </c>
      <c r="R90" s="172">
        <f t="shared" ref="R90" si="205">IF(I91=0,,I90/I91)</f>
        <v>7.6725800312936103</v>
      </c>
      <c r="S90" s="172">
        <f t="shared" ref="S90" si="206">IF(J91=0,,J90/J91)</f>
        <v>7.8222458865781341</v>
      </c>
      <c r="T90" s="172">
        <f t="shared" ref="T90" si="207">IF(K91=0,,K90/K91)</f>
        <v>8.329200772955252</v>
      </c>
      <c r="U90" s="172">
        <f t="shared" ref="U90" si="208">IF(L91=0,,L90/L91)</f>
        <v>6.2173377906093297</v>
      </c>
      <c r="V90" s="172">
        <f t="shared" ref="V90" si="209">IF(M91=0,,M90/M91)</f>
        <v>7.2090642770980526</v>
      </c>
    </row>
    <row r="91" spans="2:24" customFormat="1" ht="15" customHeight="1">
      <c r="B91" s="69"/>
      <c r="C91" s="72"/>
      <c r="D91" s="72" t="s">
        <v>56</v>
      </c>
      <c r="E91" s="72"/>
      <c r="F91" s="42">
        <f>'Financial Statements'!F77</f>
        <v>47365</v>
      </c>
      <c r="G91" s="42">
        <f>'Financial Statements'!G77</f>
        <v>45910</v>
      </c>
      <c r="H91" s="42">
        <f>'Financial Statements'!H77</f>
        <v>44987</v>
      </c>
      <c r="I91" s="42">
        <f>'Financial Statements'!I77</f>
        <v>47294</v>
      </c>
      <c r="J91" s="42">
        <f>'Financial Statements'!J77</f>
        <v>47892</v>
      </c>
      <c r="K91" s="42">
        <f>'Financial Statements'!K77</f>
        <v>46057</v>
      </c>
      <c r="L91" s="42">
        <f>'Financial Statements'!L77</f>
        <v>65810</v>
      </c>
      <c r="M91" s="42">
        <f>'Financial Statements'!M77</f>
        <v>58030</v>
      </c>
      <c r="N91" s="73"/>
      <c r="O91" s="173"/>
      <c r="P91" s="173"/>
      <c r="Q91" s="173"/>
      <c r="R91" s="173"/>
      <c r="S91" s="173"/>
      <c r="T91" s="173"/>
      <c r="U91" s="173"/>
      <c r="V91" s="174"/>
    </row>
    <row r="92" spans="2:24" customFormat="1" ht="15" customHeight="1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63"/>
      <c r="P92" s="163"/>
      <c r="Q92" s="163"/>
      <c r="R92" s="163"/>
      <c r="S92" s="163"/>
      <c r="T92" s="163"/>
      <c r="U92" s="163"/>
      <c r="V92" s="163"/>
    </row>
    <row r="93" spans="2:24" customFormat="1" ht="15" customHeight="1">
      <c r="B93" s="69" t="s">
        <v>82</v>
      </c>
      <c r="C93" s="70" t="s">
        <v>64</v>
      </c>
      <c r="D93" s="71" t="s">
        <v>83</v>
      </c>
      <c r="E93" s="70" t="s">
        <v>64</v>
      </c>
      <c r="F93" s="75">
        <f>F91*365</f>
        <v>17288225</v>
      </c>
      <c r="G93" s="75">
        <f t="shared" ref="G93:M93" si="210">G91*365</f>
        <v>16757150</v>
      </c>
      <c r="H93" s="75">
        <f t="shared" si="210"/>
        <v>16420255</v>
      </c>
      <c r="I93" s="75">
        <f t="shared" si="210"/>
        <v>17262310</v>
      </c>
      <c r="J93" s="75">
        <f t="shared" si="210"/>
        <v>17480580</v>
      </c>
      <c r="K93" s="75">
        <f t="shared" si="210"/>
        <v>16810805</v>
      </c>
      <c r="L93" s="75">
        <f t="shared" si="210"/>
        <v>24020650</v>
      </c>
      <c r="M93" s="75">
        <f t="shared" si="210"/>
        <v>21180950</v>
      </c>
      <c r="N93" s="77" t="s">
        <v>64</v>
      </c>
      <c r="O93" s="175">
        <f t="shared" ref="O93" si="211">IF(F94=0,,F93/F94)</f>
        <v>48.574300461067736</v>
      </c>
      <c r="P93" s="177">
        <f t="shared" ref="P93" si="212">IF(G94=0,,G93/G94)</f>
        <v>47.669188973914032</v>
      </c>
      <c r="Q93" s="177">
        <f t="shared" ref="Q93" si="213">IF(H94=0,,H93/H94)</f>
        <v>46.757907715789237</v>
      </c>
      <c r="R93" s="177">
        <f t="shared" ref="R93" si="214">IF(I94=0,,I93/I94)</f>
        <v>47.572002965273775</v>
      </c>
      <c r="S93" s="177">
        <f t="shared" ref="S93" si="215">IF(J94=0,,J93/J94)</f>
        <v>46.661790653537025</v>
      </c>
      <c r="T93" s="177">
        <f t="shared" ref="T93" si="216">IF(K94=0,,K93/K94)</f>
        <v>43.821731514162529</v>
      </c>
      <c r="U93" s="177">
        <f t="shared" ref="U93" si="217">IF(L94=0,,L93/L94)</f>
        <v>58.706799001864781</v>
      </c>
      <c r="V93" s="177">
        <f t="shared" ref="V93" si="218">IF(M94=0,,M93/M94)</f>
        <v>50.630704065095067</v>
      </c>
      <c r="X93" t="s">
        <v>177</v>
      </c>
    </row>
    <row r="94" spans="2:24" customFormat="1" ht="15" customHeight="1">
      <c r="B94" s="69"/>
      <c r="C94" s="72"/>
      <c r="D94" s="72" t="str">
        <f>+D90</f>
        <v>COGS</v>
      </c>
      <c r="E94" s="72"/>
      <c r="F94" s="42">
        <f>F90</f>
        <v>355913</v>
      </c>
      <c r="G94" s="42">
        <f t="shared" ref="G94:M94" si="219">G90</f>
        <v>351530</v>
      </c>
      <c r="H94" s="42">
        <f t="shared" si="219"/>
        <v>351176</v>
      </c>
      <c r="I94" s="42">
        <f t="shared" si="219"/>
        <v>362867</v>
      </c>
      <c r="J94" s="42">
        <f t="shared" si="219"/>
        <v>374623</v>
      </c>
      <c r="K94" s="42">
        <f t="shared" si="219"/>
        <v>383618</v>
      </c>
      <c r="L94" s="42">
        <f t="shared" si="219"/>
        <v>409163</v>
      </c>
      <c r="M94" s="42">
        <f t="shared" si="219"/>
        <v>418342</v>
      </c>
      <c r="N94" s="73"/>
      <c r="O94" s="173"/>
      <c r="P94" s="173"/>
      <c r="Q94" s="173"/>
      <c r="R94" s="173"/>
      <c r="S94" s="173"/>
      <c r="T94" s="173"/>
      <c r="U94" s="173"/>
      <c r="V94" s="174"/>
    </row>
    <row r="95" spans="2:24" customFormat="1" ht="15" customHeight="1">
      <c r="B95" s="69"/>
      <c r="C95" s="72"/>
      <c r="D95" s="72"/>
      <c r="E95" s="72"/>
      <c r="F95" s="42"/>
      <c r="G95" s="42"/>
      <c r="H95" s="42"/>
      <c r="I95" s="42"/>
      <c r="J95" s="42"/>
      <c r="K95" s="42"/>
      <c r="L95" s="42"/>
      <c r="M95" s="42"/>
      <c r="N95" s="73"/>
      <c r="O95" s="173"/>
      <c r="P95" s="173"/>
      <c r="Q95" s="173"/>
      <c r="R95" s="173"/>
      <c r="S95" s="173"/>
      <c r="T95" s="173"/>
      <c r="U95" s="173"/>
      <c r="V95" s="174"/>
    </row>
    <row r="96" spans="2:24" customFormat="1" ht="15" customHeight="1">
      <c r="B96" s="69" t="s">
        <v>77</v>
      </c>
      <c r="C96" s="70" t="s">
        <v>64</v>
      </c>
      <c r="D96" s="71" t="s">
        <v>3</v>
      </c>
      <c r="E96" s="70" t="s">
        <v>64</v>
      </c>
      <c r="F96" s="75">
        <f>F94</f>
        <v>355913</v>
      </c>
      <c r="G96" s="75">
        <f t="shared" ref="G96:M96" si="220">G94</f>
        <v>351530</v>
      </c>
      <c r="H96" s="75">
        <f t="shared" si="220"/>
        <v>351176</v>
      </c>
      <c r="I96" s="75">
        <f t="shared" si="220"/>
        <v>362867</v>
      </c>
      <c r="J96" s="75">
        <f t="shared" si="220"/>
        <v>374623</v>
      </c>
      <c r="K96" s="75">
        <f t="shared" si="220"/>
        <v>383618</v>
      </c>
      <c r="L96" s="75">
        <f t="shared" si="220"/>
        <v>409163</v>
      </c>
      <c r="M96" s="75">
        <f t="shared" si="220"/>
        <v>418342</v>
      </c>
      <c r="N96" s="77" t="s">
        <v>64</v>
      </c>
      <c r="O96" s="172">
        <f t="shared" ref="O96" si="221">IF(F97=0,,F96/F97)</f>
        <v>6.0753631599610811</v>
      </c>
      <c r="P96" s="172">
        <f t="shared" ref="P96" si="222">IF(G97=0,,G96/G97)</f>
        <v>5.9972703232960844</v>
      </c>
      <c r="Q96" s="172">
        <f t="shared" ref="Q96" si="223">IF(H97=0,,H96/H97)</f>
        <v>5.5735144743524634</v>
      </c>
      <c r="R96" s="172">
        <f t="shared" ref="R96" si="224">IF(I97=0,,I96/I97)</f>
        <v>5.2697105679722327</v>
      </c>
      <c r="S96" s="172">
        <f t="shared" ref="S96" si="225">IF(J97=0,,J96/J97)</f>
        <v>5.3788820767585106</v>
      </c>
      <c r="T96" s="172">
        <f t="shared" ref="T96" si="226">IF(K97=0,,K96/K97)</f>
        <v>5.5157946196206993</v>
      </c>
      <c r="U96" s="172">
        <f t="shared" ref="U96" si="227">IF(L97=0,,L96/L97)</f>
        <v>4.6842322178845777</v>
      </c>
      <c r="V96" s="172">
        <f t="shared" ref="V96" si="228">IF(M97=0,,M96/M97)</f>
        <v>5.0910529134011586</v>
      </c>
    </row>
    <row r="97" spans="2:24" customFormat="1" ht="15" customHeight="1">
      <c r="B97" s="69"/>
      <c r="C97" s="72"/>
      <c r="D97" s="72" t="s">
        <v>45</v>
      </c>
      <c r="E97" s="72"/>
      <c r="F97" s="42">
        <f>'Financial Statements'!F88</f>
        <v>58583</v>
      </c>
      <c r="G97" s="42">
        <f>'Financial Statements'!G88</f>
        <v>58615</v>
      </c>
      <c r="H97" s="42">
        <f>'Financial Statements'!H88</f>
        <v>63008</v>
      </c>
      <c r="I97" s="42">
        <f>'Financial Statements'!I88</f>
        <v>68859</v>
      </c>
      <c r="J97" s="42">
        <f>'Financial Statements'!J88</f>
        <v>69647</v>
      </c>
      <c r="K97" s="42">
        <f>'Financial Statements'!K88</f>
        <v>69549</v>
      </c>
      <c r="L97" s="42">
        <f>'Financial Statements'!L88</f>
        <v>87349</v>
      </c>
      <c r="M97" s="42">
        <f>'Financial Statements'!M88</f>
        <v>82172</v>
      </c>
      <c r="N97" s="73"/>
      <c r="O97" s="173"/>
      <c r="P97" s="173"/>
      <c r="Q97" s="173"/>
      <c r="R97" s="173"/>
      <c r="S97" s="173"/>
      <c r="T97" s="173"/>
      <c r="U97" s="173"/>
      <c r="V97" s="174"/>
    </row>
    <row r="98" spans="2:24" customFormat="1" ht="15" customHeight="1">
      <c r="B98" s="69"/>
      <c r="C98" s="72"/>
      <c r="D98" s="72"/>
      <c r="E98" s="72"/>
      <c r="F98" s="42"/>
      <c r="G98" s="42"/>
      <c r="H98" s="42"/>
      <c r="I98" s="42"/>
      <c r="J98" s="42"/>
      <c r="K98" s="42"/>
      <c r="L98" s="42"/>
      <c r="M98" s="42"/>
      <c r="N98" s="73"/>
      <c r="O98" s="167"/>
      <c r="P98" s="167"/>
      <c r="Q98" s="167"/>
      <c r="R98" s="167"/>
      <c r="S98" s="167"/>
      <c r="T98" s="167"/>
      <c r="U98" s="167"/>
      <c r="V98" s="160"/>
    </row>
    <row r="99" spans="2:24" customFormat="1" ht="15" customHeight="1">
      <c r="B99" s="69" t="s">
        <v>84</v>
      </c>
      <c r="C99" s="70" t="s">
        <v>64</v>
      </c>
      <c r="D99" s="71" t="s">
        <v>85</v>
      </c>
      <c r="E99" s="70" t="s">
        <v>64</v>
      </c>
      <c r="F99" s="75">
        <f>F97*365</f>
        <v>21382795</v>
      </c>
      <c r="G99" s="75">
        <f t="shared" ref="G99:M99" si="229">G97*365</f>
        <v>21394475</v>
      </c>
      <c r="H99" s="75">
        <f t="shared" si="229"/>
        <v>22997920</v>
      </c>
      <c r="I99" s="75">
        <f t="shared" si="229"/>
        <v>25133535</v>
      </c>
      <c r="J99" s="75">
        <f t="shared" si="229"/>
        <v>25421155</v>
      </c>
      <c r="K99" s="75">
        <f t="shared" si="229"/>
        <v>25385385</v>
      </c>
      <c r="L99" s="75">
        <f t="shared" si="229"/>
        <v>31882385</v>
      </c>
      <c r="M99" s="75">
        <f t="shared" si="229"/>
        <v>29992780</v>
      </c>
      <c r="N99" s="77" t="s">
        <v>64</v>
      </c>
      <c r="O99" s="175">
        <f t="shared" ref="O99" si="230">IF(F100=0,,F99/F100)</f>
        <v>60.078713056280606</v>
      </c>
      <c r="P99" s="177">
        <f t="shared" ref="P99" si="231">IF(G100=0,,G99/G100)</f>
        <v>60.861021818905925</v>
      </c>
      <c r="Q99" s="177">
        <f t="shared" ref="Q99" si="232">IF(H100=0,,H99/H100)</f>
        <v>65.488302161878948</v>
      </c>
      <c r="R99" s="177">
        <f t="shared" ref="R99" si="233">IF(I100=0,,I99/I100)</f>
        <v>69.263766063047896</v>
      </c>
      <c r="S99" s="177">
        <f t="shared" ref="S99" si="234">IF(J100=0,,J99/J100)</f>
        <v>67.857966542363926</v>
      </c>
      <c r="T99" s="177">
        <f t="shared" ref="T99" si="235">IF(K100=0,,K99/K100)</f>
        <v>66.173602385706616</v>
      </c>
      <c r="U99" s="177">
        <f t="shared" ref="U99" si="236">IF(L100=0,,L99/L100)</f>
        <v>77.920987479317532</v>
      </c>
      <c r="V99" s="177">
        <f t="shared" ref="V99" si="237">IF(M100=0,,M99/M100)</f>
        <v>71.694403143839253</v>
      </c>
      <c r="X99" t="s">
        <v>178</v>
      </c>
    </row>
    <row r="100" spans="2:24" customFormat="1" ht="15" customHeight="1">
      <c r="B100" s="69"/>
      <c r="C100" s="72"/>
      <c r="D100" s="72" t="s">
        <v>3</v>
      </c>
      <c r="E100" s="72"/>
      <c r="F100" s="42">
        <f>F96</f>
        <v>355913</v>
      </c>
      <c r="G100" s="42">
        <f t="shared" ref="G100:M100" si="238">G96</f>
        <v>351530</v>
      </c>
      <c r="H100" s="42">
        <f t="shared" si="238"/>
        <v>351176</v>
      </c>
      <c r="I100" s="42">
        <f t="shared" si="238"/>
        <v>362867</v>
      </c>
      <c r="J100" s="42">
        <f t="shared" si="238"/>
        <v>374623</v>
      </c>
      <c r="K100" s="42">
        <f t="shared" si="238"/>
        <v>383618</v>
      </c>
      <c r="L100" s="42">
        <f t="shared" si="238"/>
        <v>409163</v>
      </c>
      <c r="M100" s="42">
        <f t="shared" si="238"/>
        <v>418342</v>
      </c>
      <c r="N100" s="73"/>
      <c r="O100" s="173"/>
      <c r="P100" s="173"/>
      <c r="Q100" s="173"/>
      <c r="R100" s="173"/>
      <c r="S100" s="173"/>
      <c r="T100" s="173"/>
      <c r="U100" s="173"/>
      <c r="V100" s="174"/>
    </row>
    <row r="101" spans="2:24" customFormat="1" ht="15" customHeight="1">
      <c r="O101" s="171"/>
      <c r="P101" s="171"/>
      <c r="Q101" s="171"/>
      <c r="R101" s="171"/>
      <c r="S101" s="171"/>
      <c r="T101" s="171"/>
      <c r="U101" s="171"/>
      <c r="V101" s="171"/>
    </row>
    <row r="102" spans="2:24" ht="15" customHeight="1">
      <c r="B102" s="149" t="s">
        <v>158</v>
      </c>
      <c r="C102" s="119" t="s">
        <v>64</v>
      </c>
      <c r="D102" s="121" t="s">
        <v>86</v>
      </c>
      <c r="E102" s="120" t="s">
        <v>64</v>
      </c>
      <c r="O102" s="175">
        <f>+O87+O93-O99</f>
        <v>-6.410281212800399</v>
      </c>
      <c r="P102" s="178">
        <f t="shared" ref="P102:V102" si="239">+P87+P93-P99</f>
        <v>-8.934143010300005</v>
      </c>
      <c r="Q102" s="178">
        <f t="shared" si="239"/>
        <v>-14.346995903672251</v>
      </c>
      <c r="R102" s="178">
        <f t="shared" si="239"/>
        <v>-17.596352549410298</v>
      </c>
      <c r="S102" s="178">
        <f t="shared" si="239"/>
        <v>-16.738025209887155</v>
      </c>
      <c r="T102" s="178">
        <f t="shared" si="239"/>
        <v>-17.974356385816058</v>
      </c>
      <c r="U102" s="178">
        <f t="shared" si="239"/>
        <v>-14.96070417714747</v>
      </c>
      <c r="V102" s="178">
        <f t="shared" si="239"/>
        <v>-15.787088177729089</v>
      </c>
      <c r="X102" s="2" t="s">
        <v>180</v>
      </c>
    </row>
    <row r="103" spans="2:24" customFormat="1" ht="15" customHeight="1">
      <c r="B103" s="78"/>
      <c r="C103" s="78"/>
      <c r="D103" s="78"/>
      <c r="E103" s="78"/>
      <c r="F103" s="78"/>
      <c r="G103" s="78"/>
      <c r="H103" s="78"/>
      <c r="I103" s="78"/>
      <c r="J103" s="78"/>
      <c r="K103" s="78"/>
      <c r="L103" s="78"/>
      <c r="M103" s="78"/>
      <c r="N103" s="78"/>
      <c r="O103" s="170"/>
      <c r="P103" s="170"/>
      <c r="Q103" s="170"/>
      <c r="R103" s="170"/>
      <c r="S103" s="170"/>
      <c r="T103" s="170"/>
      <c r="U103" s="170"/>
      <c r="V103" s="170"/>
      <c r="X103" t="s">
        <v>179</v>
      </c>
    </row>
    <row r="104" spans="2:24" customFormat="1" ht="15" customHeight="1">
      <c r="O104" s="171"/>
      <c r="P104" s="171"/>
      <c r="Q104" s="171"/>
      <c r="R104" s="171"/>
      <c r="S104" s="171"/>
      <c r="T104" s="171"/>
      <c r="U104" s="171"/>
      <c r="V104" s="171"/>
    </row>
    <row r="105" spans="2:24" customFormat="1" ht="15" customHeight="1">
      <c r="B105" s="10" t="s">
        <v>57</v>
      </c>
      <c r="C105" s="11"/>
      <c r="D105" s="12"/>
      <c r="E105" s="12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2:24" customFormat="1" ht="15" customHeight="1">
      <c r="B106" s="15"/>
      <c r="C106" s="4"/>
      <c r="D106" s="16"/>
      <c r="E106" s="16"/>
      <c r="F106" s="17"/>
      <c r="G106" s="17"/>
      <c r="H106" s="17"/>
      <c r="I106" s="76"/>
      <c r="J106" s="76"/>
      <c r="K106" s="76"/>
      <c r="L106" s="76"/>
      <c r="M106" s="76"/>
      <c r="N106" s="14"/>
      <c r="O106" s="161"/>
      <c r="P106" s="162"/>
      <c r="Q106" s="161"/>
      <c r="R106" s="161"/>
      <c r="S106" s="161"/>
      <c r="T106" s="161"/>
      <c r="U106" s="161"/>
      <c r="V106" s="161"/>
    </row>
    <row r="107" spans="2:24" customFormat="1" ht="15" customHeight="1" thickBot="1">
      <c r="B107" s="19" t="s">
        <v>163</v>
      </c>
      <c r="C107" s="4"/>
      <c r="D107" s="6"/>
      <c r="E107" s="6"/>
      <c r="F107" s="153">
        <f>+$F$4</f>
        <v>1</v>
      </c>
      <c r="G107" s="153">
        <f>+$G$4</f>
        <v>2</v>
      </c>
      <c r="H107" s="153">
        <f>+$H$4</f>
        <v>3</v>
      </c>
      <c r="I107" s="153">
        <f>+$I$4</f>
        <v>4</v>
      </c>
      <c r="J107" s="153">
        <f>+$J$4</f>
        <v>5</v>
      </c>
      <c r="K107" s="153">
        <f>+$K$4</f>
        <v>6</v>
      </c>
      <c r="L107" s="153">
        <f>+$L$4</f>
        <v>7</v>
      </c>
      <c r="M107" s="153">
        <f>+$M$4</f>
        <v>8</v>
      </c>
      <c r="N107" s="14"/>
      <c r="O107" s="153">
        <f>+F107</f>
        <v>1</v>
      </c>
      <c r="P107" s="153">
        <f t="shared" ref="P107" si="240">+G107</f>
        <v>2</v>
      </c>
      <c r="Q107" s="153">
        <f t="shared" ref="Q107" si="241">+H107</f>
        <v>3</v>
      </c>
      <c r="R107" s="153">
        <f t="shared" ref="R107" si="242">+I107</f>
        <v>4</v>
      </c>
      <c r="S107" s="153">
        <f t="shared" ref="S107" si="243">+J107</f>
        <v>5</v>
      </c>
      <c r="T107" s="153">
        <f t="shared" ref="T107" si="244">+K107</f>
        <v>6</v>
      </c>
      <c r="U107" s="153">
        <f t="shared" ref="U107" si="245">+L107</f>
        <v>7</v>
      </c>
      <c r="V107" s="153">
        <f t="shared" ref="V107" si="246">+M107</f>
        <v>8</v>
      </c>
    </row>
    <row r="108" spans="2:24" customFormat="1" ht="15" customHeight="1">
      <c r="B108" s="19"/>
      <c r="C108" s="4"/>
      <c r="D108" s="6"/>
      <c r="E108" s="6"/>
      <c r="F108" s="6"/>
      <c r="G108" s="6"/>
      <c r="H108" s="6"/>
      <c r="I108" s="20"/>
      <c r="J108" s="20"/>
      <c r="K108" s="20"/>
      <c r="L108" s="20"/>
      <c r="M108" s="20"/>
      <c r="N108" s="2"/>
      <c r="O108" s="163"/>
      <c r="P108" s="162"/>
      <c r="Q108" s="163"/>
      <c r="R108" s="163"/>
      <c r="S108" s="163"/>
      <c r="T108" s="163"/>
      <c r="U108" s="163"/>
      <c r="V108" s="163"/>
    </row>
    <row r="109" spans="2:24" customFormat="1" ht="15" customHeight="1">
      <c r="B109" s="19"/>
      <c r="C109" s="4"/>
      <c r="D109" s="6"/>
      <c r="E109" s="6"/>
      <c r="F109" s="6"/>
      <c r="G109" s="6"/>
      <c r="H109" s="6"/>
      <c r="I109" s="14"/>
      <c r="J109" s="14"/>
      <c r="K109" s="14"/>
      <c r="L109" s="14"/>
      <c r="M109" s="14"/>
      <c r="N109" s="14"/>
      <c r="O109" s="161"/>
      <c r="P109" s="161"/>
      <c r="Q109" s="161"/>
      <c r="R109" s="161"/>
      <c r="S109" s="161"/>
      <c r="T109" s="161"/>
      <c r="U109" s="161"/>
      <c r="V109" s="161"/>
    </row>
    <row r="110" spans="2:24" customFormat="1" ht="15" customHeight="1">
      <c r="B110" s="69" t="s">
        <v>90</v>
      </c>
      <c r="C110" s="70" t="s">
        <v>64</v>
      </c>
      <c r="D110" s="71" t="str">
        <f>+D73</f>
        <v>Total Assets</v>
      </c>
      <c r="E110" s="70" t="s">
        <v>64</v>
      </c>
      <c r="F110" s="75">
        <f>F73</f>
        <v>203706</v>
      </c>
      <c r="G110" s="75">
        <f t="shared" ref="G110:M110" si="247">G73</f>
        <v>199581</v>
      </c>
      <c r="H110" s="75">
        <f t="shared" si="247"/>
        <v>198825</v>
      </c>
      <c r="I110" s="75">
        <f t="shared" si="247"/>
        <v>204522</v>
      </c>
      <c r="J110" s="75">
        <f t="shared" si="247"/>
        <v>219295</v>
      </c>
      <c r="K110" s="75">
        <f t="shared" si="247"/>
        <v>236495</v>
      </c>
      <c r="L110" s="75">
        <f t="shared" si="247"/>
        <v>252496</v>
      </c>
      <c r="M110" s="75">
        <f t="shared" si="247"/>
        <v>244860</v>
      </c>
      <c r="N110" s="77" t="s">
        <v>64</v>
      </c>
      <c r="O110" s="172">
        <f>IF(F111=0,,F110/F111)</f>
        <v>2.5027151878516842</v>
      </c>
      <c r="P110" s="172">
        <f t="shared" ref="P110" si="248">IF(G111=0,,G110/G111)</f>
        <v>2.4778511657934597</v>
      </c>
      <c r="Q110" s="172">
        <f t="shared" ref="Q110" si="249">IF(H111=0,,H110/H111)</f>
        <v>2.5556569577624102</v>
      </c>
      <c r="R110" s="172">
        <f t="shared" ref="R110" si="250">IF(I111=0,,I110/I111)</f>
        <v>2.6264880761278557</v>
      </c>
      <c r="S110" s="172">
        <f t="shared" ref="S110" si="251">IF(J111=0,,J110/J111)</f>
        <v>3.0249255131317589</v>
      </c>
      <c r="T110" s="172">
        <f t="shared" ref="T110" si="252">IF(K111=0,,K110/K111)</f>
        <v>3.1672447736008249</v>
      </c>
      <c r="U110" s="172">
        <f t="shared" ref="U110" si="253">IF(L111=0,,L110/L111)</f>
        <v>3.1201235712079085</v>
      </c>
      <c r="V110" s="172">
        <f t="shared" ref="V110" si="254">IF(M111=0,,M110/M111)</f>
        <v>2.9411552736838313</v>
      </c>
    </row>
    <row r="111" spans="2:24" customFormat="1" ht="15" customHeight="1">
      <c r="B111" s="69"/>
      <c r="C111" s="72"/>
      <c r="D111" s="72" t="str">
        <f>+D8</f>
        <v>Equity</v>
      </c>
      <c r="E111" s="72"/>
      <c r="F111" s="42">
        <f>F8</f>
        <v>81394</v>
      </c>
      <c r="G111" s="42">
        <f t="shared" ref="G111:M111" si="255">G8</f>
        <v>80546</v>
      </c>
      <c r="H111" s="42">
        <f t="shared" si="255"/>
        <v>77798</v>
      </c>
      <c r="I111" s="42">
        <f t="shared" si="255"/>
        <v>77869</v>
      </c>
      <c r="J111" s="42">
        <f t="shared" si="255"/>
        <v>72496</v>
      </c>
      <c r="K111" s="42">
        <f t="shared" si="255"/>
        <v>74669</v>
      </c>
      <c r="L111" s="42">
        <f t="shared" si="255"/>
        <v>80925</v>
      </c>
      <c r="M111" s="42">
        <f t="shared" si="255"/>
        <v>83253</v>
      </c>
      <c r="N111" s="73"/>
      <c r="O111" s="173"/>
      <c r="P111" s="173"/>
      <c r="Q111" s="173"/>
      <c r="R111" s="173"/>
      <c r="S111" s="173"/>
      <c r="T111" s="173"/>
      <c r="U111" s="173"/>
      <c r="V111" s="174"/>
    </row>
    <row r="112" spans="2:24" customFormat="1" ht="15" customHeight="1">
      <c r="B112" s="69"/>
      <c r="C112" s="72"/>
      <c r="D112" s="72"/>
      <c r="E112" s="72"/>
      <c r="F112" s="42"/>
      <c r="G112" s="42"/>
      <c r="H112" s="42"/>
      <c r="I112" s="42"/>
      <c r="J112" s="42"/>
      <c r="K112" s="42"/>
      <c r="L112" s="42"/>
      <c r="M112" s="42"/>
      <c r="N112" s="73"/>
      <c r="O112" s="173"/>
      <c r="P112" s="173"/>
      <c r="Q112" s="173"/>
      <c r="R112" s="173"/>
      <c r="S112" s="173"/>
      <c r="T112" s="173"/>
      <c r="U112" s="173"/>
      <c r="V112" s="174"/>
    </row>
    <row r="113" spans="2:24" customFormat="1" ht="15" customHeight="1">
      <c r="B113" s="117" t="s">
        <v>159</v>
      </c>
      <c r="C113" s="70" t="s">
        <v>64</v>
      </c>
      <c r="D113" s="71" t="s">
        <v>49</v>
      </c>
      <c r="E113" s="70" t="s">
        <v>64</v>
      </c>
      <c r="F113" s="75">
        <f>'Financial Statements'!F93</f>
        <v>122312</v>
      </c>
      <c r="G113" s="75">
        <f>'Financial Statements'!G93</f>
        <v>119035</v>
      </c>
      <c r="H113" s="75">
        <f>'Financial Statements'!H93</f>
        <v>121027</v>
      </c>
      <c r="I113" s="75">
        <f>'Financial Statements'!I93</f>
        <v>126653</v>
      </c>
      <c r="J113" s="75">
        <f>'Financial Statements'!J93</f>
        <v>146799</v>
      </c>
      <c r="K113" s="75">
        <f>'Financial Statements'!K93</f>
        <v>161826</v>
      </c>
      <c r="L113" s="75">
        <f>'Financial Statements'!L93</f>
        <v>171571</v>
      </c>
      <c r="M113" s="75">
        <f>'Financial Statements'!M93</f>
        <v>161607</v>
      </c>
      <c r="N113" s="77" t="s">
        <v>64</v>
      </c>
      <c r="O113" s="172">
        <f t="shared" ref="O113" si="256">IF(F114=0,,F113/F114)</f>
        <v>1.5027151878516845</v>
      </c>
      <c r="P113" s="172">
        <f t="shared" ref="P113" si="257">IF(G114=0,,G113/G114)</f>
        <v>1.4778511657934597</v>
      </c>
      <c r="Q113" s="172">
        <f t="shared" ref="Q113" si="258">IF(H114=0,,H113/H114)</f>
        <v>1.5556569577624104</v>
      </c>
      <c r="R113" s="172">
        <f t="shared" ref="R113" si="259">IF(I114=0,,I113/I114)</f>
        <v>1.6264880761278557</v>
      </c>
      <c r="S113" s="172">
        <f t="shared" ref="S113" si="260">IF(J114=0,,J113/J114)</f>
        <v>2.0249255131317589</v>
      </c>
      <c r="T113" s="172">
        <f t="shared" ref="T113" si="261">IF(K114=0,,K113/K114)</f>
        <v>2.1672447736008249</v>
      </c>
      <c r="U113" s="172">
        <f t="shared" ref="U113" si="262">IF(L114=0,,L113/L114)</f>
        <v>2.1201235712079085</v>
      </c>
      <c r="V113" s="172">
        <f t="shared" ref="V113" si="263">IF(M114=0,,M113/M114)</f>
        <v>1.9411552736838311</v>
      </c>
    </row>
    <row r="114" spans="2:24" customFormat="1" ht="15" customHeight="1">
      <c r="B114" s="69"/>
      <c r="C114" s="72"/>
      <c r="D114" s="72" t="str">
        <f>+D111</f>
        <v>Equity</v>
      </c>
      <c r="E114" s="72"/>
      <c r="F114" s="42">
        <f>F111</f>
        <v>81394</v>
      </c>
      <c r="G114" s="42">
        <f t="shared" ref="G114:M114" si="264">G111</f>
        <v>80546</v>
      </c>
      <c r="H114" s="42">
        <f t="shared" si="264"/>
        <v>77798</v>
      </c>
      <c r="I114" s="42">
        <f t="shared" si="264"/>
        <v>77869</v>
      </c>
      <c r="J114" s="42">
        <f t="shared" si="264"/>
        <v>72496</v>
      </c>
      <c r="K114" s="42">
        <f t="shared" si="264"/>
        <v>74669</v>
      </c>
      <c r="L114" s="42">
        <f t="shared" si="264"/>
        <v>80925</v>
      </c>
      <c r="M114" s="42">
        <f t="shared" si="264"/>
        <v>83253</v>
      </c>
      <c r="N114" s="73"/>
      <c r="O114" s="173"/>
      <c r="P114" s="173"/>
      <c r="Q114" s="173"/>
      <c r="R114" s="173"/>
      <c r="S114" s="173"/>
      <c r="T114" s="173"/>
      <c r="U114" s="173"/>
      <c r="V114" s="174"/>
    </row>
    <row r="115" spans="2:24" customFormat="1" ht="15" customHeight="1">
      <c r="O115" s="171"/>
      <c r="P115" s="171"/>
      <c r="Q115" s="171"/>
      <c r="R115" s="171"/>
      <c r="S115" s="171"/>
      <c r="T115" s="171"/>
      <c r="U115" s="171"/>
      <c r="V115" s="171"/>
    </row>
    <row r="116" spans="2:24" customFormat="1" ht="15" customHeight="1">
      <c r="B116" s="69" t="s">
        <v>91</v>
      </c>
      <c r="C116" s="70" t="s">
        <v>64</v>
      </c>
      <c r="D116" s="150" t="s">
        <v>160</v>
      </c>
      <c r="E116" s="70" t="s">
        <v>64</v>
      </c>
      <c r="F116" s="75">
        <f>F61</f>
        <v>63729</v>
      </c>
      <c r="G116" s="75">
        <f t="shared" ref="G116:M116" si="265">G61</f>
        <v>60420</v>
      </c>
      <c r="H116" s="75">
        <f t="shared" si="265"/>
        <v>58019</v>
      </c>
      <c r="I116" s="75">
        <f t="shared" si="265"/>
        <v>57794</v>
      </c>
      <c r="J116" s="75">
        <f t="shared" si="265"/>
        <v>77152</v>
      </c>
      <c r="K116" s="75">
        <f t="shared" si="265"/>
        <v>92277</v>
      </c>
      <c r="L116" s="75">
        <f t="shared" si="265"/>
        <v>84222</v>
      </c>
      <c r="M116" s="75">
        <f t="shared" si="265"/>
        <v>79435</v>
      </c>
      <c r="N116" s="77" t="s">
        <v>64</v>
      </c>
      <c r="O116" s="172">
        <f t="shared" ref="O116" si="266">IF(F117=0,,F116/F117)</f>
        <v>0.78296926063346195</v>
      </c>
      <c r="P116" s="172">
        <f t="shared" ref="P116" si="267">IF(G117=0,,G116/G117)</f>
        <v>0.75013036029101388</v>
      </c>
      <c r="Q116" s="172">
        <f t="shared" ref="Q116" si="268">IF(H117=0,,H116/H117)</f>
        <v>0.74576467261369184</v>
      </c>
      <c r="R116" s="172">
        <f t="shared" ref="R116" si="269">IF(I117=0,,I116/I117)</f>
        <v>0.74219522531430993</v>
      </c>
      <c r="S116" s="172">
        <f t="shared" ref="S116" si="270">IF(J117=0,,J116/J117)</f>
        <v>1.0642242330611345</v>
      </c>
      <c r="T116" s="172">
        <f t="shared" ref="T116" si="271">IF(K117=0,,K116/K117)</f>
        <v>1.2358140593820728</v>
      </c>
      <c r="U116" s="172">
        <f t="shared" ref="U116" si="272">IF(L117=0,,L116/L117)</f>
        <v>1.0407414272474513</v>
      </c>
      <c r="V116" s="172">
        <f t="shared" ref="V116" si="273">IF(M117=0,,M116/M117)</f>
        <v>0.95413979075829103</v>
      </c>
      <c r="X116" s="2"/>
    </row>
    <row r="117" spans="2:24" customFormat="1" ht="15" customHeight="1">
      <c r="B117" s="69"/>
      <c r="C117" s="72"/>
      <c r="D117" s="72" t="str">
        <f>+D114</f>
        <v>Equity</v>
      </c>
      <c r="E117" s="72"/>
      <c r="F117" s="42">
        <f>F114</f>
        <v>81394</v>
      </c>
      <c r="G117" s="42">
        <f t="shared" ref="G117:M117" si="274">G114</f>
        <v>80546</v>
      </c>
      <c r="H117" s="42">
        <f t="shared" si="274"/>
        <v>77798</v>
      </c>
      <c r="I117" s="42">
        <f t="shared" si="274"/>
        <v>77869</v>
      </c>
      <c r="J117" s="42">
        <f t="shared" si="274"/>
        <v>72496</v>
      </c>
      <c r="K117" s="42">
        <f t="shared" si="274"/>
        <v>74669</v>
      </c>
      <c r="L117" s="42">
        <f t="shared" si="274"/>
        <v>80925</v>
      </c>
      <c r="M117" s="42">
        <f t="shared" si="274"/>
        <v>83253</v>
      </c>
      <c r="N117" s="73"/>
      <c r="O117" s="173"/>
      <c r="P117" s="173"/>
      <c r="Q117" s="173"/>
      <c r="R117" s="173"/>
      <c r="S117" s="173"/>
      <c r="T117" s="173"/>
      <c r="U117" s="173"/>
      <c r="V117" s="174"/>
    </row>
    <row r="118" spans="2:24" customFormat="1" ht="15" customHeight="1">
      <c r="O118" s="171"/>
      <c r="P118" s="171"/>
      <c r="Q118" s="171"/>
      <c r="R118" s="171"/>
      <c r="S118" s="171"/>
      <c r="T118" s="171"/>
      <c r="U118" s="171"/>
      <c r="V118" s="171"/>
    </row>
    <row r="119" spans="2:24" customFormat="1" ht="15" customHeight="1">
      <c r="B119" s="69" t="s">
        <v>139</v>
      </c>
      <c r="C119" s="70" t="s">
        <v>64</v>
      </c>
      <c r="D119" s="150" t="s">
        <v>160</v>
      </c>
      <c r="E119" s="70" t="s">
        <v>64</v>
      </c>
      <c r="F119" s="75">
        <f>F116</f>
        <v>63729</v>
      </c>
      <c r="G119" s="75">
        <f t="shared" ref="G119:M119" si="275">G116</f>
        <v>60420</v>
      </c>
      <c r="H119" s="75">
        <f t="shared" si="275"/>
        <v>58019</v>
      </c>
      <c r="I119" s="75">
        <f t="shared" si="275"/>
        <v>57794</v>
      </c>
      <c r="J119" s="75">
        <f t="shared" si="275"/>
        <v>77152</v>
      </c>
      <c r="K119" s="75">
        <f t="shared" si="275"/>
        <v>92277</v>
      </c>
      <c r="L119" s="75">
        <f t="shared" si="275"/>
        <v>84222</v>
      </c>
      <c r="M119" s="75">
        <f t="shared" si="275"/>
        <v>79435</v>
      </c>
      <c r="N119" s="77" t="s">
        <v>64</v>
      </c>
      <c r="O119" s="172">
        <f t="shared" ref="O119" si="276">IF(F120=0,,F119/F120)</f>
        <v>1.7767152694527308</v>
      </c>
      <c r="P119" s="172">
        <f t="shared" ref="P119" si="277">IF(G120=0,,G119/G120)</f>
        <v>1.8213607451843365</v>
      </c>
      <c r="Q119" s="172">
        <f t="shared" ref="Q119" si="278">IF(H120=0,,H119/H120)</f>
        <v>1.8021681058582344</v>
      </c>
      <c r="R119" s="172">
        <f t="shared" ref="R119" si="279">IF(I120=0,,I119/I120)</f>
        <v>2.1272037984467591</v>
      </c>
      <c r="S119" s="172">
        <f t="shared" ref="S119" si="280">IF(J120=0,,J119/J120)</f>
        <v>3.2474113982658475</v>
      </c>
      <c r="T119" s="172">
        <f t="shared" ref="T119" si="281">IF(K120=0,,K119/K120)</f>
        <v>2.7800138583436267</v>
      </c>
      <c r="U119" s="172">
        <f t="shared" ref="U119" si="282">IF(L120=0,,L119/L120)</f>
        <v>2.4981313400961027</v>
      </c>
      <c r="V119" s="172">
        <f t="shared" ref="V119" si="283">IF(M120=0,,M119/M120)</f>
        <v>2.5687999223878668</v>
      </c>
      <c r="X119" t="s">
        <v>181</v>
      </c>
    </row>
    <row r="120" spans="2:24" customFormat="1" ht="15" customHeight="1">
      <c r="B120" s="69"/>
      <c r="C120" s="72"/>
      <c r="D120" s="72" t="s">
        <v>7</v>
      </c>
      <c r="E120" s="72"/>
      <c r="F120" s="42">
        <f>F28</f>
        <v>35869</v>
      </c>
      <c r="G120" s="42">
        <f t="shared" ref="G120:M120" si="284">G28</f>
        <v>33173</v>
      </c>
      <c r="H120" s="42">
        <f t="shared" si="284"/>
        <v>32194</v>
      </c>
      <c r="I120" s="42">
        <f t="shared" si="284"/>
        <v>27169</v>
      </c>
      <c r="J120" s="42">
        <f t="shared" si="284"/>
        <v>23758</v>
      </c>
      <c r="K120" s="42">
        <f t="shared" si="284"/>
        <v>33193</v>
      </c>
      <c r="L120" s="42">
        <f t="shared" si="284"/>
        <v>33714</v>
      </c>
      <c r="M120" s="42">
        <f t="shared" si="284"/>
        <v>30923</v>
      </c>
      <c r="N120" s="73"/>
      <c r="O120" s="173"/>
      <c r="P120" s="173"/>
      <c r="Q120" s="173"/>
      <c r="R120" s="173"/>
      <c r="S120" s="173"/>
      <c r="T120" s="173"/>
      <c r="U120" s="173"/>
      <c r="V120" s="174"/>
    </row>
    <row r="121" spans="2:24" customFormat="1" ht="15" customHeight="1">
      <c r="B121" s="69"/>
      <c r="C121" s="72"/>
      <c r="D121" s="72"/>
      <c r="E121" s="72"/>
      <c r="F121" s="42"/>
      <c r="G121" s="42"/>
      <c r="H121" s="42"/>
      <c r="I121" s="42"/>
      <c r="J121" s="42"/>
      <c r="K121" s="42"/>
      <c r="L121" s="42"/>
      <c r="M121" s="42"/>
      <c r="N121" s="73"/>
      <c r="O121" s="173"/>
      <c r="P121" s="173"/>
      <c r="Q121" s="173"/>
      <c r="R121" s="173"/>
      <c r="S121" s="173"/>
      <c r="T121" s="173"/>
      <c r="U121" s="173"/>
      <c r="V121" s="174"/>
    </row>
    <row r="122" spans="2:24" customFormat="1" ht="15" customHeight="1">
      <c r="B122" s="69" t="s">
        <v>140</v>
      </c>
      <c r="C122" s="70" t="s">
        <v>64</v>
      </c>
      <c r="D122" s="150" t="s">
        <v>161</v>
      </c>
      <c r="E122" s="70" t="s">
        <v>64</v>
      </c>
      <c r="F122" s="75">
        <f>F119-F79</f>
        <v>54594</v>
      </c>
      <c r="G122" s="75">
        <f t="shared" ref="G122:M122" si="285">G119-G79</f>
        <v>51715</v>
      </c>
      <c r="H122" s="75">
        <f t="shared" si="285"/>
        <v>51152</v>
      </c>
      <c r="I122" s="75">
        <f t="shared" si="285"/>
        <v>51038</v>
      </c>
      <c r="J122" s="75">
        <f t="shared" si="285"/>
        <v>69430</v>
      </c>
      <c r="K122" s="75">
        <f t="shared" si="285"/>
        <v>82812</v>
      </c>
      <c r="L122" s="75">
        <f t="shared" si="285"/>
        <v>66481</v>
      </c>
      <c r="M122" s="75">
        <f t="shared" si="285"/>
        <v>64675</v>
      </c>
      <c r="N122" s="77" t="s">
        <v>64</v>
      </c>
      <c r="O122" s="172">
        <f t="shared" ref="O122" si="286">IF(F123=0,,F122/F123)</f>
        <v>1.5220385290919736</v>
      </c>
      <c r="P122" s="172">
        <f t="shared" ref="P122" si="287">IF(G123=0,,G122/G123)</f>
        <v>1.5589485424893739</v>
      </c>
      <c r="Q122" s="172">
        <f t="shared" ref="Q122" si="288">IF(H123=0,,H122/H123)</f>
        <v>1.5888674908368019</v>
      </c>
      <c r="R122" s="172">
        <f t="shared" ref="R122" si="289">IF(I123=0,,I122/I123)</f>
        <v>1.8785380396775737</v>
      </c>
      <c r="S122" s="172">
        <f t="shared" ref="S122" si="290">IF(J123=0,,J122/J123)</f>
        <v>2.9223840390605269</v>
      </c>
      <c r="T122" s="172">
        <f t="shared" ref="T122" si="291">IF(K123=0,,K122/K123)</f>
        <v>2.4948633748079416</v>
      </c>
      <c r="U122" s="172">
        <f t="shared" ref="U122" si="292">IF(L123=0,,L122/L123)</f>
        <v>1.971910778904906</v>
      </c>
      <c r="V122" s="172">
        <f t="shared" ref="V122" si="293">IF(M123=0,,M122/M123)</f>
        <v>2.0914853022022442</v>
      </c>
    </row>
    <row r="123" spans="2:24" customFormat="1" ht="15" customHeight="1">
      <c r="B123" s="69"/>
      <c r="C123" s="72"/>
      <c r="D123" s="72" t="s">
        <v>7</v>
      </c>
      <c r="E123" s="72"/>
      <c r="F123" s="42">
        <f>F120</f>
        <v>35869</v>
      </c>
      <c r="G123" s="42">
        <f t="shared" ref="G123:M123" si="294">G120</f>
        <v>33173</v>
      </c>
      <c r="H123" s="42">
        <f t="shared" si="294"/>
        <v>32194</v>
      </c>
      <c r="I123" s="42">
        <f t="shared" si="294"/>
        <v>27169</v>
      </c>
      <c r="J123" s="42">
        <f t="shared" si="294"/>
        <v>23758</v>
      </c>
      <c r="K123" s="42">
        <f t="shared" si="294"/>
        <v>33193</v>
      </c>
      <c r="L123" s="42">
        <f t="shared" si="294"/>
        <v>33714</v>
      </c>
      <c r="M123" s="42">
        <f t="shared" si="294"/>
        <v>30923</v>
      </c>
      <c r="N123" s="73"/>
      <c r="O123" s="173"/>
      <c r="P123" s="173"/>
      <c r="Q123" s="173"/>
      <c r="R123" s="173"/>
      <c r="S123" s="173"/>
      <c r="T123" s="173"/>
      <c r="U123" s="173"/>
      <c r="V123" s="174"/>
    </row>
    <row r="124" spans="2:24" customFormat="1" ht="15" customHeight="1">
      <c r="B124" s="78"/>
      <c r="C124" s="78"/>
      <c r="D124" s="78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170"/>
      <c r="P124" s="170"/>
      <c r="Q124" s="170"/>
      <c r="R124" s="170"/>
      <c r="S124" s="170"/>
      <c r="T124" s="170"/>
      <c r="U124" s="170"/>
      <c r="V124" s="170"/>
    </row>
    <row r="125" spans="2:24" customFormat="1" ht="15" customHeight="1">
      <c r="O125" s="171"/>
      <c r="P125" s="171"/>
      <c r="Q125" s="171"/>
      <c r="R125" s="171"/>
      <c r="S125" s="171"/>
      <c r="T125" s="171"/>
      <c r="U125" s="171"/>
      <c r="V125" s="171"/>
    </row>
    <row r="126" spans="2:24" customFormat="1" ht="15" customHeight="1">
      <c r="B126" s="10" t="s">
        <v>61</v>
      </c>
      <c r="C126" s="11"/>
      <c r="D126" s="12"/>
      <c r="E126" s="12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2:24" customFormat="1" ht="15" customHeight="1">
      <c r="B127" s="15"/>
      <c r="C127" s="4"/>
      <c r="D127" s="16"/>
      <c r="E127" s="16"/>
      <c r="F127" s="17"/>
      <c r="G127" s="17"/>
      <c r="H127" s="17"/>
      <c r="I127" s="76"/>
      <c r="J127" s="76"/>
      <c r="K127" s="76"/>
      <c r="L127" s="76"/>
      <c r="M127" s="76"/>
      <c r="N127" s="14"/>
      <c r="O127" s="161"/>
      <c r="P127" s="162"/>
      <c r="Q127" s="161"/>
      <c r="R127" s="161"/>
      <c r="S127" s="161"/>
      <c r="T127" s="161"/>
      <c r="U127" s="161"/>
      <c r="V127" s="161"/>
    </row>
    <row r="128" spans="2:24" customFormat="1" ht="15" customHeight="1" thickBot="1">
      <c r="B128" s="19" t="s">
        <v>163</v>
      </c>
      <c r="C128" s="4"/>
      <c r="D128" s="6"/>
      <c r="E128" s="6"/>
      <c r="F128" s="153">
        <f>+$F$4</f>
        <v>1</v>
      </c>
      <c r="G128" s="153">
        <f>+$G$4</f>
        <v>2</v>
      </c>
      <c r="H128" s="153">
        <f>+$H$4</f>
        <v>3</v>
      </c>
      <c r="I128" s="153">
        <f>+$I$4</f>
        <v>4</v>
      </c>
      <c r="J128" s="153">
        <f>+$J$4</f>
        <v>5</v>
      </c>
      <c r="K128" s="153">
        <f>+$K$4</f>
        <v>6</v>
      </c>
      <c r="L128" s="153">
        <f>+$L$4</f>
        <v>7</v>
      </c>
      <c r="M128" s="153">
        <f>+$M$4</f>
        <v>8</v>
      </c>
      <c r="N128" s="14"/>
      <c r="O128" s="153">
        <f>+F128</f>
        <v>1</v>
      </c>
      <c r="P128" s="153">
        <f t="shared" ref="P128" si="295">+G128</f>
        <v>2</v>
      </c>
      <c r="Q128" s="153">
        <f t="shared" ref="Q128" si="296">+H128</f>
        <v>3</v>
      </c>
      <c r="R128" s="153">
        <f t="shared" ref="R128" si="297">+I128</f>
        <v>4</v>
      </c>
      <c r="S128" s="153">
        <f t="shared" ref="S128" si="298">+J128</f>
        <v>5</v>
      </c>
      <c r="T128" s="153">
        <f t="shared" ref="T128" si="299">+K128</f>
        <v>6</v>
      </c>
      <c r="U128" s="153">
        <f t="shared" ref="U128" si="300">+L128</f>
        <v>7</v>
      </c>
      <c r="V128" s="153">
        <f t="shared" ref="V128" si="301">+M128</f>
        <v>8</v>
      </c>
    </row>
    <row r="129" spans="2:24" customFormat="1" ht="15" customHeight="1">
      <c r="B129" s="19"/>
      <c r="C129" s="4"/>
      <c r="D129" s="6"/>
      <c r="E129" s="6"/>
      <c r="F129" s="6"/>
      <c r="G129" s="6"/>
      <c r="H129" s="6"/>
      <c r="I129" s="20"/>
      <c r="J129" s="20"/>
      <c r="K129" s="20"/>
      <c r="L129" s="20"/>
      <c r="M129" s="20"/>
      <c r="N129" s="2"/>
      <c r="O129" s="163"/>
      <c r="P129" s="162"/>
      <c r="Q129" s="163"/>
      <c r="R129" s="163"/>
      <c r="S129" s="163"/>
      <c r="T129" s="163"/>
      <c r="U129" s="163"/>
      <c r="V129" s="163"/>
    </row>
    <row r="130" spans="2:24" customFormat="1" ht="15" customHeight="1">
      <c r="B130" s="19"/>
      <c r="C130" s="4"/>
      <c r="D130" s="6"/>
      <c r="E130" s="6"/>
      <c r="F130" s="6"/>
      <c r="G130" s="6"/>
      <c r="H130" s="6"/>
      <c r="I130" s="14"/>
      <c r="J130" s="14"/>
      <c r="K130" s="14"/>
      <c r="L130" s="14"/>
      <c r="M130" s="14"/>
      <c r="N130" s="14"/>
      <c r="O130" s="161"/>
      <c r="P130" s="161"/>
      <c r="Q130" s="161"/>
      <c r="R130" s="161"/>
      <c r="S130" s="161"/>
      <c r="T130" s="161"/>
      <c r="U130" s="161"/>
      <c r="V130" s="161"/>
    </row>
    <row r="131" spans="2:24" customFormat="1" ht="15" customHeight="1">
      <c r="B131" s="69" t="s">
        <v>125</v>
      </c>
      <c r="C131" s="70" t="s">
        <v>64</v>
      </c>
      <c r="D131" s="71" t="s">
        <v>92</v>
      </c>
      <c r="E131" s="70" t="s">
        <v>64</v>
      </c>
      <c r="F131" s="75">
        <f>'Financial Statements'!F78</f>
        <v>63278</v>
      </c>
      <c r="G131" s="75">
        <f>'Financial Statements'!G78</f>
        <v>60239</v>
      </c>
      <c r="H131" s="75">
        <f>'Financial Statements'!H78</f>
        <v>57689</v>
      </c>
      <c r="I131" s="75">
        <f>'Financial Statements'!I78</f>
        <v>59664</v>
      </c>
      <c r="J131" s="75">
        <f>'Financial Statements'!J78</f>
        <v>61897</v>
      </c>
      <c r="K131" s="75">
        <f>'Financial Statements'!K78</f>
        <v>61806</v>
      </c>
      <c r="L131" s="75">
        <f>'Financial Statements'!L78</f>
        <v>90067</v>
      </c>
      <c r="M131" s="75">
        <f>'Financial Statements'!M78</f>
        <v>81070</v>
      </c>
      <c r="N131" s="77" t="s">
        <v>64</v>
      </c>
      <c r="O131" s="172">
        <f>IF(F132=0,,F131/F132)</f>
        <v>0.96945091310209586</v>
      </c>
      <c r="P131" s="172">
        <f t="shared" ref="P131" si="302">IF(G132=0,,G131/G132)</f>
        <v>0.93221807827419179</v>
      </c>
      <c r="Q131" s="172">
        <f t="shared" ref="Q131" si="303">IF(H132=0,,H131/H132)</f>
        <v>0.86195613196270615</v>
      </c>
      <c r="R131" s="172">
        <f t="shared" ref="R131" si="304">IF(I132=0,,I131/I132)</f>
        <v>0.75984768405904157</v>
      </c>
      <c r="S131" s="172">
        <f t="shared" ref="S131" si="305">IF(J132=0,,J131/J132)</f>
        <v>0.79890806303806294</v>
      </c>
      <c r="T131" s="172">
        <f t="shared" ref="T131" si="306">IF(K132=0,,K131/K132)</f>
        <v>0.7945237177015041</v>
      </c>
      <c r="U131" s="172">
        <f t="shared" ref="U131" si="307">IF(L132=0,,L131/L132)</f>
        <v>0.97217334988396564</v>
      </c>
      <c r="V131" s="172">
        <f t="shared" ref="V131" si="308">IF(M132=0,,M131/M132)</f>
        <v>0.92779729683333523</v>
      </c>
      <c r="X131" t="s">
        <v>182</v>
      </c>
    </row>
    <row r="132" spans="2:24" customFormat="1" ht="15" customHeight="1">
      <c r="B132" s="69"/>
      <c r="C132" s="72"/>
      <c r="D132" s="72" t="s">
        <v>93</v>
      </c>
      <c r="E132" s="72"/>
      <c r="F132" s="42">
        <f>'Financial Statements'!F90</f>
        <v>65272</v>
      </c>
      <c r="G132" s="42">
        <f>'Financial Statements'!G90</f>
        <v>64619</v>
      </c>
      <c r="H132" s="42">
        <f>'Financial Statements'!H90</f>
        <v>66928</v>
      </c>
      <c r="I132" s="42">
        <f>'Financial Statements'!I90</f>
        <v>78521</v>
      </c>
      <c r="J132" s="42">
        <f>'Financial Statements'!J90</f>
        <v>77477</v>
      </c>
      <c r="K132" s="42">
        <f>'Financial Statements'!K90</f>
        <v>77790</v>
      </c>
      <c r="L132" s="42">
        <f>'Financial Statements'!L90</f>
        <v>92645</v>
      </c>
      <c r="M132" s="42">
        <f>'Financial Statements'!M90</f>
        <v>87379</v>
      </c>
      <c r="N132" s="73"/>
      <c r="O132" s="173"/>
      <c r="P132" s="173"/>
      <c r="Q132" s="173"/>
      <c r="R132" s="173"/>
      <c r="S132" s="173"/>
      <c r="T132" s="173"/>
      <c r="U132" s="173"/>
      <c r="V132" s="174"/>
    </row>
    <row r="133" spans="2:24" customFormat="1" ht="15" customHeight="1">
      <c r="B133" s="69"/>
      <c r="C133" s="72"/>
      <c r="D133" s="72"/>
      <c r="E133" s="72"/>
      <c r="F133" s="42"/>
      <c r="G133" s="42"/>
      <c r="H133" s="42"/>
      <c r="I133" s="42"/>
      <c r="J133" s="42"/>
      <c r="K133" s="42"/>
      <c r="L133" s="42"/>
      <c r="M133" s="42"/>
      <c r="N133" s="73"/>
      <c r="O133" s="173"/>
      <c r="P133" s="173"/>
      <c r="Q133" s="173"/>
      <c r="R133" s="173"/>
      <c r="S133" s="173"/>
      <c r="T133" s="173"/>
      <c r="U133" s="173"/>
      <c r="V133" s="174"/>
    </row>
    <row r="134" spans="2:24" customFormat="1" ht="15" customHeight="1">
      <c r="B134" s="69" t="s">
        <v>127</v>
      </c>
      <c r="C134" s="70" t="s">
        <v>64</v>
      </c>
      <c r="D134" s="71" t="s">
        <v>94</v>
      </c>
      <c r="E134" s="70" t="s">
        <v>64</v>
      </c>
      <c r="F134" s="75">
        <f>F131-F91</f>
        <v>15913</v>
      </c>
      <c r="G134" s="75">
        <f t="shared" ref="G134:M134" si="309">G131-G91</f>
        <v>14329</v>
      </c>
      <c r="H134" s="75">
        <f t="shared" si="309"/>
        <v>12702</v>
      </c>
      <c r="I134" s="75">
        <f t="shared" si="309"/>
        <v>12370</v>
      </c>
      <c r="J134" s="75">
        <f t="shared" si="309"/>
        <v>14005</v>
      </c>
      <c r="K134" s="75">
        <f t="shared" si="309"/>
        <v>15749</v>
      </c>
      <c r="L134" s="75">
        <f t="shared" si="309"/>
        <v>24257</v>
      </c>
      <c r="M134" s="75">
        <f t="shared" si="309"/>
        <v>23040</v>
      </c>
      <c r="N134" s="77" t="s">
        <v>64</v>
      </c>
      <c r="O134" s="172">
        <f t="shared" ref="O134" si="310">IF(F135=0,,F134/F135)</f>
        <v>0.24379519548964335</v>
      </c>
      <c r="P134" s="172">
        <f t="shared" ref="P134" si="311">IF(G135=0,,G134/G135)</f>
        <v>0.22174592612080038</v>
      </c>
      <c r="Q134" s="172">
        <f t="shared" ref="Q134" si="312">IF(H135=0,,H134/H135)</f>
        <v>0.1897860387281855</v>
      </c>
      <c r="R134" s="172">
        <f t="shared" ref="R134" si="313">IF(I135=0,,I134/I135)</f>
        <v>0.15753747405152763</v>
      </c>
      <c r="S134" s="172">
        <f t="shared" ref="S134" si="314">IF(J135=0,,J134/J135)</f>
        <v>0.18076332330885295</v>
      </c>
      <c r="T134" s="172">
        <f t="shared" ref="T134" si="315">IF(K135=0,,K134/K135)</f>
        <v>0.20245532844838668</v>
      </c>
      <c r="U134" s="172">
        <f t="shared" ref="U134" si="316">IF(L135=0,,L134/L135)</f>
        <v>0.26182740568838037</v>
      </c>
      <c r="V134" s="172">
        <f t="shared" ref="V134" si="317">IF(M135=0,,M134/M135)</f>
        <v>0.2636789159866787</v>
      </c>
    </row>
    <row r="135" spans="2:24" customFormat="1" ht="15" customHeight="1">
      <c r="B135" s="69"/>
      <c r="C135" s="72"/>
      <c r="D135" s="72" t="str">
        <f>+D132</f>
        <v>Current Liabilities</v>
      </c>
      <c r="E135" s="72"/>
      <c r="F135" s="42">
        <f>F132</f>
        <v>65272</v>
      </c>
      <c r="G135" s="42">
        <f t="shared" ref="G135:M135" si="318">G132</f>
        <v>64619</v>
      </c>
      <c r="H135" s="42">
        <f t="shared" si="318"/>
        <v>66928</v>
      </c>
      <c r="I135" s="42">
        <f t="shared" si="318"/>
        <v>78521</v>
      </c>
      <c r="J135" s="42">
        <f t="shared" si="318"/>
        <v>77477</v>
      </c>
      <c r="K135" s="42">
        <f t="shared" si="318"/>
        <v>77790</v>
      </c>
      <c r="L135" s="42">
        <f t="shared" si="318"/>
        <v>92645</v>
      </c>
      <c r="M135" s="42">
        <f t="shared" si="318"/>
        <v>87379</v>
      </c>
      <c r="N135" s="73"/>
      <c r="O135" s="173"/>
      <c r="P135" s="173"/>
      <c r="Q135" s="173"/>
      <c r="R135" s="173"/>
      <c r="S135" s="173"/>
      <c r="T135" s="173"/>
      <c r="U135" s="173"/>
      <c r="V135" s="174"/>
    </row>
    <row r="136" spans="2:24" customFormat="1" ht="15" customHeight="1">
      <c r="O136" s="171"/>
      <c r="P136" s="171"/>
      <c r="Q136" s="171"/>
      <c r="R136" s="171"/>
      <c r="S136" s="171"/>
      <c r="T136" s="171"/>
      <c r="U136" s="171"/>
      <c r="V136" s="171"/>
    </row>
    <row r="137" spans="2:24" customFormat="1" ht="15" customHeight="1">
      <c r="B137" s="69" t="s">
        <v>128</v>
      </c>
      <c r="C137" s="70" t="s">
        <v>64</v>
      </c>
      <c r="D137" s="71" t="s">
        <v>7</v>
      </c>
      <c r="E137" s="70" t="s">
        <v>64</v>
      </c>
      <c r="F137" s="75">
        <f>F123</f>
        <v>35869</v>
      </c>
      <c r="G137" s="75">
        <f t="shared" ref="G137:M137" si="319">G123</f>
        <v>33173</v>
      </c>
      <c r="H137" s="75">
        <f t="shared" si="319"/>
        <v>32194</v>
      </c>
      <c r="I137" s="75">
        <f t="shared" si="319"/>
        <v>27169</v>
      </c>
      <c r="J137" s="75">
        <f t="shared" si="319"/>
        <v>23758</v>
      </c>
      <c r="K137" s="75">
        <f t="shared" si="319"/>
        <v>33193</v>
      </c>
      <c r="L137" s="75">
        <f t="shared" si="319"/>
        <v>33714</v>
      </c>
      <c r="M137" s="75">
        <f t="shared" si="319"/>
        <v>30923</v>
      </c>
      <c r="N137" s="77" t="s">
        <v>64</v>
      </c>
      <c r="O137" s="172">
        <f t="shared" ref="O137" si="320">IF(F138=0,,F137/F138)</f>
        <v>14.574969524583503</v>
      </c>
      <c r="P137" s="172">
        <f t="shared" ref="P137" si="321">IF(G138=0,,G137/G138)</f>
        <v>13.01923076923077</v>
      </c>
      <c r="Q137" s="172">
        <f t="shared" ref="Q137" si="322">IF(H138=0,,H137/H138)</f>
        <v>13.601182931981411</v>
      </c>
      <c r="R137" s="172">
        <f t="shared" ref="R137" si="323">IF(I138=0,,I137/I138)</f>
        <v>11.660515021459227</v>
      </c>
      <c r="S137" s="172">
        <f t="shared" ref="S137" si="324">IF(J138=0,,J137/J138)</f>
        <v>10.127024722932651</v>
      </c>
      <c r="T137" s="172">
        <f t="shared" ref="T137" si="325">IF(K138=0,,K137/K138)</f>
        <v>12.771450557906887</v>
      </c>
      <c r="U137" s="172">
        <f t="shared" ref="U137" si="326">IF(L138=0,,L137/L138)</f>
        <v>14.563282937365011</v>
      </c>
      <c r="V137" s="172">
        <f t="shared" ref="V137" si="327">IF(M138=0,,M137/M138)</f>
        <v>15.508024072216649</v>
      </c>
    </row>
    <row r="138" spans="2:24" customFormat="1" ht="15" customHeight="1">
      <c r="B138" s="69"/>
      <c r="C138" s="72"/>
      <c r="D138" s="72" t="s">
        <v>10</v>
      </c>
      <c r="E138" s="72"/>
      <c r="F138" s="42">
        <f>F60</f>
        <v>2461</v>
      </c>
      <c r="G138" s="42">
        <f t="shared" ref="G138:M138" si="328">G60</f>
        <v>2548</v>
      </c>
      <c r="H138" s="42">
        <f t="shared" si="328"/>
        <v>2367</v>
      </c>
      <c r="I138" s="42">
        <f t="shared" si="328"/>
        <v>2330</v>
      </c>
      <c r="J138" s="42">
        <f t="shared" si="328"/>
        <v>2346</v>
      </c>
      <c r="K138" s="42">
        <f t="shared" si="328"/>
        <v>2599</v>
      </c>
      <c r="L138" s="42">
        <f t="shared" si="328"/>
        <v>2315</v>
      </c>
      <c r="M138" s="42">
        <f t="shared" si="328"/>
        <v>1994</v>
      </c>
      <c r="N138" s="73"/>
      <c r="O138" s="173"/>
      <c r="P138" s="173"/>
      <c r="Q138" s="173"/>
      <c r="R138" s="173"/>
      <c r="S138" s="173"/>
      <c r="T138" s="173"/>
      <c r="U138" s="173"/>
      <c r="V138" s="174"/>
    </row>
    <row r="139" spans="2:24" customFormat="1" ht="15" customHeight="1">
      <c r="B139" s="78"/>
      <c r="C139" s="78"/>
      <c r="D139" s="78"/>
      <c r="E139" s="78"/>
      <c r="F139" s="78"/>
      <c r="G139" s="78"/>
      <c r="H139" s="78"/>
      <c r="I139" s="78"/>
      <c r="J139" s="78"/>
      <c r="K139" s="78"/>
      <c r="L139" s="78"/>
      <c r="M139" s="78"/>
      <c r="N139" s="78"/>
      <c r="O139" s="170"/>
      <c r="P139" s="170"/>
      <c r="Q139" s="170"/>
      <c r="R139" s="170"/>
      <c r="S139" s="170"/>
      <c r="T139" s="170"/>
      <c r="U139" s="170"/>
      <c r="V139" s="170"/>
    </row>
    <row r="140" spans="2:24" customFormat="1" ht="15" customHeight="1">
      <c r="O140" s="171"/>
      <c r="P140" s="171"/>
      <c r="Q140" s="171"/>
      <c r="R140" s="171"/>
      <c r="S140" s="171"/>
      <c r="T140" s="171"/>
      <c r="U140" s="171"/>
      <c r="V140" s="171"/>
    </row>
    <row r="141" spans="2:24" customFormat="1" ht="15" customHeight="1">
      <c r="B141" s="10" t="s">
        <v>95</v>
      </c>
      <c r="C141" s="11"/>
      <c r="D141" s="12"/>
      <c r="E141" s="12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2:24" customFormat="1" ht="15" customHeight="1">
      <c r="B142" s="15"/>
      <c r="C142" s="4"/>
      <c r="D142" s="16"/>
      <c r="E142" s="16"/>
      <c r="F142" s="17"/>
      <c r="G142" s="17"/>
      <c r="H142" s="17"/>
      <c r="I142" s="76"/>
      <c r="J142" s="76"/>
      <c r="K142" s="76"/>
      <c r="L142" s="76"/>
      <c r="M142" s="76"/>
      <c r="N142" s="14"/>
      <c r="O142" s="161"/>
      <c r="P142" s="162"/>
      <c r="Q142" s="161"/>
      <c r="R142" s="161"/>
      <c r="S142" s="161"/>
      <c r="T142" s="161"/>
      <c r="U142" s="161"/>
      <c r="V142" s="161"/>
    </row>
    <row r="143" spans="2:24" customFormat="1" ht="15" customHeight="1" thickBot="1">
      <c r="B143" s="19" t="s">
        <v>163</v>
      </c>
      <c r="C143" s="4"/>
      <c r="D143" s="6"/>
      <c r="E143" s="6"/>
      <c r="F143" s="153">
        <f>+$F$4</f>
        <v>1</v>
      </c>
      <c r="G143" s="153">
        <f>+$G$4</f>
        <v>2</v>
      </c>
      <c r="H143" s="153">
        <f>+$H$4</f>
        <v>3</v>
      </c>
      <c r="I143" s="153">
        <f>+$I$4</f>
        <v>4</v>
      </c>
      <c r="J143" s="153">
        <f>+$J$4</f>
        <v>5</v>
      </c>
      <c r="K143" s="153">
        <f>+$K$4</f>
        <v>6</v>
      </c>
      <c r="L143" s="153">
        <f>+$L$4</f>
        <v>7</v>
      </c>
      <c r="M143" s="153">
        <f>+$M$4</f>
        <v>8</v>
      </c>
      <c r="N143" s="14"/>
      <c r="O143" s="153">
        <f>+F143</f>
        <v>1</v>
      </c>
      <c r="P143" s="153">
        <f t="shared" ref="P143" si="329">+G143</f>
        <v>2</v>
      </c>
      <c r="Q143" s="153">
        <f t="shared" ref="Q143" si="330">+H143</f>
        <v>3</v>
      </c>
      <c r="R143" s="153">
        <f t="shared" ref="R143" si="331">+I143</f>
        <v>4</v>
      </c>
      <c r="S143" s="153">
        <f t="shared" ref="S143" si="332">+J143</f>
        <v>5</v>
      </c>
      <c r="T143" s="153">
        <f t="shared" ref="T143" si="333">+K143</f>
        <v>6</v>
      </c>
      <c r="U143" s="153">
        <f t="shared" ref="U143" si="334">+L143</f>
        <v>7</v>
      </c>
      <c r="V143" s="153">
        <f t="shared" ref="V143" si="335">+M143</f>
        <v>8</v>
      </c>
    </row>
    <row r="144" spans="2:24" customFormat="1" ht="15" customHeight="1">
      <c r="B144" s="19"/>
      <c r="C144" s="4"/>
      <c r="D144" s="6"/>
      <c r="E144" s="6"/>
      <c r="F144" s="6"/>
      <c r="G144" s="6"/>
      <c r="H144" s="6"/>
      <c r="I144" s="20"/>
      <c r="J144" s="20"/>
      <c r="K144" s="20"/>
      <c r="L144" s="20"/>
      <c r="M144" s="20"/>
      <c r="N144" s="2"/>
      <c r="O144" s="163"/>
      <c r="P144" s="162"/>
      <c r="Q144" s="163"/>
      <c r="R144" s="163"/>
      <c r="S144" s="163"/>
      <c r="T144" s="163"/>
      <c r="U144" s="163"/>
      <c r="V144" s="163"/>
    </row>
    <row r="145" spans="2:22" customFormat="1" ht="15" customHeight="1">
      <c r="B145" s="19"/>
      <c r="C145" s="4"/>
      <c r="D145" s="6"/>
      <c r="E145" s="6"/>
      <c r="F145" s="6"/>
      <c r="G145" s="6"/>
      <c r="H145" s="6"/>
      <c r="I145" s="14"/>
      <c r="J145" s="14"/>
      <c r="K145" s="14"/>
      <c r="L145" s="14"/>
      <c r="M145" s="14"/>
      <c r="N145" s="14"/>
      <c r="O145" s="161"/>
      <c r="P145" s="161"/>
      <c r="Q145" s="161"/>
      <c r="R145" s="161"/>
      <c r="S145" s="161"/>
      <c r="T145" s="161"/>
      <c r="U145" s="161"/>
      <c r="V145" s="161"/>
    </row>
    <row r="146" spans="2:22" customFormat="1" ht="15" customHeight="1">
      <c r="B146" s="69" t="s">
        <v>15</v>
      </c>
      <c r="C146" s="70" t="s">
        <v>64</v>
      </c>
      <c r="D146" s="71" t="s">
        <v>104</v>
      </c>
      <c r="E146" s="70" t="s">
        <v>64</v>
      </c>
      <c r="G146" s="75">
        <f>+'Financial Statements'!G7-'Financial Statements'!F7</f>
        <v>-3521</v>
      </c>
      <c r="H146" s="75">
        <f>+'Financial Statements'!H7-'Financial Statements'!G7</f>
        <v>3743</v>
      </c>
      <c r="I146" s="75">
        <f>+'Financial Statements'!I7-'Financial Statements'!H7</f>
        <v>14470</v>
      </c>
      <c r="J146" s="75">
        <f>+'Financial Statements'!J7-'Financial Statements'!I7</f>
        <v>14062</v>
      </c>
      <c r="K146" s="75">
        <f>+'Financial Statements'!K7-'Financial Statements'!J7</f>
        <v>9559</v>
      </c>
      <c r="L146" s="75">
        <f>+'Financial Statements'!L7-'Financial Statements'!K7</f>
        <v>35187</v>
      </c>
      <c r="M146" s="75">
        <f>+'Financial Statements'!M7-'Financial Statements'!L7</f>
        <v>13603</v>
      </c>
      <c r="N146" s="77" t="s">
        <v>64</v>
      </c>
      <c r="O146" s="163"/>
      <c r="P146" s="164">
        <f t="shared" ref="P146" si="336">IF(G147=0,,G146/G147)</f>
        <v>-7.2500622875274635E-3</v>
      </c>
      <c r="Q146" s="179">
        <f t="shared" ref="Q146" si="337">IF(H147=0,,H146/H147)</f>
        <v>7.7634662850268599E-3</v>
      </c>
      <c r="R146" s="179">
        <f t="shared" ref="R146" si="338">IF(I147=0,,I146/I147)</f>
        <v>2.9781444945489871E-2</v>
      </c>
      <c r="S146" s="179">
        <f t="shared" ref="S146" si="339">IF(J147=0,,J146/J147)</f>
        <v>2.8104720161968889E-2</v>
      </c>
      <c r="T146" s="179">
        <f t="shared" ref="T146" si="340">IF(K147=0,,K146/K147)</f>
        <v>1.8582634305654107E-2</v>
      </c>
      <c r="U146" s="179">
        <f t="shared" ref="U146" si="341">IF(L147=0,,L146/L147)</f>
        <v>6.7155377086975443E-2</v>
      </c>
      <c r="V146" s="179">
        <f t="shared" ref="V146" si="342">IF(M147=0,,M146/M147)</f>
        <v>2.4327954345069579E-2</v>
      </c>
    </row>
    <row r="147" spans="2:22" customFormat="1" ht="15" customHeight="1">
      <c r="B147" s="69"/>
      <c r="C147" s="72"/>
      <c r="D147" s="72" t="s">
        <v>105</v>
      </c>
      <c r="E147" s="72"/>
      <c r="G147" s="42">
        <f>+'Financial Statements'!F7</f>
        <v>485651</v>
      </c>
      <c r="H147" s="42">
        <f>+'Financial Statements'!G7</f>
        <v>482130</v>
      </c>
      <c r="I147" s="42">
        <f>+'Financial Statements'!H7</f>
        <v>485873</v>
      </c>
      <c r="J147" s="42">
        <f>+'Financial Statements'!I7</f>
        <v>500343</v>
      </c>
      <c r="K147" s="42">
        <f>+'Financial Statements'!J7</f>
        <v>514405</v>
      </c>
      <c r="L147" s="42">
        <f>+'Financial Statements'!K7</f>
        <v>523964</v>
      </c>
      <c r="M147" s="42">
        <f>+'Financial Statements'!L7</f>
        <v>559151</v>
      </c>
      <c r="N147" s="73"/>
      <c r="O147" s="173"/>
      <c r="P147" s="164"/>
      <c r="Q147" s="164"/>
      <c r="R147" s="164"/>
      <c r="S147" s="164"/>
      <c r="T147" s="164"/>
      <c r="U147" s="164"/>
      <c r="V147" s="164"/>
    </row>
    <row r="148" spans="2:22" customFormat="1" ht="15" customHeight="1">
      <c r="B148" s="69"/>
      <c r="C148" s="72"/>
      <c r="D148" s="72"/>
      <c r="E148" s="72"/>
      <c r="G148" s="42"/>
      <c r="H148" s="42"/>
      <c r="I148" s="42"/>
      <c r="J148" s="42"/>
      <c r="K148" s="42"/>
      <c r="L148" s="42"/>
      <c r="M148" s="42"/>
      <c r="N148" s="73"/>
      <c r="O148" s="173"/>
      <c r="P148" s="164"/>
      <c r="Q148" s="164"/>
      <c r="R148" s="164"/>
      <c r="S148" s="164"/>
      <c r="T148" s="164"/>
      <c r="U148" s="164"/>
      <c r="V148" s="164"/>
    </row>
    <row r="149" spans="2:22" customFormat="1" ht="15" customHeight="1">
      <c r="B149" s="69" t="s">
        <v>96</v>
      </c>
      <c r="C149" s="70" t="s">
        <v>64</v>
      </c>
      <c r="D149" s="71" t="s">
        <v>102</v>
      </c>
      <c r="E149" s="70" t="s">
        <v>64</v>
      </c>
      <c r="G149" s="75">
        <f>+'Financial Statements'!G14-'Financial Statements'!F14</f>
        <v>-2696</v>
      </c>
      <c r="H149" s="75">
        <f>+'Financial Statements'!H14-'Financial Statements'!G14</f>
        <v>-979</v>
      </c>
      <c r="I149" s="75">
        <f>+'Financial Statements'!I14-'Financial Statements'!H14</f>
        <v>-5025</v>
      </c>
      <c r="J149" s="75">
        <f>+'Financial Statements'!J14-'Financial Statements'!I14</f>
        <v>-3411</v>
      </c>
      <c r="K149" s="75">
        <f>+'Financial Statements'!K14-'Financial Statements'!J14</f>
        <v>9435</v>
      </c>
      <c r="L149" s="75">
        <f>+'Financial Statements'!L14-'Financial Statements'!K14</f>
        <v>521</v>
      </c>
      <c r="M149" s="75">
        <f>+'Financial Statements'!M14-'Financial Statements'!L14</f>
        <v>-2791</v>
      </c>
      <c r="N149" s="77" t="s">
        <v>64</v>
      </c>
      <c r="O149" s="180"/>
      <c r="P149" s="164">
        <f t="shared" ref="P149" si="343">IF(G150=0,,G149/G150)</f>
        <v>-7.5162396498369061E-2</v>
      </c>
      <c r="Q149" s="164">
        <f t="shared" ref="Q149" si="344">IF(H150=0,,H149/H150)</f>
        <v>-2.9511952491484039E-2</v>
      </c>
      <c r="R149" s="164">
        <f t="shared" ref="R149" si="345">IF(I150=0,,I149/I150)</f>
        <v>-0.15608498477977262</v>
      </c>
      <c r="S149" s="164">
        <f t="shared" ref="S149" si="346">IF(J150=0,,J149/J150)</f>
        <v>-0.125547498987817</v>
      </c>
      <c r="T149" s="164">
        <f t="shared" ref="T149" si="347">IF(K150=0,,K149/K150)</f>
        <v>0.39712938799562253</v>
      </c>
      <c r="U149" s="164">
        <f t="shared" ref="U149" si="348">IF(L150=0,,L149/L150)</f>
        <v>1.569608049890037E-2</v>
      </c>
      <c r="V149" s="164">
        <f t="shared" ref="V149" si="349">IF(M150=0,,M149/M150)</f>
        <v>-8.2784599869490424E-2</v>
      </c>
    </row>
    <row r="150" spans="2:22" customFormat="1" ht="15" customHeight="1">
      <c r="B150" s="69"/>
      <c r="C150" s="72"/>
      <c r="D150" s="72" t="s">
        <v>106</v>
      </c>
      <c r="E150" s="72"/>
      <c r="G150" s="42">
        <f>+'Financial Statements'!F14</f>
        <v>35869</v>
      </c>
      <c r="H150" s="42">
        <f>+'Financial Statements'!G14</f>
        <v>33173</v>
      </c>
      <c r="I150" s="42">
        <f>+'Financial Statements'!H14</f>
        <v>32194</v>
      </c>
      <c r="J150" s="42">
        <f>+'Financial Statements'!I14</f>
        <v>27169</v>
      </c>
      <c r="K150" s="42">
        <f>+'Financial Statements'!J14</f>
        <v>23758</v>
      </c>
      <c r="L150" s="42">
        <f>+'Financial Statements'!K14</f>
        <v>33193</v>
      </c>
      <c r="M150" s="42">
        <f>+'Financial Statements'!L14</f>
        <v>33714</v>
      </c>
      <c r="N150" s="73"/>
      <c r="O150" s="173"/>
      <c r="P150" s="164"/>
      <c r="Q150" s="164"/>
      <c r="R150" s="164"/>
      <c r="S150" s="164"/>
      <c r="T150" s="164"/>
      <c r="U150" s="164"/>
      <c r="V150" s="164"/>
    </row>
    <row r="151" spans="2:22" customFormat="1" ht="15" customHeight="1">
      <c r="B151" s="69"/>
      <c r="C151" s="72"/>
      <c r="D151" s="72"/>
      <c r="E151" s="72"/>
      <c r="G151" s="42"/>
      <c r="H151" s="42"/>
      <c r="I151" s="42"/>
      <c r="J151" s="42"/>
      <c r="K151" s="42"/>
      <c r="L151" s="42"/>
      <c r="M151" s="42"/>
      <c r="N151" s="73"/>
      <c r="O151" s="173"/>
      <c r="P151" s="164"/>
      <c r="Q151" s="164"/>
      <c r="R151" s="164"/>
      <c r="S151" s="164"/>
      <c r="T151" s="164"/>
      <c r="U151" s="164"/>
      <c r="V151" s="164"/>
    </row>
    <row r="152" spans="2:22" customFormat="1" ht="15" customHeight="1">
      <c r="B152" s="69" t="s">
        <v>114</v>
      </c>
      <c r="C152" s="70" t="s">
        <v>64</v>
      </c>
      <c r="D152" s="71" t="s">
        <v>101</v>
      </c>
      <c r="E152" s="70" t="s">
        <v>64</v>
      </c>
      <c r="G152" s="75">
        <f>+'Financial Statements'!G18-'Financial Statements'!F18</f>
        <v>-2977</v>
      </c>
      <c r="H152" s="75">
        <f>+'Financial Statements'!H18-'Financial Statements'!G18</f>
        <v>-1605</v>
      </c>
      <c r="I152" s="75">
        <f>+'Financial Statements'!I18-'Financial Statements'!H18</f>
        <v>-5474</v>
      </c>
      <c r="J152" s="75">
        <f>+'Financial Statements'!J18-'Financial Statements'!I18</f>
        <v>-3560</v>
      </c>
      <c r="K152" s="75">
        <f>+'Financial Statements'!K18-'Financial Statements'!J18</f>
        <v>9126</v>
      </c>
      <c r="L152" s="75">
        <f>+'Financial Statements'!L18-'Financial Statements'!K18</f>
        <v>356</v>
      </c>
      <c r="M152" s="75">
        <f>+'Financial Statements'!M18-'Financial Statements'!L18</f>
        <v>-2297</v>
      </c>
      <c r="N152" s="77" t="s">
        <v>64</v>
      </c>
      <c r="O152" s="180"/>
      <c r="P152" s="164">
        <f t="shared" ref="P152" si="350">IF(G153=0,,G152/G153)</f>
        <v>-0.11151483368294876</v>
      </c>
      <c r="Q152" s="164">
        <f t="shared" ref="Q152" si="351">IF(H153=0,,H152/H153)</f>
        <v>-6.7667270964205911E-2</v>
      </c>
      <c r="R152" s="164">
        <f t="shared" ref="R152" si="352">IF(I153=0,,I152/I153)</f>
        <v>-0.24753549787464954</v>
      </c>
      <c r="S152" s="164">
        <f t="shared" ref="S152" si="353">IF(J153=0,,J152/J153)</f>
        <v>-0.21394230769230768</v>
      </c>
      <c r="T152" s="164">
        <f t="shared" ref="T152" si="354">IF(K153=0,,K152/K153)</f>
        <v>0.69770642201834865</v>
      </c>
      <c r="U152" s="164">
        <f t="shared" ref="U152" si="355">IF(L153=0,,L152/L153)</f>
        <v>1.6031703143294607E-2</v>
      </c>
      <c r="V152" s="164">
        <f t="shared" ref="V152" si="356">IF(M153=0,,M152/M153)</f>
        <v>-0.10180835032355287</v>
      </c>
    </row>
    <row r="153" spans="2:22" customFormat="1" ht="15" customHeight="1">
      <c r="B153" s="69"/>
      <c r="C153" s="72"/>
      <c r="D153" s="72" t="s">
        <v>115</v>
      </c>
      <c r="E153" s="72"/>
      <c r="G153" s="42">
        <f>+'Financial Statements'!F18</f>
        <v>26696</v>
      </c>
      <c r="H153" s="42">
        <f>+'Financial Statements'!G18</f>
        <v>23719</v>
      </c>
      <c r="I153" s="42">
        <f>+'Financial Statements'!H18</f>
        <v>22114</v>
      </c>
      <c r="J153" s="42">
        <f>+'Financial Statements'!I18</f>
        <v>16640</v>
      </c>
      <c r="K153" s="42">
        <f>+'Financial Statements'!J18</f>
        <v>13080</v>
      </c>
      <c r="L153" s="42">
        <f>+'Financial Statements'!K18</f>
        <v>22206</v>
      </c>
      <c r="M153" s="42">
        <f>+'Financial Statements'!L18</f>
        <v>22562</v>
      </c>
      <c r="N153" s="73"/>
      <c r="O153" s="173"/>
      <c r="P153" s="164"/>
      <c r="Q153" s="164"/>
      <c r="R153" s="164"/>
      <c r="S153" s="164"/>
      <c r="T153" s="164"/>
      <c r="U153" s="164"/>
      <c r="V153" s="164"/>
    </row>
    <row r="154" spans="2:22" customFormat="1" ht="15" customHeight="1">
      <c r="B154" s="69"/>
      <c r="C154" s="72"/>
      <c r="D154" s="72"/>
      <c r="E154" s="72"/>
      <c r="G154" s="42"/>
      <c r="H154" s="42"/>
      <c r="I154" s="42"/>
      <c r="J154" s="42"/>
      <c r="K154" s="42"/>
      <c r="L154" s="42"/>
      <c r="M154" s="42"/>
      <c r="N154" s="73"/>
      <c r="O154" s="173"/>
      <c r="P154" s="164"/>
      <c r="Q154" s="164"/>
      <c r="R154" s="164"/>
      <c r="S154" s="164"/>
      <c r="T154" s="164"/>
      <c r="U154" s="164"/>
      <c r="V154" s="164"/>
    </row>
    <row r="155" spans="2:22" customFormat="1" ht="15" customHeight="1">
      <c r="B155" s="69" t="s">
        <v>97</v>
      </c>
      <c r="C155" s="70" t="s">
        <v>64</v>
      </c>
      <c r="D155" s="71" t="s">
        <v>107</v>
      </c>
      <c r="E155" s="70" t="s">
        <v>64</v>
      </c>
      <c r="G155" s="75">
        <f>+'Financial Statements'!G29-'Financial Statements'!F29</f>
        <v>-1669</v>
      </c>
      <c r="H155" s="75">
        <f>+'Financial Statements'!H29-'Financial Statements'!G29</f>
        <v>-1051</v>
      </c>
      <c r="I155" s="75">
        <f>+'Financial Statements'!I29-'Financial Statements'!H29</f>
        <v>-3781</v>
      </c>
      <c r="J155" s="75">
        <f>+'Financial Statements'!J29-'Financial Statements'!I29</f>
        <v>-3192</v>
      </c>
      <c r="K155" s="75">
        <f>+'Financial Statements'!K29-'Financial Statements'!J29</f>
        <v>8211</v>
      </c>
      <c r="L155" s="75">
        <f>+'Financial Statements'!L29-'Financial Statements'!K29</f>
        <v>-1371</v>
      </c>
      <c r="M155" s="75">
        <f>+'Financial Statements'!M29-'Financial Statements'!L29</f>
        <v>163</v>
      </c>
      <c r="N155" s="77" t="s">
        <v>64</v>
      </c>
      <c r="O155" s="180"/>
      <c r="P155" s="164">
        <f t="shared" ref="P155" si="357">IF(G156=0,,G155/G156)</f>
        <v>-0.10199841104931859</v>
      </c>
      <c r="Q155" s="164">
        <f t="shared" ref="Q155" si="358">IF(H156=0,,H155/H156)</f>
        <v>-7.1525792840615221E-2</v>
      </c>
      <c r="R155" s="164">
        <f t="shared" ref="R155" si="359">IF(I156=0,,I155/I156)</f>
        <v>-0.27713845928314884</v>
      </c>
      <c r="S155" s="164">
        <f t="shared" ref="S155" si="360">IF(J156=0,,J155/J156)</f>
        <v>-0.32366659906712636</v>
      </c>
      <c r="T155" s="164">
        <f t="shared" ref="T155" si="361">IF(K156=0,,K155/K156)</f>
        <v>1.2310344827586206</v>
      </c>
      <c r="U155" s="164">
        <f t="shared" ref="U155" si="362">IF(L156=0,,L155/L156)</f>
        <v>-9.2130905181103423E-2</v>
      </c>
      <c r="V155" s="164">
        <f t="shared" ref="V155" si="363">IF(M156=0,,M155/M156)</f>
        <v>1.2065136935603257E-2</v>
      </c>
    </row>
    <row r="156" spans="2:22" customFormat="1" ht="15" customHeight="1">
      <c r="B156" s="69"/>
      <c r="C156" s="72"/>
      <c r="D156" s="72" t="s">
        <v>108</v>
      </c>
      <c r="E156" s="72"/>
      <c r="G156" s="42">
        <f>+'Financial Statements'!F29</f>
        <v>16363</v>
      </c>
      <c r="H156" s="42">
        <f>+'Financial Statements'!G29</f>
        <v>14694</v>
      </c>
      <c r="I156" s="42">
        <f>+'Financial Statements'!H29</f>
        <v>13643</v>
      </c>
      <c r="J156" s="42">
        <f>+'Financial Statements'!I29</f>
        <v>9862</v>
      </c>
      <c r="K156" s="42">
        <f>+'Financial Statements'!J29</f>
        <v>6670</v>
      </c>
      <c r="L156" s="42">
        <f>+'Financial Statements'!K29</f>
        <v>14881</v>
      </c>
      <c r="M156" s="42">
        <f>+'Financial Statements'!L29</f>
        <v>13510</v>
      </c>
      <c r="N156" s="73"/>
      <c r="O156" s="173"/>
      <c r="P156" s="164"/>
      <c r="Q156" s="164"/>
      <c r="R156" s="164"/>
      <c r="S156" s="164"/>
      <c r="T156" s="164"/>
      <c r="U156" s="164"/>
      <c r="V156" s="164"/>
    </row>
    <row r="157" spans="2:22" customFormat="1" ht="15" customHeight="1">
      <c r="B157" s="69"/>
      <c r="C157" s="72"/>
      <c r="D157" s="72"/>
      <c r="E157" s="72"/>
      <c r="G157" s="42"/>
      <c r="H157" s="42"/>
      <c r="I157" s="42"/>
      <c r="J157" s="42"/>
      <c r="K157" s="42"/>
      <c r="L157" s="42"/>
      <c r="M157" s="42"/>
      <c r="N157" s="73"/>
      <c r="O157" s="173"/>
      <c r="P157" s="164"/>
      <c r="Q157" s="164"/>
      <c r="R157" s="164"/>
      <c r="S157" s="164"/>
      <c r="T157" s="164"/>
      <c r="U157" s="164"/>
      <c r="V157" s="164"/>
    </row>
    <row r="158" spans="2:22" customFormat="1" ht="15" customHeight="1">
      <c r="B158" s="69" t="s">
        <v>103</v>
      </c>
      <c r="C158" s="70" t="s">
        <v>64</v>
      </c>
      <c r="D158" s="71" t="s">
        <v>109</v>
      </c>
      <c r="E158" s="70" t="s">
        <v>64</v>
      </c>
      <c r="G158" s="75">
        <f>+'Financial Statements'!G83-'Financial Statements'!F83</f>
        <v>-4125</v>
      </c>
      <c r="H158" s="75">
        <f>+'Financial Statements'!H83-'Financial Statements'!G83</f>
        <v>-756</v>
      </c>
      <c r="I158" s="75">
        <f>+'Financial Statements'!I83-'Financial Statements'!H83</f>
        <v>5697</v>
      </c>
      <c r="J158" s="75">
        <f>+'Financial Statements'!J83-'Financial Statements'!I83</f>
        <v>14773</v>
      </c>
      <c r="K158" s="75">
        <f>+'Financial Statements'!K83-'Financial Statements'!J83</f>
        <v>17200</v>
      </c>
      <c r="L158" s="75">
        <f>+'Financial Statements'!L83-'Financial Statements'!K83</f>
        <v>16001</v>
      </c>
      <c r="M158" s="75">
        <f>+'Financial Statements'!M83-'Financial Statements'!L83</f>
        <v>-7636</v>
      </c>
      <c r="N158" s="77" t="s">
        <v>64</v>
      </c>
      <c r="O158" s="180"/>
      <c r="P158" s="164">
        <f t="shared" ref="P158" si="364">IF(G159=0,,G158/G159)</f>
        <v>-2.0249771729845954E-2</v>
      </c>
      <c r="Q158" s="164">
        <f t="shared" ref="Q158" si="365">IF(H159=0,,H158/H159)</f>
        <v>-3.787935725344597E-3</v>
      </c>
      <c r="R158" s="164">
        <f t="shared" ref="R158" si="366">IF(I159=0,,I158/I159)</f>
        <v>2.865333836288193E-2</v>
      </c>
      <c r="S158" s="164">
        <f t="shared" ref="S158" si="367">IF(J159=0,,J158/J159)</f>
        <v>7.2231838139662233E-2</v>
      </c>
      <c r="T158" s="164">
        <f t="shared" ref="T158" si="368">IF(K159=0,,K158/K159)</f>
        <v>7.843316081078E-2</v>
      </c>
      <c r="U158" s="164">
        <f t="shared" ref="U158" si="369">IF(L159=0,,L158/L159)</f>
        <v>6.7658935706885984E-2</v>
      </c>
      <c r="V158" s="164">
        <f t="shared" ref="V158" si="370">IF(M159=0,,M158/M159)</f>
        <v>-3.0242063240605792E-2</v>
      </c>
    </row>
    <row r="159" spans="2:22" customFormat="1" ht="15" customHeight="1">
      <c r="B159" s="69"/>
      <c r="C159" s="72"/>
      <c r="D159" s="122" t="s">
        <v>162</v>
      </c>
      <c r="E159" s="72"/>
      <c r="G159" s="42">
        <f>+'Financial Statements'!F83</f>
        <v>203706</v>
      </c>
      <c r="H159" s="42">
        <f>+'Financial Statements'!G83</f>
        <v>199581</v>
      </c>
      <c r="I159" s="42">
        <f>+'Financial Statements'!H83</f>
        <v>198825</v>
      </c>
      <c r="J159" s="42">
        <f>+'Financial Statements'!I83</f>
        <v>204522</v>
      </c>
      <c r="K159" s="42">
        <f>+'Financial Statements'!J83</f>
        <v>219295</v>
      </c>
      <c r="L159" s="42">
        <f>+'Financial Statements'!K83</f>
        <v>236495</v>
      </c>
      <c r="M159" s="42">
        <f>+'Financial Statements'!L83</f>
        <v>252496</v>
      </c>
      <c r="N159" s="73"/>
      <c r="O159" s="173"/>
      <c r="P159" s="173"/>
      <c r="Q159" s="173"/>
      <c r="R159" s="173"/>
      <c r="S159" s="173"/>
      <c r="T159" s="173"/>
      <c r="U159" s="173"/>
      <c r="V159" s="174"/>
    </row>
    <row r="160" spans="2:22" customFormat="1" ht="15" customHeight="1">
      <c r="B160" s="69"/>
      <c r="C160" s="72"/>
      <c r="D160" s="72"/>
      <c r="E160" s="72"/>
      <c r="G160" s="42"/>
      <c r="H160" s="42"/>
      <c r="I160" s="42"/>
      <c r="J160" s="42"/>
      <c r="K160" s="42"/>
      <c r="L160" s="42"/>
      <c r="M160" s="42"/>
      <c r="N160" s="73"/>
      <c r="O160" s="173"/>
      <c r="P160" s="181"/>
      <c r="Q160" s="173"/>
      <c r="R160" s="173"/>
      <c r="S160" s="173"/>
      <c r="T160" s="173"/>
      <c r="U160" s="173"/>
      <c r="V160" s="174"/>
    </row>
    <row r="161" spans="2:22" customFormat="1">
      <c r="B161" s="69" t="s">
        <v>98</v>
      </c>
      <c r="C161" s="70" t="s">
        <v>64</v>
      </c>
      <c r="D161" s="71" t="s">
        <v>110</v>
      </c>
      <c r="E161" s="70" t="s">
        <v>64</v>
      </c>
      <c r="G161" s="104">
        <f>+P152</f>
        <v>-0.11151483368294876</v>
      </c>
      <c r="H161" s="104">
        <f t="shared" ref="H161:M161" si="371">+Q152</f>
        <v>-6.7667270964205911E-2</v>
      </c>
      <c r="I161" s="104">
        <f t="shared" si="371"/>
        <v>-0.24753549787464954</v>
      </c>
      <c r="J161" s="104">
        <f t="shared" si="371"/>
        <v>-0.21394230769230768</v>
      </c>
      <c r="K161" s="104">
        <f t="shared" si="371"/>
        <v>0.69770642201834865</v>
      </c>
      <c r="L161" s="104">
        <f t="shared" si="371"/>
        <v>1.6031703143294607E-2</v>
      </c>
      <c r="M161" s="104">
        <f t="shared" si="371"/>
        <v>-0.10180835032355287</v>
      </c>
      <c r="N161" s="77" t="s">
        <v>64</v>
      </c>
      <c r="O161" s="180"/>
      <c r="P161" s="172">
        <f t="shared" ref="P161" si="372">IF(G162=0,,G161/G162)</f>
        <v>15.381224224072067</v>
      </c>
      <c r="Q161" s="172">
        <f t="shared" ref="Q161" si="373">IF(H162=0,,H161/H162)</f>
        <v>-8.7161157761080936</v>
      </c>
      <c r="R161" s="172">
        <f t="shared" ref="R161" si="374">IF(I162=0,,I161/I162)</f>
        <v>-8.3117356571423358</v>
      </c>
      <c r="S161" s="172">
        <f t="shared" ref="S161" si="375">IF(J162=0,,J161/J162)</f>
        <v>-7.6123265579357344</v>
      </c>
      <c r="T161" s="172">
        <f t="shared" ref="T161" si="376">IF(K162=0,,K161/K162)</f>
        <v>37.54615252833441</v>
      </c>
      <c r="U161" s="172">
        <f t="shared" ref="U161" si="377">IF(L162=0,,L161/L162)</f>
        <v>0.23872553232083482</v>
      </c>
      <c r="V161" s="172">
        <f t="shared" ref="V161" si="378">IF(M162=0,,M161/M162)</f>
        <v>-4.1848298825086312</v>
      </c>
    </row>
    <row r="162" spans="2:22" customFormat="1" ht="15" customHeight="1">
      <c r="B162" s="69"/>
      <c r="C162" s="72"/>
      <c r="D162" s="72" t="s">
        <v>111</v>
      </c>
      <c r="E162" s="72"/>
      <c r="G162" s="74">
        <f>+P146</f>
        <v>-7.2500622875274635E-3</v>
      </c>
      <c r="H162" s="74">
        <f t="shared" ref="H162:M162" si="379">+Q146</f>
        <v>7.7634662850268599E-3</v>
      </c>
      <c r="I162" s="74">
        <f t="shared" si="379"/>
        <v>2.9781444945489871E-2</v>
      </c>
      <c r="J162" s="74">
        <f t="shared" si="379"/>
        <v>2.8104720161968889E-2</v>
      </c>
      <c r="K162" s="74">
        <f t="shared" si="379"/>
        <v>1.8582634305654107E-2</v>
      </c>
      <c r="L162" s="74">
        <f t="shared" si="379"/>
        <v>6.7155377086975443E-2</v>
      </c>
      <c r="M162" s="74">
        <f t="shared" si="379"/>
        <v>2.4327954345069579E-2</v>
      </c>
      <c r="N162" s="73"/>
      <c r="O162" s="173"/>
      <c r="P162" s="181"/>
      <c r="Q162" s="173"/>
      <c r="R162" s="173"/>
      <c r="S162" s="173"/>
      <c r="T162" s="173"/>
      <c r="U162" s="173"/>
      <c r="V162" s="174"/>
    </row>
    <row r="163" spans="2:22" customFormat="1" ht="15" customHeight="1">
      <c r="B163" s="69"/>
      <c r="C163" s="72"/>
      <c r="D163" s="81"/>
      <c r="E163" s="72"/>
      <c r="G163" s="74"/>
      <c r="H163" s="74"/>
      <c r="I163" s="74"/>
      <c r="J163" s="74"/>
      <c r="K163" s="74"/>
      <c r="L163" s="74"/>
      <c r="M163" s="74"/>
      <c r="N163" s="73"/>
      <c r="O163" s="173"/>
      <c r="P163" s="181"/>
      <c r="Q163" s="173"/>
      <c r="R163" s="173"/>
      <c r="S163" s="173"/>
      <c r="T163" s="173"/>
      <c r="U163" s="173"/>
      <c r="V163" s="174"/>
    </row>
    <row r="164" spans="2:22" customFormat="1" ht="15" customHeight="1">
      <c r="B164" s="69" t="s">
        <v>99</v>
      </c>
      <c r="C164" s="70" t="s">
        <v>64</v>
      </c>
      <c r="D164" s="71" t="s">
        <v>112</v>
      </c>
      <c r="E164" s="70" t="s">
        <v>64</v>
      </c>
      <c r="G164" s="104">
        <f>+P155</f>
        <v>-0.10199841104931859</v>
      </c>
      <c r="H164" s="104">
        <f t="shared" ref="H164:M164" si="380">+Q155</f>
        <v>-7.1525792840615221E-2</v>
      </c>
      <c r="I164" s="104">
        <f t="shared" si="380"/>
        <v>-0.27713845928314884</v>
      </c>
      <c r="J164" s="104">
        <f t="shared" si="380"/>
        <v>-0.32366659906712636</v>
      </c>
      <c r="K164" s="104">
        <f t="shared" si="380"/>
        <v>1.2310344827586206</v>
      </c>
      <c r="L164" s="104">
        <f t="shared" si="380"/>
        <v>-9.2130905181103423E-2</v>
      </c>
      <c r="M164" s="104">
        <f t="shared" si="380"/>
        <v>1.2065136935603257E-2</v>
      </c>
      <c r="N164" s="77" t="s">
        <v>64</v>
      </c>
      <c r="O164" s="180"/>
      <c r="P164" s="172">
        <f t="shared" ref="P164" si="381">IF(G165=0,,G164/G165)</f>
        <v>0.91466227120342924</v>
      </c>
      <c r="Q164" s="172">
        <f t="shared" ref="Q164" si="382">IF(H165=0,,H164/H165)</f>
        <v>1.0570219815492539</v>
      </c>
      <c r="R164" s="172">
        <f t="shared" ref="R164" si="383">IF(I165=0,,I164/I165)</f>
        <v>1.119590772485852</v>
      </c>
      <c r="S164" s="172">
        <f t="shared" ref="S164" si="384">IF(J165=0,,J164/J165)</f>
        <v>1.5128685978867928</v>
      </c>
      <c r="T164" s="172">
        <f t="shared" ref="T164" si="385">IF(K165=0,,K164/K165)</f>
        <v>1.7644018227572602</v>
      </c>
      <c r="U164" s="172">
        <f t="shared" ref="U164" si="386">IF(L165=0,,L164/L165)</f>
        <v>-5.7467946080100631</v>
      </c>
      <c r="V164" s="172">
        <f t="shared" ref="V164" si="387">IF(M165=0,,M164/M165)</f>
        <v>-0.11850832370094937</v>
      </c>
    </row>
    <row r="165" spans="2:22" customFormat="1" ht="15" customHeight="1">
      <c r="B165" s="69"/>
      <c r="C165" s="72"/>
      <c r="D165" s="72" t="s">
        <v>113</v>
      </c>
      <c r="E165" s="72"/>
      <c r="G165" s="105">
        <f>+G161</f>
        <v>-0.11151483368294876</v>
      </c>
      <c r="H165" s="105">
        <f t="shared" ref="H165:M165" si="388">+H161</f>
        <v>-6.7667270964205911E-2</v>
      </c>
      <c r="I165" s="105">
        <f t="shared" si="388"/>
        <v>-0.24753549787464954</v>
      </c>
      <c r="J165" s="105">
        <f t="shared" si="388"/>
        <v>-0.21394230769230768</v>
      </c>
      <c r="K165" s="105">
        <f t="shared" si="388"/>
        <v>0.69770642201834865</v>
      </c>
      <c r="L165" s="105">
        <f t="shared" si="388"/>
        <v>1.6031703143294607E-2</v>
      </c>
      <c r="M165" s="105">
        <f t="shared" si="388"/>
        <v>-0.10180835032355287</v>
      </c>
      <c r="N165" s="73"/>
      <c r="O165" s="173"/>
      <c r="P165" s="181"/>
      <c r="Q165" s="173"/>
      <c r="R165" s="173"/>
      <c r="S165" s="173"/>
      <c r="T165" s="173"/>
      <c r="U165" s="173"/>
      <c r="V165" s="174"/>
    </row>
    <row r="166" spans="2:22" customFormat="1" ht="15" customHeight="1">
      <c r="B166" s="69"/>
      <c r="C166" s="72"/>
      <c r="D166" s="81"/>
      <c r="E166" s="72"/>
      <c r="G166" s="74"/>
      <c r="H166" s="74"/>
      <c r="I166" s="74"/>
      <c r="J166" s="74"/>
      <c r="K166" s="74"/>
      <c r="L166" s="74"/>
      <c r="M166" s="74"/>
      <c r="N166" s="73"/>
      <c r="O166" s="173"/>
      <c r="P166" s="181"/>
      <c r="Q166" s="173"/>
      <c r="R166" s="173"/>
      <c r="S166" s="173"/>
      <c r="T166" s="173"/>
      <c r="U166" s="173"/>
      <c r="V166" s="174"/>
    </row>
    <row r="167" spans="2:22" customFormat="1" ht="15" customHeight="1">
      <c r="B167" s="69" t="s">
        <v>100</v>
      </c>
      <c r="C167" s="70" t="s">
        <v>64</v>
      </c>
      <c r="D167" s="71" t="s">
        <v>112</v>
      </c>
      <c r="E167" s="70" t="s">
        <v>64</v>
      </c>
      <c r="G167" s="104">
        <f>+G164</f>
        <v>-0.10199841104931859</v>
      </c>
      <c r="H167" s="104">
        <f t="shared" ref="H167:M167" si="389">+H164</f>
        <v>-7.1525792840615221E-2</v>
      </c>
      <c r="I167" s="104">
        <f t="shared" si="389"/>
        <v>-0.27713845928314884</v>
      </c>
      <c r="J167" s="104">
        <f t="shared" si="389"/>
        <v>-0.32366659906712636</v>
      </c>
      <c r="K167" s="104">
        <f t="shared" si="389"/>
        <v>1.2310344827586206</v>
      </c>
      <c r="L167" s="104">
        <f t="shared" si="389"/>
        <v>-9.2130905181103423E-2</v>
      </c>
      <c r="M167" s="104">
        <f t="shared" si="389"/>
        <v>1.2065136935603257E-2</v>
      </c>
      <c r="N167" s="77" t="s">
        <v>64</v>
      </c>
      <c r="O167" s="180"/>
      <c r="P167" s="172">
        <f t="shared" ref="P167" si="390">IF(G168=0,,G167/G168)</f>
        <v>14.068625482678961</v>
      </c>
      <c r="Q167" s="172">
        <f t="shared" ref="Q167" si="391">IF(H168=0,,H167/H168)</f>
        <v>-9.2131259690744898</v>
      </c>
      <c r="R167" s="172">
        <f t="shared" ref="R167" si="392">IF(I168=0,,I167/I168)</f>
        <v>-9.3057425450781874</v>
      </c>
      <c r="S167" s="172">
        <f t="shared" ref="S167" si="393">IF(J168=0,,J167/J168)</f>
        <v>-11.516449806360631</v>
      </c>
      <c r="T167" s="172">
        <f t="shared" ref="T167" si="394">IF(K168=0,,K167/K168)</f>
        <v>66.246499958515344</v>
      </c>
      <c r="U167" s="172">
        <f t="shared" ref="U167" si="395">IF(L168=0,,L167/L168)</f>
        <v>-1.3719066019357056</v>
      </c>
      <c r="V167" s="172">
        <f t="shared" ref="V167" si="396">IF(M168=0,,M167/M168)</f>
        <v>0.49593717434973877</v>
      </c>
    </row>
    <row r="168" spans="2:22" customFormat="1" ht="15" customHeight="1">
      <c r="B168" s="69"/>
      <c r="C168" s="72"/>
      <c r="D168" s="72" t="str">
        <f>+D162</f>
        <v>Percentage Change in Revenue</v>
      </c>
      <c r="E168" s="72"/>
      <c r="G168" s="105">
        <f>+G162</f>
        <v>-7.2500622875274635E-3</v>
      </c>
      <c r="H168" s="105">
        <f t="shared" ref="H168:M168" si="397">+H162</f>
        <v>7.7634662850268599E-3</v>
      </c>
      <c r="I168" s="105">
        <f t="shared" si="397"/>
        <v>2.9781444945489871E-2</v>
      </c>
      <c r="J168" s="105">
        <f t="shared" si="397"/>
        <v>2.8104720161968889E-2</v>
      </c>
      <c r="K168" s="105">
        <f t="shared" si="397"/>
        <v>1.8582634305654107E-2</v>
      </c>
      <c r="L168" s="105">
        <f t="shared" si="397"/>
        <v>6.7155377086975443E-2</v>
      </c>
      <c r="M168" s="105">
        <f t="shared" si="397"/>
        <v>2.4327954345069579E-2</v>
      </c>
      <c r="N168" s="73"/>
      <c r="O168" s="173"/>
      <c r="P168" s="181"/>
      <c r="Q168" s="173"/>
      <c r="R168" s="173"/>
      <c r="S168" s="173"/>
      <c r="T168" s="173"/>
      <c r="U168" s="173"/>
      <c r="V168" s="174"/>
    </row>
    <row r="169" spans="2:22" customFormat="1" ht="15" customHeight="1">
      <c r="B169" s="78"/>
      <c r="C169" s="78"/>
      <c r="D169" s="78"/>
      <c r="E169" s="78"/>
      <c r="F169" s="78"/>
      <c r="G169" s="78"/>
      <c r="H169" s="78"/>
      <c r="I169" s="78"/>
      <c r="J169" s="78"/>
      <c r="K169" s="78"/>
      <c r="L169" s="78"/>
      <c r="M169" s="78"/>
      <c r="N169" s="78"/>
      <c r="O169" s="170"/>
      <c r="P169" s="170"/>
      <c r="Q169" s="170"/>
      <c r="R169" s="170"/>
      <c r="S169" s="170"/>
      <c r="T169" s="170"/>
      <c r="U169" s="170"/>
      <c r="V169" s="170"/>
    </row>
    <row r="170" spans="2:22" customFormat="1" ht="15" customHeight="1">
      <c r="O170" s="171"/>
      <c r="P170" s="171"/>
      <c r="Q170" s="171"/>
      <c r="R170" s="171"/>
      <c r="S170" s="171"/>
      <c r="T170" s="171"/>
      <c r="U170" s="171"/>
      <c r="V170" s="171"/>
    </row>
    <row r="171" spans="2:22" customFormat="1" ht="15" customHeight="1">
      <c r="B171" s="10" t="s">
        <v>118</v>
      </c>
      <c r="C171" s="11"/>
      <c r="D171" s="12"/>
      <c r="E171" s="12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2:22" customFormat="1" ht="15" customHeight="1">
      <c r="B172" s="15"/>
      <c r="C172" s="4"/>
      <c r="D172" s="16"/>
      <c r="E172" s="16"/>
      <c r="F172" s="17"/>
      <c r="G172" s="17"/>
      <c r="H172" s="17"/>
      <c r="I172" s="76"/>
      <c r="J172" s="76"/>
      <c r="K172" s="76"/>
      <c r="L172" s="76"/>
      <c r="M172" s="76"/>
      <c r="N172" s="14"/>
      <c r="O172" s="161"/>
      <c r="P172" s="162"/>
      <c r="Q172" s="161"/>
      <c r="R172" s="161"/>
      <c r="S172" s="161"/>
      <c r="T172" s="161"/>
      <c r="U172" s="161"/>
      <c r="V172" s="161"/>
    </row>
    <row r="173" spans="2:22" customFormat="1" ht="15" customHeight="1" thickBot="1">
      <c r="B173" s="19" t="s">
        <v>163</v>
      </c>
      <c r="C173" s="4"/>
      <c r="D173" s="6"/>
      <c r="E173" s="6"/>
      <c r="F173" s="153">
        <f>+$F$4</f>
        <v>1</v>
      </c>
      <c r="G173" s="153">
        <f>+$G$4</f>
        <v>2</v>
      </c>
      <c r="H173" s="153">
        <f>+$H$4</f>
        <v>3</v>
      </c>
      <c r="I173" s="153">
        <f>+$I$4</f>
        <v>4</v>
      </c>
      <c r="J173" s="153">
        <f>+$J$4</f>
        <v>5</v>
      </c>
      <c r="K173" s="153">
        <f>+$K$4</f>
        <v>6</v>
      </c>
      <c r="L173" s="153">
        <f>+$L$4</f>
        <v>7</v>
      </c>
      <c r="M173" s="153">
        <f>+$M$4</f>
        <v>8</v>
      </c>
      <c r="N173" s="14"/>
      <c r="O173" s="153">
        <f>+F173</f>
        <v>1</v>
      </c>
      <c r="P173" s="153">
        <f t="shared" ref="P173" si="398">+G173</f>
        <v>2</v>
      </c>
      <c r="Q173" s="153">
        <f t="shared" ref="Q173" si="399">+H173</f>
        <v>3</v>
      </c>
      <c r="R173" s="153">
        <f t="shared" ref="R173" si="400">+I173</f>
        <v>4</v>
      </c>
      <c r="S173" s="153">
        <f t="shared" ref="S173" si="401">+J173</f>
        <v>5</v>
      </c>
      <c r="T173" s="153">
        <f t="shared" ref="T173" si="402">+K173</f>
        <v>6</v>
      </c>
      <c r="U173" s="153">
        <f t="shared" ref="U173" si="403">+L173</f>
        <v>7</v>
      </c>
      <c r="V173" s="153">
        <f t="shared" ref="V173" si="404">+M173</f>
        <v>8</v>
      </c>
    </row>
    <row r="174" spans="2:22" customFormat="1" ht="15" customHeight="1">
      <c r="B174" s="19"/>
      <c r="C174" s="4"/>
      <c r="D174" s="6"/>
      <c r="E174" s="6"/>
      <c r="F174" s="6"/>
      <c r="G174" s="6"/>
      <c r="H174" s="6"/>
      <c r="I174" s="20"/>
      <c r="J174" s="20"/>
      <c r="K174" s="20"/>
      <c r="L174" s="20"/>
      <c r="M174" s="20"/>
      <c r="N174" s="2"/>
      <c r="O174" s="163"/>
      <c r="P174" s="162"/>
      <c r="Q174" s="163"/>
      <c r="R174" s="163"/>
      <c r="S174" s="163"/>
      <c r="T174" s="163"/>
      <c r="U174" s="163"/>
      <c r="V174" s="163"/>
    </row>
    <row r="175" spans="2:22" customFormat="1" ht="15" customHeight="1">
      <c r="B175" s="19"/>
      <c r="C175" s="4"/>
      <c r="D175" s="6"/>
      <c r="E175" s="6"/>
      <c r="F175" s="6"/>
      <c r="G175" s="6"/>
      <c r="H175" s="6"/>
      <c r="I175" s="14"/>
      <c r="J175" s="14"/>
      <c r="K175" s="14"/>
      <c r="L175" s="14"/>
      <c r="M175" s="14"/>
      <c r="N175" s="14"/>
      <c r="O175" s="161"/>
      <c r="P175" s="161"/>
      <c r="Q175" s="161"/>
      <c r="R175" s="161"/>
      <c r="S175" s="161"/>
      <c r="T175" s="161"/>
      <c r="U175" s="161"/>
      <c r="V175" s="161"/>
    </row>
    <row r="176" spans="2:22" customFormat="1" ht="15" customHeight="1">
      <c r="B176" s="69" t="s">
        <v>60</v>
      </c>
      <c r="C176" s="70" t="s">
        <v>64</v>
      </c>
      <c r="D176" s="71" t="str">
        <f>+D50</f>
        <v>Net Income</v>
      </c>
      <c r="E176" s="70" t="s">
        <v>64</v>
      </c>
      <c r="F176" s="75">
        <f t="shared" ref="F176:M177" si="405">+F50</f>
        <v>16363</v>
      </c>
      <c r="G176" s="75">
        <f t="shared" si="405"/>
        <v>14694</v>
      </c>
      <c r="H176" s="75">
        <f t="shared" si="405"/>
        <v>13643</v>
      </c>
      <c r="I176" s="75">
        <f t="shared" si="405"/>
        <v>9862</v>
      </c>
      <c r="J176" s="75">
        <f t="shared" si="405"/>
        <v>6670</v>
      </c>
      <c r="K176" s="75">
        <f t="shared" si="405"/>
        <v>14881</v>
      </c>
      <c r="L176" s="75">
        <f t="shared" si="405"/>
        <v>13510</v>
      </c>
      <c r="M176" s="75">
        <f t="shared" si="405"/>
        <v>13673</v>
      </c>
      <c r="N176" s="77" t="s">
        <v>64</v>
      </c>
      <c r="O176" s="164">
        <f t="shared" ref="O176" si="406">IF(F177=0,,F176/F177)</f>
        <v>3.369291940096901E-2</v>
      </c>
      <c r="P176" s="164">
        <f t="shared" ref="P176" si="407">IF(G177=0,,G176/G177)</f>
        <v>3.0477257171302344E-2</v>
      </c>
      <c r="Q176" s="164">
        <f t="shared" ref="Q176" si="408">IF(H177=0,,H176/H177)</f>
        <v>2.8079354069890691E-2</v>
      </c>
      <c r="R176" s="164">
        <f t="shared" ref="R176" si="409">IF(I177=0,,I176/I177)</f>
        <v>1.9710478611672393E-2</v>
      </c>
      <c r="S176" s="164">
        <f t="shared" ref="S176" si="410">IF(J177=0,,J176/J177)</f>
        <v>1.2966436951429322E-2</v>
      </c>
      <c r="T176" s="164">
        <f t="shared" ref="T176" si="411">IF(K177=0,,K176/K177)</f>
        <v>2.8400806162255422E-2</v>
      </c>
      <c r="U176" s="164">
        <f t="shared" ref="U176" si="412">IF(L177=0,,L176/L177)</f>
        <v>2.4161630758059986E-2</v>
      </c>
      <c r="V176" s="164">
        <f t="shared" ref="V176" si="413">IF(M177=0,,M176/M177)</f>
        <v>2.3872378019184501E-2</v>
      </c>
    </row>
    <row r="177" spans="2:22" customFormat="1" ht="15" customHeight="1">
      <c r="B177" s="69"/>
      <c r="C177" s="72"/>
      <c r="D177" s="72" t="s">
        <v>2</v>
      </c>
      <c r="E177" s="72"/>
      <c r="F177" s="42">
        <f t="shared" si="405"/>
        <v>485651</v>
      </c>
      <c r="G177" s="42">
        <f t="shared" si="405"/>
        <v>482130</v>
      </c>
      <c r="H177" s="42">
        <f t="shared" si="405"/>
        <v>485873</v>
      </c>
      <c r="I177" s="42">
        <f t="shared" si="405"/>
        <v>500343</v>
      </c>
      <c r="J177" s="42">
        <f t="shared" si="405"/>
        <v>514405</v>
      </c>
      <c r="K177" s="42">
        <f t="shared" si="405"/>
        <v>523964</v>
      </c>
      <c r="L177" s="42">
        <f t="shared" si="405"/>
        <v>559151</v>
      </c>
      <c r="M177" s="42">
        <f t="shared" si="405"/>
        <v>572754</v>
      </c>
      <c r="N177" s="73"/>
      <c r="O177" s="164"/>
      <c r="P177" s="164"/>
      <c r="Q177" s="164"/>
      <c r="R177" s="164"/>
      <c r="S177" s="164"/>
      <c r="T177" s="164"/>
      <c r="U177" s="164"/>
      <c r="V177" s="164"/>
    </row>
    <row r="178" spans="2:22" customFormat="1" ht="15" customHeight="1">
      <c r="B178" s="69"/>
      <c r="C178" s="72"/>
      <c r="D178" s="72"/>
      <c r="E178" s="72"/>
      <c r="G178" s="42"/>
      <c r="H178" s="42"/>
      <c r="I178" s="42"/>
      <c r="J178" s="42"/>
      <c r="K178" s="42"/>
      <c r="L178" s="42"/>
      <c r="M178" s="42"/>
      <c r="N178" s="73"/>
      <c r="O178" s="173"/>
      <c r="P178" s="84"/>
      <c r="Q178" s="84"/>
      <c r="R178" s="84"/>
      <c r="S178" s="84"/>
      <c r="T178" s="84"/>
      <c r="U178" s="84"/>
      <c r="V178" s="84"/>
    </row>
    <row r="179" spans="2:22" customFormat="1" ht="15" customHeight="1">
      <c r="B179" s="69" t="s">
        <v>71</v>
      </c>
      <c r="C179" s="70" t="s">
        <v>64</v>
      </c>
      <c r="D179" s="71" t="str">
        <f>+D72</f>
        <v>Revenue</v>
      </c>
      <c r="E179" s="70" t="s">
        <v>64</v>
      </c>
      <c r="F179" s="75">
        <f t="shared" ref="F179:M180" si="414">+F72</f>
        <v>485651</v>
      </c>
      <c r="G179" s="75">
        <f t="shared" si="414"/>
        <v>482130</v>
      </c>
      <c r="H179" s="75">
        <f t="shared" si="414"/>
        <v>485873</v>
      </c>
      <c r="I179" s="75">
        <f t="shared" si="414"/>
        <v>500343</v>
      </c>
      <c r="J179" s="75">
        <f t="shared" si="414"/>
        <v>514405</v>
      </c>
      <c r="K179" s="75">
        <f t="shared" si="414"/>
        <v>523964</v>
      </c>
      <c r="L179" s="75">
        <f t="shared" si="414"/>
        <v>559151</v>
      </c>
      <c r="M179" s="75">
        <f t="shared" si="414"/>
        <v>572754</v>
      </c>
      <c r="N179" s="77" t="s">
        <v>64</v>
      </c>
      <c r="O179" s="172">
        <f>IF(F180=0,,F179/F180)</f>
        <v>2.3840780340294345</v>
      </c>
      <c r="P179" s="172">
        <f t="shared" ref="P179" si="415">IF(G180=0,,G179/G180)</f>
        <v>2.4157109143655959</v>
      </c>
      <c r="Q179" s="172">
        <f t="shared" ref="Q179" si="416">IF(H180=0,,H179/H180)</f>
        <v>2.4437218659625297</v>
      </c>
      <c r="R179" s="172">
        <f t="shared" ref="R179" si="417">IF(I180=0,,I179/I180)</f>
        <v>2.4464018540792676</v>
      </c>
      <c r="S179" s="172">
        <f t="shared" ref="S179" si="418">IF(J180=0,,J179/J180)</f>
        <v>2.3457215166784469</v>
      </c>
      <c r="T179" s="172">
        <f t="shared" ref="T179" si="419">IF(K180=0,,K179/K180)</f>
        <v>2.2155394405801392</v>
      </c>
      <c r="U179" s="172">
        <f t="shared" ref="U179" si="420">IF(L180=0,,L179/L180)</f>
        <v>2.214494487041379</v>
      </c>
      <c r="V179" s="172">
        <f t="shared" ref="V179" si="421">IF(M180=0,,M179/M180)</f>
        <v>2.3391080617495712</v>
      </c>
    </row>
    <row r="180" spans="2:22" customFormat="1" ht="15" customHeight="1">
      <c r="B180" s="69"/>
      <c r="C180" s="72"/>
      <c r="D180" s="72" t="str">
        <f>+D73</f>
        <v>Total Assets</v>
      </c>
      <c r="E180" s="72"/>
      <c r="F180" s="42">
        <f t="shared" si="414"/>
        <v>203706</v>
      </c>
      <c r="G180" s="42">
        <f t="shared" si="414"/>
        <v>199581</v>
      </c>
      <c r="H180" s="42">
        <f t="shared" si="414"/>
        <v>198825</v>
      </c>
      <c r="I180" s="42">
        <f t="shared" si="414"/>
        <v>204522</v>
      </c>
      <c r="J180" s="42">
        <f t="shared" si="414"/>
        <v>219295</v>
      </c>
      <c r="K180" s="42">
        <f t="shared" si="414"/>
        <v>236495</v>
      </c>
      <c r="L180" s="42">
        <f t="shared" si="414"/>
        <v>252496</v>
      </c>
      <c r="M180" s="42">
        <f t="shared" si="414"/>
        <v>244860</v>
      </c>
      <c r="N180" s="73"/>
      <c r="O180" s="173"/>
      <c r="P180" s="173"/>
      <c r="Q180" s="173"/>
      <c r="R180" s="173"/>
      <c r="S180" s="173"/>
      <c r="T180" s="173"/>
      <c r="U180" s="173"/>
      <c r="V180" s="174"/>
    </row>
    <row r="181" spans="2:22" customFormat="1" ht="15" customHeight="1">
      <c r="B181" s="69"/>
      <c r="C181" s="72"/>
      <c r="D181" s="72"/>
      <c r="E181" s="72"/>
      <c r="G181" s="42"/>
      <c r="H181" s="42"/>
      <c r="I181" s="42"/>
      <c r="J181" s="42"/>
      <c r="K181" s="42"/>
      <c r="L181" s="42"/>
      <c r="M181" s="42"/>
      <c r="N181" s="73"/>
      <c r="O181" s="182"/>
      <c r="P181" s="183"/>
      <c r="Q181" s="183"/>
      <c r="R181" s="183"/>
      <c r="S181" s="183"/>
      <c r="T181" s="183"/>
      <c r="U181" s="183"/>
      <c r="V181" s="183"/>
    </row>
    <row r="182" spans="2:22" customFormat="1" ht="15" customHeight="1">
      <c r="B182" s="69" t="s">
        <v>121</v>
      </c>
      <c r="C182" s="70" t="s">
        <v>64</v>
      </c>
      <c r="D182" s="71" t="str">
        <f>+D180</f>
        <v>Total Assets</v>
      </c>
      <c r="E182" s="70" t="s">
        <v>64</v>
      </c>
      <c r="F182" s="75">
        <f t="shared" ref="F182:M183" si="422">+F110</f>
        <v>203706</v>
      </c>
      <c r="G182" s="75">
        <f t="shared" si="422"/>
        <v>199581</v>
      </c>
      <c r="H182" s="75">
        <f t="shared" si="422"/>
        <v>198825</v>
      </c>
      <c r="I182" s="75">
        <f t="shared" si="422"/>
        <v>204522</v>
      </c>
      <c r="J182" s="75">
        <f t="shared" si="422"/>
        <v>219295</v>
      </c>
      <c r="K182" s="75">
        <f t="shared" si="422"/>
        <v>236495</v>
      </c>
      <c r="L182" s="75">
        <f t="shared" si="422"/>
        <v>252496</v>
      </c>
      <c r="M182" s="75">
        <f t="shared" si="422"/>
        <v>244860</v>
      </c>
      <c r="N182" s="77" t="s">
        <v>64</v>
      </c>
      <c r="O182" s="172">
        <f>IF(F183=0,,F182/F183)</f>
        <v>2.5027151878516842</v>
      </c>
      <c r="P182" s="172">
        <f t="shared" ref="P182" si="423">IF(G183=0,,G182/G183)</f>
        <v>2.4778511657934597</v>
      </c>
      <c r="Q182" s="172">
        <f t="shared" ref="Q182" si="424">IF(H183=0,,H182/H183)</f>
        <v>2.5556569577624102</v>
      </c>
      <c r="R182" s="172">
        <f t="shared" ref="R182" si="425">IF(I183=0,,I182/I183)</f>
        <v>2.6264880761278557</v>
      </c>
      <c r="S182" s="172">
        <f t="shared" ref="S182" si="426">IF(J183=0,,J182/J183)</f>
        <v>3.0249255131317589</v>
      </c>
      <c r="T182" s="172">
        <f t="shared" ref="T182" si="427">IF(K183=0,,K182/K183)</f>
        <v>3.1672447736008249</v>
      </c>
      <c r="U182" s="172">
        <f t="shared" ref="U182" si="428">IF(L183=0,,L182/L183)</f>
        <v>3.1201235712079085</v>
      </c>
      <c r="V182" s="172">
        <f t="shared" ref="V182" si="429">IF(M183=0,,M182/M183)</f>
        <v>2.9411552736838313</v>
      </c>
    </row>
    <row r="183" spans="2:22" customFormat="1" ht="15" customHeight="1">
      <c r="B183" s="69"/>
      <c r="C183" s="72"/>
      <c r="D183" s="72" t="s">
        <v>65</v>
      </c>
      <c r="E183" s="72"/>
      <c r="F183" s="42">
        <f t="shared" si="422"/>
        <v>81394</v>
      </c>
      <c r="G183" s="42">
        <f t="shared" si="422"/>
        <v>80546</v>
      </c>
      <c r="H183" s="42">
        <f t="shared" si="422"/>
        <v>77798</v>
      </c>
      <c r="I183" s="42">
        <f t="shared" si="422"/>
        <v>77869</v>
      </c>
      <c r="J183" s="42">
        <f t="shared" si="422"/>
        <v>72496</v>
      </c>
      <c r="K183" s="42">
        <f t="shared" si="422"/>
        <v>74669</v>
      </c>
      <c r="L183" s="42">
        <f t="shared" si="422"/>
        <v>80925</v>
      </c>
      <c r="M183" s="42">
        <f t="shared" si="422"/>
        <v>83253</v>
      </c>
      <c r="N183" s="73"/>
      <c r="O183" s="173"/>
      <c r="P183" s="173"/>
      <c r="Q183" s="173"/>
      <c r="R183" s="173"/>
      <c r="S183" s="173"/>
      <c r="T183" s="173"/>
      <c r="U183" s="173"/>
      <c r="V183" s="174"/>
    </row>
    <row r="184" spans="2:22" customFormat="1" ht="15" customHeight="1">
      <c r="O184" s="171"/>
      <c r="P184" s="171"/>
      <c r="Q184" s="171"/>
      <c r="R184" s="171"/>
      <c r="S184" s="171"/>
      <c r="T184" s="171"/>
      <c r="U184" s="171"/>
      <c r="V184" s="171"/>
    </row>
    <row r="185" spans="2:22" customFormat="1" ht="15" customHeight="1">
      <c r="B185" s="120" t="s">
        <v>119</v>
      </c>
      <c r="C185" s="119" t="s">
        <v>64</v>
      </c>
      <c r="D185" s="122" t="s">
        <v>120</v>
      </c>
      <c r="E185" s="119" t="s">
        <v>64</v>
      </c>
      <c r="N185" s="77" t="s">
        <v>64</v>
      </c>
      <c r="O185" s="84">
        <f>+O176*O179*O182</f>
        <v>0.20103447428557389</v>
      </c>
      <c r="P185" s="84">
        <f t="shared" ref="P185:V185" si="430">+P176*P179*P182</f>
        <v>0.1824299158244978</v>
      </c>
      <c r="Q185" s="84">
        <f t="shared" si="430"/>
        <v>0.17536440525463376</v>
      </c>
      <c r="R185" s="84">
        <f t="shared" si="430"/>
        <v>0.12664860213949067</v>
      </c>
      <c r="S185" s="84">
        <f t="shared" si="430"/>
        <v>9.2005076142131978E-2</v>
      </c>
      <c r="T185" s="84">
        <f t="shared" si="430"/>
        <v>0.19929287924038089</v>
      </c>
      <c r="U185" s="84">
        <f t="shared" si="430"/>
        <v>0.16694470188446092</v>
      </c>
      <c r="V185" s="84">
        <f t="shared" si="430"/>
        <v>0.16423432188629841</v>
      </c>
    </row>
    <row r="186" spans="2:22" customFormat="1" ht="15" customHeight="1">
      <c r="B186" s="120" t="s">
        <v>55</v>
      </c>
      <c r="C186" s="122"/>
      <c r="D186" s="122"/>
      <c r="E186" s="122"/>
      <c r="O186" s="186" t="str">
        <f>IF(ABS(O185-O$7)&lt;0.0001, "OK", "Error")</f>
        <v>OK</v>
      </c>
      <c r="P186" s="186" t="str">
        <f t="shared" ref="P186:V186" si="431">IF(ABS(P185-P$7)&lt;0.0001, "OK", "Error")</f>
        <v>OK</v>
      </c>
      <c r="Q186" s="186" t="str">
        <f t="shared" si="431"/>
        <v>OK</v>
      </c>
      <c r="R186" s="186" t="str">
        <f t="shared" si="431"/>
        <v>OK</v>
      </c>
      <c r="S186" s="186" t="str">
        <f t="shared" si="431"/>
        <v>OK</v>
      </c>
      <c r="T186" s="186" t="str">
        <f t="shared" si="431"/>
        <v>OK</v>
      </c>
      <c r="U186" s="186" t="str">
        <f t="shared" si="431"/>
        <v>OK</v>
      </c>
      <c r="V186" s="186" t="str">
        <f t="shared" si="431"/>
        <v>OK</v>
      </c>
    </row>
    <row r="187" spans="2:22" customFormat="1" ht="15" customHeight="1">
      <c r="B187" s="78"/>
      <c r="C187" s="78"/>
      <c r="D187" s="78"/>
      <c r="E187" s="78"/>
      <c r="F187" s="78"/>
      <c r="G187" s="78"/>
      <c r="H187" s="78"/>
      <c r="I187" s="78"/>
      <c r="J187" s="78"/>
      <c r="K187" s="78"/>
      <c r="L187" s="78"/>
      <c r="M187" s="78"/>
      <c r="N187" s="78"/>
      <c r="O187" s="170"/>
      <c r="P187" s="170"/>
      <c r="Q187" s="170"/>
      <c r="R187" s="170"/>
      <c r="S187" s="170"/>
      <c r="T187" s="170"/>
      <c r="U187" s="170"/>
      <c r="V187" s="170"/>
    </row>
    <row r="188" spans="2:22" customFormat="1" ht="15" customHeight="1">
      <c r="O188" s="171"/>
      <c r="P188" s="171"/>
      <c r="Q188" s="171"/>
      <c r="R188" s="171"/>
      <c r="S188" s="171"/>
      <c r="T188" s="171"/>
      <c r="U188" s="171"/>
      <c r="V188" s="171"/>
    </row>
    <row r="189" spans="2:22" customFormat="1" ht="15" customHeight="1">
      <c r="B189" s="10" t="s">
        <v>122</v>
      </c>
      <c r="C189" s="11"/>
      <c r="D189" s="12"/>
      <c r="E189" s="12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2:22" customFormat="1" ht="15" customHeight="1">
      <c r="B190" s="15"/>
      <c r="C190" s="4"/>
      <c r="D190" s="16"/>
      <c r="E190" s="16"/>
      <c r="F190" s="17"/>
      <c r="G190" s="17"/>
      <c r="H190" s="17"/>
      <c r="I190" s="76"/>
      <c r="J190" s="76"/>
      <c r="K190" s="76"/>
      <c r="L190" s="76"/>
      <c r="M190" s="76"/>
      <c r="N190" s="14"/>
      <c r="O190" s="161"/>
      <c r="P190" s="162"/>
      <c r="Q190" s="161"/>
      <c r="R190" s="161"/>
      <c r="S190" s="161"/>
      <c r="T190" s="161"/>
      <c r="U190" s="161"/>
      <c r="V190" s="161"/>
    </row>
    <row r="191" spans="2:22" customFormat="1" ht="15" customHeight="1" thickBot="1">
      <c r="B191" s="19" t="s">
        <v>163</v>
      </c>
      <c r="C191" s="4"/>
      <c r="D191" s="6"/>
      <c r="E191" s="6"/>
      <c r="F191" s="153">
        <f>+$F$4</f>
        <v>1</v>
      </c>
      <c r="G191" s="153">
        <f>+$G$4</f>
        <v>2</v>
      </c>
      <c r="H191" s="153">
        <f>+$H$4</f>
        <v>3</v>
      </c>
      <c r="I191" s="153">
        <f>+$I$4</f>
        <v>4</v>
      </c>
      <c r="J191" s="153">
        <f>+$J$4</f>
        <v>5</v>
      </c>
      <c r="K191" s="153">
        <f>+$K$4</f>
        <v>6</v>
      </c>
      <c r="L191" s="153">
        <f>+$L$4</f>
        <v>7</v>
      </c>
      <c r="M191" s="153">
        <f>+$M$4</f>
        <v>8</v>
      </c>
      <c r="N191" s="14"/>
      <c r="O191" s="153">
        <f>+F191</f>
        <v>1</v>
      </c>
      <c r="P191" s="153">
        <f t="shared" ref="P191" si="432">+G191</f>
        <v>2</v>
      </c>
      <c r="Q191" s="153">
        <f t="shared" ref="Q191" si="433">+H191</f>
        <v>3</v>
      </c>
      <c r="R191" s="153">
        <f t="shared" ref="R191" si="434">+I191</f>
        <v>4</v>
      </c>
      <c r="S191" s="153">
        <f t="shared" ref="S191" si="435">+J191</f>
        <v>5</v>
      </c>
      <c r="T191" s="153">
        <f t="shared" ref="T191" si="436">+K191</f>
        <v>6</v>
      </c>
      <c r="U191" s="153">
        <f t="shared" ref="U191" si="437">+L191</f>
        <v>7</v>
      </c>
      <c r="V191" s="153">
        <f t="shared" ref="V191" si="438">+M191</f>
        <v>8</v>
      </c>
    </row>
    <row r="192" spans="2:22" customFormat="1" ht="15" customHeight="1">
      <c r="B192" s="19"/>
      <c r="C192" s="4"/>
      <c r="D192" s="6"/>
      <c r="E192" s="6"/>
      <c r="F192" s="6"/>
      <c r="G192" s="6"/>
      <c r="H192" s="6"/>
      <c r="I192" s="20"/>
      <c r="J192" s="20"/>
      <c r="K192" s="20"/>
      <c r="L192" s="20"/>
      <c r="M192" s="20"/>
      <c r="N192" s="2"/>
      <c r="O192" s="163"/>
      <c r="P192" s="162"/>
      <c r="Q192" s="163"/>
      <c r="R192" s="163"/>
      <c r="S192" s="163"/>
      <c r="T192" s="163"/>
      <c r="U192" s="163"/>
      <c r="V192" s="163"/>
    </row>
    <row r="193" spans="2:22" customFormat="1" ht="15" customHeight="1">
      <c r="B193" s="19"/>
      <c r="C193" s="4"/>
      <c r="D193" s="6"/>
      <c r="E193" s="6"/>
      <c r="F193" s="6"/>
      <c r="G193" s="6"/>
      <c r="H193" s="6"/>
      <c r="I193" s="14"/>
      <c r="J193" s="14"/>
      <c r="K193" s="14"/>
      <c r="L193" s="14"/>
      <c r="M193" s="14"/>
      <c r="N193" s="14"/>
      <c r="O193" s="161"/>
      <c r="P193" s="161"/>
      <c r="Q193" s="161"/>
      <c r="R193" s="161"/>
      <c r="S193" s="161"/>
      <c r="T193" s="161"/>
      <c r="U193" s="161"/>
      <c r="V193" s="161"/>
    </row>
    <row r="194" spans="2:22" customFormat="1" ht="15" customHeight="1">
      <c r="B194" s="69" t="s">
        <v>116</v>
      </c>
      <c r="C194" s="70" t="s">
        <v>64</v>
      </c>
      <c r="D194" s="71" t="str">
        <f>+D57</f>
        <v>Net Income</v>
      </c>
      <c r="E194" s="70" t="s">
        <v>64</v>
      </c>
      <c r="F194" s="75">
        <f t="shared" ref="F194:M195" si="439">+F57</f>
        <v>16363</v>
      </c>
      <c r="G194" s="75">
        <f t="shared" si="439"/>
        <v>14694</v>
      </c>
      <c r="H194" s="75">
        <f t="shared" si="439"/>
        <v>13643</v>
      </c>
      <c r="I194" s="75">
        <f t="shared" si="439"/>
        <v>9862</v>
      </c>
      <c r="J194" s="75">
        <f t="shared" si="439"/>
        <v>6670</v>
      </c>
      <c r="K194" s="75">
        <f t="shared" si="439"/>
        <v>14881</v>
      </c>
      <c r="L194" s="75">
        <f t="shared" si="439"/>
        <v>13510</v>
      </c>
      <c r="M194" s="75">
        <f t="shared" si="439"/>
        <v>13673</v>
      </c>
      <c r="N194" s="77" t="s">
        <v>64</v>
      </c>
      <c r="O194" s="164">
        <f t="shared" ref="O194" si="440">IF(F195=0,,F194/F195)</f>
        <v>0.67204698537867591</v>
      </c>
      <c r="P194" s="164">
        <f t="shared" ref="P194" si="441">IF(G195=0,,G194/G195)</f>
        <v>0.69141727837380007</v>
      </c>
      <c r="Q194" s="164">
        <f t="shared" ref="Q194" si="442">IF(H195=0,,H194/H195)</f>
        <v>0.68740867637426306</v>
      </c>
      <c r="R194" s="164">
        <f t="shared" ref="R194" si="443">IF(I195=0,,I194/I195)</f>
        <v>0.68192504494537409</v>
      </c>
      <c r="S194" s="164">
        <f t="shared" ref="S194" si="444">IF(J195=0,,J194/J195)</f>
        <v>0.60907679663957626</v>
      </c>
      <c r="T194" s="164">
        <f t="shared" ref="T194" si="445">IF(K195=0,,K194/K195)</f>
        <v>0.75171751869064463</v>
      </c>
      <c r="U194" s="164">
        <f t="shared" ref="U194" si="446">IF(L195=0,,L194/L195)</f>
        <v>0.66329536527886879</v>
      </c>
      <c r="V194" s="164">
        <f t="shared" ref="V194" si="447">IF(M195=0,,M194/M195)</f>
        <v>0.74192848228335773</v>
      </c>
    </row>
    <row r="195" spans="2:22" customFormat="1" ht="15" customHeight="1">
      <c r="B195" s="69"/>
      <c r="C195" s="72"/>
      <c r="D195" s="72" t="str">
        <f>+D58</f>
        <v>Earning Before Tax</v>
      </c>
      <c r="E195" s="72"/>
      <c r="F195" s="42">
        <f t="shared" si="439"/>
        <v>24348</v>
      </c>
      <c r="G195" s="42">
        <f t="shared" si="439"/>
        <v>21252</v>
      </c>
      <c r="H195" s="42">
        <f t="shared" si="439"/>
        <v>19847</v>
      </c>
      <c r="I195" s="42">
        <f t="shared" si="439"/>
        <v>14462</v>
      </c>
      <c r="J195" s="42">
        <f t="shared" si="439"/>
        <v>10951</v>
      </c>
      <c r="K195" s="42">
        <f t="shared" si="439"/>
        <v>19796</v>
      </c>
      <c r="L195" s="42">
        <f t="shared" si="439"/>
        <v>20368</v>
      </c>
      <c r="M195" s="42">
        <f t="shared" si="439"/>
        <v>18429</v>
      </c>
      <c r="N195" s="73"/>
      <c r="O195" s="184"/>
      <c r="P195" s="184"/>
      <c r="Q195" s="165"/>
      <c r="R195" s="165"/>
      <c r="S195" s="165"/>
      <c r="T195" s="165"/>
      <c r="U195" s="165"/>
      <c r="V195" s="166"/>
    </row>
    <row r="196" spans="2:22" customFormat="1" ht="15" customHeight="1">
      <c r="B196" s="69"/>
      <c r="C196" s="72"/>
      <c r="D196" s="72"/>
      <c r="E196" s="72"/>
      <c r="F196" s="42"/>
      <c r="G196" s="42"/>
      <c r="H196" s="42"/>
      <c r="I196" s="42"/>
      <c r="J196" s="42"/>
      <c r="K196" s="42"/>
      <c r="L196" s="42"/>
      <c r="M196" s="42"/>
      <c r="N196" s="73"/>
      <c r="O196" s="165"/>
      <c r="P196" s="165"/>
      <c r="Q196" s="165"/>
      <c r="R196" s="165"/>
      <c r="S196" s="165"/>
      <c r="T196" s="165"/>
      <c r="U196" s="165"/>
      <c r="V196" s="166"/>
    </row>
    <row r="197" spans="2:22" customFormat="1" ht="15" customHeight="1">
      <c r="B197" s="69" t="s">
        <v>117</v>
      </c>
      <c r="C197" s="70" t="s">
        <v>64</v>
      </c>
      <c r="D197" s="71" t="str">
        <f>+D63</f>
        <v>Earning Before Tax</v>
      </c>
      <c r="E197" s="70" t="s">
        <v>64</v>
      </c>
      <c r="F197" s="75">
        <f t="shared" ref="F197:M198" si="448">+F63</f>
        <v>24348</v>
      </c>
      <c r="G197" s="75">
        <f t="shared" si="448"/>
        <v>21252</v>
      </c>
      <c r="H197" s="75">
        <f t="shared" si="448"/>
        <v>19847</v>
      </c>
      <c r="I197" s="75">
        <f t="shared" si="448"/>
        <v>14462</v>
      </c>
      <c r="J197" s="75">
        <f t="shared" si="448"/>
        <v>10951</v>
      </c>
      <c r="K197" s="75">
        <f t="shared" si="448"/>
        <v>19796</v>
      </c>
      <c r="L197" s="75">
        <f t="shared" si="448"/>
        <v>20368</v>
      </c>
      <c r="M197" s="75">
        <f t="shared" si="448"/>
        <v>18429</v>
      </c>
      <c r="N197" s="77" t="s">
        <v>64</v>
      </c>
      <c r="O197" s="164">
        <f t="shared" ref="O197" si="449">IF(F198=0,,F197/F198)</f>
        <v>0.91204674857656576</v>
      </c>
      <c r="P197" s="164">
        <f t="shared" ref="P197" si="450">IF(G198=0,,G197/G198)</f>
        <v>0.89599055609427036</v>
      </c>
      <c r="Q197" s="164">
        <f t="shared" ref="Q197" si="451">IF(H198=0,,H197/H198)</f>
        <v>0.89748575562991773</v>
      </c>
      <c r="R197" s="164">
        <f t="shared" ref="R197" si="452">IF(I198=0,,I197/I198)</f>
        <v>0.86911057692307692</v>
      </c>
      <c r="S197" s="164">
        <f t="shared" ref="S197" si="453">IF(J198=0,,J197/J198)</f>
        <v>0.8372324159021407</v>
      </c>
      <c r="T197" s="164">
        <f t="shared" ref="T197" si="454">IF(K198=0,,K197/K198)</f>
        <v>0.89147077366477534</v>
      </c>
      <c r="U197" s="164">
        <f t="shared" ref="U197" si="455">IF(L198=0,,L197/L198)</f>
        <v>0.90275684779718113</v>
      </c>
      <c r="V197" s="164">
        <f t="shared" ref="V197" si="456">IF(M198=0,,M197/M198)</f>
        <v>0.90940044411547005</v>
      </c>
    </row>
    <row r="198" spans="2:22" customFormat="1" ht="15" customHeight="1">
      <c r="B198" s="69"/>
      <c r="C198" s="72"/>
      <c r="D198" s="72" t="str">
        <f>+D64</f>
        <v>EBIT</v>
      </c>
      <c r="E198" s="72"/>
      <c r="F198" s="42">
        <f t="shared" si="448"/>
        <v>26696</v>
      </c>
      <c r="G198" s="42">
        <f t="shared" si="448"/>
        <v>23719</v>
      </c>
      <c r="H198" s="42">
        <f t="shared" si="448"/>
        <v>22114</v>
      </c>
      <c r="I198" s="42">
        <f t="shared" si="448"/>
        <v>16640</v>
      </c>
      <c r="J198" s="42">
        <f t="shared" si="448"/>
        <v>13080</v>
      </c>
      <c r="K198" s="42">
        <f t="shared" si="448"/>
        <v>22206</v>
      </c>
      <c r="L198" s="42">
        <f t="shared" si="448"/>
        <v>22562</v>
      </c>
      <c r="M198" s="42">
        <f t="shared" si="448"/>
        <v>20265</v>
      </c>
      <c r="N198" s="73"/>
      <c r="O198" s="184"/>
      <c r="P198" s="184"/>
      <c r="Q198" s="165"/>
      <c r="R198" s="165"/>
      <c r="S198" s="165"/>
      <c r="T198" s="165"/>
      <c r="U198" s="165"/>
      <c r="V198" s="166"/>
    </row>
    <row r="199" spans="2:22" customFormat="1" ht="15" customHeight="1">
      <c r="B199" s="69"/>
      <c r="C199" s="72"/>
      <c r="D199" s="72"/>
      <c r="E199" s="72"/>
      <c r="F199" s="42"/>
      <c r="G199" s="42"/>
      <c r="H199" s="42"/>
      <c r="I199" s="42"/>
      <c r="J199" s="42"/>
      <c r="K199" s="42"/>
      <c r="L199" s="42"/>
      <c r="M199" s="42"/>
      <c r="N199" s="73"/>
      <c r="O199" s="165"/>
      <c r="P199" s="165"/>
      <c r="Q199" s="165"/>
      <c r="R199" s="165"/>
      <c r="S199" s="165"/>
      <c r="T199" s="165"/>
      <c r="U199" s="165"/>
      <c r="V199" s="166"/>
    </row>
    <row r="200" spans="2:22" customFormat="1" ht="15" customHeight="1">
      <c r="B200" s="69" t="s">
        <v>67</v>
      </c>
      <c r="C200" s="70" t="s">
        <v>64</v>
      </c>
      <c r="D200" s="71" t="str">
        <f>+D35</f>
        <v>EBIT</v>
      </c>
      <c r="E200" s="70" t="s">
        <v>64</v>
      </c>
      <c r="F200" s="75">
        <f t="shared" ref="F200:M201" si="457">+F35</f>
        <v>26696</v>
      </c>
      <c r="G200" s="75">
        <f t="shared" si="457"/>
        <v>23719</v>
      </c>
      <c r="H200" s="75">
        <f t="shared" si="457"/>
        <v>22114</v>
      </c>
      <c r="I200" s="75">
        <f t="shared" si="457"/>
        <v>16640</v>
      </c>
      <c r="J200" s="75">
        <f t="shared" si="457"/>
        <v>13080</v>
      </c>
      <c r="K200" s="75">
        <f t="shared" si="457"/>
        <v>22206</v>
      </c>
      <c r="L200" s="75">
        <f t="shared" si="457"/>
        <v>22562</v>
      </c>
      <c r="M200" s="75">
        <f t="shared" si="457"/>
        <v>20265</v>
      </c>
      <c r="N200" s="77" t="s">
        <v>64</v>
      </c>
      <c r="O200" s="164">
        <f t="shared" ref="O200" si="458">IF(F201=0,,F200/F201)</f>
        <v>5.4969515145649857E-2</v>
      </c>
      <c r="P200" s="164">
        <f t="shared" ref="P200" si="459">IF(G201=0,,G200/G201)</f>
        <v>4.9196274863625995E-2</v>
      </c>
      <c r="Q200" s="164">
        <f t="shared" ref="Q200" si="460">IF(H201=0,,H200/H201)</f>
        <v>4.5513951176542021E-2</v>
      </c>
      <c r="R200" s="164">
        <f t="shared" ref="R200" si="461">IF(I201=0,,I200/I201)</f>
        <v>3.3257185570698504E-2</v>
      </c>
      <c r="S200" s="164">
        <f t="shared" ref="S200" si="462">IF(J201=0,,J200/J201)</f>
        <v>2.5427435580913871E-2</v>
      </c>
      <c r="T200" s="164">
        <f t="shared" ref="T200" si="463">IF(K201=0,,K200/K201)</f>
        <v>4.2380774251666142E-2</v>
      </c>
      <c r="U200" s="164">
        <f t="shared" ref="U200" si="464">IF(L201=0,,L200/L201)</f>
        <v>4.0350459893660207E-2</v>
      </c>
      <c r="V200" s="164">
        <f t="shared" ref="V200" si="465">IF(M201=0,,M200/M201)</f>
        <v>3.5381682188164551E-2</v>
      </c>
    </row>
    <row r="201" spans="2:22" customFormat="1" ht="15" customHeight="1">
      <c r="B201" s="69"/>
      <c r="C201" s="72"/>
      <c r="D201" s="72" t="str">
        <f>+D36</f>
        <v>Revenue</v>
      </c>
      <c r="E201" s="72"/>
      <c r="F201" s="42">
        <f t="shared" si="457"/>
        <v>485651</v>
      </c>
      <c r="G201" s="42">
        <f t="shared" si="457"/>
        <v>482130</v>
      </c>
      <c r="H201" s="42">
        <f t="shared" si="457"/>
        <v>485873</v>
      </c>
      <c r="I201" s="42">
        <f t="shared" si="457"/>
        <v>500343</v>
      </c>
      <c r="J201" s="42">
        <f t="shared" si="457"/>
        <v>514405</v>
      </c>
      <c r="K201" s="42">
        <f t="shared" si="457"/>
        <v>523964</v>
      </c>
      <c r="L201" s="42">
        <f t="shared" si="457"/>
        <v>559151</v>
      </c>
      <c r="M201" s="42">
        <f t="shared" si="457"/>
        <v>572754</v>
      </c>
      <c r="N201" s="73"/>
      <c r="O201" s="185"/>
      <c r="P201" s="185"/>
      <c r="Q201" s="167"/>
      <c r="R201" s="167"/>
      <c r="S201" s="167"/>
      <c r="T201" s="167"/>
      <c r="U201" s="167"/>
      <c r="V201" s="160"/>
    </row>
    <row r="202" spans="2:22" customFormat="1" ht="15" customHeight="1">
      <c r="B202" s="69"/>
      <c r="C202" s="72"/>
      <c r="D202" s="72"/>
      <c r="E202" s="72"/>
      <c r="F202" s="42"/>
      <c r="G202" s="42"/>
      <c r="H202" s="42"/>
      <c r="I202" s="42"/>
      <c r="J202" s="42"/>
      <c r="K202" s="42"/>
      <c r="L202" s="42"/>
      <c r="M202" s="42"/>
      <c r="N202" s="73"/>
      <c r="O202" s="167"/>
      <c r="P202" s="167"/>
      <c r="Q202" s="167"/>
      <c r="R202" s="167"/>
      <c r="S202" s="167"/>
      <c r="T202" s="167"/>
      <c r="U202" s="167"/>
      <c r="V202" s="160"/>
    </row>
    <row r="203" spans="2:22" customFormat="1" ht="15" customHeight="1">
      <c r="B203" s="69" t="s">
        <v>71</v>
      </c>
      <c r="C203" s="70" t="s">
        <v>64</v>
      </c>
      <c r="D203" s="71" t="str">
        <f>+D179</f>
        <v>Revenue</v>
      </c>
      <c r="E203" s="70" t="s">
        <v>64</v>
      </c>
      <c r="F203" s="75">
        <f>+F179</f>
        <v>485651</v>
      </c>
      <c r="G203" s="75">
        <f t="shared" ref="G203:N203" si="466">+G179</f>
        <v>482130</v>
      </c>
      <c r="H203" s="75">
        <f t="shared" si="466"/>
        <v>485873</v>
      </c>
      <c r="I203" s="75">
        <f t="shared" si="466"/>
        <v>500343</v>
      </c>
      <c r="J203" s="75">
        <f t="shared" si="466"/>
        <v>514405</v>
      </c>
      <c r="K203" s="75">
        <f t="shared" si="466"/>
        <v>523964</v>
      </c>
      <c r="L203" s="75">
        <f t="shared" si="466"/>
        <v>559151</v>
      </c>
      <c r="M203" s="75">
        <f t="shared" si="466"/>
        <v>572754</v>
      </c>
      <c r="N203" s="42" t="str">
        <f t="shared" si="466"/>
        <v>=</v>
      </c>
      <c r="O203" s="172">
        <f>IF(F204=0,,F203/F204)</f>
        <v>2.3840780340294345</v>
      </c>
      <c r="P203" s="172">
        <f t="shared" ref="P203" si="467">IF(G204=0,,G203/G204)</f>
        <v>2.4157109143655959</v>
      </c>
      <c r="Q203" s="172">
        <f t="shared" ref="Q203" si="468">IF(H204=0,,H203/H204)</f>
        <v>2.4437218659625297</v>
      </c>
      <c r="R203" s="172">
        <f t="shared" ref="R203" si="469">IF(I204=0,,I203/I204)</f>
        <v>2.4464018540792676</v>
      </c>
      <c r="S203" s="172">
        <f t="shared" ref="S203" si="470">IF(J204=0,,J203/J204)</f>
        <v>2.3457215166784469</v>
      </c>
      <c r="T203" s="172">
        <f t="shared" ref="T203" si="471">IF(K204=0,,K203/K204)</f>
        <v>2.2155394405801392</v>
      </c>
      <c r="U203" s="172">
        <f t="shared" ref="U203" si="472">IF(L204=0,,L203/L204)</f>
        <v>2.214494487041379</v>
      </c>
      <c r="V203" s="172">
        <f t="shared" ref="V203" si="473">IF(M204=0,,M203/M204)</f>
        <v>2.3391080617495712</v>
      </c>
    </row>
    <row r="204" spans="2:22" customFormat="1" ht="15" customHeight="1">
      <c r="B204" s="69"/>
      <c r="C204" s="72"/>
      <c r="D204" s="72" t="str">
        <f>+D180</f>
        <v>Total Assets</v>
      </c>
      <c r="E204" s="72"/>
      <c r="F204" s="42">
        <f>+F180</f>
        <v>203706</v>
      </c>
      <c r="G204" s="42">
        <f t="shared" ref="G204:M204" si="474">+G180</f>
        <v>199581</v>
      </c>
      <c r="H204" s="42">
        <f t="shared" si="474"/>
        <v>198825</v>
      </c>
      <c r="I204" s="42">
        <f t="shared" si="474"/>
        <v>204522</v>
      </c>
      <c r="J204" s="42">
        <f t="shared" si="474"/>
        <v>219295</v>
      </c>
      <c r="K204" s="42">
        <f t="shared" si="474"/>
        <v>236495</v>
      </c>
      <c r="L204" s="42">
        <f t="shared" si="474"/>
        <v>252496</v>
      </c>
      <c r="M204" s="42">
        <f t="shared" si="474"/>
        <v>244860</v>
      </c>
      <c r="N204" s="73"/>
      <c r="O204" s="173"/>
      <c r="P204" s="173"/>
      <c r="Q204" s="173"/>
      <c r="R204" s="173"/>
      <c r="S204" s="173"/>
      <c r="T204" s="173"/>
      <c r="U204" s="173"/>
      <c r="V204" s="174"/>
    </row>
    <row r="205" spans="2:22" customFormat="1" ht="15" customHeight="1">
      <c r="B205" s="69"/>
      <c r="C205" s="72"/>
      <c r="D205" s="72"/>
      <c r="E205" s="72"/>
      <c r="G205" s="42"/>
      <c r="H205" s="42"/>
      <c r="I205" s="42"/>
      <c r="J205" s="42"/>
      <c r="K205" s="42"/>
      <c r="L205" s="42"/>
      <c r="M205" s="42"/>
      <c r="N205" s="73"/>
      <c r="O205" s="182"/>
      <c r="P205" s="183"/>
      <c r="Q205" s="183"/>
      <c r="R205" s="183"/>
      <c r="S205" s="183"/>
      <c r="T205" s="183"/>
      <c r="U205" s="183"/>
      <c r="V205" s="183"/>
    </row>
    <row r="206" spans="2:22" customFormat="1" ht="15" customHeight="1">
      <c r="B206" s="69" t="s">
        <v>121</v>
      </c>
      <c r="C206" s="70" t="s">
        <v>64</v>
      </c>
      <c r="D206" s="71" t="str">
        <f>+D204</f>
        <v>Total Assets</v>
      </c>
      <c r="E206" s="70" t="s">
        <v>64</v>
      </c>
      <c r="F206" s="75">
        <f>+F204</f>
        <v>203706</v>
      </c>
      <c r="G206" s="75">
        <f t="shared" ref="G206:M206" si="475">+G204</f>
        <v>199581</v>
      </c>
      <c r="H206" s="75">
        <f t="shared" si="475"/>
        <v>198825</v>
      </c>
      <c r="I206" s="75">
        <f t="shared" si="475"/>
        <v>204522</v>
      </c>
      <c r="J206" s="75">
        <f t="shared" si="475"/>
        <v>219295</v>
      </c>
      <c r="K206" s="75">
        <f t="shared" si="475"/>
        <v>236495</v>
      </c>
      <c r="L206" s="75">
        <f t="shared" si="475"/>
        <v>252496</v>
      </c>
      <c r="M206" s="75">
        <f t="shared" si="475"/>
        <v>244860</v>
      </c>
      <c r="N206" s="77" t="s">
        <v>64</v>
      </c>
      <c r="O206" s="172">
        <f>IF(F207=0,,F206/F207)</f>
        <v>2.5027151878516842</v>
      </c>
      <c r="P206" s="172">
        <f t="shared" ref="P206" si="476">IF(G207=0,,G206/G207)</f>
        <v>2.4778511657934597</v>
      </c>
      <c r="Q206" s="172">
        <f t="shared" ref="Q206" si="477">IF(H207=0,,H206/H207)</f>
        <v>2.5556569577624102</v>
      </c>
      <c r="R206" s="172">
        <f t="shared" ref="R206" si="478">IF(I207=0,,I206/I207)</f>
        <v>2.6264880761278557</v>
      </c>
      <c r="S206" s="172">
        <f t="shared" ref="S206" si="479">IF(J207=0,,J206/J207)</f>
        <v>3.0249255131317589</v>
      </c>
      <c r="T206" s="172">
        <f t="shared" ref="T206" si="480">IF(K207=0,,K206/K207)</f>
        <v>3.1672447736008249</v>
      </c>
      <c r="U206" s="172">
        <f t="shared" ref="U206" si="481">IF(L207=0,,L206/L207)</f>
        <v>3.1201235712079085</v>
      </c>
      <c r="V206" s="172">
        <f t="shared" ref="V206" si="482">IF(M207=0,,M206/M207)</f>
        <v>2.9411552736838313</v>
      </c>
    </row>
    <row r="207" spans="2:22" customFormat="1" ht="15" customHeight="1">
      <c r="B207" s="69"/>
      <c r="C207" s="72"/>
      <c r="D207" s="72" t="s">
        <v>65</v>
      </c>
      <c r="E207" s="72"/>
      <c r="F207" s="42">
        <f>+F183</f>
        <v>81394</v>
      </c>
      <c r="G207" s="42">
        <f t="shared" ref="G207:M207" si="483">+G183</f>
        <v>80546</v>
      </c>
      <c r="H207" s="42">
        <f t="shared" si="483"/>
        <v>77798</v>
      </c>
      <c r="I207" s="42">
        <f t="shared" si="483"/>
        <v>77869</v>
      </c>
      <c r="J207" s="42">
        <f t="shared" si="483"/>
        <v>72496</v>
      </c>
      <c r="K207" s="42">
        <f t="shared" si="483"/>
        <v>74669</v>
      </c>
      <c r="L207" s="42">
        <f t="shared" si="483"/>
        <v>80925</v>
      </c>
      <c r="M207" s="42">
        <f t="shared" si="483"/>
        <v>83253</v>
      </c>
      <c r="N207" s="73"/>
      <c r="O207" s="173"/>
      <c r="P207" s="173"/>
      <c r="Q207" s="173"/>
      <c r="R207" s="173"/>
      <c r="S207" s="173"/>
      <c r="T207" s="173"/>
      <c r="U207" s="173"/>
      <c r="V207" s="174"/>
    </row>
    <row r="208" spans="2:22" customFormat="1" ht="15" customHeight="1">
      <c r="O208" s="171"/>
      <c r="P208" s="171"/>
      <c r="Q208" s="171"/>
      <c r="R208" s="171"/>
      <c r="S208" s="171"/>
      <c r="T208" s="171"/>
      <c r="U208" s="171"/>
      <c r="V208" s="171"/>
    </row>
    <row r="209" spans="2:22" customFormat="1" ht="15" customHeight="1">
      <c r="B209" s="120" t="s">
        <v>119</v>
      </c>
      <c r="C209" s="119" t="s">
        <v>64</v>
      </c>
      <c r="D209" s="122" t="s">
        <v>123</v>
      </c>
      <c r="E209" s="119" t="s">
        <v>64</v>
      </c>
      <c r="N209" s="77" t="s">
        <v>64</v>
      </c>
      <c r="O209" s="164">
        <f>+O194*O197*O200*O203*O206</f>
        <v>0.20103447428557381</v>
      </c>
      <c r="P209" s="164">
        <f t="shared" ref="P209:V209" si="484">+P194*P197*P200*P203*P206</f>
        <v>0.1824299158244978</v>
      </c>
      <c r="Q209" s="164">
        <f t="shared" si="484"/>
        <v>0.17536440525463376</v>
      </c>
      <c r="R209" s="164">
        <f t="shared" si="484"/>
        <v>0.12664860213949067</v>
      </c>
      <c r="S209" s="164">
        <f t="shared" si="484"/>
        <v>9.2005076142131978E-2</v>
      </c>
      <c r="T209" s="164">
        <f t="shared" si="484"/>
        <v>0.19929287924038092</v>
      </c>
      <c r="U209" s="164">
        <f t="shared" si="484"/>
        <v>0.16694470188446089</v>
      </c>
      <c r="V209" s="164">
        <f t="shared" si="484"/>
        <v>0.16423432188629841</v>
      </c>
    </row>
    <row r="210" spans="2:22" customFormat="1" ht="15" customHeight="1">
      <c r="B210" s="120" t="s">
        <v>55</v>
      </c>
      <c r="C210" s="122"/>
      <c r="D210" s="122" t="s">
        <v>124</v>
      </c>
      <c r="E210" s="122"/>
      <c r="O210" s="186" t="str">
        <f>IF(ABS(O209-O$7)&lt;0.0001, "OK", "Error")</f>
        <v>OK</v>
      </c>
      <c r="P210" s="186" t="str">
        <f t="shared" ref="P210:V210" si="485">IF(ABS(P209-P$7)&lt;0.0001, "OK", "Error")</f>
        <v>OK</v>
      </c>
      <c r="Q210" s="186" t="str">
        <f t="shared" si="485"/>
        <v>OK</v>
      </c>
      <c r="R210" s="186" t="str">
        <f t="shared" si="485"/>
        <v>OK</v>
      </c>
      <c r="S210" s="186" t="str">
        <f t="shared" si="485"/>
        <v>OK</v>
      </c>
      <c r="T210" s="186" t="str">
        <f t="shared" si="485"/>
        <v>OK</v>
      </c>
      <c r="U210" s="186" t="str">
        <f t="shared" si="485"/>
        <v>OK</v>
      </c>
      <c r="V210" s="186" t="str">
        <f t="shared" si="485"/>
        <v>OK</v>
      </c>
    </row>
    <row r="211" spans="2:22" customFormat="1" ht="15" customHeight="1">
      <c r="B211" s="78"/>
      <c r="C211" s="78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170"/>
      <c r="P211" s="170"/>
      <c r="Q211" s="170"/>
      <c r="R211" s="170"/>
      <c r="S211" s="170"/>
      <c r="T211" s="170"/>
      <c r="U211" s="170"/>
      <c r="V211" s="170"/>
    </row>
    <row r="212" spans="2:22" customFormat="1" ht="15" customHeight="1">
      <c r="O212" s="171"/>
      <c r="P212" s="171"/>
      <c r="Q212" s="171"/>
      <c r="R212" s="171"/>
      <c r="S212" s="171"/>
      <c r="T212" s="171"/>
      <c r="U212" s="171"/>
      <c r="V212" s="171"/>
    </row>
    <row r="213" spans="2:22" customFormat="1" ht="15" customHeight="1">
      <c r="O213" s="171"/>
      <c r="P213" s="171"/>
      <c r="Q213" s="171"/>
      <c r="R213" s="171"/>
      <c r="S213" s="171"/>
      <c r="T213" s="171"/>
      <c r="U213" s="171"/>
      <c r="V213" s="171"/>
    </row>
    <row r="214" spans="2:22" customFormat="1" ht="15" customHeight="1">
      <c r="O214" s="171"/>
      <c r="P214" s="171"/>
      <c r="Q214" s="171"/>
      <c r="R214" s="171"/>
      <c r="S214" s="171"/>
      <c r="T214" s="171"/>
      <c r="U214" s="171"/>
      <c r="V214" s="171"/>
    </row>
    <row r="215" spans="2:22" customFormat="1" ht="15" customHeight="1">
      <c r="O215" s="171"/>
      <c r="P215" s="171"/>
      <c r="Q215" s="171"/>
      <c r="R215" s="171"/>
      <c r="S215" s="171"/>
      <c r="T215" s="171"/>
      <c r="U215" s="171"/>
      <c r="V215" s="171"/>
    </row>
    <row r="216" spans="2:22" customFormat="1" ht="15" customHeight="1">
      <c r="O216" s="171"/>
      <c r="P216" s="171"/>
      <c r="Q216" s="171"/>
      <c r="R216" s="171"/>
      <c r="S216" s="171"/>
      <c r="T216" s="171"/>
      <c r="U216" s="171"/>
      <c r="V216" s="171"/>
    </row>
    <row r="217" spans="2:22" customFormat="1" ht="15" customHeight="1">
      <c r="O217" s="171"/>
      <c r="P217" s="171"/>
      <c r="Q217" s="171"/>
      <c r="R217" s="171"/>
      <c r="S217" s="171"/>
      <c r="T217" s="171"/>
      <c r="U217" s="171"/>
      <c r="V217" s="171"/>
    </row>
    <row r="218" spans="2:22" customFormat="1" ht="15" customHeight="1">
      <c r="O218" s="171"/>
      <c r="P218" s="171"/>
      <c r="Q218" s="171"/>
      <c r="R218" s="171"/>
      <c r="S218" s="171"/>
      <c r="T218" s="171"/>
      <c r="U218" s="171"/>
      <c r="V218" s="171"/>
    </row>
    <row r="219" spans="2:22" customFormat="1" ht="15" customHeight="1">
      <c r="O219" s="171"/>
      <c r="P219" s="171"/>
      <c r="Q219" s="171"/>
      <c r="R219" s="171"/>
      <c r="S219" s="171"/>
      <c r="T219" s="171"/>
      <c r="U219" s="171"/>
      <c r="V219" s="171"/>
    </row>
    <row r="220" spans="2:22" customFormat="1" ht="15" customHeight="1">
      <c r="O220" s="171"/>
      <c r="P220" s="171"/>
      <c r="Q220" s="171"/>
      <c r="R220" s="171"/>
      <c r="S220" s="171"/>
      <c r="T220" s="171"/>
      <c r="U220" s="171"/>
      <c r="V220" s="171"/>
    </row>
    <row r="221" spans="2:22" customFormat="1" ht="15" customHeight="1">
      <c r="O221" s="171"/>
      <c r="P221" s="171"/>
      <c r="Q221" s="171"/>
      <c r="R221" s="171"/>
      <c r="S221" s="171"/>
      <c r="T221" s="171"/>
      <c r="U221" s="171"/>
      <c r="V221" s="171"/>
    </row>
    <row r="222" spans="2:22" customFormat="1" ht="15" customHeight="1">
      <c r="O222" s="171"/>
      <c r="P222" s="171"/>
      <c r="Q222" s="171"/>
      <c r="R222" s="171"/>
      <c r="S222" s="171"/>
      <c r="T222" s="171"/>
      <c r="U222" s="171"/>
      <c r="V222" s="171"/>
    </row>
    <row r="223" spans="2:22" customFormat="1" ht="15" customHeight="1">
      <c r="O223" s="171"/>
      <c r="P223" s="171"/>
      <c r="Q223" s="171"/>
      <c r="R223" s="171"/>
      <c r="S223" s="171"/>
      <c r="T223" s="171"/>
      <c r="U223" s="171"/>
      <c r="V223" s="171"/>
    </row>
    <row r="224" spans="2:22" customFormat="1" ht="15" customHeight="1">
      <c r="O224" s="171"/>
      <c r="P224" s="171"/>
      <c r="Q224" s="171"/>
      <c r="R224" s="171"/>
      <c r="S224" s="171"/>
      <c r="T224" s="171"/>
      <c r="U224" s="171"/>
      <c r="V224" s="171"/>
    </row>
    <row r="225" spans="15:22" customFormat="1" ht="15" customHeight="1">
      <c r="O225" s="171"/>
      <c r="P225" s="171"/>
      <c r="Q225" s="171"/>
      <c r="R225" s="171"/>
      <c r="S225" s="171"/>
      <c r="T225" s="171"/>
      <c r="U225" s="171"/>
      <c r="V225" s="171"/>
    </row>
    <row r="226" spans="15:22" customFormat="1" ht="15" customHeight="1">
      <c r="O226" s="171"/>
      <c r="P226" s="171"/>
      <c r="Q226" s="171"/>
      <c r="R226" s="171"/>
      <c r="S226" s="171"/>
      <c r="T226" s="171"/>
      <c r="U226" s="171"/>
      <c r="V226" s="171"/>
    </row>
    <row r="227" spans="15:22" customFormat="1" ht="15" customHeight="1">
      <c r="O227" s="171"/>
      <c r="P227" s="171"/>
      <c r="Q227" s="171"/>
      <c r="R227" s="171"/>
      <c r="S227" s="171"/>
      <c r="T227" s="171"/>
      <c r="U227" s="171"/>
      <c r="V227" s="171"/>
    </row>
    <row r="228" spans="15:22" customFormat="1" ht="15" customHeight="1">
      <c r="O228" s="171"/>
      <c r="P228" s="171"/>
      <c r="Q228" s="171"/>
      <c r="R228" s="171"/>
      <c r="S228" s="171"/>
      <c r="T228" s="171"/>
      <c r="U228" s="171"/>
      <c r="V228" s="171"/>
    </row>
    <row r="229" spans="15:22" customFormat="1" ht="15" customHeight="1">
      <c r="O229" s="171"/>
      <c r="P229" s="171"/>
      <c r="Q229" s="171"/>
      <c r="R229" s="171"/>
      <c r="S229" s="171"/>
      <c r="T229" s="171"/>
      <c r="U229" s="171"/>
      <c r="V229" s="171"/>
    </row>
    <row r="230" spans="15:22" customFormat="1" ht="15" customHeight="1">
      <c r="O230" s="171"/>
      <c r="P230" s="171"/>
      <c r="Q230" s="171"/>
      <c r="R230" s="171"/>
      <c r="S230" s="171"/>
      <c r="T230" s="171"/>
      <c r="U230" s="171"/>
      <c r="V230" s="171"/>
    </row>
    <row r="231" spans="15:22" customFormat="1" ht="15" customHeight="1">
      <c r="O231" s="171"/>
      <c r="P231" s="171"/>
      <c r="Q231" s="171"/>
      <c r="R231" s="171"/>
      <c r="S231" s="171"/>
      <c r="T231" s="171"/>
      <c r="U231" s="171"/>
      <c r="V231" s="171"/>
    </row>
    <row r="232" spans="15:22" customFormat="1" ht="15" customHeight="1">
      <c r="O232" s="171"/>
      <c r="P232" s="171"/>
      <c r="Q232" s="171"/>
      <c r="R232" s="171"/>
      <c r="S232" s="171"/>
      <c r="T232" s="171"/>
      <c r="U232" s="171"/>
      <c r="V232" s="171"/>
    </row>
    <row r="233" spans="15:22" customFormat="1" ht="15" customHeight="1">
      <c r="O233" s="171"/>
      <c r="P233" s="171"/>
      <c r="Q233" s="171"/>
      <c r="R233" s="171"/>
      <c r="S233" s="171"/>
      <c r="T233" s="171"/>
      <c r="U233" s="171"/>
      <c r="V233" s="171"/>
    </row>
    <row r="234" spans="15:22" customFormat="1" ht="15" customHeight="1">
      <c r="O234" s="171"/>
      <c r="P234" s="171"/>
      <c r="Q234" s="171"/>
      <c r="R234" s="171"/>
      <c r="S234" s="171"/>
      <c r="T234" s="171"/>
      <c r="U234" s="171"/>
      <c r="V234" s="171"/>
    </row>
    <row r="235" spans="15:22" customFormat="1" ht="15" customHeight="1">
      <c r="O235" s="171"/>
      <c r="P235" s="171"/>
      <c r="Q235" s="171"/>
      <c r="R235" s="171"/>
      <c r="S235" s="171"/>
      <c r="T235" s="171"/>
      <c r="U235" s="171"/>
      <c r="V235" s="171"/>
    </row>
    <row r="236" spans="15:22" customFormat="1" ht="15" customHeight="1">
      <c r="O236" s="171"/>
      <c r="P236" s="171"/>
      <c r="Q236" s="171"/>
      <c r="R236" s="171"/>
      <c r="S236" s="171"/>
      <c r="T236" s="171"/>
      <c r="U236" s="171"/>
      <c r="V236" s="171"/>
    </row>
    <row r="237" spans="15:22" customFormat="1" ht="15" customHeight="1">
      <c r="O237" s="171"/>
      <c r="P237" s="171"/>
      <c r="Q237" s="171"/>
      <c r="R237" s="171"/>
      <c r="S237" s="171"/>
      <c r="T237" s="171"/>
      <c r="U237" s="171"/>
      <c r="V237" s="171"/>
    </row>
    <row r="238" spans="15:22" customFormat="1" ht="15" customHeight="1">
      <c r="O238" s="171"/>
      <c r="P238" s="171"/>
      <c r="Q238" s="171"/>
      <c r="R238" s="171"/>
      <c r="S238" s="171"/>
      <c r="T238" s="171"/>
      <c r="U238" s="171"/>
      <c r="V238" s="171"/>
    </row>
    <row r="239" spans="15:22" customFormat="1" ht="15" customHeight="1">
      <c r="O239" s="171"/>
      <c r="P239" s="171"/>
      <c r="Q239" s="171"/>
      <c r="R239" s="171"/>
      <c r="S239" s="171"/>
      <c r="T239" s="171"/>
      <c r="U239" s="171"/>
      <c r="V239" s="171"/>
    </row>
    <row r="240" spans="15:22" customFormat="1" ht="15" customHeight="1">
      <c r="O240" s="171"/>
      <c r="P240" s="171"/>
      <c r="Q240" s="171"/>
      <c r="R240" s="171"/>
      <c r="S240" s="171"/>
      <c r="T240" s="171"/>
      <c r="U240" s="171"/>
      <c r="V240" s="171"/>
    </row>
    <row r="241" spans="15:22" customFormat="1" ht="15" customHeight="1">
      <c r="O241" s="171"/>
      <c r="P241" s="171"/>
      <c r="Q241" s="171"/>
      <c r="R241" s="171"/>
      <c r="S241" s="171"/>
      <c r="T241" s="171"/>
      <c r="U241" s="171"/>
      <c r="V241" s="171"/>
    </row>
    <row r="242" spans="15:22" customFormat="1" ht="15" customHeight="1">
      <c r="O242" s="171"/>
      <c r="P242" s="171"/>
      <c r="Q242" s="171"/>
      <c r="R242" s="171"/>
      <c r="S242" s="171"/>
      <c r="T242" s="171"/>
      <c r="U242" s="171"/>
      <c r="V242" s="171"/>
    </row>
    <row r="243" spans="15:22" customFormat="1" ht="15" customHeight="1">
      <c r="O243" s="171"/>
      <c r="P243" s="171"/>
      <c r="Q243" s="171"/>
      <c r="R243" s="171"/>
      <c r="S243" s="171"/>
      <c r="T243" s="171"/>
      <c r="U243" s="171"/>
      <c r="V243" s="171"/>
    </row>
    <row r="244" spans="15:22" customFormat="1" ht="15" customHeight="1">
      <c r="O244" s="171"/>
      <c r="P244" s="171"/>
      <c r="Q244" s="171"/>
      <c r="R244" s="171"/>
      <c r="S244" s="171"/>
      <c r="T244" s="171"/>
      <c r="U244" s="171"/>
      <c r="V244" s="171"/>
    </row>
    <row r="245" spans="15:22" customFormat="1" ht="15" customHeight="1">
      <c r="O245" s="171"/>
      <c r="P245" s="171"/>
      <c r="Q245" s="171"/>
      <c r="R245" s="171"/>
      <c r="S245" s="171"/>
      <c r="T245" s="171"/>
      <c r="U245" s="171"/>
      <c r="V245" s="171"/>
    </row>
    <row r="246" spans="15:22" customFormat="1" ht="15" customHeight="1">
      <c r="O246" s="171"/>
      <c r="P246" s="171"/>
      <c r="Q246" s="171"/>
      <c r="R246" s="171"/>
      <c r="S246" s="171"/>
      <c r="T246" s="171"/>
      <c r="U246" s="171"/>
      <c r="V246" s="171"/>
    </row>
    <row r="247" spans="15:22" customFormat="1" ht="15" customHeight="1">
      <c r="O247" s="171"/>
      <c r="P247" s="171"/>
      <c r="Q247" s="171"/>
      <c r="R247" s="171"/>
      <c r="S247" s="171"/>
      <c r="T247" s="171"/>
      <c r="U247" s="171"/>
      <c r="V247" s="171"/>
    </row>
    <row r="248" spans="15:22" customFormat="1" ht="15" customHeight="1">
      <c r="O248" s="171"/>
      <c r="P248" s="171"/>
      <c r="Q248" s="171"/>
      <c r="R248" s="171"/>
      <c r="S248" s="171"/>
      <c r="T248" s="171"/>
      <c r="U248" s="171"/>
      <c r="V248" s="171"/>
    </row>
    <row r="249" spans="15:22" customFormat="1" ht="15" customHeight="1">
      <c r="O249" s="171"/>
      <c r="P249" s="171"/>
      <c r="Q249" s="171"/>
      <c r="R249" s="171"/>
      <c r="S249" s="171"/>
      <c r="T249" s="171"/>
      <c r="U249" s="171"/>
      <c r="V249" s="171"/>
    </row>
    <row r="250" spans="15:22" customFormat="1" ht="15" customHeight="1">
      <c r="O250" s="171"/>
      <c r="P250" s="171"/>
      <c r="Q250" s="171"/>
      <c r="R250" s="171"/>
      <c r="S250" s="171"/>
      <c r="T250" s="171"/>
      <c r="U250" s="171"/>
      <c r="V250" s="171"/>
    </row>
    <row r="251" spans="15:22" customFormat="1" ht="15" customHeight="1">
      <c r="O251" s="171"/>
      <c r="P251" s="171"/>
      <c r="Q251" s="171"/>
      <c r="R251" s="171"/>
      <c r="S251" s="171"/>
      <c r="T251" s="171"/>
      <c r="U251" s="171"/>
      <c r="V251" s="171"/>
    </row>
    <row r="252" spans="15:22" customFormat="1" ht="15" customHeight="1">
      <c r="O252" s="171"/>
      <c r="P252" s="171"/>
      <c r="Q252" s="171"/>
      <c r="R252" s="171"/>
      <c r="S252" s="171"/>
      <c r="T252" s="171"/>
      <c r="U252" s="171"/>
      <c r="V252" s="171"/>
    </row>
    <row r="253" spans="15:22" customFormat="1" ht="15" customHeight="1">
      <c r="O253" s="171"/>
      <c r="P253" s="171"/>
      <c r="Q253" s="171"/>
      <c r="R253" s="171"/>
      <c r="S253" s="171"/>
      <c r="T253" s="171"/>
      <c r="U253" s="171"/>
      <c r="V253" s="171"/>
    </row>
    <row r="254" spans="15:22" customFormat="1" ht="15" customHeight="1">
      <c r="O254" s="171"/>
      <c r="P254" s="171"/>
      <c r="Q254" s="171"/>
      <c r="R254" s="171"/>
      <c r="S254" s="171"/>
      <c r="T254" s="171"/>
      <c r="U254" s="171"/>
      <c r="V254" s="171"/>
    </row>
    <row r="255" spans="15:22" customFormat="1" ht="15" customHeight="1">
      <c r="O255" s="171"/>
      <c r="P255" s="171"/>
      <c r="Q255" s="171"/>
      <c r="R255" s="171"/>
      <c r="S255" s="171"/>
      <c r="T255" s="171"/>
      <c r="U255" s="171"/>
      <c r="V255" s="171"/>
    </row>
    <row r="256" spans="15:22" customFormat="1" ht="15" customHeight="1">
      <c r="O256" s="171"/>
      <c r="P256" s="171"/>
      <c r="Q256" s="171"/>
      <c r="R256" s="171"/>
      <c r="S256" s="171"/>
      <c r="T256" s="171"/>
      <c r="U256" s="171"/>
      <c r="V256" s="171"/>
    </row>
    <row r="257" spans="15:22" customFormat="1" ht="15" customHeight="1">
      <c r="O257" s="171"/>
      <c r="P257" s="171"/>
      <c r="Q257" s="171"/>
      <c r="R257" s="171"/>
      <c r="S257" s="171"/>
      <c r="T257" s="171"/>
      <c r="U257" s="171"/>
      <c r="V257" s="171"/>
    </row>
    <row r="258" spans="15:22" customFormat="1" ht="15" customHeight="1">
      <c r="O258" s="171"/>
      <c r="P258" s="171"/>
      <c r="Q258" s="171"/>
      <c r="R258" s="171"/>
      <c r="S258" s="171"/>
      <c r="T258" s="171"/>
      <c r="U258" s="171"/>
      <c r="V258" s="171"/>
    </row>
    <row r="259" spans="15:22" customFormat="1" ht="15" customHeight="1">
      <c r="O259" s="171"/>
      <c r="P259" s="171"/>
      <c r="Q259" s="171"/>
      <c r="R259" s="171"/>
      <c r="S259" s="171"/>
      <c r="T259" s="171"/>
      <c r="U259" s="171"/>
      <c r="V259" s="171"/>
    </row>
    <row r="260" spans="15:22" customFormat="1" ht="15" customHeight="1">
      <c r="O260" s="171"/>
      <c r="P260" s="171"/>
      <c r="Q260" s="171"/>
      <c r="R260" s="171"/>
      <c r="S260" s="171"/>
      <c r="T260" s="171"/>
      <c r="U260" s="171"/>
      <c r="V260" s="171"/>
    </row>
    <row r="261" spans="15:22" customFormat="1" ht="15" customHeight="1">
      <c r="O261" s="171"/>
      <c r="P261" s="171"/>
      <c r="Q261" s="171"/>
      <c r="R261" s="171"/>
      <c r="S261" s="171"/>
      <c r="T261" s="171"/>
      <c r="U261" s="171"/>
      <c r="V261" s="171"/>
    </row>
    <row r="262" spans="15:22" customFormat="1" ht="15" customHeight="1">
      <c r="O262" s="171"/>
      <c r="P262" s="171"/>
      <c r="Q262" s="171"/>
      <c r="R262" s="171"/>
      <c r="S262" s="171"/>
      <c r="T262" s="171"/>
      <c r="U262" s="171"/>
      <c r="V262" s="171"/>
    </row>
    <row r="263" spans="15:22" customFormat="1" ht="15" customHeight="1">
      <c r="O263" s="171"/>
      <c r="P263" s="171"/>
      <c r="Q263" s="171"/>
      <c r="R263" s="171"/>
      <c r="S263" s="171"/>
      <c r="T263" s="171"/>
      <c r="U263" s="171"/>
      <c r="V263" s="171"/>
    </row>
    <row r="264" spans="15:22" customFormat="1" ht="15" customHeight="1">
      <c r="O264" s="171"/>
      <c r="P264" s="171"/>
      <c r="Q264" s="171"/>
      <c r="R264" s="171"/>
      <c r="S264" s="171"/>
      <c r="T264" s="171"/>
      <c r="U264" s="171"/>
      <c r="V264" s="171"/>
    </row>
    <row r="265" spans="15:22" customFormat="1" ht="15" customHeight="1">
      <c r="O265" s="171"/>
      <c r="P265" s="171"/>
      <c r="Q265" s="171"/>
      <c r="R265" s="171"/>
      <c r="S265" s="171"/>
      <c r="T265" s="171"/>
      <c r="U265" s="171"/>
      <c r="V265" s="171"/>
    </row>
    <row r="266" spans="15:22" customFormat="1" ht="15" customHeight="1">
      <c r="O266" s="171"/>
      <c r="P266" s="171"/>
      <c r="Q266" s="171"/>
      <c r="R266" s="171"/>
      <c r="S266" s="171"/>
      <c r="T266" s="171"/>
      <c r="U266" s="171"/>
      <c r="V266" s="171"/>
    </row>
    <row r="267" spans="15:22" customFormat="1" ht="15" customHeight="1">
      <c r="O267" s="171"/>
      <c r="P267" s="171"/>
      <c r="Q267" s="171"/>
      <c r="R267" s="171"/>
      <c r="S267" s="171"/>
      <c r="T267" s="171"/>
      <c r="U267" s="171"/>
      <c r="V267" s="171"/>
    </row>
    <row r="268" spans="15:22" customFormat="1" ht="15" customHeight="1">
      <c r="O268" s="171"/>
      <c r="P268" s="171"/>
      <c r="Q268" s="171"/>
      <c r="R268" s="171"/>
      <c r="S268" s="171"/>
      <c r="T268" s="171"/>
      <c r="U268" s="171"/>
      <c r="V268" s="171"/>
    </row>
    <row r="269" spans="15:22" customFormat="1" ht="15" customHeight="1">
      <c r="O269" s="171"/>
      <c r="P269" s="171"/>
      <c r="Q269" s="171"/>
      <c r="R269" s="171"/>
      <c r="S269" s="171"/>
      <c r="T269" s="171"/>
      <c r="U269" s="171"/>
      <c r="V269" s="171"/>
    </row>
    <row r="270" spans="15:22" customFormat="1" ht="15" customHeight="1">
      <c r="O270" s="171"/>
      <c r="P270" s="171"/>
      <c r="Q270" s="171"/>
      <c r="R270" s="171"/>
      <c r="S270" s="171"/>
      <c r="T270" s="171"/>
      <c r="U270" s="171"/>
      <c r="V270" s="171"/>
    </row>
    <row r="271" spans="15:22" customFormat="1" ht="15" customHeight="1">
      <c r="O271" s="171"/>
      <c r="P271" s="171"/>
      <c r="Q271" s="171"/>
      <c r="R271" s="171"/>
      <c r="S271" s="171"/>
      <c r="T271" s="171"/>
      <c r="U271" s="171"/>
      <c r="V271" s="171"/>
    </row>
    <row r="272" spans="15:22" customFormat="1" ht="15" customHeight="1">
      <c r="O272" s="171"/>
      <c r="P272" s="171"/>
      <c r="Q272" s="171"/>
      <c r="R272" s="171"/>
      <c r="S272" s="171"/>
      <c r="T272" s="171"/>
      <c r="U272" s="171"/>
      <c r="V272" s="171"/>
    </row>
    <row r="273" spans="15:22" customFormat="1" ht="15" customHeight="1">
      <c r="O273" s="171"/>
      <c r="P273" s="171"/>
      <c r="Q273" s="171"/>
      <c r="R273" s="171"/>
      <c r="S273" s="171"/>
      <c r="T273" s="171"/>
      <c r="U273" s="171"/>
      <c r="V273" s="171"/>
    </row>
    <row r="274" spans="15:22" customFormat="1" ht="15" customHeight="1">
      <c r="O274" s="171"/>
      <c r="P274" s="171"/>
      <c r="Q274" s="171"/>
      <c r="R274" s="171"/>
      <c r="S274" s="171"/>
      <c r="T274" s="171"/>
      <c r="U274" s="171"/>
      <c r="V274" s="171"/>
    </row>
    <row r="275" spans="15:22" customFormat="1" ht="15" customHeight="1">
      <c r="O275" s="171"/>
      <c r="P275" s="171"/>
      <c r="Q275" s="171"/>
      <c r="R275" s="171"/>
      <c r="S275" s="171"/>
      <c r="T275" s="171"/>
      <c r="U275" s="171"/>
      <c r="V275" s="171"/>
    </row>
    <row r="276" spans="15:22" customFormat="1" ht="15" customHeight="1">
      <c r="O276" s="171"/>
      <c r="P276" s="171"/>
      <c r="Q276" s="171"/>
      <c r="R276" s="171"/>
      <c r="S276" s="171"/>
      <c r="T276" s="171"/>
      <c r="U276" s="171"/>
      <c r="V276" s="171"/>
    </row>
    <row r="277" spans="15:22" customFormat="1" ht="15" customHeight="1">
      <c r="O277" s="171"/>
      <c r="P277" s="171"/>
      <c r="Q277" s="171"/>
      <c r="R277" s="171"/>
      <c r="S277" s="171"/>
      <c r="T277" s="171"/>
      <c r="U277" s="171"/>
      <c r="V277" s="171"/>
    </row>
    <row r="278" spans="15:22" customFormat="1" ht="15" customHeight="1">
      <c r="O278" s="171"/>
      <c r="P278" s="171"/>
      <c r="Q278" s="171"/>
      <c r="R278" s="171"/>
      <c r="S278" s="171"/>
      <c r="T278" s="171"/>
      <c r="U278" s="171"/>
      <c r="V278" s="171"/>
    </row>
    <row r="279" spans="15:22" customFormat="1" ht="15" customHeight="1">
      <c r="O279" s="171"/>
      <c r="P279" s="171"/>
      <c r="Q279" s="171"/>
      <c r="R279" s="171"/>
      <c r="S279" s="171"/>
      <c r="T279" s="171"/>
      <c r="U279" s="171"/>
      <c r="V279" s="171"/>
    </row>
    <row r="280" spans="15:22" customFormat="1" ht="15" customHeight="1">
      <c r="O280" s="171"/>
      <c r="P280" s="171"/>
      <c r="Q280" s="171"/>
      <c r="R280" s="171"/>
      <c r="S280" s="171"/>
      <c r="T280" s="171"/>
      <c r="U280" s="171"/>
      <c r="V280" s="171"/>
    </row>
    <row r="281" spans="15:22" customFormat="1" ht="15" customHeight="1">
      <c r="O281" s="171"/>
      <c r="P281" s="171"/>
      <c r="Q281" s="171"/>
      <c r="R281" s="171"/>
      <c r="S281" s="171"/>
      <c r="T281" s="171"/>
      <c r="U281" s="171"/>
      <c r="V281" s="171"/>
    </row>
    <row r="282" spans="15:22" customFormat="1" ht="15" customHeight="1">
      <c r="O282" s="171"/>
      <c r="P282" s="171"/>
      <c r="Q282" s="171"/>
      <c r="R282" s="171"/>
      <c r="S282" s="171"/>
      <c r="T282" s="171"/>
      <c r="U282" s="171"/>
      <c r="V282" s="171"/>
    </row>
    <row r="283" spans="15:22" customFormat="1" ht="15" customHeight="1">
      <c r="O283" s="171"/>
      <c r="P283" s="171"/>
      <c r="Q283" s="171"/>
      <c r="R283" s="171"/>
      <c r="S283" s="171"/>
      <c r="T283" s="171"/>
      <c r="U283" s="171"/>
      <c r="V283" s="171"/>
    </row>
    <row r="284" spans="15:22" customFormat="1" ht="15" customHeight="1">
      <c r="O284" s="171"/>
      <c r="P284" s="171"/>
      <c r="Q284" s="171"/>
      <c r="R284" s="171"/>
      <c r="S284" s="171"/>
      <c r="T284" s="171"/>
      <c r="U284" s="171"/>
      <c r="V284" s="171"/>
    </row>
    <row r="285" spans="15:22" customFormat="1" ht="15" customHeight="1">
      <c r="O285" s="171"/>
      <c r="P285" s="171"/>
      <c r="Q285" s="171"/>
      <c r="R285" s="171"/>
      <c r="S285" s="171"/>
      <c r="T285" s="171"/>
      <c r="U285" s="171"/>
      <c r="V285" s="171"/>
    </row>
    <row r="286" spans="15:22" customFormat="1" ht="15" customHeight="1">
      <c r="O286" s="171"/>
      <c r="P286" s="171"/>
      <c r="Q286" s="171"/>
      <c r="R286" s="171"/>
      <c r="S286" s="171"/>
      <c r="T286" s="171"/>
      <c r="U286" s="171"/>
      <c r="V286" s="171"/>
    </row>
    <row r="287" spans="15:22" customFormat="1" ht="15" customHeight="1">
      <c r="O287" s="171"/>
      <c r="P287" s="171"/>
      <c r="Q287" s="171"/>
      <c r="R287" s="171"/>
      <c r="S287" s="171"/>
      <c r="T287" s="171"/>
      <c r="U287" s="171"/>
      <c r="V287" s="171"/>
    </row>
    <row r="288" spans="15:22" customFormat="1" ht="15" customHeight="1">
      <c r="O288" s="171"/>
      <c r="P288" s="171"/>
      <c r="Q288" s="171"/>
      <c r="R288" s="171"/>
      <c r="S288" s="171"/>
      <c r="T288" s="171"/>
      <c r="U288" s="171"/>
      <c r="V288" s="171"/>
    </row>
    <row r="289" spans="15:22" customFormat="1" ht="15" customHeight="1">
      <c r="O289" s="171"/>
      <c r="P289" s="171"/>
      <c r="Q289" s="171"/>
      <c r="R289" s="171"/>
      <c r="S289" s="171"/>
      <c r="T289" s="171"/>
      <c r="U289" s="171"/>
      <c r="V289" s="171"/>
    </row>
    <row r="290" spans="15:22" customFormat="1" ht="15" customHeight="1">
      <c r="O290" s="171"/>
      <c r="P290" s="171"/>
      <c r="Q290" s="171"/>
      <c r="R290" s="171"/>
      <c r="S290" s="171"/>
      <c r="T290" s="171"/>
      <c r="U290" s="171"/>
      <c r="V290" s="171"/>
    </row>
    <row r="291" spans="15:22" customFormat="1" ht="15" customHeight="1">
      <c r="O291" s="171"/>
      <c r="P291" s="171"/>
      <c r="Q291" s="171"/>
      <c r="R291" s="171"/>
      <c r="S291" s="171"/>
      <c r="T291" s="171"/>
      <c r="U291" s="171"/>
      <c r="V291" s="171"/>
    </row>
    <row r="292" spans="15:22" customFormat="1" ht="15" customHeight="1">
      <c r="O292" s="171"/>
      <c r="P292" s="171"/>
      <c r="Q292" s="171"/>
      <c r="R292" s="171"/>
      <c r="S292" s="171"/>
      <c r="T292" s="171"/>
      <c r="U292" s="171"/>
      <c r="V292" s="171"/>
    </row>
    <row r="293" spans="15:22" customFormat="1" ht="15" customHeight="1">
      <c r="O293" s="171"/>
      <c r="P293" s="171"/>
      <c r="Q293" s="171"/>
      <c r="R293" s="171"/>
      <c r="S293" s="171"/>
      <c r="T293" s="171"/>
      <c r="U293" s="171"/>
      <c r="V293" s="171"/>
    </row>
    <row r="294" spans="15:22" customFormat="1" ht="15" customHeight="1">
      <c r="O294" s="171"/>
      <c r="P294" s="171"/>
      <c r="Q294" s="171"/>
      <c r="R294" s="171"/>
      <c r="S294" s="171"/>
      <c r="T294" s="171"/>
      <c r="U294" s="171"/>
      <c r="V294" s="171"/>
    </row>
    <row r="295" spans="15:22" customFormat="1" ht="15" customHeight="1">
      <c r="O295" s="171"/>
      <c r="P295" s="171"/>
      <c r="Q295" s="171"/>
      <c r="R295" s="171"/>
      <c r="S295" s="171"/>
      <c r="T295" s="171"/>
      <c r="U295" s="171"/>
      <c r="V295" s="171"/>
    </row>
    <row r="296" spans="15:22" customFormat="1" ht="15" customHeight="1">
      <c r="O296" s="171"/>
      <c r="P296" s="171"/>
      <c r="Q296" s="171"/>
      <c r="R296" s="171"/>
      <c r="S296" s="171"/>
      <c r="T296" s="171"/>
      <c r="U296" s="171"/>
      <c r="V296" s="171"/>
    </row>
    <row r="297" spans="15:22" customFormat="1" ht="15" customHeight="1">
      <c r="O297" s="171"/>
      <c r="P297" s="171"/>
      <c r="Q297" s="171"/>
      <c r="R297" s="171"/>
      <c r="S297" s="171"/>
      <c r="T297" s="171"/>
      <c r="U297" s="171"/>
      <c r="V297" s="171"/>
    </row>
    <row r="298" spans="15:22" customFormat="1" ht="15" customHeight="1">
      <c r="O298" s="171"/>
      <c r="P298" s="171"/>
      <c r="Q298" s="171"/>
      <c r="R298" s="171"/>
      <c r="S298" s="171"/>
      <c r="T298" s="171"/>
      <c r="U298" s="171"/>
      <c r="V298" s="171"/>
    </row>
    <row r="299" spans="15:22" customFormat="1" ht="15" customHeight="1">
      <c r="O299" s="171"/>
      <c r="P299" s="171"/>
      <c r="Q299" s="171"/>
      <c r="R299" s="171"/>
      <c r="S299" s="171"/>
      <c r="T299" s="171"/>
      <c r="U299" s="171"/>
      <c r="V299" s="171"/>
    </row>
    <row r="300" spans="15:22" customFormat="1" ht="15" customHeight="1">
      <c r="O300" s="171"/>
      <c r="P300" s="171"/>
      <c r="Q300" s="171"/>
      <c r="R300" s="171"/>
      <c r="S300" s="171"/>
      <c r="T300" s="171"/>
      <c r="U300" s="171"/>
      <c r="V300" s="171"/>
    </row>
    <row r="301" spans="15:22" customFormat="1" ht="15" customHeight="1">
      <c r="O301" s="171"/>
      <c r="P301" s="171"/>
      <c r="Q301" s="171"/>
      <c r="R301" s="171"/>
      <c r="S301" s="171"/>
      <c r="T301" s="171"/>
      <c r="U301" s="171"/>
      <c r="V301" s="171"/>
    </row>
    <row r="302" spans="15:22" customFormat="1" ht="15" customHeight="1">
      <c r="O302" s="171"/>
      <c r="P302" s="171"/>
      <c r="Q302" s="171"/>
      <c r="R302" s="171"/>
      <c r="S302" s="171"/>
      <c r="T302" s="171"/>
      <c r="U302" s="171"/>
      <c r="V302" s="171"/>
    </row>
    <row r="303" spans="15:22" customFormat="1" ht="15" customHeight="1">
      <c r="O303" s="171"/>
      <c r="P303" s="171"/>
      <c r="Q303" s="171"/>
      <c r="R303" s="171"/>
      <c r="S303" s="171"/>
      <c r="T303" s="171"/>
      <c r="U303" s="171"/>
      <c r="V303" s="171"/>
    </row>
    <row r="304" spans="15:22" customFormat="1" ht="15" customHeight="1">
      <c r="O304" s="171"/>
      <c r="P304" s="171"/>
      <c r="Q304" s="171"/>
      <c r="R304" s="171"/>
      <c r="S304" s="171"/>
      <c r="T304" s="171"/>
      <c r="U304" s="171"/>
      <c r="V304" s="171"/>
    </row>
    <row r="305" spans="15:22" customFormat="1" ht="15" customHeight="1">
      <c r="O305" s="171"/>
      <c r="P305" s="171"/>
      <c r="Q305" s="171"/>
      <c r="R305" s="171"/>
      <c r="S305" s="171"/>
      <c r="T305" s="171"/>
      <c r="U305" s="171"/>
      <c r="V305" s="171"/>
    </row>
    <row r="306" spans="15:22" customFormat="1" ht="15" customHeight="1">
      <c r="O306" s="171"/>
      <c r="P306" s="171"/>
      <c r="Q306" s="171"/>
      <c r="R306" s="171"/>
      <c r="S306" s="171"/>
      <c r="T306" s="171"/>
      <c r="U306" s="171"/>
      <c r="V306" s="171"/>
    </row>
    <row r="307" spans="15:22" customFormat="1" ht="15" customHeight="1">
      <c r="O307" s="171"/>
      <c r="P307" s="171"/>
      <c r="Q307" s="171"/>
      <c r="R307" s="171"/>
      <c r="S307" s="171"/>
      <c r="T307" s="171"/>
      <c r="U307" s="171"/>
      <c r="V307" s="171"/>
    </row>
    <row r="308" spans="15:22" customFormat="1" ht="15" customHeight="1">
      <c r="O308" s="171"/>
      <c r="P308" s="171"/>
      <c r="Q308" s="171"/>
      <c r="R308" s="171"/>
      <c r="S308" s="171"/>
      <c r="T308" s="171"/>
      <c r="U308" s="171"/>
      <c r="V308" s="171"/>
    </row>
    <row r="309" spans="15:22" customFormat="1" ht="15" customHeight="1">
      <c r="O309" s="171"/>
      <c r="P309" s="171"/>
      <c r="Q309" s="171"/>
      <c r="R309" s="171"/>
      <c r="S309" s="171"/>
      <c r="T309" s="171"/>
      <c r="U309" s="171"/>
      <c r="V309" s="171"/>
    </row>
    <row r="310" spans="15:22" customFormat="1" ht="15" customHeight="1">
      <c r="O310" s="171"/>
      <c r="P310" s="171"/>
      <c r="Q310" s="171"/>
      <c r="R310" s="171"/>
      <c r="S310" s="171"/>
      <c r="T310" s="171"/>
      <c r="U310" s="171"/>
      <c r="V310" s="171"/>
    </row>
    <row r="311" spans="15:22" customFormat="1" ht="15" customHeight="1">
      <c r="O311" s="171"/>
      <c r="P311" s="171"/>
      <c r="Q311" s="171"/>
      <c r="R311" s="171"/>
      <c r="S311" s="171"/>
      <c r="T311" s="171"/>
      <c r="U311" s="171"/>
      <c r="V311" s="171"/>
    </row>
    <row r="312" spans="15:22" customFormat="1" ht="15" customHeight="1">
      <c r="O312" s="171"/>
      <c r="P312" s="171"/>
      <c r="Q312" s="171"/>
      <c r="R312" s="171"/>
      <c r="S312" s="171"/>
      <c r="T312" s="171"/>
      <c r="U312" s="171"/>
      <c r="V312" s="171"/>
    </row>
    <row r="313" spans="15:22" customFormat="1" ht="15" customHeight="1">
      <c r="O313" s="171"/>
      <c r="P313" s="171"/>
      <c r="Q313" s="171"/>
      <c r="R313" s="171"/>
      <c r="S313" s="171"/>
      <c r="T313" s="171"/>
      <c r="U313" s="171"/>
      <c r="V313" s="171"/>
    </row>
    <row r="314" spans="15:22" customFormat="1" ht="15" customHeight="1">
      <c r="O314" s="171"/>
      <c r="P314" s="171"/>
      <c r="Q314" s="171"/>
      <c r="R314" s="171"/>
      <c r="S314" s="171"/>
      <c r="T314" s="171"/>
      <c r="U314" s="171"/>
      <c r="V314" s="171"/>
    </row>
    <row r="315" spans="15:22" customFormat="1" ht="15" customHeight="1">
      <c r="O315" s="171"/>
      <c r="P315" s="171"/>
      <c r="Q315" s="171"/>
      <c r="R315" s="171"/>
      <c r="S315" s="171"/>
      <c r="T315" s="171"/>
      <c r="U315" s="171"/>
      <c r="V315" s="171"/>
    </row>
    <row r="316" spans="15:22" customFormat="1" ht="15" customHeight="1">
      <c r="O316" s="171"/>
      <c r="P316" s="171"/>
      <c r="Q316" s="171"/>
      <c r="R316" s="171"/>
      <c r="S316" s="171"/>
      <c r="T316" s="171"/>
      <c r="U316" s="171"/>
      <c r="V316" s="171"/>
    </row>
    <row r="317" spans="15:22" customFormat="1" ht="15" customHeight="1">
      <c r="O317" s="171"/>
      <c r="P317" s="171"/>
      <c r="Q317" s="171"/>
      <c r="R317" s="171"/>
      <c r="S317" s="171"/>
      <c r="T317" s="171"/>
      <c r="U317" s="171"/>
      <c r="V317" s="171"/>
    </row>
    <row r="318" spans="15:22" customFormat="1" ht="15" customHeight="1">
      <c r="O318" s="171"/>
      <c r="P318" s="171"/>
      <c r="Q318" s="171"/>
      <c r="R318" s="171"/>
      <c r="S318" s="171"/>
      <c r="T318" s="171"/>
      <c r="U318" s="171"/>
      <c r="V318" s="171"/>
    </row>
    <row r="319" spans="15:22" customFormat="1" ht="15" customHeight="1">
      <c r="O319" s="171"/>
      <c r="P319" s="171"/>
      <c r="Q319" s="171"/>
      <c r="R319" s="171"/>
      <c r="S319" s="171"/>
      <c r="T319" s="171"/>
      <c r="U319" s="171"/>
      <c r="V319" s="171"/>
    </row>
    <row r="320" spans="15:22" customFormat="1" ht="15" customHeight="1">
      <c r="O320" s="171"/>
      <c r="P320" s="171"/>
      <c r="Q320" s="171"/>
      <c r="R320" s="171"/>
      <c r="S320" s="171"/>
      <c r="T320" s="171"/>
      <c r="U320" s="171"/>
      <c r="V320" s="171"/>
    </row>
    <row r="321" spans="15:22" customFormat="1" ht="15" customHeight="1">
      <c r="O321" s="171"/>
      <c r="P321" s="171"/>
      <c r="Q321" s="171"/>
      <c r="R321" s="171"/>
      <c r="S321" s="171"/>
      <c r="T321" s="171"/>
      <c r="U321" s="171"/>
      <c r="V321" s="171"/>
    </row>
    <row r="322" spans="15:22" customFormat="1" ht="15" customHeight="1">
      <c r="O322" s="171"/>
      <c r="P322" s="171"/>
      <c r="Q322" s="171"/>
      <c r="R322" s="171"/>
      <c r="S322" s="171"/>
      <c r="T322" s="171"/>
      <c r="U322" s="171"/>
      <c r="V322" s="171"/>
    </row>
    <row r="323" spans="15:22" customFormat="1" ht="15" customHeight="1">
      <c r="O323" s="171"/>
      <c r="P323" s="171"/>
      <c r="Q323" s="171"/>
      <c r="R323" s="171"/>
      <c r="S323" s="171"/>
      <c r="T323" s="171"/>
      <c r="U323" s="171"/>
      <c r="V323" s="171"/>
    </row>
    <row r="324" spans="15:22" customFormat="1" ht="15" customHeight="1">
      <c r="O324" s="171"/>
      <c r="P324" s="171"/>
      <c r="Q324" s="171"/>
      <c r="R324" s="171"/>
      <c r="S324" s="171"/>
      <c r="T324" s="171"/>
      <c r="U324" s="171"/>
      <c r="V324" s="171"/>
    </row>
    <row r="325" spans="15:22" customFormat="1" ht="15" customHeight="1">
      <c r="O325" s="171"/>
      <c r="P325" s="171"/>
      <c r="Q325" s="171"/>
      <c r="R325" s="171"/>
      <c r="S325" s="171"/>
      <c r="T325" s="171"/>
      <c r="U325" s="171"/>
      <c r="V325" s="171"/>
    </row>
    <row r="326" spans="15:22" customFormat="1" ht="15" customHeight="1">
      <c r="O326" s="171"/>
      <c r="P326" s="171"/>
      <c r="Q326" s="171"/>
      <c r="R326" s="171"/>
      <c r="S326" s="171"/>
      <c r="T326" s="171"/>
      <c r="U326" s="171"/>
      <c r="V326" s="171"/>
    </row>
    <row r="327" spans="15:22" customFormat="1" ht="15" customHeight="1">
      <c r="O327" s="171"/>
      <c r="P327" s="171"/>
      <c r="Q327" s="171"/>
      <c r="R327" s="171"/>
      <c r="S327" s="171"/>
      <c r="T327" s="171"/>
      <c r="U327" s="171"/>
      <c r="V327" s="171"/>
    </row>
    <row r="328" spans="15:22" customFormat="1" ht="15" customHeight="1">
      <c r="O328" s="171"/>
      <c r="P328" s="171"/>
      <c r="Q328" s="171"/>
      <c r="R328" s="171"/>
      <c r="S328" s="171"/>
      <c r="T328" s="171"/>
      <c r="U328" s="171"/>
      <c r="V328" s="171"/>
    </row>
    <row r="329" spans="15:22" customFormat="1" ht="15" customHeight="1">
      <c r="O329" s="171"/>
      <c r="P329" s="171"/>
      <c r="Q329" s="171"/>
      <c r="R329" s="171"/>
      <c r="S329" s="171"/>
      <c r="T329" s="171"/>
      <c r="U329" s="171"/>
      <c r="V329" s="171"/>
    </row>
    <row r="330" spans="15:22" customFormat="1" ht="15" customHeight="1">
      <c r="O330" s="171"/>
      <c r="P330" s="171"/>
      <c r="Q330" s="171"/>
      <c r="R330" s="171"/>
      <c r="S330" s="171"/>
      <c r="T330" s="171"/>
      <c r="U330" s="171"/>
      <c r="V330" s="171"/>
    </row>
    <row r="331" spans="15:22" customFormat="1" ht="15" customHeight="1">
      <c r="O331" s="171"/>
      <c r="P331" s="171"/>
      <c r="Q331" s="171"/>
      <c r="R331" s="171"/>
      <c r="S331" s="171"/>
      <c r="T331" s="171"/>
      <c r="U331" s="171"/>
      <c r="V331" s="171"/>
    </row>
    <row r="332" spans="15:22" customFormat="1" ht="15" customHeight="1">
      <c r="O332" s="171"/>
      <c r="P332" s="171"/>
      <c r="Q332" s="171"/>
      <c r="R332" s="171"/>
      <c r="S332" s="171"/>
      <c r="T332" s="171"/>
      <c r="U332" s="171"/>
      <c r="V332" s="171"/>
    </row>
    <row r="333" spans="15:22" customFormat="1" ht="15" customHeight="1">
      <c r="O333" s="171"/>
      <c r="P333" s="171"/>
      <c r="Q333" s="171"/>
      <c r="R333" s="171"/>
      <c r="S333" s="171"/>
      <c r="T333" s="171"/>
      <c r="U333" s="171"/>
      <c r="V333" s="171"/>
    </row>
    <row r="334" spans="15:22" customFormat="1" ht="15" customHeight="1">
      <c r="O334" s="171"/>
      <c r="P334" s="171"/>
      <c r="Q334" s="171"/>
      <c r="R334" s="171"/>
      <c r="S334" s="171"/>
      <c r="T334" s="171"/>
      <c r="U334" s="171"/>
      <c r="V334" s="171"/>
    </row>
    <row r="335" spans="15:22" customFormat="1" ht="15" customHeight="1">
      <c r="O335" s="171"/>
      <c r="P335" s="171"/>
      <c r="Q335" s="171"/>
      <c r="R335" s="171"/>
      <c r="S335" s="171"/>
      <c r="T335" s="171"/>
      <c r="U335" s="171"/>
      <c r="V335" s="171"/>
    </row>
    <row r="336" spans="15:22" customFormat="1" ht="15" customHeight="1">
      <c r="O336" s="171"/>
      <c r="P336" s="171"/>
      <c r="Q336" s="171"/>
      <c r="R336" s="171"/>
      <c r="S336" s="171"/>
      <c r="T336" s="171"/>
      <c r="U336" s="171"/>
      <c r="V336" s="171"/>
    </row>
    <row r="337" spans="15:22" customFormat="1" ht="15" customHeight="1">
      <c r="O337" s="171"/>
      <c r="P337" s="171"/>
      <c r="Q337" s="171"/>
      <c r="R337" s="171"/>
      <c r="S337" s="171"/>
      <c r="T337" s="171"/>
      <c r="U337" s="171"/>
      <c r="V337" s="171"/>
    </row>
    <row r="338" spans="15:22" customFormat="1" ht="15" customHeight="1">
      <c r="O338" s="171"/>
      <c r="P338" s="171"/>
      <c r="Q338" s="171"/>
      <c r="R338" s="171"/>
      <c r="S338" s="171"/>
      <c r="T338" s="171"/>
      <c r="U338" s="171"/>
      <c r="V338" s="171"/>
    </row>
    <row r="339" spans="15:22" customFormat="1" ht="15" customHeight="1">
      <c r="O339" s="171"/>
      <c r="P339" s="171"/>
      <c r="Q339" s="171"/>
      <c r="R339" s="171"/>
      <c r="S339" s="171"/>
      <c r="T339" s="171"/>
      <c r="U339" s="171"/>
      <c r="V339" s="171"/>
    </row>
    <row r="340" spans="15:22" customFormat="1" ht="15" customHeight="1">
      <c r="O340" s="171"/>
      <c r="P340" s="171"/>
      <c r="Q340" s="171"/>
      <c r="R340" s="171"/>
      <c r="S340" s="171"/>
      <c r="T340" s="171"/>
      <c r="U340" s="171"/>
      <c r="V340" s="171"/>
    </row>
    <row r="341" spans="15:22" customFormat="1" ht="15" customHeight="1">
      <c r="O341" s="171"/>
      <c r="P341" s="171"/>
      <c r="Q341" s="171"/>
      <c r="R341" s="171"/>
      <c r="S341" s="171"/>
      <c r="T341" s="171"/>
      <c r="U341" s="171"/>
      <c r="V341" s="171"/>
    </row>
    <row r="342" spans="15:22" customFormat="1" ht="15" customHeight="1">
      <c r="O342" s="171"/>
      <c r="P342" s="171"/>
      <c r="Q342" s="171"/>
      <c r="R342" s="171"/>
      <c r="S342" s="171"/>
      <c r="T342" s="171"/>
      <c r="U342" s="171"/>
      <c r="V342" s="171"/>
    </row>
    <row r="343" spans="15:22" customFormat="1" ht="15" customHeight="1">
      <c r="O343" s="171"/>
      <c r="P343" s="171"/>
      <c r="Q343" s="171"/>
      <c r="R343" s="171"/>
      <c r="S343" s="171"/>
      <c r="T343" s="171"/>
      <c r="U343" s="171"/>
      <c r="V343" s="171"/>
    </row>
    <row r="344" spans="15:22" customFormat="1" ht="15" customHeight="1">
      <c r="O344" s="171"/>
      <c r="P344" s="171"/>
      <c r="Q344" s="171"/>
      <c r="R344" s="171"/>
      <c r="S344" s="171"/>
      <c r="T344" s="171"/>
      <c r="U344" s="171"/>
      <c r="V344" s="171"/>
    </row>
    <row r="345" spans="15:22" customFormat="1" ht="15" customHeight="1">
      <c r="O345" s="171"/>
      <c r="P345" s="171"/>
      <c r="Q345" s="171"/>
      <c r="R345" s="171"/>
      <c r="S345" s="171"/>
      <c r="T345" s="171"/>
      <c r="U345" s="171"/>
      <c r="V345" s="171"/>
    </row>
    <row r="346" spans="15:22" customFormat="1" ht="15" customHeight="1">
      <c r="O346" s="171"/>
      <c r="P346" s="171"/>
      <c r="Q346" s="171"/>
      <c r="R346" s="171"/>
      <c r="S346" s="171"/>
      <c r="T346" s="171"/>
      <c r="U346" s="171"/>
      <c r="V346" s="171"/>
    </row>
    <row r="347" spans="15:22" customFormat="1" ht="15" customHeight="1">
      <c r="O347" s="171"/>
      <c r="P347" s="171"/>
      <c r="Q347" s="171"/>
      <c r="R347" s="171"/>
      <c r="S347" s="171"/>
      <c r="T347" s="171"/>
      <c r="U347" s="171"/>
      <c r="V347" s="171"/>
    </row>
    <row r="348" spans="15:22" customFormat="1" ht="15" customHeight="1">
      <c r="O348" s="171"/>
      <c r="P348" s="171"/>
      <c r="Q348" s="171"/>
      <c r="R348" s="171"/>
      <c r="S348" s="171"/>
      <c r="T348" s="171"/>
      <c r="U348" s="171"/>
      <c r="V348" s="171"/>
    </row>
    <row r="349" spans="15:22" customFormat="1" ht="15" customHeight="1">
      <c r="O349" s="171"/>
      <c r="P349" s="171"/>
      <c r="Q349" s="171"/>
      <c r="R349" s="171"/>
      <c r="S349" s="171"/>
      <c r="T349" s="171"/>
      <c r="U349" s="171"/>
      <c r="V349" s="171"/>
    </row>
    <row r="350" spans="15:22" customFormat="1" ht="15" customHeight="1">
      <c r="O350" s="171"/>
      <c r="P350" s="171"/>
      <c r="Q350" s="171"/>
      <c r="R350" s="171"/>
      <c r="S350" s="171"/>
      <c r="T350" s="171"/>
      <c r="U350" s="171"/>
      <c r="V350" s="171"/>
    </row>
    <row r="351" spans="15:22" customFormat="1" ht="15" customHeight="1">
      <c r="O351" s="171"/>
      <c r="P351" s="171"/>
      <c r="Q351" s="171"/>
      <c r="R351" s="171"/>
      <c r="S351" s="171"/>
      <c r="T351" s="171"/>
      <c r="U351" s="171"/>
      <c r="V351" s="171"/>
    </row>
    <row r="352" spans="15:22" customFormat="1" ht="15" customHeight="1">
      <c r="O352" s="171"/>
      <c r="P352" s="171"/>
      <c r="Q352" s="171"/>
      <c r="R352" s="171"/>
      <c r="S352" s="171"/>
      <c r="T352" s="171"/>
      <c r="U352" s="171"/>
      <c r="V352" s="171"/>
    </row>
    <row r="353" spans="15:22" customFormat="1" ht="15" customHeight="1">
      <c r="O353" s="171"/>
      <c r="P353" s="171"/>
      <c r="Q353" s="171"/>
      <c r="R353" s="171"/>
      <c r="S353" s="171"/>
      <c r="T353" s="171"/>
      <c r="U353" s="171"/>
      <c r="V353" s="171"/>
    </row>
    <row r="354" spans="15:22" customFormat="1" ht="15" customHeight="1">
      <c r="O354" s="171"/>
      <c r="P354" s="171"/>
      <c r="Q354" s="171"/>
      <c r="R354" s="171"/>
      <c r="S354" s="171"/>
      <c r="T354" s="171"/>
      <c r="U354" s="171"/>
      <c r="V354" s="171"/>
    </row>
    <row r="355" spans="15:22" customFormat="1" ht="15" customHeight="1">
      <c r="O355" s="171"/>
      <c r="P355" s="171"/>
      <c r="Q355" s="171"/>
      <c r="R355" s="171"/>
      <c r="S355" s="171"/>
      <c r="T355" s="171"/>
      <c r="U355" s="171"/>
      <c r="V355" s="171"/>
    </row>
    <row r="356" spans="15:22" customFormat="1" ht="15" customHeight="1">
      <c r="O356" s="171"/>
      <c r="P356" s="171"/>
      <c r="Q356" s="171"/>
      <c r="R356" s="171"/>
      <c r="S356" s="171"/>
      <c r="T356" s="171"/>
      <c r="U356" s="171"/>
      <c r="V356" s="171"/>
    </row>
    <row r="357" spans="15:22" customFormat="1" ht="15" customHeight="1">
      <c r="O357" s="171"/>
      <c r="P357" s="171"/>
      <c r="Q357" s="171"/>
      <c r="R357" s="171"/>
      <c r="S357" s="171"/>
      <c r="T357" s="171"/>
      <c r="U357" s="171"/>
      <c r="V357" s="171"/>
    </row>
    <row r="358" spans="15:22" customFormat="1" ht="15" customHeight="1">
      <c r="O358" s="171"/>
      <c r="P358" s="171"/>
      <c r="Q358" s="171"/>
      <c r="R358" s="171"/>
      <c r="S358" s="171"/>
      <c r="T358" s="171"/>
      <c r="U358" s="171"/>
      <c r="V358" s="171"/>
    </row>
    <row r="359" spans="15:22" customFormat="1" ht="15" customHeight="1">
      <c r="O359" s="171"/>
      <c r="P359" s="171"/>
      <c r="Q359" s="171"/>
      <c r="R359" s="171"/>
      <c r="S359" s="171"/>
      <c r="T359" s="171"/>
      <c r="U359" s="171"/>
      <c r="V359" s="171"/>
    </row>
    <row r="360" spans="15:22" customFormat="1" ht="15" customHeight="1">
      <c r="O360" s="171"/>
      <c r="P360" s="171"/>
      <c r="Q360" s="171"/>
      <c r="R360" s="171"/>
      <c r="S360" s="171"/>
      <c r="T360" s="171"/>
      <c r="U360" s="171"/>
      <c r="V360" s="171"/>
    </row>
    <row r="361" spans="15:22" customFormat="1" ht="15" customHeight="1">
      <c r="O361" s="171"/>
      <c r="P361" s="171"/>
      <c r="Q361" s="171"/>
      <c r="R361" s="171"/>
      <c r="S361" s="171"/>
      <c r="T361" s="171"/>
      <c r="U361" s="171"/>
      <c r="V361" s="171"/>
    </row>
    <row r="362" spans="15:22" customFormat="1" ht="15" customHeight="1">
      <c r="O362" s="171"/>
      <c r="P362" s="171"/>
      <c r="Q362" s="171"/>
      <c r="R362" s="171"/>
      <c r="S362" s="171"/>
      <c r="T362" s="171"/>
      <c r="U362" s="171"/>
      <c r="V362" s="171"/>
    </row>
    <row r="363" spans="15:22" customFormat="1" ht="15" customHeight="1">
      <c r="O363" s="171"/>
      <c r="P363" s="171"/>
      <c r="Q363" s="171"/>
      <c r="R363" s="171"/>
      <c r="S363" s="171"/>
      <c r="T363" s="171"/>
      <c r="U363" s="171"/>
      <c r="V363" s="171"/>
    </row>
    <row r="364" spans="15:22" customFormat="1" ht="15" customHeight="1">
      <c r="O364" s="171"/>
      <c r="P364" s="171"/>
      <c r="Q364" s="171"/>
      <c r="R364" s="171"/>
      <c r="S364" s="171"/>
      <c r="T364" s="171"/>
      <c r="U364" s="171"/>
      <c r="V364" s="171"/>
    </row>
    <row r="365" spans="15:22" customFormat="1" ht="15" customHeight="1">
      <c r="O365" s="171"/>
      <c r="P365" s="171"/>
      <c r="Q365" s="171"/>
      <c r="R365" s="171"/>
      <c r="S365" s="171"/>
      <c r="T365" s="171"/>
      <c r="U365" s="171"/>
      <c r="V365" s="171"/>
    </row>
    <row r="366" spans="15:22" customFormat="1" ht="15" customHeight="1">
      <c r="O366" s="171"/>
      <c r="P366" s="171"/>
      <c r="Q366" s="171"/>
      <c r="R366" s="171"/>
      <c r="S366" s="171"/>
      <c r="T366" s="171"/>
      <c r="U366" s="171"/>
      <c r="V366" s="171"/>
    </row>
    <row r="367" spans="15:22" customFormat="1" ht="15" customHeight="1">
      <c r="O367" s="171"/>
      <c r="P367" s="171"/>
      <c r="Q367" s="171"/>
      <c r="R367" s="171"/>
      <c r="S367" s="171"/>
      <c r="T367" s="171"/>
      <c r="U367" s="171"/>
      <c r="V367" s="171"/>
    </row>
    <row r="368" spans="15:22" customFormat="1" ht="15" customHeight="1">
      <c r="O368" s="171"/>
      <c r="P368" s="171"/>
      <c r="Q368" s="171"/>
      <c r="R368" s="171"/>
      <c r="S368" s="171"/>
      <c r="T368" s="171"/>
      <c r="U368" s="171"/>
      <c r="V368" s="171"/>
    </row>
    <row r="369" spans="15:22" customFormat="1" ht="15" customHeight="1">
      <c r="O369" s="171"/>
      <c r="P369" s="171"/>
      <c r="Q369" s="171"/>
      <c r="R369" s="171"/>
      <c r="S369" s="171"/>
      <c r="T369" s="171"/>
      <c r="U369" s="171"/>
      <c r="V369" s="171"/>
    </row>
    <row r="370" spans="15:22" customFormat="1" ht="15" customHeight="1">
      <c r="O370" s="171"/>
      <c r="P370" s="171"/>
      <c r="Q370" s="171"/>
      <c r="R370" s="171"/>
      <c r="S370" s="171"/>
      <c r="T370" s="171"/>
      <c r="U370" s="171"/>
      <c r="V370" s="171"/>
    </row>
    <row r="371" spans="15:22" customFormat="1" ht="15" customHeight="1">
      <c r="O371" s="171"/>
      <c r="P371" s="171"/>
      <c r="Q371" s="171"/>
      <c r="R371" s="171"/>
      <c r="S371" s="171"/>
      <c r="T371" s="171"/>
      <c r="U371" s="171"/>
      <c r="V371" s="171"/>
    </row>
    <row r="372" spans="15:22" customFormat="1" ht="15" customHeight="1">
      <c r="O372" s="171"/>
      <c r="P372" s="171"/>
      <c r="Q372" s="171"/>
      <c r="R372" s="171"/>
      <c r="S372" s="171"/>
      <c r="T372" s="171"/>
      <c r="U372" s="171"/>
      <c r="V372" s="171"/>
    </row>
    <row r="373" spans="15:22" customFormat="1" ht="15" customHeight="1">
      <c r="O373" s="171"/>
      <c r="P373" s="171"/>
      <c r="Q373" s="171"/>
      <c r="R373" s="171"/>
      <c r="S373" s="171"/>
      <c r="T373" s="171"/>
      <c r="U373" s="171"/>
      <c r="V373" s="171"/>
    </row>
    <row r="374" spans="15:22" customFormat="1" ht="15" customHeight="1">
      <c r="O374" s="171"/>
      <c r="P374" s="171"/>
      <c r="Q374" s="171"/>
      <c r="R374" s="171"/>
      <c r="S374" s="171"/>
      <c r="T374" s="171"/>
      <c r="U374" s="171"/>
      <c r="V374" s="171"/>
    </row>
    <row r="375" spans="15:22" customFormat="1" ht="15" customHeight="1">
      <c r="O375" s="171"/>
      <c r="P375" s="171"/>
      <c r="Q375" s="171"/>
      <c r="R375" s="171"/>
      <c r="S375" s="171"/>
      <c r="T375" s="171"/>
      <c r="U375" s="171"/>
      <c r="V375" s="171"/>
    </row>
    <row r="376" spans="15:22" customFormat="1" ht="15" customHeight="1">
      <c r="O376" s="171"/>
      <c r="P376" s="171"/>
      <c r="Q376" s="171"/>
      <c r="R376" s="171"/>
      <c r="S376" s="171"/>
      <c r="T376" s="171"/>
      <c r="U376" s="171"/>
      <c r="V376" s="171"/>
    </row>
    <row r="377" spans="15:22" customFormat="1" ht="15" customHeight="1">
      <c r="O377" s="171"/>
      <c r="P377" s="171"/>
      <c r="Q377" s="171"/>
      <c r="R377" s="171"/>
      <c r="S377" s="171"/>
      <c r="T377" s="171"/>
      <c r="U377" s="171"/>
      <c r="V377" s="171"/>
    </row>
    <row r="378" spans="15:22" customFormat="1" ht="15" customHeight="1">
      <c r="O378" s="171"/>
      <c r="P378" s="171"/>
      <c r="Q378" s="171"/>
      <c r="R378" s="171"/>
      <c r="S378" s="171"/>
      <c r="T378" s="171"/>
      <c r="U378" s="171"/>
      <c r="V378" s="171"/>
    </row>
    <row r="379" spans="15:22" customFormat="1" ht="15" customHeight="1">
      <c r="O379" s="171"/>
      <c r="P379" s="171"/>
      <c r="Q379" s="171"/>
      <c r="R379" s="171"/>
      <c r="S379" s="171"/>
      <c r="T379" s="171"/>
      <c r="U379" s="171"/>
      <c r="V379" s="171"/>
    </row>
    <row r="380" spans="15:22" customFormat="1" ht="15" customHeight="1">
      <c r="O380" s="171"/>
      <c r="P380" s="171"/>
      <c r="Q380" s="171"/>
      <c r="R380" s="171"/>
      <c r="S380" s="171"/>
      <c r="T380" s="171"/>
      <c r="U380" s="171"/>
      <c r="V380" s="171"/>
    </row>
    <row r="381" spans="15:22" customFormat="1" ht="15" customHeight="1">
      <c r="O381" s="171"/>
      <c r="P381" s="171"/>
      <c r="Q381" s="171"/>
      <c r="R381" s="171"/>
      <c r="S381" s="171"/>
      <c r="T381" s="171"/>
      <c r="U381" s="171"/>
      <c r="V381" s="171"/>
    </row>
    <row r="382" spans="15:22" customFormat="1" ht="15" customHeight="1">
      <c r="O382" s="171"/>
      <c r="P382" s="171"/>
      <c r="Q382" s="171"/>
      <c r="R382" s="171"/>
      <c r="S382" s="171"/>
      <c r="T382" s="171"/>
      <c r="U382" s="171"/>
      <c r="V382" s="171"/>
    </row>
    <row r="383" spans="15:22" customFormat="1" ht="15" customHeight="1">
      <c r="O383" s="171"/>
      <c r="P383" s="171"/>
      <c r="Q383" s="171"/>
      <c r="R383" s="171"/>
      <c r="S383" s="171"/>
      <c r="T383" s="171"/>
      <c r="U383" s="171"/>
      <c r="V383" s="171"/>
    </row>
    <row r="384" spans="15:22" customFormat="1" ht="15" customHeight="1">
      <c r="O384" s="171"/>
      <c r="P384" s="171"/>
      <c r="Q384" s="171"/>
      <c r="R384" s="171"/>
      <c r="S384" s="171"/>
      <c r="T384" s="171"/>
      <c r="U384" s="171"/>
      <c r="V384" s="171"/>
    </row>
    <row r="385" spans="15:22" customFormat="1" ht="15" customHeight="1">
      <c r="O385" s="171"/>
      <c r="P385" s="171"/>
      <c r="Q385" s="171"/>
      <c r="R385" s="171"/>
      <c r="S385" s="171"/>
      <c r="T385" s="171"/>
      <c r="U385" s="171"/>
      <c r="V385" s="171"/>
    </row>
    <row r="386" spans="15:22" customFormat="1" ht="15" customHeight="1">
      <c r="O386" s="171"/>
      <c r="P386" s="171"/>
      <c r="Q386" s="171"/>
      <c r="R386" s="171"/>
      <c r="S386" s="171"/>
      <c r="T386" s="171"/>
      <c r="U386" s="171"/>
      <c r="V386" s="171"/>
    </row>
    <row r="387" spans="15:22" customFormat="1" ht="15" customHeight="1">
      <c r="O387" s="171"/>
      <c r="P387" s="171"/>
      <c r="Q387" s="171"/>
      <c r="R387" s="171"/>
      <c r="S387" s="171"/>
      <c r="T387" s="171"/>
      <c r="U387" s="171"/>
      <c r="V387" s="171"/>
    </row>
    <row r="388" spans="15:22" customFormat="1" ht="15" customHeight="1">
      <c r="O388" s="171"/>
      <c r="P388" s="171"/>
      <c r="Q388" s="171"/>
      <c r="R388" s="171"/>
      <c r="S388" s="171"/>
      <c r="T388" s="171"/>
      <c r="U388" s="171"/>
      <c r="V388" s="171"/>
    </row>
    <row r="389" spans="15:22" customFormat="1" ht="15" customHeight="1">
      <c r="O389" s="171"/>
      <c r="P389" s="171"/>
      <c r="Q389" s="171"/>
      <c r="R389" s="171"/>
      <c r="S389" s="171"/>
      <c r="T389" s="171"/>
      <c r="U389" s="171"/>
      <c r="V389" s="171"/>
    </row>
    <row r="390" spans="15:22" customFormat="1" ht="15" customHeight="1">
      <c r="O390" s="171"/>
      <c r="P390" s="171"/>
      <c r="Q390" s="171"/>
      <c r="R390" s="171"/>
      <c r="S390" s="171"/>
      <c r="T390" s="171"/>
      <c r="U390" s="171"/>
      <c r="V390" s="171"/>
    </row>
    <row r="391" spans="15:22" customFormat="1" ht="15" customHeight="1">
      <c r="O391" s="171"/>
      <c r="P391" s="171"/>
      <c r="Q391" s="171"/>
      <c r="R391" s="171"/>
      <c r="S391" s="171"/>
      <c r="T391" s="171"/>
      <c r="U391" s="171"/>
      <c r="V391" s="171"/>
    </row>
    <row r="392" spans="15:22" customFormat="1" ht="15" customHeight="1">
      <c r="O392" s="171"/>
      <c r="P392" s="171"/>
      <c r="Q392" s="171"/>
      <c r="R392" s="171"/>
      <c r="S392" s="171"/>
      <c r="T392" s="171"/>
      <c r="U392" s="171"/>
      <c r="V392" s="171"/>
    </row>
    <row r="393" spans="15:22" customFormat="1" ht="15" customHeight="1">
      <c r="O393" s="171"/>
      <c r="P393" s="171"/>
      <c r="Q393" s="171"/>
      <c r="R393" s="171"/>
      <c r="S393" s="171"/>
      <c r="T393" s="171"/>
      <c r="U393" s="171"/>
      <c r="V393" s="171"/>
    </row>
    <row r="394" spans="15:22" customFormat="1" ht="15" customHeight="1">
      <c r="O394" s="171"/>
      <c r="P394" s="171"/>
      <c r="Q394" s="171"/>
      <c r="R394" s="171"/>
      <c r="S394" s="171"/>
      <c r="T394" s="171"/>
      <c r="U394" s="171"/>
      <c r="V394" s="171"/>
    </row>
    <row r="395" spans="15:22" customFormat="1" ht="15" customHeight="1">
      <c r="O395" s="171"/>
      <c r="P395" s="171"/>
      <c r="Q395" s="171"/>
      <c r="R395" s="171"/>
      <c r="S395" s="171"/>
      <c r="T395" s="171"/>
      <c r="U395" s="171"/>
      <c r="V395" s="171"/>
    </row>
    <row r="396" spans="15:22" customFormat="1" ht="15" customHeight="1">
      <c r="O396" s="171"/>
      <c r="P396" s="171"/>
      <c r="Q396" s="171"/>
      <c r="R396" s="171"/>
      <c r="S396" s="171"/>
      <c r="T396" s="171"/>
      <c r="U396" s="171"/>
      <c r="V396" s="171"/>
    </row>
    <row r="397" spans="15:22" customFormat="1" ht="15" customHeight="1">
      <c r="O397" s="171"/>
      <c r="P397" s="171"/>
      <c r="Q397" s="171"/>
      <c r="R397" s="171"/>
      <c r="S397" s="171"/>
      <c r="T397" s="171"/>
      <c r="U397" s="171"/>
      <c r="V397" s="171"/>
    </row>
    <row r="398" spans="15:22" customFormat="1" ht="15" customHeight="1">
      <c r="O398" s="171"/>
      <c r="P398" s="171"/>
      <c r="Q398" s="171"/>
      <c r="R398" s="171"/>
      <c r="S398" s="171"/>
      <c r="T398" s="171"/>
      <c r="U398" s="171"/>
      <c r="V398" s="171"/>
    </row>
    <row r="399" spans="15:22" customFormat="1" ht="15" customHeight="1">
      <c r="O399" s="171"/>
      <c r="P399" s="171"/>
      <c r="Q399" s="171"/>
      <c r="R399" s="171"/>
      <c r="S399" s="171"/>
      <c r="T399" s="171"/>
      <c r="U399" s="171"/>
      <c r="V399" s="171"/>
    </row>
    <row r="400" spans="15:22" customFormat="1" ht="15" customHeight="1">
      <c r="O400" s="171"/>
      <c r="P400" s="171"/>
      <c r="Q400" s="171"/>
      <c r="R400" s="171"/>
      <c r="S400" s="171"/>
      <c r="T400" s="171"/>
      <c r="U400" s="171"/>
      <c r="V400" s="171"/>
    </row>
    <row r="401" spans="15:22" customFormat="1" ht="15" customHeight="1">
      <c r="O401" s="171"/>
      <c r="P401" s="171"/>
      <c r="Q401" s="171"/>
      <c r="R401" s="171"/>
      <c r="S401" s="171"/>
      <c r="T401" s="171"/>
      <c r="U401" s="171"/>
      <c r="V401" s="171"/>
    </row>
    <row r="402" spans="15:22" customFormat="1" ht="15" customHeight="1">
      <c r="O402" s="171"/>
      <c r="P402" s="171"/>
      <c r="Q402" s="171"/>
      <c r="R402" s="171"/>
      <c r="S402" s="171"/>
      <c r="T402" s="171"/>
      <c r="U402" s="171"/>
      <c r="V402" s="171"/>
    </row>
    <row r="403" spans="15:22" customFormat="1" ht="15" customHeight="1">
      <c r="O403" s="171"/>
      <c r="P403" s="171"/>
      <c r="Q403" s="171"/>
      <c r="R403" s="171"/>
      <c r="S403" s="171"/>
      <c r="T403" s="171"/>
      <c r="U403" s="171"/>
      <c r="V403" s="171"/>
    </row>
    <row r="404" spans="15:22" customFormat="1" ht="15" customHeight="1">
      <c r="O404" s="171"/>
      <c r="P404" s="171"/>
      <c r="Q404" s="171"/>
      <c r="R404" s="171"/>
      <c r="S404" s="171"/>
      <c r="T404" s="171"/>
      <c r="U404" s="171"/>
      <c r="V404" s="171"/>
    </row>
    <row r="405" spans="15:22" customFormat="1" ht="15" customHeight="1">
      <c r="O405" s="171"/>
      <c r="P405" s="171"/>
      <c r="Q405" s="171"/>
      <c r="R405" s="171"/>
      <c r="S405" s="171"/>
      <c r="T405" s="171"/>
      <c r="U405" s="171"/>
      <c r="V405" s="171"/>
    </row>
    <row r="406" spans="15:22" customFormat="1" ht="15" customHeight="1">
      <c r="O406" s="171"/>
      <c r="P406" s="171"/>
      <c r="Q406" s="171"/>
      <c r="R406" s="171"/>
      <c r="S406" s="171"/>
      <c r="T406" s="171"/>
      <c r="U406" s="171"/>
      <c r="V406" s="171"/>
    </row>
    <row r="407" spans="15:22" customFormat="1" ht="15" customHeight="1">
      <c r="O407" s="171"/>
      <c r="P407" s="171"/>
      <c r="Q407" s="171"/>
      <c r="R407" s="171"/>
      <c r="S407" s="171"/>
      <c r="T407" s="171"/>
      <c r="U407" s="171"/>
      <c r="V407" s="171"/>
    </row>
    <row r="408" spans="15:22" customFormat="1" ht="15" customHeight="1">
      <c r="O408" s="171"/>
      <c r="P408" s="171"/>
      <c r="Q408" s="171"/>
      <c r="R408" s="171"/>
      <c r="S408" s="171"/>
      <c r="T408" s="171"/>
      <c r="U408" s="171"/>
      <c r="V408" s="171"/>
    </row>
    <row r="409" spans="15:22" customFormat="1" ht="15" customHeight="1">
      <c r="O409" s="171"/>
      <c r="P409" s="171"/>
      <c r="Q409" s="171"/>
      <c r="R409" s="171"/>
      <c r="S409" s="171"/>
      <c r="T409" s="171"/>
      <c r="U409" s="171"/>
      <c r="V409" s="171"/>
    </row>
    <row r="410" spans="15:22" customFormat="1" ht="15" customHeight="1">
      <c r="O410" s="171"/>
      <c r="P410" s="171"/>
      <c r="Q410" s="171"/>
      <c r="R410" s="171"/>
      <c r="S410" s="171"/>
      <c r="T410" s="171"/>
      <c r="U410" s="171"/>
      <c r="V410" s="171"/>
    </row>
    <row r="411" spans="15:22" customFormat="1" ht="15" customHeight="1">
      <c r="O411" s="171"/>
      <c r="P411" s="171"/>
      <c r="Q411" s="171"/>
      <c r="R411" s="171"/>
      <c r="S411" s="171"/>
      <c r="T411" s="171"/>
      <c r="U411" s="171"/>
      <c r="V411" s="171"/>
    </row>
    <row r="412" spans="15:22" customFormat="1" ht="15" customHeight="1">
      <c r="O412" s="171"/>
      <c r="P412" s="171"/>
      <c r="Q412" s="171"/>
      <c r="R412" s="171"/>
      <c r="S412" s="171"/>
      <c r="T412" s="171"/>
      <c r="U412" s="171"/>
      <c r="V412" s="171"/>
    </row>
    <row r="413" spans="15:22" customFormat="1" ht="15" customHeight="1">
      <c r="O413" s="171"/>
      <c r="P413" s="171"/>
      <c r="Q413" s="171"/>
      <c r="R413" s="171"/>
      <c r="S413" s="171"/>
      <c r="T413" s="171"/>
      <c r="U413" s="171"/>
      <c r="V413" s="171"/>
    </row>
    <row r="414" spans="15:22" customFormat="1" ht="15" customHeight="1">
      <c r="O414" s="171"/>
      <c r="P414" s="171"/>
      <c r="Q414" s="171"/>
      <c r="R414" s="171"/>
      <c r="S414" s="171"/>
      <c r="T414" s="171"/>
      <c r="U414" s="171"/>
      <c r="V414" s="171"/>
    </row>
    <row r="415" spans="15:22" customFormat="1" ht="15" customHeight="1">
      <c r="O415" s="171"/>
      <c r="P415" s="171"/>
      <c r="Q415" s="171"/>
      <c r="R415" s="171"/>
      <c r="S415" s="171"/>
      <c r="T415" s="171"/>
      <c r="U415" s="171"/>
      <c r="V415" s="171"/>
    </row>
    <row r="416" spans="15:22" customFormat="1" ht="15" customHeight="1">
      <c r="O416" s="171"/>
      <c r="P416" s="171"/>
      <c r="Q416" s="171"/>
      <c r="R416" s="171"/>
      <c r="S416" s="171"/>
      <c r="T416" s="171"/>
      <c r="U416" s="171"/>
      <c r="V416" s="171"/>
    </row>
    <row r="417" spans="15:22" customFormat="1" ht="15" customHeight="1">
      <c r="O417" s="171"/>
      <c r="P417" s="171"/>
      <c r="Q417" s="171"/>
      <c r="R417" s="171"/>
      <c r="S417" s="171"/>
      <c r="T417" s="171"/>
      <c r="U417" s="171"/>
      <c r="V417" s="171"/>
    </row>
    <row r="418" spans="15:22" customFormat="1" ht="15" customHeight="1">
      <c r="O418" s="171"/>
      <c r="P418" s="171"/>
      <c r="Q418" s="171"/>
      <c r="R418" s="171"/>
      <c r="S418" s="171"/>
      <c r="T418" s="171"/>
      <c r="U418" s="171"/>
      <c r="V418" s="171"/>
    </row>
    <row r="419" spans="15:22" customFormat="1" ht="15" customHeight="1">
      <c r="O419" s="171"/>
      <c r="P419" s="171"/>
      <c r="Q419" s="171"/>
      <c r="R419" s="171"/>
      <c r="S419" s="171"/>
      <c r="T419" s="171"/>
      <c r="U419" s="171"/>
      <c r="V419" s="171"/>
    </row>
    <row r="420" spans="15:22" customFormat="1" ht="15" customHeight="1">
      <c r="O420" s="171"/>
      <c r="P420" s="171"/>
      <c r="Q420" s="171"/>
      <c r="R420" s="171"/>
      <c r="S420" s="171"/>
      <c r="T420" s="171"/>
      <c r="U420" s="171"/>
      <c r="V420" s="171"/>
    </row>
    <row r="421" spans="15:22" customFormat="1" ht="15" customHeight="1">
      <c r="O421" s="171"/>
      <c r="P421" s="171"/>
      <c r="Q421" s="171"/>
      <c r="R421" s="171"/>
      <c r="S421" s="171"/>
      <c r="T421" s="171"/>
      <c r="U421" s="171"/>
      <c r="V421" s="171"/>
    </row>
    <row r="422" spans="15:22" customFormat="1" ht="15" customHeight="1">
      <c r="O422" s="171"/>
      <c r="P422" s="171"/>
      <c r="Q422" s="171"/>
      <c r="R422" s="171"/>
      <c r="S422" s="171"/>
      <c r="T422" s="171"/>
      <c r="U422" s="171"/>
      <c r="V422" s="171"/>
    </row>
    <row r="423" spans="15:22" customFormat="1" ht="15" customHeight="1">
      <c r="O423" s="171"/>
      <c r="P423" s="171"/>
      <c r="Q423" s="171"/>
      <c r="R423" s="171"/>
      <c r="S423" s="171"/>
      <c r="T423" s="171"/>
      <c r="U423" s="171"/>
      <c r="V423" s="171"/>
    </row>
    <row r="424" spans="15:22" customFormat="1" ht="15" customHeight="1">
      <c r="O424" s="171"/>
      <c r="P424" s="171"/>
      <c r="Q424" s="171"/>
      <c r="R424" s="171"/>
      <c r="S424" s="171"/>
      <c r="T424" s="171"/>
      <c r="U424" s="171"/>
      <c r="V424" s="171"/>
    </row>
    <row r="425" spans="15:22" customFormat="1" ht="15" customHeight="1">
      <c r="O425" s="171"/>
      <c r="P425" s="171"/>
      <c r="Q425" s="171"/>
      <c r="R425" s="171"/>
      <c r="S425" s="171"/>
      <c r="T425" s="171"/>
      <c r="U425" s="171"/>
      <c r="V425" s="171"/>
    </row>
    <row r="426" spans="15:22" customFormat="1" ht="15" customHeight="1">
      <c r="O426" s="171"/>
      <c r="P426" s="171"/>
      <c r="Q426" s="171"/>
      <c r="R426" s="171"/>
      <c r="S426" s="171"/>
      <c r="T426" s="171"/>
      <c r="U426" s="171"/>
      <c r="V426" s="171"/>
    </row>
    <row r="427" spans="15:22" customFormat="1" ht="15" customHeight="1">
      <c r="O427" s="171"/>
      <c r="P427" s="171"/>
      <c r="Q427" s="171"/>
      <c r="R427" s="171"/>
      <c r="S427" s="171"/>
      <c r="T427" s="171"/>
      <c r="U427" s="171"/>
      <c r="V427" s="171"/>
    </row>
    <row r="428" spans="15:22" customFormat="1" ht="15" customHeight="1">
      <c r="O428" s="171"/>
      <c r="P428" s="171"/>
      <c r="Q428" s="171"/>
      <c r="R428" s="171"/>
      <c r="S428" s="171"/>
      <c r="T428" s="171"/>
      <c r="U428" s="171"/>
      <c r="V428" s="171"/>
    </row>
    <row r="429" spans="15:22" customFormat="1" ht="15" customHeight="1">
      <c r="O429" s="171"/>
      <c r="P429" s="171"/>
      <c r="Q429" s="171"/>
      <c r="R429" s="171"/>
      <c r="S429" s="171"/>
      <c r="T429" s="171"/>
      <c r="U429" s="171"/>
      <c r="V429" s="171"/>
    </row>
    <row r="430" spans="15:22" customFormat="1" ht="15" customHeight="1">
      <c r="O430" s="171"/>
      <c r="P430" s="171"/>
      <c r="Q430" s="171"/>
      <c r="R430" s="171"/>
      <c r="S430" s="171"/>
      <c r="T430" s="171"/>
      <c r="U430" s="171"/>
      <c r="V430" s="171"/>
    </row>
    <row r="431" spans="15:22" customFormat="1" ht="15" customHeight="1">
      <c r="O431" s="171"/>
      <c r="P431" s="171"/>
      <c r="Q431" s="171"/>
      <c r="R431" s="171"/>
      <c r="S431" s="171"/>
      <c r="T431" s="171"/>
      <c r="U431" s="171"/>
      <c r="V431" s="171"/>
    </row>
    <row r="432" spans="15:22" customFormat="1" ht="15" customHeight="1">
      <c r="O432" s="171"/>
      <c r="P432" s="171"/>
      <c r="Q432" s="171"/>
      <c r="R432" s="171"/>
      <c r="S432" s="171"/>
      <c r="T432" s="171"/>
      <c r="U432" s="171"/>
      <c r="V432" s="171"/>
    </row>
    <row r="433" spans="15:22" customFormat="1" ht="15" customHeight="1">
      <c r="O433" s="171"/>
      <c r="P433" s="171"/>
      <c r="Q433" s="171"/>
      <c r="R433" s="171"/>
      <c r="S433" s="171"/>
      <c r="T433" s="171"/>
      <c r="U433" s="171"/>
      <c r="V433" s="171"/>
    </row>
    <row r="434" spans="15:22" customFormat="1" ht="15" customHeight="1">
      <c r="O434" s="171"/>
      <c r="P434" s="171"/>
      <c r="Q434" s="171"/>
      <c r="R434" s="171"/>
      <c r="S434" s="171"/>
      <c r="T434" s="171"/>
      <c r="U434" s="171"/>
      <c r="V434" s="171"/>
    </row>
    <row r="435" spans="15:22" customFormat="1" ht="15" customHeight="1">
      <c r="O435" s="171"/>
      <c r="P435" s="171"/>
      <c r="Q435" s="171"/>
      <c r="R435" s="171"/>
      <c r="S435" s="171"/>
      <c r="T435" s="171"/>
      <c r="U435" s="171"/>
      <c r="V435" s="171"/>
    </row>
    <row r="436" spans="15:22" customFormat="1" ht="15" customHeight="1">
      <c r="O436" s="171"/>
      <c r="P436" s="171"/>
      <c r="Q436" s="171"/>
      <c r="R436" s="171"/>
      <c r="S436" s="171"/>
      <c r="T436" s="171"/>
      <c r="U436" s="171"/>
      <c r="V436" s="171"/>
    </row>
    <row r="437" spans="15:22" customFormat="1" ht="15" customHeight="1">
      <c r="O437" s="171"/>
      <c r="P437" s="171"/>
      <c r="Q437" s="171"/>
      <c r="R437" s="171"/>
      <c r="S437" s="171"/>
      <c r="T437" s="171"/>
      <c r="U437" s="171"/>
      <c r="V437" s="171"/>
    </row>
    <row r="438" spans="15:22" customFormat="1" ht="15" customHeight="1">
      <c r="O438" s="171"/>
      <c r="P438" s="171"/>
      <c r="Q438" s="171"/>
      <c r="R438" s="171"/>
      <c r="S438" s="171"/>
      <c r="T438" s="171"/>
      <c r="U438" s="171"/>
      <c r="V438" s="171"/>
    </row>
    <row r="439" spans="15:22" customFormat="1" ht="15" customHeight="1">
      <c r="O439" s="171"/>
      <c r="P439" s="171"/>
      <c r="Q439" s="171"/>
      <c r="R439" s="171"/>
      <c r="S439" s="171"/>
      <c r="T439" s="171"/>
      <c r="U439" s="171"/>
      <c r="V439" s="171"/>
    </row>
    <row r="440" spans="15:22" customFormat="1" ht="15" customHeight="1">
      <c r="O440" s="171"/>
      <c r="P440" s="171"/>
      <c r="Q440" s="171"/>
      <c r="R440" s="171"/>
      <c r="S440" s="171"/>
      <c r="T440" s="171"/>
      <c r="U440" s="171"/>
      <c r="V440" s="171"/>
    </row>
    <row r="441" spans="15:22" customFormat="1" ht="15" customHeight="1">
      <c r="O441" s="171"/>
      <c r="P441" s="171"/>
      <c r="Q441" s="171"/>
      <c r="R441" s="171"/>
      <c r="S441" s="171"/>
      <c r="T441" s="171"/>
      <c r="U441" s="171"/>
      <c r="V441" s="171"/>
    </row>
    <row r="442" spans="15:22" customFormat="1" ht="15" customHeight="1">
      <c r="O442" s="171"/>
      <c r="P442" s="171"/>
      <c r="Q442" s="171"/>
      <c r="R442" s="171"/>
      <c r="S442" s="171"/>
      <c r="T442" s="171"/>
      <c r="U442" s="171"/>
      <c r="V442" s="171"/>
    </row>
    <row r="443" spans="15:22" customFormat="1" ht="15" customHeight="1">
      <c r="O443" s="171"/>
      <c r="P443" s="171"/>
      <c r="Q443" s="171"/>
      <c r="R443" s="171"/>
      <c r="S443" s="171"/>
      <c r="T443" s="171"/>
      <c r="U443" s="171"/>
      <c r="V443" s="171"/>
    </row>
    <row r="444" spans="15:22" customFormat="1" ht="15" customHeight="1">
      <c r="O444" s="171"/>
      <c r="P444" s="171"/>
      <c r="Q444" s="171"/>
      <c r="R444" s="171"/>
      <c r="S444" s="171"/>
      <c r="T444" s="171"/>
      <c r="U444" s="171"/>
      <c r="V444" s="171"/>
    </row>
    <row r="445" spans="15:22" customFormat="1" ht="15" customHeight="1">
      <c r="O445" s="171"/>
      <c r="P445" s="171"/>
      <c r="Q445" s="171"/>
      <c r="R445" s="171"/>
      <c r="S445" s="171"/>
      <c r="T445" s="171"/>
      <c r="U445" s="171"/>
      <c r="V445" s="171"/>
    </row>
    <row r="446" spans="15:22" customFormat="1" ht="15" customHeight="1">
      <c r="O446" s="171"/>
      <c r="P446" s="171"/>
      <c r="Q446" s="171"/>
      <c r="R446" s="171"/>
      <c r="S446" s="171"/>
      <c r="T446" s="171"/>
      <c r="U446" s="171"/>
      <c r="V446" s="171"/>
    </row>
    <row r="447" spans="15:22" customFormat="1" ht="15" customHeight="1">
      <c r="O447" s="171"/>
      <c r="P447" s="171"/>
      <c r="Q447" s="171"/>
      <c r="R447" s="171"/>
      <c r="S447" s="171"/>
      <c r="T447" s="171"/>
      <c r="U447" s="171"/>
      <c r="V447" s="171"/>
    </row>
    <row r="448" spans="15:22" customFormat="1" ht="15" customHeight="1">
      <c r="O448" s="171"/>
      <c r="P448" s="171"/>
      <c r="Q448" s="171"/>
      <c r="R448" s="171"/>
      <c r="S448" s="171"/>
      <c r="T448" s="171"/>
      <c r="U448" s="171"/>
      <c r="V448" s="171"/>
    </row>
    <row r="449" spans="15:22" customFormat="1" ht="15" customHeight="1">
      <c r="O449" s="171"/>
      <c r="P449" s="171"/>
      <c r="Q449" s="171"/>
      <c r="R449" s="171"/>
      <c r="S449" s="171"/>
      <c r="T449" s="171"/>
      <c r="U449" s="171"/>
      <c r="V449" s="171"/>
    </row>
    <row r="450" spans="15:22" customFormat="1" ht="15" customHeight="1">
      <c r="O450" s="171"/>
      <c r="P450" s="171"/>
      <c r="Q450" s="171"/>
      <c r="R450" s="171"/>
      <c r="S450" s="171"/>
      <c r="T450" s="171"/>
      <c r="U450" s="171"/>
      <c r="V450" s="171"/>
    </row>
    <row r="451" spans="15:22" customFormat="1" ht="15" customHeight="1">
      <c r="O451" s="171"/>
      <c r="P451" s="171"/>
      <c r="Q451" s="171"/>
      <c r="R451" s="171"/>
      <c r="S451" s="171"/>
      <c r="T451" s="171"/>
      <c r="U451" s="171"/>
      <c r="V451" s="171"/>
    </row>
    <row r="452" spans="15:22" customFormat="1" ht="15" customHeight="1">
      <c r="O452" s="171"/>
      <c r="P452" s="171"/>
      <c r="Q452" s="171"/>
      <c r="R452" s="171"/>
      <c r="S452" s="171"/>
      <c r="T452" s="171"/>
      <c r="U452" s="171"/>
      <c r="V452" s="171"/>
    </row>
    <row r="453" spans="15:22" customFormat="1" ht="15" customHeight="1">
      <c r="O453" s="171"/>
      <c r="P453" s="171"/>
      <c r="Q453" s="171"/>
      <c r="R453" s="171"/>
      <c r="S453" s="171"/>
      <c r="T453" s="171"/>
      <c r="U453" s="171"/>
      <c r="V453" s="171"/>
    </row>
    <row r="454" spans="15:22" customFormat="1" ht="15" customHeight="1">
      <c r="O454" s="171"/>
      <c r="P454" s="171"/>
      <c r="Q454" s="171"/>
      <c r="R454" s="171"/>
      <c r="S454" s="171"/>
      <c r="T454" s="171"/>
      <c r="U454" s="171"/>
      <c r="V454" s="171"/>
    </row>
    <row r="455" spans="15:22" customFormat="1" ht="15" customHeight="1">
      <c r="O455" s="171"/>
      <c r="P455" s="171"/>
      <c r="Q455" s="171"/>
      <c r="R455" s="171"/>
      <c r="S455" s="171"/>
      <c r="T455" s="171"/>
      <c r="U455" s="171"/>
      <c r="V455" s="171"/>
    </row>
    <row r="456" spans="15:22" customFormat="1" ht="15" customHeight="1">
      <c r="O456" s="171"/>
      <c r="P456" s="171"/>
      <c r="Q456" s="171"/>
      <c r="R456" s="171"/>
      <c r="S456" s="171"/>
      <c r="T456" s="171"/>
      <c r="U456" s="171"/>
      <c r="V456" s="171"/>
    </row>
    <row r="457" spans="15:22" customFormat="1" ht="15" customHeight="1">
      <c r="O457" s="171"/>
      <c r="P457" s="171"/>
      <c r="Q457" s="171"/>
      <c r="R457" s="171"/>
      <c r="S457" s="171"/>
      <c r="T457" s="171"/>
      <c r="U457" s="171"/>
      <c r="V457" s="171"/>
    </row>
    <row r="458" spans="15:22" customFormat="1" ht="15" customHeight="1">
      <c r="O458" s="171"/>
      <c r="P458" s="171"/>
      <c r="Q458" s="171"/>
      <c r="R458" s="171"/>
      <c r="S458" s="171"/>
      <c r="T458" s="171"/>
      <c r="U458" s="171"/>
      <c r="V458" s="171"/>
    </row>
    <row r="459" spans="15:22" customFormat="1" ht="15" customHeight="1">
      <c r="O459" s="171"/>
      <c r="P459" s="171"/>
      <c r="Q459" s="171"/>
      <c r="R459" s="171"/>
      <c r="S459" s="171"/>
      <c r="T459" s="171"/>
      <c r="U459" s="171"/>
      <c r="V459" s="171"/>
    </row>
    <row r="460" spans="15:22" customFormat="1" ht="15" customHeight="1">
      <c r="O460" s="171"/>
      <c r="P460" s="171"/>
      <c r="Q460" s="171"/>
      <c r="R460" s="171"/>
      <c r="S460" s="171"/>
      <c r="T460" s="171"/>
      <c r="U460" s="171"/>
      <c r="V460" s="171"/>
    </row>
    <row r="461" spans="15:22" customFormat="1" ht="15" customHeight="1">
      <c r="O461" s="171"/>
      <c r="P461" s="171"/>
      <c r="Q461" s="171"/>
      <c r="R461" s="171"/>
      <c r="S461" s="171"/>
      <c r="T461" s="171"/>
      <c r="U461" s="171"/>
      <c r="V461" s="171"/>
    </row>
    <row r="462" spans="15:22" customFormat="1" ht="15" customHeight="1">
      <c r="O462" s="171"/>
      <c r="P462" s="171"/>
      <c r="Q462" s="171"/>
      <c r="R462" s="171"/>
      <c r="S462" s="171"/>
      <c r="T462" s="171"/>
      <c r="U462" s="171"/>
      <c r="V462" s="171"/>
    </row>
    <row r="463" spans="15:22" customFormat="1" ht="15" customHeight="1">
      <c r="O463" s="171"/>
      <c r="P463" s="171"/>
      <c r="Q463" s="171"/>
      <c r="R463" s="171"/>
      <c r="S463" s="171"/>
      <c r="T463" s="171"/>
      <c r="U463" s="171"/>
      <c r="V463" s="171"/>
    </row>
    <row r="464" spans="15:22" customFormat="1" ht="15" customHeight="1">
      <c r="O464" s="171"/>
      <c r="P464" s="171"/>
      <c r="Q464" s="171"/>
      <c r="R464" s="171"/>
      <c r="S464" s="171"/>
      <c r="T464" s="171"/>
      <c r="U464" s="171"/>
      <c r="V464" s="171"/>
    </row>
    <row r="465" spans="15:22" customFormat="1" ht="15" customHeight="1">
      <c r="O465" s="171"/>
      <c r="P465" s="171"/>
      <c r="Q465" s="171"/>
      <c r="R465" s="171"/>
      <c r="S465" s="171"/>
      <c r="T465" s="171"/>
      <c r="U465" s="171"/>
      <c r="V465" s="171"/>
    </row>
    <row r="466" spans="15:22" customFormat="1" ht="15" customHeight="1">
      <c r="O466" s="171"/>
      <c r="P466" s="171"/>
      <c r="Q466" s="171"/>
      <c r="R466" s="171"/>
      <c r="S466" s="171"/>
      <c r="T466" s="171"/>
      <c r="U466" s="171"/>
      <c r="V466" s="171"/>
    </row>
    <row r="467" spans="15:22" customFormat="1" ht="15" customHeight="1">
      <c r="O467" s="171"/>
      <c r="P467" s="171"/>
      <c r="Q467" s="171"/>
      <c r="R467" s="171"/>
      <c r="S467" s="171"/>
      <c r="T467" s="171"/>
      <c r="U467" s="171"/>
      <c r="V467" s="171"/>
    </row>
    <row r="468" spans="15:22" customFormat="1" ht="15" customHeight="1">
      <c r="O468" s="171"/>
      <c r="P468" s="171"/>
      <c r="Q468" s="171"/>
      <c r="R468" s="171"/>
      <c r="S468" s="171"/>
      <c r="T468" s="171"/>
      <c r="U468" s="171"/>
      <c r="V468" s="171"/>
    </row>
    <row r="469" spans="15:22" customFormat="1" ht="15" customHeight="1">
      <c r="O469" s="171"/>
      <c r="P469" s="171"/>
      <c r="Q469" s="171"/>
      <c r="R469" s="171"/>
      <c r="S469" s="171"/>
      <c r="T469" s="171"/>
      <c r="U469" s="171"/>
      <c r="V469" s="171"/>
    </row>
    <row r="470" spans="15:22" customFormat="1" ht="15" customHeight="1">
      <c r="O470" s="171"/>
      <c r="P470" s="171"/>
      <c r="Q470" s="171"/>
      <c r="R470" s="171"/>
      <c r="S470" s="171"/>
      <c r="T470" s="171"/>
      <c r="U470" s="171"/>
      <c r="V470" s="171"/>
    </row>
    <row r="471" spans="15:22" customFormat="1" ht="15" customHeight="1">
      <c r="O471" s="171"/>
      <c r="P471" s="171"/>
      <c r="Q471" s="171"/>
      <c r="R471" s="171"/>
      <c r="S471" s="171"/>
      <c r="T471" s="171"/>
      <c r="U471" s="171"/>
      <c r="V471" s="171"/>
    </row>
    <row r="472" spans="15:22" customFormat="1" ht="15" customHeight="1">
      <c r="O472" s="171"/>
      <c r="P472" s="171"/>
      <c r="Q472" s="171"/>
      <c r="R472" s="171"/>
      <c r="S472" s="171"/>
      <c r="T472" s="171"/>
      <c r="U472" s="171"/>
      <c r="V472" s="171"/>
    </row>
    <row r="473" spans="15:22" customFormat="1" ht="15" customHeight="1">
      <c r="O473" s="171"/>
      <c r="P473" s="171"/>
      <c r="Q473" s="171"/>
      <c r="R473" s="171"/>
      <c r="S473" s="171"/>
      <c r="T473" s="171"/>
      <c r="U473" s="171"/>
      <c r="V473" s="171"/>
    </row>
    <row r="474" spans="15:22" customFormat="1" ht="15" customHeight="1">
      <c r="O474" s="171"/>
      <c r="P474" s="171"/>
      <c r="Q474" s="171"/>
      <c r="R474" s="171"/>
      <c r="S474" s="171"/>
      <c r="T474" s="171"/>
      <c r="U474" s="171"/>
      <c r="V474" s="171"/>
    </row>
    <row r="475" spans="15:22" customFormat="1" ht="15" customHeight="1">
      <c r="O475" s="171"/>
      <c r="P475" s="171"/>
      <c r="Q475" s="171"/>
      <c r="R475" s="171"/>
      <c r="S475" s="171"/>
      <c r="T475" s="171"/>
      <c r="U475" s="171"/>
      <c r="V475" s="171"/>
    </row>
    <row r="476" spans="15:22" customFormat="1" ht="15" customHeight="1">
      <c r="O476" s="171"/>
      <c r="P476" s="171"/>
      <c r="Q476" s="171"/>
      <c r="R476" s="171"/>
      <c r="S476" s="171"/>
      <c r="T476" s="171"/>
      <c r="U476" s="171"/>
      <c r="V476" s="171"/>
    </row>
    <row r="477" spans="15:22" customFormat="1" ht="15" customHeight="1">
      <c r="O477" s="171"/>
      <c r="P477" s="171"/>
      <c r="Q477" s="171"/>
      <c r="R477" s="171"/>
      <c r="S477" s="171"/>
      <c r="T477" s="171"/>
      <c r="U477" s="171"/>
      <c r="V477" s="171"/>
    </row>
    <row r="478" spans="15:22" customFormat="1" ht="15" customHeight="1">
      <c r="O478" s="171"/>
      <c r="P478" s="171"/>
      <c r="Q478" s="171"/>
      <c r="R478" s="171"/>
      <c r="S478" s="171"/>
      <c r="T478" s="171"/>
      <c r="U478" s="171"/>
      <c r="V478" s="171"/>
    </row>
    <row r="479" spans="15:22" customFormat="1" ht="15" customHeight="1">
      <c r="O479" s="171"/>
      <c r="P479" s="171"/>
      <c r="Q479" s="171"/>
      <c r="R479" s="171"/>
      <c r="S479" s="171"/>
      <c r="T479" s="171"/>
      <c r="U479" s="171"/>
      <c r="V479" s="171"/>
    </row>
    <row r="480" spans="15:22" customFormat="1" ht="15" customHeight="1">
      <c r="O480" s="171"/>
      <c r="P480" s="171"/>
      <c r="Q480" s="171"/>
      <c r="R480" s="171"/>
      <c r="S480" s="171"/>
      <c r="T480" s="171"/>
      <c r="U480" s="171"/>
      <c r="V480" s="171"/>
    </row>
    <row r="481" spans="1:22" customFormat="1" ht="15" customHeight="1">
      <c r="O481" s="171"/>
      <c r="P481" s="171"/>
      <c r="Q481" s="171"/>
      <c r="R481" s="171"/>
      <c r="S481" s="171"/>
      <c r="T481" s="171"/>
      <c r="U481" s="171"/>
      <c r="V481" s="171"/>
    </row>
    <row r="482" spans="1:22" customFormat="1" ht="15" customHeight="1">
      <c r="O482" s="171"/>
      <c r="P482" s="171"/>
      <c r="Q482" s="171"/>
      <c r="R482" s="171"/>
      <c r="S482" s="171"/>
      <c r="T482" s="171"/>
      <c r="U482" s="171"/>
      <c r="V482" s="171"/>
    </row>
    <row r="483" spans="1:22" customFormat="1" ht="15" customHeight="1">
      <c r="O483" s="171"/>
      <c r="P483" s="171"/>
      <c r="Q483" s="171"/>
      <c r="R483" s="171"/>
      <c r="S483" s="171"/>
      <c r="T483" s="171"/>
      <c r="U483" s="171"/>
      <c r="V483" s="171"/>
    </row>
    <row r="484" spans="1:22" customFormat="1" ht="15" customHeight="1">
      <c r="O484" s="171"/>
      <c r="P484" s="171"/>
      <c r="Q484" s="171"/>
      <c r="R484" s="171"/>
      <c r="S484" s="171"/>
      <c r="T484" s="171"/>
      <c r="U484" s="171"/>
      <c r="V484" s="171"/>
    </row>
    <row r="485" spans="1:22" customFormat="1" ht="15" customHeight="1">
      <c r="O485" s="171"/>
      <c r="P485" s="171"/>
      <c r="Q485" s="171"/>
      <c r="R485" s="171"/>
      <c r="S485" s="171"/>
      <c r="T485" s="171"/>
      <c r="U485" s="171"/>
      <c r="V485" s="171"/>
    </row>
    <row r="486" spans="1:22" customFormat="1" ht="15" customHeight="1">
      <c r="O486" s="171"/>
      <c r="P486" s="171"/>
      <c r="Q486" s="171"/>
      <c r="R486" s="171"/>
      <c r="S486" s="171"/>
      <c r="T486" s="171"/>
      <c r="U486" s="171"/>
      <c r="V486" s="171"/>
    </row>
    <row r="487" spans="1:22" customFormat="1" ht="15" customHeight="1">
      <c r="O487" s="171"/>
      <c r="P487" s="171"/>
      <c r="Q487" s="171"/>
      <c r="R487" s="171"/>
      <c r="S487" s="171"/>
      <c r="T487" s="171"/>
      <c r="U487" s="171"/>
      <c r="V487" s="171"/>
    </row>
    <row r="488" spans="1:22" customFormat="1" ht="15" customHeight="1">
      <c r="O488" s="171"/>
      <c r="P488" s="171"/>
      <c r="Q488" s="171"/>
      <c r="R488" s="171"/>
      <c r="S488" s="171"/>
      <c r="T488" s="171"/>
      <c r="U488" s="171"/>
      <c r="V488" s="171"/>
    </row>
    <row r="489" spans="1:22" customFormat="1" ht="15" customHeight="1">
      <c r="O489" s="171"/>
      <c r="P489" s="171"/>
      <c r="Q489" s="171"/>
      <c r="R489" s="171"/>
      <c r="S489" s="171"/>
      <c r="T489" s="171"/>
      <c r="U489" s="171"/>
      <c r="V489" s="171"/>
    </row>
    <row r="490" spans="1:22" customFormat="1" ht="15" customHeight="1">
      <c r="O490" s="171"/>
      <c r="P490" s="171"/>
      <c r="Q490" s="171"/>
      <c r="R490" s="171"/>
      <c r="S490" s="171"/>
      <c r="T490" s="171"/>
      <c r="U490" s="171"/>
      <c r="V490" s="171"/>
    </row>
    <row r="491" spans="1:22" ht="15" customHeight="1">
      <c r="A491"/>
    </row>
  </sheetData>
  <printOptions horizontalCentered="1"/>
  <pageMargins left="0.118110236220472" right="0.118110236220472" top="0.118110236220472" bottom="0.118110236220472" header="0.118110236220472" footer="0.118110236220472"/>
  <pageSetup paperSize="5" scale="59" orientation="landscape" r:id="rId1"/>
  <headerFooter alignWithMargins="0">
    <oddFooter>&amp;C&amp;"Open Sans,Bold"&amp;10&amp;K002060Page &amp;P of &amp;N&amp;R&amp;G</oddFooter>
  </headerFooter>
  <rowBreaks count="4" manualBreakCount="4">
    <brk id="66" min="1" max="21" man="1"/>
    <brk id="104" min="1" max="21" man="1"/>
    <brk id="140" min="1" max="21" man="1"/>
    <brk id="170" min="1" max="21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85F3-1008-4A57-BA9B-4A38E67EC4F4}">
  <sheetPr>
    <pageSetUpPr fitToPage="1"/>
  </sheetPr>
  <dimension ref="C2:AR55"/>
  <sheetViews>
    <sheetView showGridLines="0" zoomScale="36" zoomScaleNormal="100" zoomScaleSheetLayoutView="100" workbookViewId="0">
      <pane ySplit="1" topLeftCell="A2" activePane="bottomLeft" state="frozen"/>
      <selection sqref="A1:XFD1"/>
      <selection pane="bottomLeft" sqref="A1:XFD1"/>
    </sheetView>
  </sheetViews>
  <sheetFormatPr baseColWidth="10" defaultColWidth="8.83203125" defaultRowHeight="15"/>
  <cols>
    <col min="1" max="1" width="9.5" customWidth="1"/>
    <col min="2" max="2" width="9.83203125" customWidth="1"/>
    <col min="3" max="3" width="9.6640625" bestFit="1" customWidth="1"/>
    <col min="35" max="35" width="10.5" customWidth="1"/>
    <col min="36" max="36" width="10.6640625" bestFit="1" customWidth="1"/>
    <col min="37" max="37" width="11.33203125" bestFit="1" customWidth="1"/>
    <col min="38" max="39" width="10.83203125" bestFit="1" customWidth="1"/>
    <col min="40" max="41" width="10.33203125" bestFit="1" customWidth="1"/>
    <col min="42" max="42" width="11.33203125" bestFit="1" customWidth="1"/>
    <col min="43" max="43" width="11.5" bestFit="1" customWidth="1"/>
    <col min="44" max="44" width="9.5" customWidth="1"/>
  </cols>
  <sheetData>
    <row r="2" spans="3:44">
      <c r="S2" s="79"/>
      <c r="T2" s="79"/>
      <c r="U2" s="80"/>
      <c r="V2" s="79"/>
      <c r="W2" s="79"/>
    </row>
    <row r="3" spans="3:44">
      <c r="S3" s="79"/>
      <c r="T3" s="79"/>
      <c r="U3" s="79"/>
      <c r="V3" s="79"/>
      <c r="W3" s="79"/>
    </row>
    <row r="4" spans="3:44">
      <c r="Q4" s="111" t="str">
        <f>+'Ratio Calculations'!B7</f>
        <v>Return on Equity</v>
      </c>
      <c r="R4" s="112"/>
      <c r="S4" s="112"/>
      <c r="T4" s="112"/>
      <c r="U4" s="112"/>
      <c r="V4" s="112"/>
      <c r="W4" s="112"/>
      <c r="X4" s="113"/>
    </row>
    <row r="5" spans="3:44">
      <c r="Q5" s="154">
        <f>+'Ratio Calculations'!$F$4</f>
        <v>1</v>
      </c>
      <c r="R5" s="155">
        <f>+'Ratio Calculations'!$G$4</f>
        <v>2</v>
      </c>
      <c r="S5" s="155">
        <f>+'Ratio Calculations'!$H$4</f>
        <v>3</v>
      </c>
      <c r="T5" s="155">
        <f>+'Ratio Calculations'!$I$4</f>
        <v>4</v>
      </c>
      <c r="U5" s="155">
        <f>+'Ratio Calculations'!$J$4</f>
        <v>5</v>
      </c>
      <c r="V5" s="155">
        <f>+'Ratio Calculations'!$K$4</f>
        <v>6</v>
      </c>
      <c r="W5" s="155">
        <f>+'Ratio Calculations'!$L$4</f>
        <v>7</v>
      </c>
      <c r="X5" s="156">
        <f>+'Ratio Calculations'!$M$4</f>
        <v>8</v>
      </c>
    </row>
    <row r="6" spans="3:44">
      <c r="Q6" s="101">
        <f>+'Ratio Calculations'!O7</f>
        <v>0.20103447428557389</v>
      </c>
      <c r="R6" s="102">
        <f>+'Ratio Calculations'!P7</f>
        <v>0.1824299158244978</v>
      </c>
      <c r="S6" s="102">
        <f>+'Ratio Calculations'!Q7</f>
        <v>0.17536440525463379</v>
      </c>
      <c r="T6" s="102">
        <f>+'Ratio Calculations'!R7</f>
        <v>0.1266486021394907</v>
      </c>
      <c r="U6" s="102">
        <f>+'Ratio Calculations'!S7</f>
        <v>9.2005076142131978E-2</v>
      </c>
      <c r="V6" s="102">
        <f>+'Ratio Calculations'!T7</f>
        <v>0.19929287924038089</v>
      </c>
      <c r="W6" s="102">
        <f>+'Ratio Calculations'!U7</f>
        <v>0.16694470188446092</v>
      </c>
      <c r="X6" s="103">
        <f>+'Ratio Calculations'!V7</f>
        <v>0.16423432188629838</v>
      </c>
    </row>
    <row r="7" spans="3:44">
      <c r="U7" s="100"/>
    </row>
    <row r="8" spans="3:44">
      <c r="H8" s="111" t="str">
        <f>+'Ratio Calculations'!B50</f>
        <v>Net Profit Margin</v>
      </c>
      <c r="I8" s="112"/>
      <c r="J8" s="112"/>
      <c r="K8" s="112"/>
      <c r="L8" s="112"/>
      <c r="M8" s="112"/>
      <c r="N8" s="112"/>
      <c r="O8" s="113"/>
      <c r="Q8" s="111" t="str">
        <f>+'Ratio Calculations'!B110</f>
        <v>Total Asset to Equity</v>
      </c>
      <c r="R8" s="112"/>
      <c r="S8" s="112"/>
      <c r="T8" s="112"/>
      <c r="U8" s="112"/>
      <c r="V8" s="112"/>
      <c r="W8" s="112"/>
      <c r="X8" s="113"/>
      <c r="Z8" s="111" t="str">
        <f>+'Ratio Calculations'!B72</f>
        <v>Asset Turnover</v>
      </c>
      <c r="AA8" s="112"/>
      <c r="AB8" s="112"/>
      <c r="AC8" s="112"/>
      <c r="AD8" s="112"/>
      <c r="AE8" s="112"/>
      <c r="AF8" s="112"/>
      <c r="AG8" s="113"/>
      <c r="AH8" s="80"/>
    </row>
    <row r="9" spans="3:44">
      <c r="H9" s="154">
        <f>+'Ratio Calculations'!$F$4</f>
        <v>1</v>
      </c>
      <c r="I9" s="155">
        <f>+'Ratio Calculations'!$G$4</f>
        <v>2</v>
      </c>
      <c r="J9" s="155">
        <f>+'Ratio Calculations'!$H$4</f>
        <v>3</v>
      </c>
      <c r="K9" s="155">
        <f>+'Ratio Calculations'!$I$4</f>
        <v>4</v>
      </c>
      <c r="L9" s="155">
        <f>+'Ratio Calculations'!$J$4</f>
        <v>5</v>
      </c>
      <c r="M9" s="155">
        <f>+'Ratio Calculations'!$K$4</f>
        <v>6</v>
      </c>
      <c r="N9" s="155">
        <f>+'Ratio Calculations'!$L$4</f>
        <v>7</v>
      </c>
      <c r="O9" s="156">
        <f>+'Ratio Calculations'!$M$4</f>
        <v>8</v>
      </c>
      <c r="P9" s="99"/>
      <c r="Q9" s="154">
        <f>+'Ratio Calculations'!$F$4</f>
        <v>1</v>
      </c>
      <c r="R9" s="155">
        <f>+'Ratio Calculations'!$G$4</f>
        <v>2</v>
      </c>
      <c r="S9" s="155">
        <f>+'Ratio Calculations'!$H$4</f>
        <v>3</v>
      </c>
      <c r="T9" s="155">
        <f>+'Ratio Calculations'!$I$4</f>
        <v>4</v>
      </c>
      <c r="U9" s="155">
        <f>+'Ratio Calculations'!$J$4</f>
        <v>5</v>
      </c>
      <c r="V9" s="155">
        <f>+'Ratio Calculations'!$K$4</f>
        <v>6</v>
      </c>
      <c r="W9" s="155">
        <f>+'Ratio Calculations'!$L$4</f>
        <v>7</v>
      </c>
      <c r="X9" s="156">
        <f>+'Ratio Calculations'!$M$4</f>
        <v>8</v>
      </c>
      <c r="Y9" s="99"/>
      <c r="Z9" s="154">
        <f>+'Ratio Calculations'!$F$4</f>
        <v>1</v>
      </c>
      <c r="AA9" s="155">
        <f>+'Ratio Calculations'!$G$4</f>
        <v>2</v>
      </c>
      <c r="AB9" s="155">
        <f>+'Ratio Calculations'!$H$4</f>
        <v>3</v>
      </c>
      <c r="AC9" s="155">
        <f>+'Ratio Calculations'!$I$4</f>
        <v>4</v>
      </c>
      <c r="AD9" s="155">
        <f>+'Ratio Calculations'!$J$4</f>
        <v>5</v>
      </c>
      <c r="AE9" s="155">
        <f>+'Ratio Calculations'!$K$4</f>
        <v>6</v>
      </c>
      <c r="AF9" s="155">
        <f>+'Ratio Calculations'!$L$4</f>
        <v>7</v>
      </c>
      <c r="AG9" s="156">
        <f>+'Ratio Calculations'!$M$4</f>
        <v>8</v>
      </c>
      <c r="AH9" s="87"/>
    </row>
    <row r="10" spans="3:44">
      <c r="H10" s="101">
        <f>+'Ratio Calculations'!O50</f>
        <v>3.369291940096901E-2</v>
      </c>
      <c r="I10" s="102">
        <f>+'Ratio Calculations'!P50</f>
        <v>3.0477257171302344E-2</v>
      </c>
      <c r="J10" s="102">
        <f>+'Ratio Calculations'!Q50</f>
        <v>2.8079354069890691E-2</v>
      </c>
      <c r="K10" s="102">
        <f>+'Ratio Calculations'!R50</f>
        <v>1.9710478611672393E-2</v>
      </c>
      <c r="L10" s="102">
        <f>+'Ratio Calculations'!S50</f>
        <v>1.2966436951429322E-2</v>
      </c>
      <c r="M10" s="102">
        <f>+'Ratio Calculations'!T50</f>
        <v>2.8400806162255422E-2</v>
      </c>
      <c r="N10" s="102">
        <f>+'Ratio Calculations'!U50</f>
        <v>2.4161630758059986E-2</v>
      </c>
      <c r="O10" s="103">
        <f>+'Ratio Calculations'!V50</f>
        <v>2.3872378019184501E-2</v>
      </c>
      <c r="Q10" s="88">
        <f>+'Ratio Calculations'!O110</f>
        <v>2.5027151878516842</v>
      </c>
      <c r="R10" s="89">
        <f>+'Ratio Calculations'!P110</f>
        <v>2.4778511657934597</v>
      </c>
      <c r="S10" s="89">
        <f>+'Ratio Calculations'!Q110</f>
        <v>2.5556569577624102</v>
      </c>
      <c r="T10" s="89">
        <f>+'Ratio Calculations'!R110</f>
        <v>2.6264880761278557</v>
      </c>
      <c r="U10" s="89">
        <f>+'Ratio Calculations'!S110</f>
        <v>3.0249255131317589</v>
      </c>
      <c r="V10" s="89">
        <f>+'Ratio Calculations'!T110</f>
        <v>3.1672447736008249</v>
      </c>
      <c r="W10" s="89">
        <f>+'Ratio Calculations'!U110</f>
        <v>3.1201235712079085</v>
      </c>
      <c r="X10" s="90">
        <f>+'Ratio Calculations'!V110</f>
        <v>2.9411552736838313</v>
      </c>
      <c r="Z10" s="88">
        <f>+'Ratio Calculations'!O72</f>
        <v>2.3840780340294345</v>
      </c>
      <c r="AA10" s="89">
        <f>+'Ratio Calculations'!P72</f>
        <v>2.4157109143655959</v>
      </c>
      <c r="AB10" s="89">
        <f>+'Ratio Calculations'!Q72</f>
        <v>2.4437218659625297</v>
      </c>
      <c r="AC10" s="89">
        <f>+'Ratio Calculations'!R72</f>
        <v>2.4464018540792676</v>
      </c>
      <c r="AD10" s="89">
        <f>+'Ratio Calculations'!S72</f>
        <v>2.3457215166784469</v>
      </c>
      <c r="AE10" s="89">
        <f>+'Ratio Calculations'!T72</f>
        <v>2.2155394405801392</v>
      </c>
      <c r="AF10" s="89">
        <f>+'Ratio Calculations'!U72</f>
        <v>2.214494487041379</v>
      </c>
      <c r="AG10" s="90">
        <f>+'Ratio Calculations'!V72</f>
        <v>2.3391080617495712</v>
      </c>
      <c r="AH10" s="82"/>
      <c r="AI10" s="123" t="s">
        <v>141</v>
      </c>
      <c r="AJ10" s="115"/>
      <c r="AK10" s="115"/>
      <c r="AL10" s="115"/>
      <c r="AM10" s="115"/>
      <c r="AN10" s="115"/>
      <c r="AO10" s="115"/>
      <c r="AP10" s="115"/>
      <c r="AQ10" s="115"/>
      <c r="AR10" s="116"/>
    </row>
    <row r="11" spans="3:44">
      <c r="L11" s="94"/>
      <c r="AD11" s="100"/>
      <c r="AI11" s="95"/>
      <c r="AR11" s="96"/>
    </row>
    <row r="12" spans="3:44">
      <c r="C12" s="111" t="str">
        <f>+'Ratio Calculations'!B43</f>
        <v>EBT Margin</v>
      </c>
      <c r="D12" s="112"/>
      <c r="E12" s="112"/>
      <c r="F12" s="112"/>
      <c r="G12" s="112"/>
      <c r="H12" s="112"/>
      <c r="I12" s="112"/>
      <c r="J12" s="113"/>
      <c r="L12" s="95"/>
      <c r="M12" s="111" t="str">
        <f>+'Ratio Calculations'!B47</f>
        <v>Tax % of Revenue</v>
      </c>
      <c r="N12" s="112"/>
      <c r="O12" s="112"/>
      <c r="P12" s="112"/>
      <c r="Q12" s="112"/>
      <c r="R12" s="112"/>
      <c r="S12" s="112"/>
      <c r="T12" s="113"/>
      <c r="Z12" s="111" t="str">
        <f>+'Ratio Calculations'!B78</f>
        <v>Cash Turnover</v>
      </c>
      <c r="AA12" s="112"/>
      <c r="AB12" s="112"/>
      <c r="AC12" s="112"/>
      <c r="AD12" s="112"/>
      <c r="AE12" s="112"/>
      <c r="AF12" s="112"/>
      <c r="AG12" s="113"/>
      <c r="AH12" s="80"/>
      <c r="AI12" s="95"/>
      <c r="AJ12" s="111" t="str">
        <f>+'Ratio Calculations'!B81</f>
        <v>Cash Days</v>
      </c>
      <c r="AK12" s="112"/>
      <c r="AL12" s="112"/>
      <c r="AM12" s="112"/>
      <c r="AN12" s="112"/>
      <c r="AO12" s="112"/>
      <c r="AP12" s="112"/>
      <c r="AQ12" s="113"/>
      <c r="AR12" s="96"/>
    </row>
    <row r="13" spans="3:44">
      <c r="C13" s="154">
        <f>+'Ratio Calculations'!$F$4</f>
        <v>1</v>
      </c>
      <c r="D13" s="155">
        <f>+'Ratio Calculations'!$G$4</f>
        <v>2</v>
      </c>
      <c r="E13" s="155">
        <f>+'Ratio Calculations'!$H$4</f>
        <v>3</v>
      </c>
      <c r="F13" s="155">
        <f>+'Ratio Calculations'!$I$4</f>
        <v>4</v>
      </c>
      <c r="G13" s="155">
        <f>+'Ratio Calculations'!$J$4</f>
        <v>5</v>
      </c>
      <c r="H13" s="155">
        <f>+'Ratio Calculations'!$K$4</f>
        <v>6</v>
      </c>
      <c r="I13" s="155">
        <f>+'Ratio Calculations'!$L$4</f>
        <v>7</v>
      </c>
      <c r="J13" s="156">
        <f>+'Ratio Calculations'!$M$4</f>
        <v>8</v>
      </c>
      <c r="K13" s="99"/>
      <c r="L13" s="99"/>
      <c r="M13" s="154">
        <f>+'Ratio Calculations'!$F$4</f>
        <v>1</v>
      </c>
      <c r="N13" s="155">
        <f>+'Ratio Calculations'!$G$4</f>
        <v>2</v>
      </c>
      <c r="O13" s="155">
        <f>+'Ratio Calculations'!$H$4</f>
        <v>3</v>
      </c>
      <c r="P13" s="155">
        <f>+'Ratio Calculations'!$I$4</f>
        <v>4</v>
      </c>
      <c r="Q13" s="155">
        <f>+'Ratio Calculations'!$J$4</f>
        <v>5</v>
      </c>
      <c r="R13" s="155">
        <f>+'Ratio Calculations'!$K$4</f>
        <v>6</v>
      </c>
      <c r="S13" s="155">
        <f>+'Ratio Calculations'!$L$4</f>
        <v>7</v>
      </c>
      <c r="T13" s="156">
        <f>+'Ratio Calculations'!$M$4</f>
        <v>8</v>
      </c>
      <c r="Z13" s="154">
        <f>+'Ratio Calculations'!$F$4</f>
        <v>1</v>
      </c>
      <c r="AA13" s="155">
        <f>+'Ratio Calculations'!$G$4</f>
        <v>2</v>
      </c>
      <c r="AB13" s="155">
        <f>+'Ratio Calculations'!$H$4</f>
        <v>3</v>
      </c>
      <c r="AC13" s="155">
        <f>+'Ratio Calculations'!$I$4</f>
        <v>4</v>
      </c>
      <c r="AD13" s="155">
        <f>+'Ratio Calculations'!$J$4</f>
        <v>5</v>
      </c>
      <c r="AE13" s="155">
        <f>+'Ratio Calculations'!$K$4</f>
        <v>6</v>
      </c>
      <c r="AF13" s="155">
        <f>+'Ratio Calculations'!$L$4</f>
        <v>7</v>
      </c>
      <c r="AG13" s="156">
        <f>+'Ratio Calculations'!$M$4</f>
        <v>8</v>
      </c>
      <c r="AH13" s="87"/>
      <c r="AI13" s="95"/>
      <c r="AJ13" s="154">
        <f>+'Ratio Calculations'!$F$4</f>
        <v>1</v>
      </c>
      <c r="AK13" s="155">
        <f>+'Ratio Calculations'!$G$4</f>
        <v>2</v>
      </c>
      <c r="AL13" s="155">
        <f>+'Ratio Calculations'!$H$4</f>
        <v>3</v>
      </c>
      <c r="AM13" s="155">
        <f>+'Ratio Calculations'!$I$4</f>
        <v>4</v>
      </c>
      <c r="AN13" s="155">
        <f>+'Ratio Calculations'!$J$4</f>
        <v>5</v>
      </c>
      <c r="AO13" s="155">
        <f>+'Ratio Calculations'!$K$4</f>
        <v>6</v>
      </c>
      <c r="AP13" s="155">
        <f>+'Ratio Calculations'!$L$4</f>
        <v>7</v>
      </c>
      <c r="AQ13" s="156">
        <f>+'Ratio Calculations'!$M$4</f>
        <v>8</v>
      </c>
      <c r="AR13" s="96"/>
    </row>
    <row r="14" spans="3:44">
      <c r="C14" s="101">
        <f>+'Ratio Calculations'!O43</f>
        <v>5.0134767559420243E-2</v>
      </c>
      <c r="D14" s="102">
        <f>+'Ratio Calculations'!P43</f>
        <v>4.4079397672826828E-2</v>
      </c>
      <c r="E14" s="102">
        <f>+'Ratio Calculations'!Q43</f>
        <v>4.0848122863381991E-2</v>
      </c>
      <c r="F14" s="102">
        <f>+'Ratio Calculations'!R43</f>
        <v>2.8904171738187604E-2</v>
      </c>
      <c r="G14" s="102">
        <f>+'Ratio Calculations'!S43</f>
        <v>2.1288673321604574E-2</v>
      </c>
      <c r="H14" s="102">
        <f>+'Ratio Calculations'!T43</f>
        <v>3.7781221610645004E-2</v>
      </c>
      <c r="I14" s="102">
        <f>+'Ratio Calculations'!U43</f>
        <v>3.6426653980767269E-2</v>
      </c>
      <c r="J14" s="103">
        <f>+'Ratio Calculations'!V43</f>
        <v>3.217611749546926E-2</v>
      </c>
      <c r="L14" s="95"/>
      <c r="M14" s="101">
        <f>+'Ratio Calculations'!O47</f>
        <v>1.6441848158451233E-2</v>
      </c>
      <c r="N14" s="102">
        <f>+'Ratio Calculations'!P47</f>
        <v>1.3602140501524486E-2</v>
      </c>
      <c r="O14" s="102">
        <f>+'Ratio Calculations'!Q47</f>
        <v>1.2768768793491304E-2</v>
      </c>
      <c r="P14" s="102">
        <f>+'Ratio Calculations'!R47</f>
        <v>9.1936931265152108E-3</v>
      </c>
      <c r="Q14" s="102">
        <f>+'Ratio Calculations'!S47</f>
        <v>8.3222363701752518E-3</v>
      </c>
      <c r="R14" s="102">
        <f>+'Ratio Calculations'!T47</f>
        <v>9.3804154483895837E-3</v>
      </c>
      <c r="S14" s="102">
        <f>+'Ratio Calculations'!U47</f>
        <v>1.2265023222707283E-2</v>
      </c>
      <c r="T14" s="103">
        <f>+'Ratio Calculations'!V47</f>
        <v>8.3037394762847574E-3</v>
      </c>
      <c r="Z14" s="88">
        <f>+'Ratio Calculations'!O78</f>
        <v>53.163765736179528</v>
      </c>
      <c r="AA14" s="89">
        <f>+'Ratio Calculations'!P78</f>
        <v>55.385410683515218</v>
      </c>
      <c r="AB14" s="89">
        <f>+'Ratio Calculations'!Q78</f>
        <v>70.754769185961848</v>
      </c>
      <c r="AC14" s="89">
        <f>+'Ratio Calculations'!R78</f>
        <v>74.059058614564833</v>
      </c>
      <c r="AD14" s="89">
        <f>+'Ratio Calculations'!S78</f>
        <v>66.615514115514117</v>
      </c>
      <c r="AE14" s="89">
        <f>+'Ratio Calculations'!T78</f>
        <v>55.358055995773903</v>
      </c>
      <c r="AF14" s="89">
        <f>+'Ratio Calculations'!U78</f>
        <v>31.517445465306352</v>
      </c>
      <c r="AG14" s="90">
        <f>+'Ratio Calculations'!V78</f>
        <v>38.804471544715447</v>
      </c>
      <c r="AH14" s="82"/>
      <c r="AI14" s="95"/>
      <c r="AJ14" s="91">
        <f>+'Ratio Calculations'!O81</f>
        <v>6.865578368005008</v>
      </c>
      <c r="AK14" s="92">
        <f>+'Ratio Calculations'!P81</f>
        <v>6.590183145624624</v>
      </c>
      <c r="AL14" s="92">
        <f>+'Ratio Calculations'!Q81</f>
        <v>5.1586628604594207</v>
      </c>
      <c r="AM14" s="92">
        <f>+'Ratio Calculations'!R81</f>
        <v>4.928499049651939</v>
      </c>
      <c r="AN14" s="92">
        <f>+'Ratio Calculations'!S81</f>
        <v>5.4792041290422917</v>
      </c>
      <c r="AO14" s="92">
        <f>+'Ratio Calculations'!T81</f>
        <v>6.5934396256231347</v>
      </c>
      <c r="AP14" s="92">
        <f>+'Ratio Calculations'!U81</f>
        <v>11.580887810269498</v>
      </c>
      <c r="AQ14" s="93">
        <f>+'Ratio Calculations'!V81</f>
        <v>9.4061324757225613</v>
      </c>
      <c r="AR14" s="96"/>
    </row>
    <row r="15" spans="3:44">
      <c r="L15" s="95"/>
      <c r="AD15" s="100"/>
      <c r="AI15" s="95"/>
      <c r="AR15" s="96"/>
    </row>
    <row r="16" spans="3:44">
      <c r="C16" s="111" t="str">
        <f>+'Ratio Calculations'!B35</f>
        <v>EBIT Margin</v>
      </c>
      <c r="D16" s="112"/>
      <c r="E16" s="112"/>
      <c r="F16" s="112"/>
      <c r="G16" s="112"/>
      <c r="H16" s="112"/>
      <c r="I16" s="112"/>
      <c r="J16" s="113"/>
      <c r="L16" s="95"/>
      <c r="M16" s="111" t="str">
        <f>+'Ratio Calculations'!B39</f>
        <v>Other Non Operating Expense % of Revenue</v>
      </c>
      <c r="N16" s="112"/>
      <c r="O16" s="112"/>
      <c r="P16" s="112"/>
      <c r="Q16" s="112"/>
      <c r="R16" s="112"/>
      <c r="S16" s="112"/>
      <c r="T16" s="113"/>
      <c r="Z16" s="114" t="str">
        <f>+'Ratio Calculations'!B84</f>
        <v>A/R Turnover</v>
      </c>
      <c r="AA16" s="112"/>
      <c r="AB16" s="112"/>
      <c r="AC16" s="112"/>
      <c r="AD16" s="112"/>
      <c r="AE16" s="112"/>
      <c r="AF16" s="112"/>
      <c r="AG16" s="113"/>
      <c r="AH16" s="80"/>
      <c r="AI16" s="95"/>
      <c r="AJ16" s="111" t="str">
        <f>+'Ratio Calculations'!B87</f>
        <v>A/R Days</v>
      </c>
      <c r="AK16" s="112"/>
      <c r="AL16" s="112"/>
      <c r="AM16" s="112"/>
      <c r="AN16" s="112"/>
      <c r="AO16" s="112"/>
      <c r="AP16" s="112"/>
      <c r="AQ16" s="113"/>
      <c r="AR16" s="96"/>
    </row>
    <row r="17" spans="3:44">
      <c r="C17" s="154">
        <f>+'Ratio Calculations'!$F$4</f>
        <v>1</v>
      </c>
      <c r="D17" s="155">
        <f>+'Ratio Calculations'!$G$4</f>
        <v>2</v>
      </c>
      <c r="E17" s="155">
        <f>+'Ratio Calculations'!$H$4</f>
        <v>3</v>
      </c>
      <c r="F17" s="155">
        <f>+'Ratio Calculations'!$I$4</f>
        <v>4</v>
      </c>
      <c r="G17" s="155">
        <f>+'Ratio Calculations'!$J$4</f>
        <v>5</v>
      </c>
      <c r="H17" s="155">
        <f>+'Ratio Calculations'!$K$4</f>
        <v>6</v>
      </c>
      <c r="I17" s="155">
        <f>+'Ratio Calculations'!$L$4</f>
        <v>7</v>
      </c>
      <c r="J17" s="156">
        <f>+'Ratio Calculations'!$M$4</f>
        <v>8</v>
      </c>
      <c r="K17" s="99"/>
      <c r="L17" s="99"/>
      <c r="M17" s="154">
        <f>+'Ratio Calculations'!$F$4</f>
        <v>1</v>
      </c>
      <c r="N17" s="155">
        <f>+'Ratio Calculations'!$G$4</f>
        <v>2</v>
      </c>
      <c r="O17" s="155">
        <f>+'Ratio Calculations'!$H$4</f>
        <v>3</v>
      </c>
      <c r="P17" s="155">
        <f>+'Ratio Calculations'!$I$4</f>
        <v>4</v>
      </c>
      <c r="Q17" s="155">
        <f>+'Ratio Calculations'!$J$4</f>
        <v>5</v>
      </c>
      <c r="R17" s="155">
        <f>+'Ratio Calculations'!$K$4</f>
        <v>6</v>
      </c>
      <c r="S17" s="155">
        <f>+'Ratio Calculations'!$L$4</f>
        <v>7</v>
      </c>
      <c r="T17" s="156">
        <f>+'Ratio Calculations'!$M$4</f>
        <v>8</v>
      </c>
      <c r="Z17" s="154">
        <f>+'Ratio Calculations'!$F$4</f>
        <v>1</v>
      </c>
      <c r="AA17" s="155">
        <f>+'Ratio Calculations'!$G$4</f>
        <v>2</v>
      </c>
      <c r="AB17" s="155">
        <f>+'Ratio Calculations'!$H$4</f>
        <v>3</v>
      </c>
      <c r="AC17" s="155">
        <f>+'Ratio Calculations'!$I$4</f>
        <v>4</v>
      </c>
      <c r="AD17" s="155">
        <f>+'Ratio Calculations'!$J$4</f>
        <v>5</v>
      </c>
      <c r="AE17" s="155">
        <f>+'Ratio Calculations'!$K$4</f>
        <v>6</v>
      </c>
      <c r="AF17" s="155">
        <f>+'Ratio Calculations'!$L$4</f>
        <v>7</v>
      </c>
      <c r="AG17" s="156">
        <f>+'Ratio Calculations'!$M$4</f>
        <v>8</v>
      </c>
      <c r="AH17" s="87"/>
      <c r="AI17" s="95"/>
      <c r="AJ17" s="154">
        <f>+'Ratio Calculations'!$F$4</f>
        <v>1</v>
      </c>
      <c r="AK17" s="155">
        <f>+'Ratio Calculations'!$G$4</f>
        <v>2</v>
      </c>
      <c r="AL17" s="155">
        <f>+'Ratio Calculations'!$H$4</f>
        <v>3</v>
      </c>
      <c r="AM17" s="155">
        <f>+'Ratio Calculations'!$I$4</f>
        <v>4</v>
      </c>
      <c r="AN17" s="155">
        <f>+'Ratio Calculations'!$J$4</f>
        <v>5</v>
      </c>
      <c r="AO17" s="155">
        <f>+'Ratio Calculations'!$K$4</f>
        <v>6</v>
      </c>
      <c r="AP17" s="155">
        <f>+'Ratio Calculations'!$L$4</f>
        <v>7</v>
      </c>
      <c r="AQ17" s="156">
        <f>+'Ratio Calculations'!$M$4</f>
        <v>8</v>
      </c>
      <c r="AR17" s="96"/>
    </row>
    <row r="18" spans="3:44">
      <c r="C18" s="101">
        <f>+'Ratio Calculations'!O35</f>
        <v>5.4969515145649857E-2</v>
      </c>
      <c r="D18" s="102">
        <f>+'Ratio Calculations'!P35</f>
        <v>4.9196274863625995E-2</v>
      </c>
      <c r="E18" s="102">
        <f>+'Ratio Calculations'!Q35</f>
        <v>4.5513951176542021E-2</v>
      </c>
      <c r="F18" s="102">
        <f>+'Ratio Calculations'!R35</f>
        <v>3.3257185570698504E-2</v>
      </c>
      <c r="G18" s="102">
        <f>+'Ratio Calculations'!S35</f>
        <v>2.5427435580913871E-2</v>
      </c>
      <c r="H18" s="102">
        <f>+'Ratio Calculations'!T35</f>
        <v>4.2380774251666142E-2</v>
      </c>
      <c r="I18" s="102">
        <f>+'Ratio Calculations'!U35</f>
        <v>4.0350459893660207E-2</v>
      </c>
      <c r="J18" s="103">
        <f>+'Ratio Calculations'!V35</f>
        <v>3.5381682188164551E-2</v>
      </c>
      <c r="L18" s="95"/>
      <c r="M18" s="101">
        <f>+'Ratio Calculations'!O39</f>
        <v>4.8347475862296173E-3</v>
      </c>
      <c r="N18" s="102">
        <f>+'Ratio Calculations'!P39</f>
        <v>5.1168771907991618E-3</v>
      </c>
      <c r="O18" s="102">
        <f>+'Ratio Calculations'!Q39</f>
        <v>4.6658283131600234E-3</v>
      </c>
      <c r="P18" s="102">
        <f>+'Ratio Calculations'!R39</f>
        <v>4.3530138325108972E-3</v>
      </c>
      <c r="Q18" s="102">
        <f>+'Ratio Calculations'!S39</f>
        <v>4.1387622593092987E-3</v>
      </c>
      <c r="R18" s="102">
        <f>+'Ratio Calculations'!T39</f>
        <v>4.5995526410211388E-3</v>
      </c>
      <c r="S18" s="102">
        <f>+'Ratio Calculations'!U39</f>
        <v>3.9238059128929399E-3</v>
      </c>
      <c r="T18" s="103">
        <f>+'Ratio Calculations'!V39</f>
        <v>3.2055646926952932E-3</v>
      </c>
      <c r="Z18" s="88">
        <f>+'Ratio Calculations'!O84</f>
        <v>71.651077013868402</v>
      </c>
      <c r="AA18" s="89">
        <f>+'Ratio Calculations'!P84</f>
        <v>85.727240398293034</v>
      </c>
      <c r="AB18" s="89">
        <f>+'Ratio Calculations'!Q84</f>
        <v>83.268723221936582</v>
      </c>
      <c r="AC18" s="89">
        <f>+'Ratio Calculations'!R84</f>
        <v>89.124153900961886</v>
      </c>
      <c r="AD18" s="89">
        <f>+'Ratio Calculations'!S84</f>
        <v>81.872513130670058</v>
      </c>
      <c r="AE18" s="89">
        <f>+'Ratio Calculations'!T84</f>
        <v>83.380649267982179</v>
      </c>
      <c r="AF18" s="89">
        <f>+'Ratio Calculations'!U84</f>
        <v>85.812001227747089</v>
      </c>
      <c r="AG18" s="90">
        <f>+'Ratio Calculations'!V84</f>
        <v>69.173188405797106</v>
      </c>
      <c r="AH18" s="82"/>
      <c r="AI18" s="95"/>
      <c r="AJ18" s="91">
        <f>+'Ratio Calculations'!O87</f>
        <v>5.0941313824124732</v>
      </c>
      <c r="AK18" s="92">
        <f>+'Ratio Calculations'!P87</f>
        <v>4.2576898346918881</v>
      </c>
      <c r="AL18" s="92">
        <f>+'Ratio Calculations'!Q87</f>
        <v>4.3833985424174626</v>
      </c>
      <c r="AM18" s="92">
        <f>+'Ratio Calculations'!R87</f>
        <v>4.0954105483638221</v>
      </c>
      <c r="AN18" s="92">
        <f>+'Ratio Calculations'!S87</f>
        <v>4.458150678939746</v>
      </c>
      <c r="AO18" s="92">
        <f>+'Ratio Calculations'!T87</f>
        <v>4.3775144857280273</v>
      </c>
      <c r="AP18" s="92">
        <f>+'Ratio Calculations'!U87</f>
        <v>4.253484300305284</v>
      </c>
      <c r="AQ18" s="93">
        <f>+'Ratio Calculations'!V87</f>
        <v>5.2766109010150952</v>
      </c>
      <c r="AR18" s="96"/>
    </row>
    <row r="19" spans="3:44">
      <c r="L19" s="95"/>
      <c r="AD19" s="100"/>
      <c r="AI19" s="95"/>
      <c r="AR19" s="96"/>
    </row>
    <row r="20" spans="3:44">
      <c r="C20" s="111" t="str">
        <f>+'Ratio Calculations'!B28</f>
        <v>EBITDA Margin</v>
      </c>
      <c r="D20" s="112"/>
      <c r="E20" s="112"/>
      <c r="F20" s="112"/>
      <c r="G20" s="112"/>
      <c r="H20" s="112"/>
      <c r="I20" s="112"/>
      <c r="J20" s="113"/>
      <c r="L20" s="95"/>
      <c r="M20" s="111" t="str">
        <f>+'Ratio Calculations'!B32</f>
        <v>Depreciation % of Revenue</v>
      </c>
      <c r="N20" s="112"/>
      <c r="O20" s="112"/>
      <c r="P20" s="112"/>
      <c r="Q20" s="112"/>
      <c r="R20" s="112"/>
      <c r="S20" s="112"/>
      <c r="T20" s="113"/>
      <c r="Z20" s="111" t="str">
        <f>+'Ratio Calculations'!B90</f>
        <v>Inventory Turnover</v>
      </c>
      <c r="AA20" s="112"/>
      <c r="AB20" s="112"/>
      <c r="AC20" s="112"/>
      <c r="AD20" s="112"/>
      <c r="AE20" s="112"/>
      <c r="AF20" s="112"/>
      <c r="AG20" s="113"/>
      <c r="AH20" s="80"/>
      <c r="AI20" s="95"/>
      <c r="AJ20" s="111" t="str">
        <f>+'Ratio Calculations'!B93</f>
        <v>Inventory Days</v>
      </c>
      <c r="AK20" s="112"/>
      <c r="AL20" s="112"/>
      <c r="AM20" s="112"/>
      <c r="AN20" s="112"/>
      <c r="AO20" s="112"/>
      <c r="AP20" s="112"/>
      <c r="AQ20" s="113"/>
      <c r="AR20" s="96"/>
    </row>
    <row r="21" spans="3:44">
      <c r="C21" s="154">
        <f>+'Ratio Calculations'!$F$4</f>
        <v>1</v>
      </c>
      <c r="D21" s="155">
        <f>+'Ratio Calculations'!$G$4</f>
        <v>2</v>
      </c>
      <c r="E21" s="155">
        <f>+'Ratio Calculations'!$H$4</f>
        <v>3</v>
      </c>
      <c r="F21" s="155">
        <f>+'Ratio Calculations'!$I$4</f>
        <v>4</v>
      </c>
      <c r="G21" s="155">
        <f>+'Ratio Calculations'!$J$4</f>
        <v>5</v>
      </c>
      <c r="H21" s="155">
        <f>+'Ratio Calculations'!$K$4</f>
        <v>6</v>
      </c>
      <c r="I21" s="155">
        <f>+'Ratio Calculations'!$L$4</f>
        <v>7</v>
      </c>
      <c r="J21" s="156">
        <f>+'Ratio Calculations'!$M$4</f>
        <v>8</v>
      </c>
      <c r="K21" s="99"/>
      <c r="L21" s="99"/>
      <c r="M21" s="154">
        <f>+'Ratio Calculations'!$F$4</f>
        <v>1</v>
      </c>
      <c r="N21" s="155">
        <f>+'Ratio Calculations'!$G$4</f>
        <v>2</v>
      </c>
      <c r="O21" s="155">
        <f>+'Ratio Calculations'!$H$4</f>
        <v>3</v>
      </c>
      <c r="P21" s="155">
        <f>+'Ratio Calculations'!$I$4</f>
        <v>4</v>
      </c>
      <c r="Q21" s="155">
        <f>+'Ratio Calculations'!$J$4</f>
        <v>5</v>
      </c>
      <c r="R21" s="155">
        <f>+'Ratio Calculations'!$K$4</f>
        <v>6</v>
      </c>
      <c r="S21" s="155">
        <f>+'Ratio Calculations'!$L$4</f>
        <v>7</v>
      </c>
      <c r="T21" s="156">
        <f>+'Ratio Calculations'!$M$4</f>
        <v>8</v>
      </c>
      <c r="Z21" s="154">
        <f>+'Ratio Calculations'!$F$4</f>
        <v>1</v>
      </c>
      <c r="AA21" s="155">
        <f>+'Ratio Calculations'!$G$4</f>
        <v>2</v>
      </c>
      <c r="AB21" s="155">
        <f>+'Ratio Calculations'!$H$4</f>
        <v>3</v>
      </c>
      <c r="AC21" s="155">
        <f>+'Ratio Calculations'!$I$4</f>
        <v>4</v>
      </c>
      <c r="AD21" s="155">
        <f>+'Ratio Calculations'!$J$4</f>
        <v>5</v>
      </c>
      <c r="AE21" s="155">
        <f>+'Ratio Calculations'!$K$4</f>
        <v>6</v>
      </c>
      <c r="AF21" s="155">
        <f>+'Ratio Calculations'!$L$4</f>
        <v>7</v>
      </c>
      <c r="AG21" s="156">
        <f>+'Ratio Calculations'!$M$4</f>
        <v>8</v>
      </c>
      <c r="AH21" s="87"/>
      <c r="AI21" s="95"/>
      <c r="AJ21" s="154">
        <f>+'Ratio Calculations'!$F$4</f>
        <v>1</v>
      </c>
      <c r="AK21" s="155">
        <f>+'Ratio Calculations'!$G$4</f>
        <v>2</v>
      </c>
      <c r="AL21" s="155">
        <f>+'Ratio Calculations'!$H$4</f>
        <v>3</v>
      </c>
      <c r="AM21" s="155">
        <f>+'Ratio Calculations'!$I$4</f>
        <v>4</v>
      </c>
      <c r="AN21" s="155">
        <f>+'Ratio Calculations'!$J$4</f>
        <v>5</v>
      </c>
      <c r="AO21" s="155">
        <f>+'Ratio Calculations'!$K$4</f>
        <v>6</v>
      </c>
      <c r="AP21" s="155">
        <f>+'Ratio Calculations'!$L$4</f>
        <v>7</v>
      </c>
      <c r="AQ21" s="156">
        <f>+'Ratio Calculations'!$M$4</f>
        <v>8</v>
      </c>
      <c r="AR21" s="96"/>
    </row>
    <row r="22" spans="3:44">
      <c r="C22" s="101">
        <f>+'Ratio Calculations'!O28</f>
        <v>7.3857564382653382E-2</v>
      </c>
      <c r="D22" s="102">
        <f>+'Ratio Calculations'!P28</f>
        <v>6.8805094061767574E-2</v>
      </c>
      <c r="E22" s="102">
        <f>+'Ratio Calculations'!Q28</f>
        <v>6.6260113239467927E-2</v>
      </c>
      <c r="F22" s="102">
        <f>+'Ratio Calculations'!R28</f>
        <v>5.4300749685715598E-2</v>
      </c>
      <c r="G22" s="102">
        <f>+'Ratio Calculations'!S28</f>
        <v>4.6185398664476435E-2</v>
      </c>
      <c r="H22" s="102">
        <f>+'Ratio Calculations'!T28</f>
        <v>6.3349772121748818E-2</v>
      </c>
      <c r="I22" s="102">
        <f>+'Ratio Calculations'!U28</f>
        <v>6.0294982929477013E-2</v>
      </c>
      <c r="J22" s="103">
        <f>+'Ratio Calculations'!V28</f>
        <v>5.3990020148266094E-2</v>
      </c>
      <c r="L22" s="95"/>
      <c r="M22" s="101">
        <f>+'Ratio Calculations'!O32</f>
        <v>1.8888049237003528E-2</v>
      </c>
      <c r="N22" s="102">
        <f>+'Ratio Calculations'!P32</f>
        <v>1.9608819198141579E-2</v>
      </c>
      <c r="O22" s="102">
        <f>+'Ratio Calculations'!Q32</f>
        <v>2.074616206292591E-2</v>
      </c>
      <c r="P22" s="102">
        <f>+'Ratio Calculations'!R32</f>
        <v>2.1043564115017097E-2</v>
      </c>
      <c r="Q22" s="102">
        <f>+'Ratio Calculations'!S32</f>
        <v>2.0757963083562564E-2</v>
      </c>
      <c r="R22" s="102">
        <f>+'Ratio Calculations'!T32</f>
        <v>2.0968997870082679E-2</v>
      </c>
      <c r="S22" s="102">
        <f>+'Ratio Calculations'!U32</f>
        <v>1.99445230358168E-2</v>
      </c>
      <c r="T22" s="103">
        <f>+'Ratio Calculations'!V32</f>
        <v>1.8608337960101546E-2</v>
      </c>
      <c r="Z22" s="88">
        <f>+'Ratio Calculations'!O90</f>
        <v>7.5142615855589572</v>
      </c>
      <c r="AA22" s="89">
        <f>+'Ratio Calculations'!P90</f>
        <v>7.6569374863864086</v>
      </c>
      <c r="AB22" s="89">
        <f>+'Ratio Calculations'!Q90</f>
        <v>7.806166225798564</v>
      </c>
      <c r="AC22" s="89">
        <f>+'Ratio Calculations'!R90</f>
        <v>7.6725800312936103</v>
      </c>
      <c r="AD22" s="89">
        <f>+'Ratio Calculations'!S90</f>
        <v>7.8222458865781341</v>
      </c>
      <c r="AE22" s="89">
        <f>+'Ratio Calculations'!T90</f>
        <v>8.329200772955252</v>
      </c>
      <c r="AF22" s="89">
        <f>+'Ratio Calculations'!U90</f>
        <v>6.2173377906093297</v>
      </c>
      <c r="AG22" s="90">
        <f>+'Ratio Calculations'!V90</f>
        <v>7.2090642770980526</v>
      </c>
      <c r="AH22" s="82"/>
      <c r="AI22" s="95"/>
      <c r="AJ22" s="91">
        <f>+'Ratio Calculations'!O93</f>
        <v>48.574300461067736</v>
      </c>
      <c r="AK22" s="92">
        <f>+'Ratio Calculations'!P93</f>
        <v>47.669188973914032</v>
      </c>
      <c r="AL22" s="92">
        <f>+'Ratio Calculations'!Q93</f>
        <v>46.757907715789237</v>
      </c>
      <c r="AM22" s="92">
        <f>+'Ratio Calculations'!R93</f>
        <v>47.572002965273775</v>
      </c>
      <c r="AN22" s="92">
        <f>+'Ratio Calculations'!S93</f>
        <v>46.661790653537025</v>
      </c>
      <c r="AO22" s="92">
        <f>+'Ratio Calculations'!T93</f>
        <v>43.821731514162529</v>
      </c>
      <c r="AP22" s="92">
        <f>+'Ratio Calculations'!U93</f>
        <v>58.706799001864781</v>
      </c>
      <c r="AQ22" s="93">
        <f>+'Ratio Calculations'!V93</f>
        <v>50.630704065095067</v>
      </c>
      <c r="AR22" s="96"/>
    </row>
    <row r="23" spans="3:44">
      <c r="L23" s="95"/>
      <c r="AD23" s="100"/>
      <c r="AI23" s="95"/>
      <c r="AR23" s="96"/>
    </row>
    <row r="24" spans="3:44">
      <c r="C24" s="111" t="str">
        <f>+'Ratio Calculations'!B19</f>
        <v>Gross Margin</v>
      </c>
      <c r="D24" s="112"/>
      <c r="E24" s="112"/>
      <c r="F24" s="112"/>
      <c r="G24" s="112"/>
      <c r="H24" s="112"/>
      <c r="I24" s="112"/>
      <c r="J24" s="113"/>
      <c r="L24" s="95"/>
      <c r="M24" s="111" t="str">
        <f>+'Ratio Calculations'!B25</f>
        <v>Other Operating Expenses % of Revenue</v>
      </c>
      <c r="N24" s="112"/>
      <c r="O24" s="112"/>
      <c r="P24" s="112"/>
      <c r="Q24" s="112"/>
      <c r="R24" s="112"/>
      <c r="S24" s="112"/>
      <c r="T24" s="113"/>
      <c r="Z24" s="111" t="str">
        <f>+'Ratio Calculations'!B75</f>
        <v>PPE Turnover</v>
      </c>
      <c r="AA24" s="112"/>
      <c r="AB24" s="112"/>
      <c r="AC24" s="112"/>
      <c r="AD24" s="112"/>
      <c r="AE24" s="112"/>
      <c r="AF24" s="112"/>
      <c r="AG24" s="113"/>
      <c r="AH24" s="80"/>
      <c r="AI24" s="95"/>
      <c r="AJ24" s="111" t="str">
        <f>+'Ratio Calculations'!B99</f>
        <v>A/P Days</v>
      </c>
      <c r="AK24" s="112"/>
      <c r="AL24" s="112"/>
      <c r="AM24" s="112"/>
      <c r="AN24" s="112"/>
      <c r="AO24" s="112"/>
      <c r="AP24" s="112"/>
      <c r="AQ24" s="113"/>
      <c r="AR24" s="96"/>
    </row>
    <row r="25" spans="3:44">
      <c r="C25" s="154">
        <f>+'Ratio Calculations'!$F$4</f>
        <v>1</v>
      </c>
      <c r="D25" s="155">
        <f>+'Ratio Calculations'!$G$4</f>
        <v>2</v>
      </c>
      <c r="E25" s="155">
        <f>+'Ratio Calculations'!$H$4</f>
        <v>3</v>
      </c>
      <c r="F25" s="155">
        <f>+'Ratio Calculations'!$I$4</f>
        <v>4</v>
      </c>
      <c r="G25" s="155">
        <f>+'Ratio Calculations'!$J$4</f>
        <v>5</v>
      </c>
      <c r="H25" s="155">
        <f>+'Ratio Calculations'!$K$4</f>
        <v>6</v>
      </c>
      <c r="I25" s="155">
        <f>+'Ratio Calculations'!$L$4</f>
        <v>7</v>
      </c>
      <c r="J25" s="156">
        <f>+'Ratio Calculations'!$M$4</f>
        <v>8</v>
      </c>
      <c r="K25" s="99"/>
      <c r="L25" s="99"/>
      <c r="M25" s="154">
        <f>+'Ratio Calculations'!$F$4</f>
        <v>1</v>
      </c>
      <c r="N25" s="155">
        <f>+'Ratio Calculations'!$G$4</f>
        <v>2</v>
      </c>
      <c r="O25" s="155">
        <f>+'Ratio Calculations'!$H$4</f>
        <v>3</v>
      </c>
      <c r="P25" s="155">
        <f>+'Ratio Calculations'!$I$4</f>
        <v>4</v>
      </c>
      <c r="Q25" s="155">
        <f>+'Ratio Calculations'!$J$4</f>
        <v>5</v>
      </c>
      <c r="R25" s="155">
        <f>+'Ratio Calculations'!$K$4</f>
        <v>6</v>
      </c>
      <c r="S25" s="155">
        <f>+'Ratio Calculations'!$L$4</f>
        <v>7</v>
      </c>
      <c r="T25" s="156">
        <f>+'Ratio Calculations'!$M$4</f>
        <v>8</v>
      </c>
      <c r="Z25" s="154">
        <f>+'Ratio Calculations'!$F$4</f>
        <v>1</v>
      </c>
      <c r="AA25" s="155">
        <f>+'Ratio Calculations'!$G$4</f>
        <v>2</v>
      </c>
      <c r="AB25" s="155">
        <f>+'Ratio Calculations'!$H$4</f>
        <v>3</v>
      </c>
      <c r="AC25" s="155">
        <f>+'Ratio Calculations'!$I$4</f>
        <v>4</v>
      </c>
      <c r="AD25" s="155">
        <f>+'Ratio Calculations'!$J$4</f>
        <v>5</v>
      </c>
      <c r="AE25" s="155">
        <f>+'Ratio Calculations'!$K$4</f>
        <v>6</v>
      </c>
      <c r="AF25" s="155">
        <f>+'Ratio Calculations'!$L$4</f>
        <v>7</v>
      </c>
      <c r="AG25" s="156">
        <f>+'Ratio Calculations'!$M$4</f>
        <v>8</v>
      </c>
      <c r="AH25" s="87"/>
      <c r="AI25" s="95"/>
      <c r="AJ25" s="154">
        <f>+'Ratio Calculations'!$F$4</f>
        <v>1</v>
      </c>
      <c r="AK25" s="155">
        <f>+'Ratio Calculations'!$G$4</f>
        <v>2</v>
      </c>
      <c r="AL25" s="155">
        <f>+'Ratio Calculations'!$H$4</f>
        <v>3</v>
      </c>
      <c r="AM25" s="155">
        <f>+'Ratio Calculations'!$I$4</f>
        <v>4</v>
      </c>
      <c r="AN25" s="155">
        <f>+'Ratio Calculations'!$J$4</f>
        <v>5</v>
      </c>
      <c r="AO25" s="155">
        <f>+'Ratio Calculations'!$K$4</f>
        <v>6</v>
      </c>
      <c r="AP25" s="155">
        <f>+'Ratio Calculations'!$L$4</f>
        <v>7</v>
      </c>
      <c r="AQ25" s="156">
        <f>+'Ratio Calculations'!$M$4</f>
        <v>8</v>
      </c>
      <c r="AR25" s="96"/>
    </row>
    <row r="26" spans="3:44">
      <c r="C26" s="101">
        <f>+'Ratio Calculations'!O19</f>
        <v>0.26714245414917298</v>
      </c>
      <c r="D26" s="102">
        <f>+'Ratio Calculations'!P19</f>
        <v>0.27088129757534274</v>
      </c>
      <c r="E26" s="102">
        <f>+'Ratio Calculations'!Q19</f>
        <v>0.27722676501884236</v>
      </c>
      <c r="F26" s="102">
        <f>+'Ratio Calculations'!R19</f>
        <v>0.2747635122306098</v>
      </c>
      <c r="G26" s="102">
        <f>+'Ratio Calculations'!S19</f>
        <v>0.27173530583878464</v>
      </c>
      <c r="H26" s="102">
        <f>+'Ratio Calculations'!T19</f>
        <v>0.26785428006504264</v>
      </c>
      <c r="I26" s="102">
        <f>+'Ratio Calculations'!U19</f>
        <v>0.26824238890746865</v>
      </c>
      <c r="J26" s="103">
        <f>+'Ratio Calculations'!V19</f>
        <v>0.26959567283685493</v>
      </c>
      <c r="L26" s="95"/>
      <c r="M26" s="101">
        <f>+'Ratio Calculations'!O25</f>
        <v>9.2865040945040776E-4</v>
      </c>
      <c r="N26" s="102">
        <f>+'Ratio Calculations'!P25</f>
        <v>8.0061394229772058E-4</v>
      </c>
      <c r="O26" s="102">
        <f>+'Ratio Calculations'!Q25</f>
        <v>1.3377981488989922E-3</v>
      </c>
      <c r="P26" s="102">
        <f>+'Ratio Calculations'!R25</f>
        <v>7.5887940872561427E-3</v>
      </c>
      <c r="Q26" s="102">
        <f>+'Ratio Calculations'!S25</f>
        <v>1.7256830707322052E-2</v>
      </c>
      <c r="R26" s="102">
        <f>+'Ratio Calculations'!T25</f>
        <v>-3.1261689734409233E-3</v>
      </c>
      <c r="S26" s="102">
        <f>+'Ratio Calculations'!U25</f>
        <v>-2.503795933477719E-5</v>
      </c>
      <c r="T26" s="103">
        <f>+'Ratio Calculations'!V25</f>
        <v>9.9117596734374612E-3</v>
      </c>
      <c r="Z26" s="88">
        <f>+'Ratio Calculations'!O75</f>
        <v>3.4583630045290112</v>
      </c>
      <c r="AA26" s="89">
        <f>+'Ratio Calculations'!P75</f>
        <v>3.4600479396018429</v>
      </c>
      <c r="AB26" s="89">
        <f>+'Ratio Calculations'!Q75</f>
        <v>3.4425872916902844</v>
      </c>
      <c r="AC26" s="89">
        <f>+'Ratio Calculations'!R75</f>
        <v>3.4540239406867417</v>
      </c>
      <c r="AD26" s="89">
        <f>+'Ratio Calculations'!S75</f>
        <v>3.2681800277004789</v>
      </c>
      <c r="AE26" s="89">
        <f>+'Ratio Calculations'!T75</f>
        <v>2.9994103807337611</v>
      </c>
      <c r="AF26" s="89">
        <f>+'Ratio Calculations'!U75</f>
        <v>3.4424333093228427</v>
      </c>
      <c r="AG26" s="90">
        <f>+'Ratio Calculations'!V75</f>
        <v>3.4968801514133951</v>
      </c>
      <c r="AH26" s="82"/>
      <c r="AI26" s="95"/>
      <c r="AJ26" s="91">
        <f>+'Ratio Calculations'!O99</f>
        <v>60.078713056280606</v>
      </c>
      <c r="AK26" s="92">
        <f>+'Ratio Calculations'!P99</f>
        <v>60.861021818905925</v>
      </c>
      <c r="AL26" s="92">
        <f>+'Ratio Calculations'!Q99</f>
        <v>65.488302161878948</v>
      </c>
      <c r="AM26" s="92">
        <f>+'Ratio Calculations'!R99</f>
        <v>69.263766063047896</v>
      </c>
      <c r="AN26" s="92">
        <f>+'Ratio Calculations'!S99</f>
        <v>67.857966542363926</v>
      </c>
      <c r="AO26" s="92">
        <f>+'Ratio Calculations'!T99</f>
        <v>66.173602385706616</v>
      </c>
      <c r="AP26" s="92">
        <f>+'Ratio Calculations'!U99</f>
        <v>77.920987479317532</v>
      </c>
      <c r="AQ26" s="93">
        <f>+'Ratio Calculations'!V99</f>
        <v>71.694403143839253</v>
      </c>
      <c r="AR26" s="96"/>
    </row>
    <row r="27" spans="3:44">
      <c r="L27" s="95"/>
      <c r="AI27" s="95"/>
      <c r="AR27" s="96"/>
    </row>
    <row r="28" spans="3:44">
      <c r="L28" s="95"/>
      <c r="M28" s="111" t="str">
        <f>+'Ratio Calculations'!B22</f>
        <v>SG&amp;A % of Revenue</v>
      </c>
      <c r="N28" s="112"/>
      <c r="O28" s="112"/>
      <c r="P28" s="112"/>
      <c r="Q28" s="112"/>
      <c r="R28" s="112"/>
      <c r="S28" s="112"/>
      <c r="T28" s="113"/>
      <c r="AI28" s="95"/>
      <c r="AJ28" s="111" t="str">
        <f>+'Ratio Calculations'!B102</f>
        <v>Cash Conversion Cycle / WC Funding Gap</v>
      </c>
      <c r="AK28" s="112"/>
      <c r="AL28" s="112"/>
      <c r="AM28" s="112"/>
      <c r="AN28" s="112"/>
      <c r="AO28" s="112"/>
      <c r="AP28" s="112"/>
      <c r="AQ28" s="113"/>
      <c r="AR28" s="96"/>
    </row>
    <row r="29" spans="3:44">
      <c r="L29" s="99"/>
      <c r="M29" s="154">
        <f>+'Ratio Calculations'!$F$4</f>
        <v>1</v>
      </c>
      <c r="N29" s="155">
        <f>+'Ratio Calculations'!$G$4</f>
        <v>2</v>
      </c>
      <c r="O29" s="155">
        <f>+'Ratio Calculations'!$H$4</f>
        <v>3</v>
      </c>
      <c r="P29" s="155">
        <f>+'Ratio Calculations'!$I$4</f>
        <v>4</v>
      </c>
      <c r="Q29" s="155">
        <f>+'Ratio Calculations'!$J$4</f>
        <v>5</v>
      </c>
      <c r="R29" s="155">
        <f>+'Ratio Calculations'!$K$4</f>
        <v>6</v>
      </c>
      <c r="S29" s="155">
        <f>+'Ratio Calculations'!$L$4</f>
        <v>7</v>
      </c>
      <c r="T29" s="156">
        <f>+'Ratio Calculations'!$M$4</f>
        <v>8</v>
      </c>
      <c r="AI29" s="95"/>
      <c r="AJ29" s="154">
        <f>+'Ratio Calculations'!$F$4</f>
        <v>1</v>
      </c>
      <c r="AK29" s="155">
        <f>+'Ratio Calculations'!$G$4</f>
        <v>2</v>
      </c>
      <c r="AL29" s="155">
        <f>+'Ratio Calculations'!$H$4</f>
        <v>3</v>
      </c>
      <c r="AM29" s="155">
        <f>+'Ratio Calculations'!$I$4</f>
        <v>4</v>
      </c>
      <c r="AN29" s="155">
        <f>+'Ratio Calculations'!$J$4</f>
        <v>5</v>
      </c>
      <c r="AO29" s="155">
        <f>+'Ratio Calculations'!$K$4</f>
        <v>6</v>
      </c>
      <c r="AP29" s="155">
        <f>+'Ratio Calculations'!$L$4</f>
        <v>7</v>
      </c>
      <c r="AQ29" s="156">
        <f>+'Ratio Calculations'!$M$4</f>
        <v>8</v>
      </c>
      <c r="AR29" s="96"/>
    </row>
    <row r="30" spans="3:44">
      <c r="M30" s="101">
        <f>+'Ratio Calculations'!O22</f>
        <v>0.19235623935706916</v>
      </c>
      <c r="N30" s="102">
        <f>+'Ratio Calculations'!P22</f>
        <v>0.20127558957127745</v>
      </c>
      <c r="O30" s="102">
        <f>+'Ratio Calculations'!Q22</f>
        <v>0.20962885363047545</v>
      </c>
      <c r="P30" s="102">
        <f>+'Ratio Calculations'!R22</f>
        <v>0.21287396845763806</v>
      </c>
      <c r="Q30" s="102">
        <f>+'Ratio Calculations'!S22</f>
        <v>0.20829307646698614</v>
      </c>
      <c r="R30" s="102">
        <f>+'Ratio Calculations'!T22</f>
        <v>0.20763067691673473</v>
      </c>
      <c r="S30" s="102">
        <f>+'Ratio Calculations'!U22</f>
        <v>0.20797244393732642</v>
      </c>
      <c r="T30" s="103">
        <f>+'Ratio Calculations'!V22</f>
        <v>0.20569389301515137</v>
      </c>
      <c r="AI30" s="95"/>
      <c r="AJ30" s="91">
        <f>+AJ18+AJ22-AJ26</f>
        <v>-6.410281212800399</v>
      </c>
      <c r="AK30" s="92">
        <f t="shared" ref="AK30:AQ30" si="0">+AK18+AK22-AK26</f>
        <v>-8.934143010300005</v>
      </c>
      <c r="AL30" s="92">
        <f t="shared" si="0"/>
        <v>-14.346995903672251</v>
      </c>
      <c r="AM30" s="92">
        <f t="shared" si="0"/>
        <v>-17.596352549410298</v>
      </c>
      <c r="AN30" s="92">
        <f t="shared" si="0"/>
        <v>-16.738025209887155</v>
      </c>
      <c r="AO30" s="92">
        <f t="shared" si="0"/>
        <v>-17.974356385816058</v>
      </c>
      <c r="AP30" s="92">
        <f t="shared" si="0"/>
        <v>-14.96070417714747</v>
      </c>
      <c r="AQ30" s="93">
        <f t="shared" si="0"/>
        <v>-15.787088177729089</v>
      </c>
      <c r="AR30" s="96"/>
    </row>
    <row r="31" spans="3:44">
      <c r="AI31" s="97"/>
      <c r="AJ31" s="78"/>
      <c r="AK31" s="78"/>
      <c r="AL31" s="78"/>
      <c r="AM31" s="78"/>
      <c r="AN31" s="78"/>
      <c r="AO31" s="78"/>
      <c r="AP31" s="78"/>
      <c r="AQ31" s="78"/>
      <c r="AR31" s="98"/>
    </row>
    <row r="34" spans="3:44">
      <c r="C34" s="189" t="s">
        <v>142</v>
      </c>
      <c r="D34" s="187"/>
      <c r="E34" s="187"/>
      <c r="F34" s="187"/>
      <c r="G34" s="187"/>
      <c r="H34" s="187"/>
      <c r="I34" s="187"/>
      <c r="J34" s="187"/>
      <c r="K34" s="193"/>
      <c r="AI34" s="123" t="s">
        <v>143</v>
      </c>
      <c r="AJ34" s="115"/>
      <c r="AK34" s="115"/>
      <c r="AL34" s="115"/>
      <c r="AM34" s="115"/>
      <c r="AN34" s="115"/>
      <c r="AO34" s="115"/>
      <c r="AP34" s="115"/>
      <c r="AQ34" s="115"/>
      <c r="AR34" s="116"/>
    </row>
    <row r="35" spans="3:44">
      <c r="C35" s="190"/>
      <c r="K35" s="194"/>
      <c r="AI35" s="95"/>
      <c r="AR35" s="96"/>
    </row>
    <row r="36" spans="3:44">
      <c r="C36" s="190"/>
      <c r="D36" s="198" t="str">
        <f>+'Ratio Calculations'!B146</f>
        <v>Revenue Growth</v>
      </c>
      <c r="E36" s="196"/>
      <c r="F36" s="196"/>
      <c r="G36" s="196"/>
      <c r="H36" s="196"/>
      <c r="I36" s="196"/>
      <c r="J36" s="200"/>
      <c r="K36" s="194"/>
      <c r="AI36" s="95"/>
      <c r="AJ36" s="111" t="str">
        <f>+'Ratio Calculations'!B116</f>
        <v>Debt to Equity</v>
      </c>
      <c r="AK36" s="112"/>
      <c r="AL36" s="112"/>
      <c r="AM36" s="112"/>
      <c r="AN36" s="112"/>
      <c r="AO36" s="112"/>
      <c r="AP36" s="112"/>
      <c r="AQ36" s="113"/>
      <c r="AR36" s="96"/>
    </row>
    <row r="37" spans="3:44">
      <c r="C37" s="191"/>
      <c r="D37" s="191">
        <f>+'Ratio Calculations'!$G$4</f>
        <v>2</v>
      </c>
      <c r="E37" s="155">
        <f>+'Ratio Calculations'!$H$4</f>
        <v>3</v>
      </c>
      <c r="F37" s="155">
        <f>+'Ratio Calculations'!$I$4</f>
        <v>4</v>
      </c>
      <c r="G37" s="155">
        <f>+'Ratio Calculations'!$J$4</f>
        <v>5</v>
      </c>
      <c r="H37" s="155">
        <f>+'Ratio Calculations'!$K$4</f>
        <v>6</v>
      </c>
      <c r="I37" s="155">
        <f>+'Ratio Calculations'!$L$4</f>
        <v>7</v>
      </c>
      <c r="J37" s="201">
        <f>+'Ratio Calculations'!$M$4</f>
        <v>8</v>
      </c>
      <c r="K37" s="194"/>
      <c r="AI37" s="95"/>
      <c r="AJ37" s="154">
        <f>+'Ratio Calculations'!$F$4</f>
        <v>1</v>
      </c>
      <c r="AK37" s="155">
        <f>+'Ratio Calculations'!$G$4</f>
        <v>2</v>
      </c>
      <c r="AL37" s="155">
        <f>+'Ratio Calculations'!$H$4</f>
        <v>3</v>
      </c>
      <c r="AM37" s="155">
        <f>+'Ratio Calculations'!$I$4</f>
        <v>4</v>
      </c>
      <c r="AN37" s="155">
        <f>+'Ratio Calculations'!$J$4</f>
        <v>5</v>
      </c>
      <c r="AO37" s="155">
        <f>+'Ratio Calculations'!$K$4</f>
        <v>6</v>
      </c>
      <c r="AP37" s="155">
        <f>+'Ratio Calculations'!$L$4</f>
        <v>7</v>
      </c>
      <c r="AQ37" s="156">
        <f>+'Ratio Calculations'!$M$4</f>
        <v>8</v>
      </c>
      <c r="AR37" s="96"/>
    </row>
    <row r="38" spans="3:44">
      <c r="C38" s="190"/>
      <c r="D38" s="199">
        <f>+'Ratio Calculations'!P146</f>
        <v>-7.2500622875274635E-3</v>
      </c>
      <c r="E38" s="197">
        <f>+'Ratio Calculations'!Q146</f>
        <v>7.7634662850268599E-3</v>
      </c>
      <c r="F38" s="197">
        <f>+'Ratio Calculations'!R146</f>
        <v>2.9781444945489871E-2</v>
      </c>
      <c r="G38" s="197">
        <f>+'Ratio Calculations'!S146</f>
        <v>2.8104720161968889E-2</v>
      </c>
      <c r="H38" s="197">
        <f>+'Ratio Calculations'!T146</f>
        <v>1.8582634305654107E-2</v>
      </c>
      <c r="I38" s="197">
        <f>+'Ratio Calculations'!U146</f>
        <v>6.7155377086975443E-2</v>
      </c>
      <c r="J38" s="202">
        <f>+'Ratio Calculations'!V146</f>
        <v>2.4327954345069579E-2</v>
      </c>
      <c r="K38" s="194"/>
      <c r="AI38" s="95"/>
      <c r="AJ38" s="88">
        <f>+'Ratio Calculations'!O116</f>
        <v>0.78296926063346195</v>
      </c>
      <c r="AK38" s="89">
        <f>+'Ratio Calculations'!P116</f>
        <v>0.75013036029101388</v>
      </c>
      <c r="AL38" s="89">
        <f>+'Ratio Calculations'!Q116</f>
        <v>0.74576467261369184</v>
      </c>
      <c r="AM38" s="89">
        <f>+'Ratio Calculations'!R116</f>
        <v>0.74219522531430993</v>
      </c>
      <c r="AN38" s="89">
        <f>+'Ratio Calculations'!S116</f>
        <v>1.0642242330611345</v>
      </c>
      <c r="AO38" s="89">
        <f>+'Ratio Calculations'!T116</f>
        <v>1.2358140593820728</v>
      </c>
      <c r="AP38" s="89">
        <f>+'Ratio Calculations'!U116</f>
        <v>1.0407414272474513</v>
      </c>
      <c r="AQ38" s="90">
        <f>+'Ratio Calculations'!V116</f>
        <v>0.95413979075829103</v>
      </c>
      <c r="AR38" s="96"/>
    </row>
    <row r="39" spans="3:44">
      <c r="C39" s="190"/>
      <c r="K39" s="194"/>
      <c r="AI39" s="95"/>
      <c r="AR39" s="96"/>
    </row>
    <row r="40" spans="3:44">
      <c r="C40" s="190"/>
      <c r="D40" s="198" t="str">
        <f>+'Ratio Calculations'!B149</f>
        <v>EBITDA Growth</v>
      </c>
      <c r="E40" s="196"/>
      <c r="F40" s="196"/>
      <c r="G40" s="196"/>
      <c r="H40" s="196"/>
      <c r="I40" s="196"/>
      <c r="J40" s="200"/>
      <c r="K40" s="194"/>
      <c r="AI40" s="95"/>
      <c r="AJ40" s="111" t="str">
        <f>+'Ratio Calculations'!B119</f>
        <v>Debt to EBITDA</v>
      </c>
      <c r="AK40" s="112"/>
      <c r="AL40" s="112"/>
      <c r="AM40" s="112"/>
      <c r="AN40" s="112"/>
      <c r="AO40" s="112"/>
      <c r="AP40" s="112"/>
      <c r="AQ40" s="113"/>
      <c r="AR40" s="96"/>
    </row>
    <row r="41" spans="3:44">
      <c r="C41" s="191"/>
      <c r="D41" s="191">
        <f>+'Ratio Calculations'!$G$4</f>
        <v>2</v>
      </c>
      <c r="E41" s="155">
        <f>+'Ratio Calculations'!$H$4</f>
        <v>3</v>
      </c>
      <c r="F41" s="155">
        <f>+'Ratio Calculations'!$I$4</f>
        <v>4</v>
      </c>
      <c r="G41" s="155">
        <f>+'Ratio Calculations'!$J$4</f>
        <v>5</v>
      </c>
      <c r="H41" s="155">
        <f>+'Ratio Calculations'!$K$4</f>
        <v>6</v>
      </c>
      <c r="I41" s="155">
        <f>+'Ratio Calculations'!$L$4</f>
        <v>7</v>
      </c>
      <c r="J41" s="201">
        <f>+'Ratio Calculations'!$M$4</f>
        <v>8</v>
      </c>
      <c r="K41" s="194"/>
      <c r="AI41" s="95"/>
      <c r="AJ41" s="154">
        <f>+'Ratio Calculations'!$F$4</f>
        <v>1</v>
      </c>
      <c r="AK41" s="155">
        <f>+'Ratio Calculations'!$G$4</f>
        <v>2</v>
      </c>
      <c r="AL41" s="155">
        <f>+'Ratio Calculations'!$H$4</f>
        <v>3</v>
      </c>
      <c r="AM41" s="155">
        <f>+'Ratio Calculations'!$I$4</f>
        <v>4</v>
      </c>
      <c r="AN41" s="155">
        <f>+'Ratio Calculations'!$J$4</f>
        <v>5</v>
      </c>
      <c r="AO41" s="155">
        <f>+'Ratio Calculations'!$K$4</f>
        <v>6</v>
      </c>
      <c r="AP41" s="155">
        <f>+'Ratio Calculations'!$L$4</f>
        <v>7</v>
      </c>
      <c r="AQ41" s="156">
        <f>+'Ratio Calculations'!$M$4</f>
        <v>8</v>
      </c>
      <c r="AR41" s="96"/>
    </row>
    <row r="42" spans="3:44">
      <c r="C42" s="190"/>
      <c r="D42" s="199">
        <f>+'Ratio Calculations'!P149</f>
        <v>-7.5162396498369061E-2</v>
      </c>
      <c r="E42" s="197">
        <f>+'Ratio Calculations'!Q149</f>
        <v>-2.9511952491484039E-2</v>
      </c>
      <c r="F42" s="197">
        <f>+'Ratio Calculations'!R149</f>
        <v>-0.15608498477977262</v>
      </c>
      <c r="G42" s="197">
        <f>+'Ratio Calculations'!S149</f>
        <v>-0.125547498987817</v>
      </c>
      <c r="H42" s="197">
        <f>+'Ratio Calculations'!T149</f>
        <v>0.39712938799562253</v>
      </c>
      <c r="I42" s="197">
        <f>+'Ratio Calculations'!U149</f>
        <v>1.569608049890037E-2</v>
      </c>
      <c r="J42" s="202">
        <f>+'Ratio Calculations'!V149</f>
        <v>-8.2784599869490424E-2</v>
      </c>
      <c r="K42" s="194"/>
      <c r="AI42" s="95"/>
      <c r="AJ42" s="88">
        <f>+'Ratio Calculations'!O119</f>
        <v>1.7767152694527308</v>
      </c>
      <c r="AK42" s="89">
        <f>+'Ratio Calculations'!P119</f>
        <v>1.8213607451843365</v>
      </c>
      <c r="AL42" s="89">
        <f>+'Ratio Calculations'!Q119</f>
        <v>1.8021681058582344</v>
      </c>
      <c r="AM42" s="89">
        <f>+'Ratio Calculations'!R119</f>
        <v>2.1272037984467591</v>
      </c>
      <c r="AN42" s="89">
        <f>+'Ratio Calculations'!S119</f>
        <v>3.2474113982658475</v>
      </c>
      <c r="AO42" s="89">
        <f>+'Ratio Calculations'!T119</f>
        <v>2.7800138583436267</v>
      </c>
      <c r="AP42" s="89">
        <f>+'Ratio Calculations'!U119</f>
        <v>2.4981313400961027</v>
      </c>
      <c r="AQ42" s="90">
        <f>+'Ratio Calculations'!V119</f>
        <v>2.5687999223878668</v>
      </c>
      <c r="AR42" s="96"/>
    </row>
    <row r="43" spans="3:44">
      <c r="C43" s="190"/>
      <c r="K43" s="194"/>
      <c r="AI43" s="95"/>
      <c r="AR43" s="96"/>
    </row>
    <row r="44" spans="3:44">
      <c r="C44" s="190"/>
      <c r="D44" s="198" t="str">
        <f>+'Ratio Calculations'!B155</f>
        <v>Net Income Growth</v>
      </c>
      <c r="E44" s="196"/>
      <c r="F44" s="196"/>
      <c r="G44" s="196"/>
      <c r="H44" s="196"/>
      <c r="I44" s="196"/>
      <c r="J44" s="200"/>
      <c r="K44" s="194"/>
      <c r="AI44" s="95"/>
      <c r="AJ44" s="111" t="str">
        <f>+'Ratio Calculations'!B131</f>
        <v>Current</v>
      </c>
      <c r="AK44" s="112"/>
      <c r="AL44" s="112"/>
      <c r="AM44" s="112"/>
      <c r="AN44" s="112"/>
      <c r="AO44" s="112"/>
      <c r="AP44" s="112"/>
      <c r="AQ44" s="113"/>
      <c r="AR44" s="96"/>
    </row>
    <row r="45" spans="3:44">
      <c r="C45" s="191"/>
      <c r="D45" s="191">
        <f>+'Ratio Calculations'!$G$4</f>
        <v>2</v>
      </c>
      <c r="E45" s="155">
        <f>+'Ratio Calculations'!$H$4</f>
        <v>3</v>
      </c>
      <c r="F45" s="155">
        <f>+'Ratio Calculations'!$I$4</f>
        <v>4</v>
      </c>
      <c r="G45" s="155">
        <f>+'Ratio Calculations'!$J$4</f>
        <v>5</v>
      </c>
      <c r="H45" s="155">
        <f>+'Ratio Calculations'!$K$4</f>
        <v>6</v>
      </c>
      <c r="I45" s="155">
        <f>+'Ratio Calculations'!$L$4</f>
        <v>7</v>
      </c>
      <c r="J45" s="201">
        <f>+'Ratio Calculations'!$M$4</f>
        <v>8</v>
      </c>
      <c r="K45" s="194"/>
      <c r="AI45" s="95"/>
      <c r="AJ45" s="154">
        <f>+'Ratio Calculations'!$F$4</f>
        <v>1</v>
      </c>
      <c r="AK45" s="155">
        <f>+'Ratio Calculations'!$G$4</f>
        <v>2</v>
      </c>
      <c r="AL45" s="155">
        <f>+'Ratio Calculations'!$H$4</f>
        <v>3</v>
      </c>
      <c r="AM45" s="155">
        <f>+'Ratio Calculations'!$I$4</f>
        <v>4</v>
      </c>
      <c r="AN45" s="155">
        <f>+'Ratio Calculations'!$J$4</f>
        <v>5</v>
      </c>
      <c r="AO45" s="155">
        <f>+'Ratio Calculations'!$K$4</f>
        <v>6</v>
      </c>
      <c r="AP45" s="155">
        <f>+'Ratio Calculations'!$L$4</f>
        <v>7</v>
      </c>
      <c r="AQ45" s="156">
        <f>+'Ratio Calculations'!$M$4</f>
        <v>8</v>
      </c>
      <c r="AR45" s="96"/>
    </row>
    <row r="46" spans="3:44">
      <c r="C46" s="190"/>
      <c r="D46" s="199">
        <f>+'Ratio Calculations'!P155</f>
        <v>-0.10199841104931859</v>
      </c>
      <c r="E46" s="197">
        <f>+'Ratio Calculations'!Q155</f>
        <v>-7.1525792840615221E-2</v>
      </c>
      <c r="F46" s="197">
        <f>+'Ratio Calculations'!R155</f>
        <v>-0.27713845928314884</v>
      </c>
      <c r="G46" s="197">
        <f>+'Ratio Calculations'!S155</f>
        <v>-0.32366659906712636</v>
      </c>
      <c r="H46" s="197">
        <f>+'Ratio Calculations'!T155</f>
        <v>1.2310344827586206</v>
      </c>
      <c r="I46" s="197">
        <f>+'Ratio Calculations'!U155</f>
        <v>-9.2130905181103423E-2</v>
      </c>
      <c r="J46" s="202">
        <f>+'Ratio Calculations'!V155</f>
        <v>1.2065136935603257E-2</v>
      </c>
      <c r="K46" s="194"/>
      <c r="AI46" s="95"/>
      <c r="AJ46" s="88">
        <f>+'Ratio Calculations'!O131</f>
        <v>0.96945091310209586</v>
      </c>
      <c r="AK46" s="89">
        <f>+'Ratio Calculations'!P131</f>
        <v>0.93221807827419179</v>
      </c>
      <c r="AL46" s="89">
        <f>+'Ratio Calculations'!Q131</f>
        <v>0.86195613196270615</v>
      </c>
      <c r="AM46" s="89">
        <f>+'Ratio Calculations'!R131</f>
        <v>0.75984768405904157</v>
      </c>
      <c r="AN46" s="89">
        <f>+'Ratio Calculations'!S131</f>
        <v>0.79890806303806294</v>
      </c>
      <c r="AO46" s="89">
        <f>+'Ratio Calculations'!T131</f>
        <v>0.7945237177015041</v>
      </c>
      <c r="AP46" s="89">
        <f>+'Ratio Calculations'!U131</f>
        <v>0.97217334988396564</v>
      </c>
      <c r="AQ46" s="90">
        <f>+'Ratio Calculations'!V131</f>
        <v>0.92779729683333523</v>
      </c>
      <c r="AR46" s="96"/>
    </row>
    <row r="47" spans="3:44">
      <c r="C47" s="190"/>
      <c r="K47" s="194"/>
      <c r="AI47" s="95"/>
      <c r="AR47" s="96"/>
    </row>
    <row r="48" spans="3:44">
      <c r="C48" s="190"/>
      <c r="D48" s="198" t="str">
        <f>+'Ratio Calculations'!B158</f>
        <v>Total Asset Growth</v>
      </c>
      <c r="E48" s="196"/>
      <c r="F48" s="196"/>
      <c r="G48" s="196"/>
      <c r="H48" s="196"/>
      <c r="I48" s="196"/>
      <c r="J48" s="200"/>
      <c r="K48" s="194"/>
      <c r="AI48" s="95"/>
      <c r="AJ48" s="111" t="str">
        <f>+'Ratio Calculations'!B134</f>
        <v>Quick</v>
      </c>
      <c r="AK48" s="112"/>
      <c r="AL48" s="112"/>
      <c r="AM48" s="112"/>
      <c r="AN48" s="112"/>
      <c r="AO48" s="112"/>
      <c r="AP48" s="112"/>
      <c r="AQ48" s="113"/>
      <c r="AR48" s="96"/>
    </row>
    <row r="49" spans="3:44">
      <c r="C49" s="191"/>
      <c r="D49" s="191">
        <f>+'Ratio Calculations'!$G$4</f>
        <v>2</v>
      </c>
      <c r="E49" s="155">
        <f>+'Ratio Calculations'!$H$4</f>
        <v>3</v>
      </c>
      <c r="F49" s="155">
        <f>+'Ratio Calculations'!$I$4</f>
        <v>4</v>
      </c>
      <c r="G49" s="155">
        <f>+'Ratio Calculations'!$J$4</f>
        <v>5</v>
      </c>
      <c r="H49" s="155">
        <f>+'Ratio Calculations'!$K$4</f>
        <v>6</v>
      </c>
      <c r="I49" s="155">
        <f>+'Ratio Calculations'!$L$4</f>
        <v>7</v>
      </c>
      <c r="J49" s="201">
        <f>+'Ratio Calculations'!$M$4</f>
        <v>8</v>
      </c>
      <c r="K49" s="194"/>
      <c r="AI49" s="95"/>
      <c r="AJ49" s="154">
        <f>+'Ratio Calculations'!$F$4</f>
        <v>1</v>
      </c>
      <c r="AK49" s="155">
        <f>+'Ratio Calculations'!$G$4</f>
        <v>2</v>
      </c>
      <c r="AL49" s="155">
        <f>+'Ratio Calculations'!$H$4</f>
        <v>3</v>
      </c>
      <c r="AM49" s="155">
        <f>+'Ratio Calculations'!$I$4</f>
        <v>4</v>
      </c>
      <c r="AN49" s="155">
        <f>+'Ratio Calculations'!$J$4</f>
        <v>5</v>
      </c>
      <c r="AO49" s="155">
        <f>+'Ratio Calculations'!$K$4</f>
        <v>6</v>
      </c>
      <c r="AP49" s="155">
        <f>+'Ratio Calculations'!$L$4</f>
        <v>7</v>
      </c>
      <c r="AQ49" s="156">
        <f>+'Ratio Calculations'!$M$4</f>
        <v>8</v>
      </c>
      <c r="AR49" s="96"/>
    </row>
    <row r="50" spans="3:44">
      <c r="C50" s="190"/>
      <c r="D50" s="199">
        <f>+'Ratio Calculations'!P158</f>
        <v>-2.0249771729845954E-2</v>
      </c>
      <c r="E50" s="197">
        <f>+'Ratio Calculations'!Q158</f>
        <v>-3.787935725344597E-3</v>
      </c>
      <c r="F50" s="197">
        <f>+'Ratio Calculations'!R158</f>
        <v>2.865333836288193E-2</v>
      </c>
      <c r="G50" s="197">
        <f>+'Ratio Calculations'!S158</f>
        <v>7.2231838139662233E-2</v>
      </c>
      <c r="H50" s="197">
        <f>+'Ratio Calculations'!T158</f>
        <v>7.843316081078E-2</v>
      </c>
      <c r="I50" s="197">
        <f>+'Ratio Calculations'!U158</f>
        <v>6.7658935706885984E-2</v>
      </c>
      <c r="J50" s="202">
        <f>+'Ratio Calculations'!V158</f>
        <v>-3.0242063240605792E-2</v>
      </c>
      <c r="K50" s="194"/>
      <c r="AI50" s="95"/>
      <c r="AJ50" s="88">
        <f>+'Ratio Calculations'!O134</f>
        <v>0.24379519548964335</v>
      </c>
      <c r="AK50" s="89">
        <f>+'Ratio Calculations'!P134</f>
        <v>0.22174592612080038</v>
      </c>
      <c r="AL50" s="89">
        <f>+'Ratio Calculations'!Q134</f>
        <v>0.1897860387281855</v>
      </c>
      <c r="AM50" s="89">
        <f>+'Ratio Calculations'!R134</f>
        <v>0.15753747405152763</v>
      </c>
      <c r="AN50" s="89">
        <f>+'Ratio Calculations'!S134</f>
        <v>0.18076332330885295</v>
      </c>
      <c r="AO50" s="89">
        <f>+'Ratio Calculations'!T134</f>
        <v>0.20245532844838668</v>
      </c>
      <c r="AP50" s="89">
        <f>+'Ratio Calculations'!U134</f>
        <v>0.26182740568838037</v>
      </c>
      <c r="AQ50" s="90">
        <f>+'Ratio Calculations'!V134</f>
        <v>0.2636789159866787</v>
      </c>
      <c r="AR50" s="96"/>
    </row>
    <row r="51" spans="3:44">
      <c r="C51" s="190"/>
      <c r="K51" s="194"/>
      <c r="AI51" s="95"/>
      <c r="AR51" s="96"/>
    </row>
    <row r="52" spans="3:44">
      <c r="C52" s="190"/>
      <c r="D52" s="198" t="str">
        <f>+'Ratio Calculations'!B167</f>
        <v>Degree of Total Leverage</v>
      </c>
      <c r="E52" s="196"/>
      <c r="F52" s="196"/>
      <c r="G52" s="196"/>
      <c r="H52" s="196"/>
      <c r="I52" s="196"/>
      <c r="J52" s="200"/>
      <c r="K52" s="194"/>
      <c r="AI52" s="95"/>
      <c r="AJ52" s="111" t="str">
        <f>+'Ratio Calculations'!B137</f>
        <v>Interest Coverage</v>
      </c>
      <c r="AK52" s="112"/>
      <c r="AL52" s="112"/>
      <c r="AM52" s="112"/>
      <c r="AN52" s="112"/>
      <c r="AO52" s="112"/>
      <c r="AP52" s="112"/>
      <c r="AQ52" s="113"/>
      <c r="AR52" s="96"/>
    </row>
    <row r="53" spans="3:44">
      <c r="C53" s="191"/>
      <c r="D53" s="191">
        <f>+'Ratio Calculations'!$G$4</f>
        <v>2</v>
      </c>
      <c r="E53" s="155">
        <f>+'Ratio Calculations'!$H$4</f>
        <v>3</v>
      </c>
      <c r="F53" s="155">
        <f>+'Ratio Calculations'!$I$4</f>
        <v>4</v>
      </c>
      <c r="G53" s="155">
        <f>+'Ratio Calculations'!$J$4</f>
        <v>5</v>
      </c>
      <c r="H53" s="155">
        <f>+'Ratio Calculations'!$K$4</f>
        <v>6</v>
      </c>
      <c r="I53" s="155">
        <f>+'Ratio Calculations'!$L$4</f>
        <v>7</v>
      </c>
      <c r="J53" s="201">
        <f>+'Ratio Calculations'!$M$4</f>
        <v>8</v>
      </c>
      <c r="K53" s="194"/>
      <c r="AI53" s="95"/>
      <c r="AJ53" s="154">
        <f>+'Ratio Calculations'!$F$4</f>
        <v>1</v>
      </c>
      <c r="AK53" s="155">
        <f>+'Ratio Calculations'!$G$4</f>
        <v>2</v>
      </c>
      <c r="AL53" s="155">
        <f>+'Ratio Calculations'!$H$4</f>
        <v>3</v>
      </c>
      <c r="AM53" s="155">
        <f>+'Ratio Calculations'!$I$4</f>
        <v>4</v>
      </c>
      <c r="AN53" s="155">
        <f>+'Ratio Calculations'!$J$4</f>
        <v>5</v>
      </c>
      <c r="AO53" s="155">
        <f>+'Ratio Calculations'!$K$4</f>
        <v>6</v>
      </c>
      <c r="AP53" s="155">
        <f>+'Ratio Calculations'!$L$4</f>
        <v>7</v>
      </c>
      <c r="AQ53" s="156">
        <f>+'Ratio Calculations'!$M$4</f>
        <v>8</v>
      </c>
      <c r="AR53" s="96"/>
    </row>
    <row r="54" spans="3:44">
      <c r="C54" s="190"/>
      <c r="D54" s="204">
        <f>+'Ratio Calculations'!P167</f>
        <v>14.068625482678961</v>
      </c>
      <c r="E54" s="203">
        <f>+'Ratio Calculations'!Q167</f>
        <v>-9.2131259690744898</v>
      </c>
      <c r="F54" s="203">
        <f>+'Ratio Calculations'!R167</f>
        <v>-9.3057425450781874</v>
      </c>
      <c r="G54" s="203">
        <f>+'Ratio Calculations'!S167</f>
        <v>-11.516449806360631</v>
      </c>
      <c r="H54" s="203">
        <f>+'Ratio Calculations'!T167</f>
        <v>66.246499958515344</v>
      </c>
      <c r="I54" s="203">
        <f>+'Ratio Calculations'!U167</f>
        <v>-1.3719066019357056</v>
      </c>
      <c r="J54" s="205">
        <f>+'Ratio Calculations'!V167</f>
        <v>0.49593717434973877</v>
      </c>
      <c r="K54" s="194"/>
      <c r="AI54" s="95"/>
      <c r="AJ54" s="88">
        <f>+'Ratio Calculations'!O137</f>
        <v>14.574969524583503</v>
      </c>
      <c r="AK54" s="89">
        <f>+'Ratio Calculations'!P137</f>
        <v>13.01923076923077</v>
      </c>
      <c r="AL54" s="89">
        <f>+'Ratio Calculations'!Q137</f>
        <v>13.601182931981411</v>
      </c>
      <c r="AM54" s="89">
        <f>+'Ratio Calculations'!R137</f>
        <v>11.660515021459227</v>
      </c>
      <c r="AN54" s="89">
        <f>+'Ratio Calculations'!S137</f>
        <v>10.127024722932651</v>
      </c>
      <c r="AO54" s="89">
        <f>+'Ratio Calculations'!T137</f>
        <v>12.771450557906887</v>
      </c>
      <c r="AP54" s="89">
        <f>+'Ratio Calculations'!U137</f>
        <v>14.563282937365011</v>
      </c>
      <c r="AQ54" s="90">
        <f>+'Ratio Calculations'!V137</f>
        <v>15.508024072216649</v>
      </c>
      <c r="AR54" s="96"/>
    </row>
    <row r="55" spans="3:44">
      <c r="C55" s="192"/>
      <c r="D55" s="188"/>
      <c r="E55" s="188"/>
      <c r="F55" s="188"/>
      <c r="G55" s="188"/>
      <c r="H55" s="188"/>
      <c r="I55" s="188"/>
      <c r="J55" s="188"/>
      <c r="K55" s="195"/>
      <c r="AI55" s="97"/>
      <c r="AJ55" s="78"/>
      <c r="AK55" s="78"/>
      <c r="AL55" s="78"/>
      <c r="AM55" s="78"/>
      <c r="AN55" s="78"/>
      <c r="AO55" s="78"/>
      <c r="AP55" s="78"/>
      <c r="AQ55" s="78"/>
      <c r="AR55" s="98"/>
    </row>
  </sheetData>
  <conditionalFormatting sqref="C14:J14"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C18:J18">
    <cfRule type="colorScale" priority="5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C22:J22">
    <cfRule type="colorScale" priority="5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C26:J26">
    <cfRule type="colorScale" priority="5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D38:J38">
    <cfRule type="colorScale" priority="9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5">
      <colorScale>
        <cfvo type="min"/>
        <cfvo type="max"/>
        <color rgb="FFFCFCFF"/>
        <color rgb="FF63BE7B"/>
      </colorScale>
    </cfRule>
  </conditionalFormatting>
  <conditionalFormatting sqref="D42:J42">
    <cfRule type="colorScale" priority="9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D46:J46">
    <cfRule type="colorScale" priority="9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9">
      <colorScale>
        <cfvo type="min"/>
        <cfvo type="max"/>
        <color rgb="FFFCFCFF"/>
        <color rgb="FF63BE7B"/>
      </colorScale>
    </cfRule>
  </conditionalFormatting>
  <conditionalFormatting sqref="D50:J50">
    <cfRule type="colorScale" priority="10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1">
      <colorScale>
        <cfvo type="min"/>
        <cfvo type="max"/>
        <color rgb="FFFCFCFF"/>
        <color rgb="FF63BE7B"/>
      </colorScale>
    </cfRule>
  </conditionalFormatting>
  <conditionalFormatting sqref="D54:J54">
    <cfRule type="colorScale" priority="10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3">
      <colorScale>
        <cfvo type="min"/>
        <cfvo type="max"/>
        <color rgb="FFFCFCFF"/>
        <color rgb="FF63BE7B"/>
      </colorScale>
    </cfRule>
  </conditionalFormatting>
  <conditionalFormatting sqref="H10:O10"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93">
      <colorScale>
        <cfvo type="min"/>
        <cfvo type="max"/>
        <color rgb="FFFCFCFF"/>
        <color rgb="FF63BE7B"/>
      </colorScale>
    </cfRule>
  </conditionalFormatting>
  <conditionalFormatting sqref="M14:T14"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85">
      <colorScale>
        <cfvo type="min"/>
        <cfvo type="max"/>
        <color rgb="FF63BE7B"/>
        <color rgb="FFFCFCFF"/>
      </colorScale>
    </cfRule>
  </conditionalFormatting>
  <conditionalFormatting sqref="M18:T18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M22:T22">
    <cfRule type="colorScale" priority="1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9">
      <colorScale>
        <cfvo type="min"/>
        <cfvo type="max"/>
        <color rgb="FF63BE7B"/>
        <color rgb="FFFCFCFF"/>
      </colorScale>
    </cfRule>
  </conditionalFormatting>
  <conditionalFormatting sqref="M26:T26"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7">
      <colorScale>
        <cfvo type="min"/>
        <cfvo type="max"/>
        <color rgb="FF63BE7B"/>
        <color rgb="FFFCFCFF"/>
      </colorScale>
    </cfRule>
  </conditionalFormatting>
  <conditionalFormatting sqref="M30:T30"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Q6:X6"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Q10:X10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Z10:AG10"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Z14:AG14"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Z18:AG18"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Z22:AG22"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Z26:AG26"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AJ14:AQ14">
    <cfRule type="colorScale" priority="1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AJ18:AQ18">
    <cfRule type="colorScale" priority="1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66">
      <colorScale>
        <cfvo type="min"/>
        <cfvo type="max"/>
        <color rgb="FF63BE7B"/>
        <color rgb="FFFCFCFF"/>
      </colorScale>
    </cfRule>
  </conditionalFormatting>
  <conditionalFormatting sqref="AJ22:AQ22">
    <cfRule type="colorScale" priority="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AJ26:AQ26">
    <cfRule type="colorScale" priority="1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AJ30:AQ30">
    <cfRule type="colorScale" priority="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7">
      <colorScale>
        <cfvo type="min"/>
        <cfvo type="max"/>
        <color rgb="FF63BE7B"/>
        <color rgb="FFFCFCFF"/>
      </colorScale>
    </cfRule>
  </conditionalFormatting>
  <conditionalFormatting sqref="AJ38:AQ38">
    <cfRule type="colorScale" priority="5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76">
      <colorScale>
        <cfvo type="min"/>
        <cfvo type="max"/>
        <color rgb="FF63BE7B"/>
        <color rgb="FFFCFCFF"/>
      </colorScale>
    </cfRule>
  </conditionalFormatting>
  <conditionalFormatting sqref="AJ42:AQ42">
    <cfRule type="colorScale" priority="3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4">
      <colorScale>
        <cfvo type="min"/>
        <cfvo type="max"/>
        <color rgb="FF63BE7B"/>
        <color rgb="FFFCFCFF"/>
      </colorScale>
    </cfRule>
  </conditionalFormatting>
  <conditionalFormatting sqref="AJ46:AQ46">
    <cfRule type="colorScale" priority="2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AJ50:AQ50">
    <cfRule type="colorScale" priority="2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4:AQ54">
    <cfRule type="colorScale" priority="2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printOptions horizontalCentered="1"/>
  <pageMargins left="0.25" right="0.25" top="0.25" bottom="0.25" header="0.31496062992126" footer="0.31496062992126"/>
  <pageSetup paperSize="5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6356-BD97-4E9F-B07B-322D7A9F2591}">
  <sheetPr>
    <pageSetUpPr fitToPage="1"/>
  </sheetPr>
  <dimension ref="C2:BE55"/>
  <sheetViews>
    <sheetView showGridLines="0" zoomScale="66" zoomScaleNormal="100" zoomScaleSheetLayoutView="100" workbookViewId="0">
      <pane ySplit="1" topLeftCell="A2" activePane="bottomLeft" state="frozen"/>
      <selection sqref="A1:XFD1"/>
      <selection pane="bottomLeft" sqref="A1:XFD1"/>
    </sheetView>
  </sheetViews>
  <sheetFormatPr baseColWidth="10" defaultColWidth="8.83203125" defaultRowHeight="15"/>
  <cols>
    <col min="3" max="3" width="10.5" bestFit="1" customWidth="1"/>
    <col min="14" max="14" width="9.5" customWidth="1"/>
    <col min="15" max="15" width="9.83203125" customWidth="1"/>
    <col min="16" max="16" width="9.6640625" bestFit="1" customWidth="1"/>
    <col min="48" max="48" width="10.5" customWidth="1"/>
    <col min="49" max="55" width="10.33203125" bestFit="1" customWidth="1"/>
    <col min="56" max="56" width="11.5" bestFit="1" customWidth="1"/>
    <col min="57" max="57" width="9.5" customWidth="1"/>
  </cols>
  <sheetData>
    <row r="2" spans="3:57">
      <c r="AF2" s="79"/>
      <c r="AG2" s="79"/>
      <c r="AH2" s="80"/>
      <c r="AI2" s="79"/>
      <c r="AJ2" s="79"/>
    </row>
    <row r="3" spans="3:57">
      <c r="AF3" s="79"/>
      <c r="AG3" s="79"/>
      <c r="AH3" s="79"/>
      <c r="AI3" s="79"/>
      <c r="AJ3" s="79"/>
    </row>
    <row r="4" spans="3:57">
      <c r="AD4" s="111" t="str">
        <f>+'Ratio Calculations'!B7</f>
        <v>Return on Equity</v>
      </c>
      <c r="AE4" s="112"/>
      <c r="AF4" s="112"/>
      <c r="AG4" s="112"/>
      <c r="AH4" s="112"/>
      <c r="AI4" s="112"/>
      <c r="AJ4" s="112"/>
      <c r="AK4" s="113"/>
    </row>
    <row r="5" spans="3:57">
      <c r="AD5" s="154">
        <f>+'Ratio Calculations'!$F$4</f>
        <v>1</v>
      </c>
      <c r="AE5" s="155">
        <f>+'Ratio Calculations'!$G$4</f>
        <v>2</v>
      </c>
      <c r="AF5" s="155">
        <f>+'Ratio Calculations'!$H$4</f>
        <v>3</v>
      </c>
      <c r="AG5" s="155">
        <f>+'Ratio Calculations'!$I$4</f>
        <v>4</v>
      </c>
      <c r="AH5" s="155">
        <f>+'Ratio Calculations'!$J$4</f>
        <v>5</v>
      </c>
      <c r="AI5" s="155">
        <f>+'Ratio Calculations'!$K$4</f>
        <v>6</v>
      </c>
      <c r="AJ5" s="155">
        <f>+'Ratio Calculations'!$L$4</f>
        <v>7</v>
      </c>
      <c r="AK5" s="156">
        <f>+'Ratio Calculations'!$M$4</f>
        <v>8</v>
      </c>
    </row>
    <row r="6" spans="3:57">
      <c r="AD6" s="101">
        <f>+'Ratio Calculations'!O7</f>
        <v>0.20103447428557389</v>
      </c>
      <c r="AE6" s="102">
        <f>+'Ratio Calculations'!P7</f>
        <v>0.1824299158244978</v>
      </c>
      <c r="AF6" s="102">
        <f>+'Ratio Calculations'!Q7</f>
        <v>0.17536440525463379</v>
      </c>
      <c r="AG6" s="102">
        <f>+'Ratio Calculations'!R7</f>
        <v>0.1266486021394907</v>
      </c>
      <c r="AH6" s="102">
        <f>+'Ratio Calculations'!S7</f>
        <v>9.2005076142131978E-2</v>
      </c>
      <c r="AI6" s="102">
        <f>+'Ratio Calculations'!T7</f>
        <v>0.19929287924038089</v>
      </c>
      <c r="AJ6" s="102">
        <f>+'Ratio Calculations'!U7</f>
        <v>0.16694470188446092</v>
      </c>
      <c r="AK6" s="103">
        <f>+'Ratio Calculations'!V7</f>
        <v>0.16423432188629838</v>
      </c>
    </row>
    <row r="7" spans="3:57">
      <c r="AH7" s="100"/>
    </row>
    <row r="8" spans="3:57">
      <c r="C8" s="111" t="str">
        <f>+'Ratio Calculations'!B57</f>
        <v>Tax Burden</v>
      </c>
      <c r="D8" s="112"/>
      <c r="E8" s="112"/>
      <c r="F8" s="112"/>
      <c r="G8" s="112"/>
      <c r="H8" s="112"/>
      <c r="I8" s="112"/>
      <c r="J8" s="113"/>
      <c r="L8" s="111" t="str">
        <f>+'Ratio Calculations'!B63</f>
        <v>Interest Burden</v>
      </c>
      <c r="M8" s="112"/>
      <c r="N8" s="112"/>
      <c r="O8" s="112"/>
      <c r="P8" s="112"/>
      <c r="Q8" s="112"/>
      <c r="R8" s="112"/>
      <c r="S8" s="113"/>
      <c r="U8" s="111" t="str">
        <f>+'Ratio Calculations'!B200</f>
        <v>EBIT Margin</v>
      </c>
      <c r="V8" s="112"/>
      <c r="W8" s="112"/>
      <c r="X8" s="112"/>
      <c r="Y8" s="112"/>
      <c r="Z8" s="112"/>
      <c r="AA8" s="112"/>
      <c r="AB8" s="113"/>
      <c r="AD8" s="111" t="str">
        <f>+'Ratio Calculations'!B110</f>
        <v>Total Asset to Equity</v>
      </c>
      <c r="AE8" s="112"/>
      <c r="AF8" s="112"/>
      <c r="AG8" s="112"/>
      <c r="AH8" s="112"/>
      <c r="AI8" s="112"/>
      <c r="AJ8" s="112"/>
      <c r="AK8" s="113"/>
      <c r="AM8" s="111" t="str">
        <f>+'Ratio Calculations'!B72</f>
        <v>Asset Turnover</v>
      </c>
      <c r="AN8" s="112"/>
      <c r="AO8" s="112"/>
      <c r="AP8" s="112"/>
      <c r="AQ8" s="112"/>
      <c r="AR8" s="112"/>
      <c r="AS8" s="112"/>
      <c r="AT8" s="113"/>
      <c r="AU8" s="80"/>
    </row>
    <row r="9" spans="3:57">
      <c r="C9" s="154">
        <f>+'Ratio Calculations'!$F$4</f>
        <v>1</v>
      </c>
      <c r="D9" s="155">
        <f>+'Ratio Calculations'!$G$4</f>
        <v>2</v>
      </c>
      <c r="E9" s="155">
        <f>+'Ratio Calculations'!$H$4</f>
        <v>3</v>
      </c>
      <c r="F9" s="155">
        <f>+'Ratio Calculations'!$I$4</f>
        <v>4</v>
      </c>
      <c r="G9" s="155">
        <f>+'Ratio Calculations'!$J$4</f>
        <v>5</v>
      </c>
      <c r="H9" s="155">
        <f>+'Ratio Calculations'!$K$4</f>
        <v>6</v>
      </c>
      <c r="I9" s="155">
        <f>+'Ratio Calculations'!$L$4</f>
        <v>7</v>
      </c>
      <c r="J9" s="156">
        <f>+'Ratio Calculations'!$M$4</f>
        <v>8</v>
      </c>
      <c r="K9" s="99"/>
      <c r="L9" s="154">
        <f>+'Ratio Calculations'!$F$4</f>
        <v>1</v>
      </c>
      <c r="M9" s="155">
        <f>+'Ratio Calculations'!$G$4</f>
        <v>2</v>
      </c>
      <c r="N9" s="155">
        <f>+'Ratio Calculations'!$H$4</f>
        <v>3</v>
      </c>
      <c r="O9" s="155">
        <f>+'Ratio Calculations'!$I$4</f>
        <v>4</v>
      </c>
      <c r="P9" s="155">
        <f>+'Ratio Calculations'!$J$4</f>
        <v>5</v>
      </c>
      <c r="Q9" s="155">
        <f>+'Ratio Calculations'!$K$4</f>
        <v>6</v>
      </c>
      <c r="R9" s="155">
        <f>+'Ratio Calculations'!$L$4</f>
        <v>7</v>
      </c>
      <c r="S9" s="156">
        <f>+'Ratio Calculations'!$M$4</f>
        <v>8</v>
      </c>
      <c r="T9" s="99"/>
      <c r="U9" s="154">
        <f>+'Ratio Calculations'!$F$4</f>
        <v>1</v>
      </c>
      <c r="V9" s="155">
        <f>+'Ratio Calculations'!$G$4</f>
        <v>2</v>
      </c>
      <c r="W9" s="155">
        <f>+'Ratio Calculations'!$H$4</f>
        <v>3</v>
      </c>
      <c r="X9" s="155">
        <f>+'Ratio Calculations'!$I$4</f>
        <v>4</v>
      </c>
      <c r="Y9" s="155">
        <f>+'Ratio Calculations'!$J$4</f>
        <v>5</v>
      </c>
      <c r="Z9" s="155">
        <f>+'Ratio Calculations'!$K$4</f>
        <v>6</v>
      </c>
      <c r="AA9" s="155">
        <f>+'Ratio Calculations'!$L$4</f>
        <v>7</v>
      </c>
      <c r="AB9" s="156">
        <f>+'Ratio Calculations'!$M$4</f>
        <v>8</v>
      </c>
      <c r="AC9" s="99"/>
      <c r="AD9" s="154">
        <f>+'Ratio Calculations'!$F$4</f>
        <v>1</v>
      </c>
      <c r="AE9" s="155">
        <f>+'Ratio Calculations'!$G$4</f>
        <v>2</v>
      </c>
      <c r="AF9" s="155">
        <f>+'Ratio Calculations'!$H$4</f>
        <v>3</v>
      </c>
      <c r="AG9" s="155">
        <f>+'Ratio Calculations'!$I$4</f>
        <v>4</v>
      </c>
      <c r="AH9" s="155">
        <f>+'Ratio Calculations'!$J$4</f>
        <v>5</v>
      </c>
      <c r="AI9" s="155">
        <f>+'Ratio Calculations'!$K$4</f>
        <v>6</v>
      </c>
      <c r="AJ9" s="155">
        <f>+'Ratio Calculations'!$L$4</f>
        <v>7</v>
      </c>
      <c r="AK9" s="156">
        <f>+'Ratio Calculations'!$M$4</f>
        <v>8</v>
      </c>
      <c r="AL9" s="99"/>
      <c r="AM9" s="154">
        <f>+'Ratio Calculations'!$F$4</f>
        <v>1</v>
      </c>
      <c r="AN9" s="155">
        <f>+'Ratio Calculations'!$G$4</f>
        <v>2</v>
      </c>
      <c r="AO9" s="155">
        <f>+'Ratio Calculations'!$H$4</f>
        <v>3</v>
      </c>
      <c r="AP9" s="155">
        <f>+'Ratio Calculations'!$I$4</f>
        <v>4</v>
      </c>
      <c r="AQ9" s="155">
        <f>+'Ratio Calculations'!$J$4</f>
        <v>5</v>
      </c>
      <c r="AR9" s="155">
        <f>+'Ratio Calculations'!$K$4</f>
        <v>6</v>
      </c>
      <c r="AS9" s="155">
        <f>+'Ratio Calculations'!$L$4</f>
        <v>7</v>
      </c>
      <c r="AT9" s="156">
        <f>+'Ratio Calculations'!$M$4</f>
        <v>8</v>
      </c>
      <c r="AU9" s="87"/>
    </row>
    <row r="10" spans="3:57">
      <c r="C10" s="101">
        <f>+'Ratio Calculations'!O57</f>
        <v>0.67204698537867591</v>
      </c>
      <c r="D10" s="102">
        <f>+'Ratio Calculations'!P57</f>
        <v>0.69141727837380007</v>
      </c>
      <c r="E10" s="102">
        <f>+'Ratio Calculations'!Q57</f>
        <v>0.68740867637426306</v>
      </c>
      <c r="F10" s="102">
        <f>+'Ratio Calculations'!R57</f>
        <v>0.68192504494537409</v>
      </c>
      <c r="G10" s="102">
        <f>+'Ratio Calculations'!S57</f>
        <v>0.60907679663957626</v>
      </c>
      <c r="H10" s="102">
        <f>+'Ratio Calculations'!T57</f>
        <v>0.75171751869064463</v>
      </c>
      <c r="I10" s="102">
        <f>+'Ratio Calculations'!U57</f>
        <v>0.66329536527886879</v>
      </c>
      <c r="J10" s="103">
        <f>+'Ratio Calculations'!V57</f>
        <v>0.74192848228335773</v>
      </c>
      <c r="L10" s="101">
        <f>+'Ratio Calculations'!O63</f>
        <v>0.91204674857656576</v>
      </c>
      <c r="M10" s="102">
        <f>+'Ratio Calculations'!P63</f>
        <v>0.89599055609427036</v>
      </c>
      <c r="N10" s="102">
        <f>+'Ratio Calculations'!Q63</f>
        <v>0.89748575562991773</v>
      </c>
      <c r="O10" s="102">
        <f>+'Ratio Calculations'!R63</f>
        <v>0.86911057692307692</v>
      </c>
      <c r="P10" s="102">
        <f>+'Ratio Calculations'!S63</f>
        <v>0.8372324159021407</v>
      </c>
      <c r="Q10" s="102">
        <f>+'Ratio Calculations'!T63</f>
        <v>0.89147077366477534</v>
      </c>
      <c r="R10" s="102">
        <f>+'Ratio Calculations'!U63</f>
        <v>0.90275684779718113</v>
      </c>
      <c r="S10" s="103">
        <f>+'Ratio Calculations'!V63</f>
        <v>0.90940044411547005</v>
      </c>
      <c r="U10" s="101">
        <f>+'Ratio Calculations'!O200</f>
        <v>5.4969515145649857E-2</v>
      </c>
      <c r="V10" s="102">
        <f>+'Ratio Calculations'!P200</f>
        <v>4.9196274863625995E-2</v>
      </c>
      <c r="W10" s="102">
        <f>+'Ratio Calculations'!Q200</f>
        <v>4.5513951176542021E-2</v>
      </c>
      <c r="X10" s="102">
        <f>+'Ratio Calculations'!R200</f>
        <v>3.3257185570698504E-2</v>
      </c>
      <c r="Y10" s="102">
        <f>+'Ratio Calculations'!S200</f>
        <v>2.5427435580913871E-2</v>
      </c>
      <c r="Z10" s="102">
        <f>+'Ratio Calculations'!T200</f>
        <v>4.2380774251666142E-2</v>
      </c>
      <c r="AA10" s="102">
        <f>+'Ratio Calculations'!U200</f>
        <v>4.0350459893660207E-2</v>
      </c>
      <c r="AB10" s="103">
        <f>+'Ratio Calculations'!V200</f>
        <v>3.5381682188164551E-2</v>
      </c>
      <c r="AD10" s="88">
        <f>+'Ratio Calculations'!O110</f>
        <v>2.5027151878516842</v>
      </c>
      <c r="AE10" s="89">
        <f>+'Ratio Calculations'!P110</f>
        <v>2.4778511657934597</v>
      </c>
      <c r="AF10" s="89">
        <f>+'Ratio Calculations'!Q110</f>
        <v>2.5556569577624102</v>
      </c>
      <c r="AG10" s="89">
        <f>+'Ratio Calculations'!R110</f>
        <v>2.6264880761278557</v>
      </c>
      <c r="AH10" s="89">
        <f>+'Ratio Calculations'!S110</f>
        <v>3.0249255131317589</v>
      </c>
      <c r="AI10" s="89">
        <f>+'Ratio Calculations'!T110</f>
        <v>3.1672447736008249</v>
      </c>
      <c r="AJ10" s="89">
        <f>+'Ratio Calculations'!U110</f>
        <v>3.1201235712079085</v>
      </c>
      <c r="AK10" s="90">
        <f>+'Ratio Calculations'!V110</f>
        <v>2.9411552736838313</v>
      </c>
      <c r="AM10" s="88">
        <f>+'Ratio Calculations'!O72</f>
        <v>2.3840780340294345</v>
      </c>
      <c r="AN10" s="89">
        <f>+'Ratio Calculations'!P72</f>
        <v>2.4157109143655959</v>
      </c>
      <c r="AO10" s="89">
        <f>+'Ratio Calculations'!Q72</f>
        <v>2.4437218659625297</v>
      </c>
      <c r="AP10" s="89">
        <f>+'Ratio Calculations'!R72</f>
        <v>2.4464018540792676</v>
      </c>
      <c r="AQ10" s="89">
        <f>+'Ratio Calculations'!S72</f>
        <v>2.3457215166784469</v>
      </c>
      <c r="AR10" s="89">
        <f>+'Ratio Calculations'!T72</f>
        <v>2.2155394405801392</v>
      </c>
      <c r="AS10" s="89">
        <f>+'Ratio Calculations'!U72</f>
        <v>2.214494487041379</v>
      </c>
      <c r="AT10" s="90">
        <f>+'Ratio Calculations'!V72</f>
        <v>2.3391080617495712</v>
      </c>
      <c r="AU10" s="82"/>
      <c r="AV10" s="206" t="s">
        <v>141</v>
      </c>
      <c r="AW10" s="207"/>
      <c r="AX10" s="207"/>
      <c r="AY10" s="207"/>
      <c r="AZ10" s="207"/>
      <c r="BA10" s="207"/>
      <c r="BB10" s="207"/>
      <c r="BC10" s="207"/>
      <c r="BD10" s="207"/>
      <c r="BE10" s="208"/>
    </row>
    <row r="11" spans="3:57">
      <c r="Y11" s="94"/>
      <c r="AQ11" s="100"/>
      <c r="AV11" s="95"/>
      <c r="BE11" s="96"/>
    </row>
    <row r="12" spans="3:57">
      <c r="P12" s="111" t="str">
        <f>+'Ratio Calculations'!B28</f>
        <v>EBITDA Margin</v>
      </c>
      <c r="Q12" s="112"/>
      <c r="R12" s="112"/>
      <c r="S12" s="112"/>
      <c r="T12" s="112"/>
      <c r="U12" s="112"/>
      <c r="V12" s="112"/>
      <c r="W12" s="113"/>
      <c r="Y12" s="95"/>
      <c r="Z12" s="111" t="str">
        <f>+'Ratio Calculations'!B32</f>
        <v>Depreciation % of Revenue</v>
      </c>
      <c r="AA12" s="112"/>
      <c r="AB12" s="112"/>
      <c r="AC12" s="112"/>
      <c r="AD12" s="112"/>
      <c r="AE12" s="112"/>
      <c r="AF12" s="112"/>
      <c r="AG12" s="113"/>
      <c r="AM12" s="111" t="str">
        <f>+'Ratio Calculations'!B78</f>
        <v>Cash Turnover</v>
      </c>
      <c r="AN12" s="112"/>
      <c r="AO12" s="112"/>
      <c r="AP12" s="112"/>
      <c r="AQ12" s="112"/>
      <c r="AR12" s="112"/>
      <c r="AS12" s="112"/>
      <c r="AT12" s="113"/>
      <c r="AU12" s="80"/>
      <c r="AV12" s="95"/>
      <c r="AW12" s="111" t="str">
        <f>+'Ratio Calculations'!B81</f>
        <v>Cash Days</v>
      </c>
      <c r="AX12" s="112"/>
      <c r="AY12" s="112"/>
      <c r="AZ12" s="112"/>
      <c r="BA12" s="112"/>
      <c r="BB12" s="112"/>
      <c r="BC12" s="112"/>
      <c r="BD12" s="113"/>
      <c r="BE12" s="96"/>
    </row>
    <row r="13" spans="3:57">
      <c r="P13" s="154">
        <f>+'Ratio Calculations'!$F$4</f>
        <v>1</v>
      </c>
      <c r="Q13" s="155">
        <f>+'Ratio Calculations'!$G$4</f>
        <v>2</v>
      </c>
      <c r="R13" s="155">
        <f>+'Ratio Calculations'!$H$4</f>
        <v>3</v>
      </c>
      <c r="S13" s="155">
        <f>+'Ratio Calculations'!$I$4</f>
        <v>4</v>
      </c>
      <c r="T13" s="155">
        <f>+'Ratio Calculations'!$J$4</f>
        <v>5</v>
      </c>
      <c r="U13" s="155">
        <f>+'Ratio Calculations'!$K$4</f>
        <v>6</v>
      </c>
      <c r="V13" s="155">
        <f>+'Ratio Calculations'!$L$4</f>
        <v>7</v>
      </c>
      <c r="W13" s="156">
        <f>+'Ratio Calculations'!$M$4</f>
        <v>8</v>
      </c>
      <c r="X13" s="99"/>
      <c r="Y13" s="99"/>
      <c r="Z13" s="154">
        <f>+'Ratio Calculations'!$F$4</f>
        <v>1</v>
      </c>
      <c r="AA13" s="155">
        <f>+'Ratio Calculations'!$G$4</f>
        <v>2</v>
      </c>
      <c r="AB13" s="155">
        <f>+'Ratio Calculations'!$H$4</f>
        <v>3</v>
      </c>
      <c r="AC13" s="155">
        <f>+'Ratio Calculations'!$I$4</f>
        <v>4</v>
      </c>
      <c r="AD13" s="155">
        <f>+'Ratio Calculations'!$J$4</f>
        <v>5</v>
      </c>
      <c r="AE13" s="155">
        <f>+'Ratio Calculations'!$K$4</f>
        <v>6</v>
      </c>
      <c r="AF13" s="155">
        <f>+'Ratio Calculations'!$L$4</f>
        <v>7</v>
      </c>
      <c r="AG13" s="156">
        <f>+'Ratio Calculations'!$M$4</f>
        <v>8</v>
      </c>
      <c r="AM13" s="154">
        <f>+'Ratio Calculations'!$F$4</f>
        <v>1</v>
      </c>
      <c r="AN13" s="155">
        <f>+'Ratio Calculations'!$G$4</f>
        <v>2</v>
      </c>
      <c r="AO13" s="155">
        <f>+'Ratio Calculations'!$H$4</f>
        <v>3</v>
      </c>
      <c r="AP13" s="155">
        <f>+'Ratio Calculations'!$I$4</f>
        <v>4</v>
      </c>
      <c r="AQ13" s="155">
        <f>+'Ratio Calculations'!$J$4</f>
        <v>5</v>
      </c>
      <c r="AR13" s="155">
        <f>+'Ratio Calculations'!$K$4</f>
        <v>6</v>
      </c>
      <c r="AS13" s="155">
        <f>+'Ratio Calculations'!$L$4</f>
        <v>7</v>
      </c>
      <c r="AT13" s="156">
        <f>+'Ratio Calculations'!$M$4</f>
        <v>8</v>
      </c>
      <c r="AU13" s="87"/>
      <c r="AV13" s="95"/>
      <c r="AW13" s="154">
        <f>+'Ratio Calculations'!$F$4</f>
        <v>1</v>
      </c>
      <c r="AX13" s="155">
        <f>+'Ratio Calculations'!$G$4</f>
        <v>2</v>
      </c>
      <c r="AY13" s="155">
        <f>+'Ratio Calculations'!$H$4</f>
        <v>3</v>
      </c>
      <c r="AZ13" s="155">
        <f>+'Ratio Calculations'!$I$4</f>
        <v>4</v>
      </c>
      <c r="BA13" s="155">
        <f>+'Ratio Calculations'!$J$4</f>
        <v>5</v>
      </c>
      <c r="BB13" s="155">
        <f>+'Ratio Calculations'!$K$4</f>
        <v>6</v>
      </c>
      <c r="BC13" s="155">
        <f>+'Ratio Calculations'!$L$4</f>
        <v>7</v>
      </c>
      <c r="BD13" s="156">
        <f>+'Ratio Calculations'!$M$4</f>
        <v>8</v>
      </c>
      <c r="BE13" s="96"/>
    </row>
    <row r="14" spans="3:57">
      <c r="P14" s="101">
        <f>+'Ratio Calculations'!O28</f>
        <v>7.3857564382653382E-2</v>
      </c>
      <c r="Q14" s="102">
        <f>+'Ratio Calculations'!P28</f>
        <v>6.8805094061767574E-2</v>
      </c>
      <c r="R14" s="102">
        <f>+'Ratio Calculations'!Q28</f>
        <v>6.6260113239467927E-2</v>
      </c>
      <c r="S14" s="102">
        <f>+'Ratio Calculations'!R28</f>
        <v>5.4300749685715598E-2</v>
      </c>
      <c r="T14" s="102">
        <f>+'Ratio Calculations'!S28</f>
        <v>4.6185398664476435E-2</v>
      </c>
      <c r="U14" s="102">
        <f>+'Ratio Calculations'!T28</f>
        <v>6.3349772121748818E-2</v>
      </c>
      <c r="V14" s="102">
        <f>+'Ratio Calculations'!U28</f>
        <v>6.0294982929477013E-2</v>
      </c>
      <c r="W14" s="103">
        <f>+'Ratio Calculations'!V28</f>
        <v>5.3990020148266094E-2</v>
      </c>
      <c r="Y14" s="95"/>
      <c r="Z14" s="101">
        <f>+'Ratio Calculations'!O32</f>
        <v>1.8888049237003528E-2</v>
      </c>
      <c r="AA14" s="102">
        <f>+'Ratio Calculations'!P32</f>
        <v>1.9608819198141579E-2</v>
      </c>
      <c r="AB14" s="102">
        <f>+'Ratio Calculations'!Q32</f>
        <v>2.074616206292591E-2</v>
      </c>
      <c r="AC14" s="102">
        <f>+'Ratio Calculations'!R32</f>
        <v>2.1043564115017097E-2</v>
      </c>
      <c r="AD14" s="102">
        <f>+'Ratio Calculations'!S32</f>
        <v>2.0757963083562564E-2</v>
      </c>
      <c r="AE14" s="102">
        <f>+'Ratio Calculations'!T32</f>
        <v>2.0968997870082679E-2</v>
      </c>
      <c r="AF14" s="102">
        <f>+'Ratio Calculations'!U32</f>
        <v>1.99445230358168E-2</v>
      </c>
      <c r="AG14" s="103">
        <f>+'Ratio Calculations'!V32</f>
        <v>1.8608337960101546E-2</v>
      </c>
      <c r="AM14" s="88">
        <f>+'Ratio Calculations'!O78</f>
        <v>53.163765736179528</v>
      </c>
      <c r="AN14" s="89">
        <f>+'Ratio Calculations'!P78</f>
        <v>55.385410683515218</v>
      </c>
      <c r="AO14" s="89">
        <f>+'Ratio Calculations'!Q78</f>
        <v>70.754769185961848</v>
      </c>
      <c r="AP14" s="89">
        <f>+'Ratio Calculations'!R78</f>
        <v>74.059058614564833</v>
      </c>
      <c r="AQ14" s="89">
        <f>+'Ratio Calculations'!S78</f>
        <v>66.615514115514117</v>
      </c>
      <c r="AR14" s="89">
        <f>+'Ratio Calculations'!T78</f>
        <v>55.358055995773903</v>
      </c>
      <c r="AS14" s="89">
        <f>+'Ratio Calculations'!U78</f>
        <v>31.517445465306352</v>
      </c>
      <c r="AT14" s="90">
        <f>+'Ratio Calculations'!V78</f>
        <v>38.804471544715447</v>
      </c>
      <c r="AU14" s="82"/>
      <c r="AV14" s="95"/>
      <c r="AW14" s="91">
        <f>+'Ratio Calculations'!O81</f>
        <v>6.865578368005008</v>
      </c>
      <c r="AX14" s="92">
        <f>+'Ratio Calculations'!P81</f>
        <v>6.590183145624624</v>
      </c>
      <c r="AY14" s="92">
        <f>+'Ratio Calculations'!Q81</f>
        <v>5.1586628604594207</v>
      </c>
      <c r="AZ14" s="92">
        <f>+'Ratio Calculations'!R81</f>
        <v>4.928499049651939</v>
      </c>
      <c r="BA14" s="92">
        <f>+'Ratio Calculations'!S81</f>
        <v>5.4792041290422917</v>
      </c>
      <c r="BB14" s="92">
        <f>+'Ratio Calculations'!T81</f>
        <v>6.5934396256231347</v>
      </c>
      <c r="BC14" s="92">
        <f>+'Ratio Calculations'!U81</f>
        <v>11.580887810269498</v>
      </c>
      <c r="BD14" s="93">
        <f>+'Ratio Calculations'!V81</f>
        <v>9.4061324757225613</v>
      </c>
      <c r="BE14" s="96"/>
    </row>
    <row r="15" spans="3:57">
      <c r="Y15" s="95"/>
      <c r="AQ15" s="100"/>
      <c r="AV15" s="95"/>
      <c r="BE15" s="96"/>
    </row>
    <row r="16" spans="3:57">
      <c r="P16" s="111" t="str">
        <f>+'Ratio Calculations'!B19</f>
        <v>Gross Margin</v>
      </c>
      <c r="Q16" s="112"/>
      <c r="R16" s="112"/>
      <c r="S16" s="112"/>
      <c r="T16" s="112"/>
      <c r="U16" s="112"/>
      <c r="V16" s="112"/>
      <c r="W16" s="113"/>
      <c r="Y16" s="95"/>
      <c r="Z16" s="111" t="str">
        <f>+'Ratio Calculations'!B25</f>
        <v>Other Operating Expenses % of Revenue</v>
      </c>
      <c r="AA16" s="112"/>
      <c r="AB16" s="112"/>
      <c r="AC16" s="112"/>
      <c r="AD16" s="112"/>
      <c r="AE16" s="112"/>
      <c r="AF16" s="112"/>
      <c r="AG16" s="113"/>
      <c r="AM16" s="114" t="str">
        <f>+'Ratio Calculations'!B84</f>
        <v>A/R Turnover</v>
      </c>
      <c r="AN16" s="112"/>
      <c r="AO16" s="112"/>
      <c r="AP16" s="112"/>
      <c r="AQ16" s="112"/>
      <c r="AR16" s="112"/>
      <c r="AS16" s="112"/>
      <c r="AT16" s="113"/>
      <c r="AU16" s="80"/>
      <c r="AV16" s="95"/>
      <c r="AW16" s="111" t="str">
        <f>+'Ratio Calculations'!B87</f>
        <v>A/R Days</v>
      </c>
      <c r="AX16" s="112"/>
      <c r="AY16" s="112"/>
      <c r="AZ16" s="112"/>
      <c r="BA16" s="112"/>
      <c r="BB16" s="112"/>
      <c r="BC16" s="112"/>
      <c r="BD16" s="113"/>
      <c r="BE16" s="96"/>
    </row>
    <row r="17" spans="16:57">
      <c r="P17" s="154">
        <f>+'Ratio Calculations'!$F$4</f>
        <v>1</v>
      </c>
      <c r="Q17" s="155">
        <f>+'Ratio Calculations'!$G$4</f>
        <v>2</v>
      </c>
      <c r="R17" s="155">
        <f>+'Ratio Calculations'!$H$4</f>
        <v>3</v>
      </c>
      <c r="S17" s="155">
        <f>+'Ratio Calculations'!$I$4</f>
        <v>4</v>
      </c>
      <c r="T17" s="155">
        <f>+'Ratio Calculations'!$J$4</f>
        <v>5</v>
      </c>
      <c r="U17" s="155">
        <f>+'Ratio Calculations'!$K$4</f>
        <v>6</v>
      </c>
      <c r="V17" s="155">
        <f>+'Ratio Calculations'!$L$4</f>
        <v>7</v>
      </c>
      <c r="W17" s="156">
        <f>+'Ratio Calculations'!$M$4</f>
        <v>8</v>
      </c>
      <c r="X17" s="99"/>
      <c r="Y17" s="99"/>
      <c r="Z17" s="154">
        <f>+'Ratio Calculations'!$F$4</f>
        <v>1</v>
      </c>
      <c r="AA17" s="155">
        <f>+'Ratio Calculations'!$G$4</f>
        <v>2</v>
      </c>
      <c r="AB17" s="155">
        <f>+'Ratio Calculations'!$H$4</f>
        <v>3</v>
      </c>
      <c r="AC17" s="155">
        <f>+'Ratio Calculations'!$I$4</f>
        <v>4</v>
      </c>
      <c r="AD17" s="155">
        <f>+'Ratio Calculations'!$J$4</f>
        <v>5</v>
      </c>
      <c r="AE17" s="155">
        <f>+'Ratio Calculations'!$K$4</f>
        <v>6</v>
      </c>
      <c r="AF17" s="155">
        <f>+'Ratio Calculations'!$L$4</f>
        <v>7</v>
      </c>
      <c r="AG17" s="156">
        <f>+'Ratio Calculations'!$M$4</f>
        <v>8</v>
      </c>
      <c r="AM17" s="154">
        <f>+'Ratio Calculations'!$F$4</f>
        <v>1</v>
      </c>
      <c r="AN17" s="155">
        <f>+'Ratio Calculations'!$G$4</f>
        <v>2</v>
      </c>
      <c r="AO17" s="155">
        <f>+'Ratio Calculations'!$H$4</f>
        <v>3</v>
      </c>
      <c r="AP17" s="155">
        <f>+'Ratio Calculations'!$I$4</f>
        <v>4</v>
      </c>
      <c r="AQ17" s="155">
        <f>+'Ratio Calculations'!$J$4</f>
        <v>5</v>
      </c>
      <c r="AR17" s="155">
        <f>+'Ratio Calculations'!$K$4</f>
        <v>6</v>
      </c>
      <c r="AS17" s="155">
        <f>+'Ratio Calculations'!$L$4</f>
        <v>7</v>
      </c>
      <c r="AT17" s="156">
        <f>+'Ratio Calculations'!$M$4</f>
        <v>8</v>
      </c>
      <c r="AU17" s="87"/>
      <c r="AV17" s="95"/>
      <c r="AW17" s="154">
        <f>+'Ratio Calculations'!$F$4</f>
        <v>1</v>
      </c>
      <c r="AX17" s="155">
        <f>+'Ratio Calculations'!$G$4</f>
        <v>2</v>
      </c>
      <c r="AY17" s="155">
        <f>+'Ratio Calculations'!$H$4</f>
        <v>3</v>
      </c>
      <c r="AZ17" s="155">
        <f>+'Ratio Calculations'!$I$4</f>
        <v>4</v>
      </c>
      <c r="BA17" s="155">
        <f>+'Ratio Calculations'!$J$4</f>
        <v>5</v>
      </c>
      <c r="BB17" s="155">
        <f>+'Ratio Calculations'!$K$4</f>
        <v>6</v>
      </c>
      <c r="BC17" s="155">
        <f>+'Ratio Calculations'!$L$4</f>
        <v>7</v>
      </c>
      <c r="BD17" s="156">
        <f>+'Ratio Calculations'!$M$4</f>
        <v>8</v>
      </c>
      <c r="BE17" s="96"/>
    </row>
    <row r="18" spans="16:57">
      <c r="P18" s="101">
        <f>+'Ratio Calculations'!O19</f>
        <v>0.26714245414917298</v>
      </c>
      <c r="Q18" s="102">
        <f>+'Ratio Calculations'!P19</f>
        <v>0.27088129757534274</v>
      </c>
      <c r="R18" s="102">
        <f>+'Ratio Calculations'!Q19</f>
        <v>0.27722676501884236</v>
      </c>
      <c r="S18" s="102">
        <f>+'Ratio Calculations'!R19</f>
        <v>0.2747635122306098</v>
      </c>
      <c r="T18" s="102">
        <f>+'Ratio Calculations'!S19</f>
        <v>0.27173530583878464</v>
      </c>
      <c r="U18" s="102">
        <f>+'Ratio Calculations'!T19</f>
        <v>0.26785428006504264</v>
      </c>
      <c r="V18" s="102">
        <f>+'Ratio Calculations'!U19</f>
        <v>0.26824238890746865</v>
      </c>
      <c r="W18" s="103">
        <f>+'Ratio Calculations'!V19</f>
        <v>0.26959567283685493</v>
      </c>
      <c r="Y18" s="95"/>
      <c r="Z18" s="101">
        <f>+'Ratio Calculations'!O25</f>
        <v>9.2865040945040776E-4</v>
      </c>
      <c r="AA18" s="102">
        <f>+'Ratio Calculations'!P25</f>
        <v>8.0061394229772058E-4</v>
      </c>
      <c r="AB18" s="102">
        <f>+'Ratio Calculations'!Q25</f>
        <v>1.3377981488989922E-3</v>
      </c>
      <c r="AC18" s="102">
        <f>+'Ratio Calculations'!R25</f>
        <v>7.5887940872561427E-3</v>
      </c>
      <c r="AD18" s="102">
        <f>+'Ratio Calculations'!S25</f>
        <v>1.7256830707322052E-2</v>
      </c>
      <c r="AE18" s="102">
        <f>+'Ratio Calculations'!T25</f>
        <v>-3.1261689734409233E-3</v>
      </c>
      <c r="AF18" s="102">
        <f>+'Ratio Calculations'!U25</f>
        <v>-2.503795933477719E-5</v>
      </c>
      <c r="AG18" s="103">
        <f>+'Ratio Calculations'!V25</f>
        <v>9.9117596734374612E-3</v>
      </c>
      <c r="AM18" s="88">
        <f>+'Ratio Calculations'!O84</f>
        <v>71.651077013868402</v>
      </c>
      <c r="AN18" s="89">
        <f>+'Ratio Calculations'!P84</f>
        <v>85.727240398293034</v>
      </c>
      <c r="AO18" s="89">
        <f>+'Ratio Calculations'!Q84</f>
        <v>83.268723221936582</v>
      </c>
      <c r="AP18" s="89">
        <f>+'Ratio Calculations'!R84</f>
        <v>89.124153900961886</v>
      </c>
      <c r="AQ18" s="89">
        <f>+'Ratio Calculations'!S84</f>
        <v>81.872513130670058</v>
      </c>
      <c r="AR18" s="89">
        <f>+'Ratio Calculations'!T84</f>
        <v>83.380649267982179</v>
      </c>
      <c r="AS18" s="89">
        <f>+'Ratio Calculations'!U84</f>
        <v>85.812001227747089</v>
      </c>
      <c r="AT18" s="90">
        <f>+'Ratio Calculations'!V84</f>
        <v>69.173188405797106</v>
      </c>
      <c r="AU18" s="82"/>
      <c r="AV18" s="95"/>
      <c r="AW18" s="91">
        <f>+'Ratio Calculations'!O87</f>
        <v>5.0941313824124732</v>
      </c>
      <c r="AX18" s="92">
        <f>+'Ratio Calculations'!P87</f>
        <v>4.2576898346918881</v>
      </c>
      <c r="AY18" s="92">
        <f>+'Ratio Calculations'!Q87</f>
        <v>4.3833985424174626</v>
      </c>
      <c r="AZ18" s="92">
        <f>+'Ratio Calculations'!R87</f>
        <v>4.0954105483638221</v>
      </c>
      <c r="BA18" s="92">
        <f>+'Ratio Calculations'!S87</f>
        <v>4.458150678939746</v>
      </c>
      <c r="BB18" s="92">
        <f>+'Ratio Calculations'!T87</f>
        <v>4.3775144857280273</v>
      </c>
      <c r="BC18" s="92">
        <f>+'Ratio Calculations'!U87</f>
        <v>4.253484300305284</v>
      </c>
      <c r="BD18" s="93">
        <f>+'Ratio Calculations'!V87</f>
        <v>5.2766109010150952</v>
      </c>
      <c r="BE18" s="96"/>
    </row>
    <row r="19" spans="16:57">
      <c r="Y19" s="95"/>
      <c r="AQ19" s="100"/>
      <c r="AV19" s="95"/>
      <c r="BE19" s="96"/>
    </row>
    <row r="20" spans="16:57">
      <c r="Y20" s="95"/>
      <c r="Z20" s="111" t="str">
        <f>+'Ratio Calculations'!B22</f>
        <v>SG&amp;A % of Revenue</v>
      </c>
      <c r="AA20" s="112"/>
      <c r="AB20" s="112"/>
      <c r="AC20" s="112"/>
      <c r="AD20" s="112"/>
      <c r="AE20" s="112"/>
      <c r="AF20" s="112"/>
      <c r="AG20" s="113"/>
      <c r="AM20" s="111" t="str">
        <f>+'Ratio Calculations'!B90</f>
        <v>Inventory Turnover</v>
      </c>
      <c r="AN20" s="112"/>
      <c r="AO20" s="112"/>
      <c r="AP20" s="112"/>
      <c r="AQ20" s="112"/>
      <c r="AR20" s="112"/>
      <c r="AS20" s="112"/>
      <c r="AT20" s="113"/>
      <c r="AU20" s="80"/>
      <c r="AV20" s="95"/>
      <c r="AW20" s="111" t="str">
        <f>+'Ratio Calculations'!B93</f>
        <v>Inventory Days</v>
      </c>
      <c r="AX20" s="112"/>
      <c r="AY20" s="112"/>
      <c r="AZ20" s="112"/>
      <c r="BA20" s="112"/>
      <c r="BB20" s="112"/>
      <c r="BC20" s="112"/>
      <c r="BD20" s="113"/>
      <c r="BE20" s="96"/>
    </row>
    <row r="21" spans="16:57">
      <c r="Y21" s="99"/>
      <c r="Z21" s="154">
        <f>+'Ratio Calculations'!$F$4</f>
        <v>1</v>
      </c>
      <c r="AA21" s="155">
        <f>+'Ratio Calculations'!$G$4</f>
        <v>2</v>
      </c>
      <c r="AB21" s="155">
        <f>+'Ratio Calculations'!$H$4</f>
        <v>3</v>
      </c>
      <c r="AC21" s="155">
        <f>+'Ratio Calculations'!$I$4</f>
        <v>4</v>
      </c>
      <c r="AD21" s="155">
        <f>+'Ratio Calculations'!$J$4</f>
        <v>5</v>
      </c>
      <c r="AE21" s="155">
        <f>+'Ratio Calculations'!$K$4</f>
        <v>6</v>
      </c>
      <c r="AF21" s="155">
        <f>+'Ratio Calculations'!$L$4</f>
        <v>7</v>
      </c>
      <c r="AG21" s="156">
        <f>+'Ratio Calculations'!$M$4</f>
        <v>8</v>
      </c>
      <c r="AM21" s="154">
        <f>+'Ratio Calculations'!$F$4</f>
        <v>1</v>
      </c>
      <c r="AN21" s="155">
        <f>+'Ratio Calculations'!$G$4</f>
        <v>2</v>
      </c>
      <c r="AO21" s="155">
        <f>+'Ratio Calculations'!$H$4</f>
        <v>3</v>
      </c>
      <c r="AP21" s="155">
        <f>+'Ratio Calculations'!$I$4</f>
        <v>4</v>
      </c>
      <c r="AQ21" s="155">
        <f>+'Ratio Calculations'!$J$4</f>
        <v>5</v>
      </c>
      <c r="AR21" s="155">
        <f>+'Ratio Calculations'!$K$4</f>
        <v>6</v>
      </c>
      <c r="AS21" s="155">
        <f>+'Ratio Calculations'!$L$4</f>
        <v>7</v>
      </c>
      <c r="AT21" s="156">
        <f>+'Ratio Calculations'!$M$4</f>
        <v>8</v>
      </c>
      <c r="AU21" s="87"/>
      <c r="AV21" s="95"/>
      <c r="AW21" s="154">
        <f>+'Ratio Calculations'!$F$4</f>
        <v>1</v>
      </c>
      <c r="AX21" s="155">
        <f>+'Ratio Calculations'!$G$4</f>
        <v>2</v>
      </c>
      <c r="AY21" s="155">
        <f>+'Ratio Calculations'!$H$4</f>
        <v>3</v>
      </c>
      <c r="AZ21" s="155">
        <f>+'Ratio Calculations'!$I$4</f>
        <v>4</v>
      </c>
      <c r="BA21" s="155">
        <f>+'Ratio Calculations'!$J$4</f>
        <v>5</v>
      </c>
      <c r="BB21" s="155">
        <f>+'Ratio Calculations'!$K$4</f>
        <v>6</v>
      </c>
      <c r="BC21" s="155">
        <f>+'Ratio Calculations'!$L$4</f>
        <v>7</v>
      </c>
      <c r="BD21" s="156">
        <f>+'Ratio Calculations'!$M$4</f>
        <v>8</v>
      </c>
      <c r="BE21" s="96"/>
    </row>
    <row r="22" spans="16:57">
      <c r="Z22" s="101">
        <f>+'Ratio Calculations'!O22</f>
        <v>0.19235623935706916</v>
      </c>
      <c r="AA22" s="102">
        <f>+'Ratio Calculations'!P22</f>
        <v>0.20127558957127745</v>
      </c>
      <c r="AB22" s="102">
        <f>+'Ratio Calculations'!Q22</f>
        <v>0.20962885363047545</v>
      </c>
      <c r="AC22" s="102">
        <f>+'Ratio Calculations'!R22</f>
        <v>0.21287396845763806</v>
      </c>
      <c r="AD22" s="102">
        <f>+'Ratio Calculations'!S22</f>
        <v>0.20829307646698614</v>
      </c>
      <c r="AE22" s="102">
        <f>+'Ratio Calculations'!T22</f>
        <v>0.20763067691673473</v>
      </c>
      <c r="AF22" s="102">
        <f>+'Ratio Calculations'!U22</f>
        <v>0.20797244393732642</v>
      </c>
      <c r="AG22" s="103">
        <f>+'Ratio Calculations'!V22</f>
        <v>0.20569389301515137</v>
      </c>
      <c r="AM22" s="88">
        <f>+'Ratio Calculations'!O90</f>
        <v>7.5142615855589572</v>
      </c>
      <c r="AN22" s="89">
        <f>+'Ratio Calculations'!P90</f>
        <v>7.6569374863864086</v>
      </c>
      <c r="AO22" s="89">
        <f>+'Ratio Calculations'!Q90</f>
        <v>7.806166225798564</v>
      </c>
      <c r="AP22" s="89">
        <f>+'Ratio Calculations'!R90</f>
        <v>7.6725800312936103</v>
      </c>
      <c r="AQ22" s="89">
        <f>+'Ratio Calculations'!S90</f>
        <v>7.8222458865781341</v>
      </c>
      <c r="AR22" s="89">
        <f>+'Ratio Calculations'!T90</f>
        <v>8.329200772955252</v>
      </c>
      <c r="AS22" s="89">
        <f>+'Ratio Calculations'!U90</f>
        <v>6.2173377906093297</v>
      </c>
      <c r="AT22" s="90">
        <f>+'Ratio Calculations'!V90</f>
        <v>7.2090642770980526</v>
      </c>
      <c r="AU22" s="82"/>
      <c r="AV22" s="95"/>
      <c r="AW22" s="91">
        <f>+'Ratio Calculations'!O93</f>
        <v>48.574300461067736</v>
      </c>
      <c r="AX22" s="92">
        <f>+'Ratio Calculations'!P93</f>
        <v>47.669188973914032</v>
      </c>
      <c r="AY22" s="92">
        <f>+'Ratio Calculations'!Q93</f>
        <v>46.757907715789237</v>
      </c>
      <c r="AZ22" s="92">
        <f>+'Ratio Calculations'!R93</f>
        <v>47.572002965273775</v>
      </c>
      <c r="BA22" s="92">
        <f>+'Ratio Calculations'!S93</f>
        <v>46.661790653537025</v>
      </c>
      <c r="BB22" s="92">
        <f>+'Ratio Calculations'!T93</f>
        <v>43.821731514162529</v>
      </c>
      <c r="BC22" s="92">
        <f>+'Ratio Calculations'!U93</f>
        <v>58.706799001864781</v>
      </c>
      <c r="BD22" s="93">
        <f>+'Ratio Calculations'!V93</f>
        <v>50.630704065095067</v>
      </c>
      <c r="BE22" s="96"/>
    </row>
    <row r="23" spans="16:57">
      <c r="AQ23" s="100"/>
      <c r="AV23" s="95"/>
      <c r="BE23" s="96"/>
    </row>
    <row r="24" spans="16:57">
      <c r="AM24" s="111" t="str">
        <f>+'Ratio Calculations'!B75</f>
        <v>PPE Turnover</v>
      </c>
      <c r="AN24" s="112"/>
      <c r="AO24" s="112"/>
      <c r="AP24" s="112"/>
      <c r="AQ24" s="112"/>
      <c r="AR24" s="112"/>
      <c r="AS24" s="112"/>
      <c r="AT24" s="113"/>
      <c r="AU24" s="80"/>
      <c r="AV24" s="95"/>
      <c r="AW24" s="111" t="str">
        <f>+'Ratio Calculations'!B99</f>
        <v>A/P Days</v>
      </c>
      <c r="AX24" s="112"/>
      <c r="AY24" s="112"/>
      <c r="AZ24" s="112"/>
      <c r="BA24" s="112"/>
      <c r="BB24" s="112"/>
      <c r="BC24" s="112"/>
      <c r="BD24" s="113"/>
      <c r="BE24" s="96"/>
    </row>
    <row r="25" spans="16:57">
      <c r="AM25" s="154">
        <f>+'Ratio Calculations'!$F$4</f>
        <v>1</v>
      </c>
      <c r="AN25" s="155">
        <f>+'Ratio Calculations'!$G$4</f>
        <v>2</v>
      </c>
      <c r="AO25" s="155">
        <f>+'Ratio Calculations'!$H$4</f>
        <v>3</v>
      </c>
      <c r="AP25" s="155">
        <f>+'Ratio Calculations'!$I$4</f>
        <v>4</v>
      </c>
      <c r="AQ25" s="155">
        <f>+'Ratio Calculations'!$J$4</f>
        <v>5</v>
      </c>
      <c r="AR25" s="155">
        <f>+'Ratio Calculations'!$K$4</f>
        <v>6</v>
      </c>
      <c r="AS25" s="155">
        <f>+'Ratio Calculations'!$L$4</f>
        <v>7</v>
      </c>
      <c r="AT25" s="156">
        <f>+'Ratio Calculations'!$M$4</f>
        <v>8</v>
      </c>
      <c r="AU25" s="87"/>
      <c r="AV25" s="95"/>
      <c r="AW25" s="154">
        <f>+'Ratio Calculations'!$F$4</f>
        <v>1</v>
      </c>
      <c r="AX25" s="155">
        <f>+'Ratio Calculations'!$G$4</f>
        <v>2</v>
      </c>
      <c r="AY25" s="155">
        <f>+'Ratio Calculations'!$H$4</f>
        <v>3</v>
      </c>
      <c r="AZ25" s="155">
        <f>+'Ratio Calculations'!$I$4</f>
        <v>4</v>
      </c>
      <c r="BA25" s="155">
        <f>+'Ratio Calculations'!$J$4</f>
        <v>5</v>
      </c>
      <c r="BB25" s="155">
        <f>+'Ratio Calculations'!$K$4</f>
        <v>6</v>
      </c>
      <c r="BC25" s="155">
        <f>+'Ratio Calculations'!$L$4</f>
        <v>7</v>
      </c>
      <c r="BD25" s="156">
        <f>+'Ratio Calculations'!$M$4</f>
        <v>8</v>
      </c>
      <c r="BE25" s="96"/>
    </row>
    <row r="26" spans="16:57">
      <c r="AM26" s="88">
        <f>+'Ratio Calculations'!O75</f>
        <v>3.4583630045290112</v>
      </c>
      <c r="AN26" s="89">
        <f>+'Ratio Calculations'!P75</f>
        <v>3.4600479396018429</v>
      </c>
      <c r="AO26" s="89">
        <f>+'Ratio Calculations'!Q75</f>
        <v>3.4425872916902844</v>
      </c>
      <c r="AP26" s="89">
        <f>+'Ratio Calculations'!R75</f>
        <v>3.4540239406867417</v>
      </c>
      <c r="AQ26" s="89">
        <f>+'Ratio Calculations'!S75</f>
        <v>3.2681800277004789</v>
      </c>
      <c r="AR26" s="89">
        <f>+'Ratio Calculations'!T75</f>
        <v>2.9994103807337611</v>
      </c>
      <c r="AS26" s="89">
        <f>+'Ratio Calculations'!U75</f>
        <v>3.4424333093228427</v>
      </c>
      <c r="AT26" s="90">
        <f>+'Ratio Calculations'!V75</f>
        <v>3.4968801514133951</v>
      </c>
      <c r="AU26" s="82"/>
      <c r="AV26" s="95"/>
      <c r="AW26" s="91">
        <f>+'Ratio Calculations'!O99</f>
        <v>60.078713056280606</v>
      </c>
      <c r="AX26" s="92">
        <f>+'Ratio Calculations'!P99</f>
        <v>60.861021818905925</v>
      </c>
      <c r="AY26" s="92">
        <f>+'Ratio Calculations'!Q99</f>
        <v>65.488302161878948</v>
      </c>
      <c r="AZ26" s="92">
        <f>+'Ratio Calculations'!R99</f>
        <v>69.263766063047896</v>
      </c>
      <c r="BA26" s="92">
        <f>+'Ratio Calculations'!S99</f>
        <v>67.857966542363926</v>
      </c>
      <c r="BB26" s="92">
        <f>+'Ratio Calculations'!T99</f>
        <v>66.173602385706616</v>
      </c>
      <c r="BC26" s="92">
        <f>+'Ratio Calculations'!U99</f>
        <v>77.920987479317532</v>
      </c>
      <c r="BD26" s="93">
        <f>+'Ratio Calculations'!V99</f>
        <v>71.694403143839253</v>
      </c>
      <c r="BE26" s="96"/>
    </row>
    <row r="27" spans="16:57">
      <c r="AV27" s="95"/>
      <c r="BE27" s="96"/>
    </row>
    <row r="28" spans="16:57">
      <c r="AV28" s="95"/>
      <c r="AW28" s="111" t="str">
        <f>+'Ratio Calculations'!B102</f>
        <v>Cash Conversion Cycle / WC Funding Gap</v>
      </c>
      <c r="AX28" s="112"/>
      <c r="AY28" s="112"/>
      <c r="AZ28" s="112"/>
      <c r="BA28" s="112"/>
      <c r="BB28" s="112"/>
      <c r="BC28" s="112"/>
      <c r="BD28" s="113"/>
      <c r="BE28" s="96"/>
    </row>
    <row r="29" spans="16:57">
      <c r="AV29" s="95"/>
      <c r="AW29" s="154">
        <f>+'Ratio Calculations'!$F$4</f>
        <v>1</v>
      </c>
      <c r="AX29" s="155">
        <f>+'Ratio Calculations'!$G$4</f>
        <v>2</v>
      </c>
      <c r="AY29" s="155">
        <f>+'Ratio Calculations'!$H$4</f>
        <v>3</v>
      </c>
      <c r="AZ29" s="155">
        <f>+'Ratio Calculations'!$I$4</f>
        <v>4</v>
      </c>
      <c r="BA29" s="155">
        <f>+'Ratio Calculations'!$J$4</f>
        <v>5</v>
      </c>
      <c r="BB29" s="155">
        <f>+'Ratio Calculations'!$K$4</f>
        <v>6</v>
      </c>
      <c r="BC29" s="155">
        <f>+'Ratio Calculations'!$L$4</f>
        <v>7</v>
      </c>
      <c r="BD29" s="156">
        <f>+'Ratio Calculations'!$M$4</f>
        <v>8</v>
      </c>
      <c r="BE29" s="96"/>
    </row>
    <row r="30" spans="16:57">
      <c r="AV30" s="95"/>
      <c r="AW30" s="91">
        <f>+AW18+AW22-AW26</f>
        <v>-6.410281212800399</v>
      </c>
      <c r="AX30" s="92">
        <f t="shared" ref="AX30:BD30" si="0">+AX18+AX22-AX26</f>
        <v>-8.934143010300005</v>
      </c>
      <c r="AY30" s="92">
        <f t="shared" si="0"/>
        <v>-14.346995903672251</v>
      </c>
      <c r="AZ30" s="92">
        <f t="shared" si="0"/>
        <v>-17.596352549410298</v>
      </c>
      <c r="BA30" s="92">
        <f t="shared" si="0"/>
        <v>-16.738025209887155</v>
      </c>
      <c r="BB30" s="92">
        <f t="shared" si="0"/>
        <v>-17.974356385816058</v>
      </c>
      <c r="BC30" s="92">
        <f t="shared" si="0"/>
        <v>-14.96070417714747</v>
      </c>
      <c r="BD30" s="93">
        <f t="shared" si="0"/>
        <v>-15.787088177729089</v>
      </c>
      <c r="BE30" s="96"/>
    </row>
    <row r="31" spans="16:57">
      <c r="AV31" s="97"/>
      <c r="AW31" s="78"/>
      <c r="AX31" s="78"/>
      <c r="AY31" s="78"/>
      <c r="AZ31" s="78"/>
      <c r="BA31" s="78"/>
      <c r="BB31" s="78"/>
      <c r="BC31" s="78"/>
      <c r="BD31" s="78"/>
      <c r="BE31" s="98"/>
    </row>
    <row r="34" spans="3:57">
      <c r="C34" s="189" t="s">
        <v>142</v>
      </c>
      <c r="D34" s="187"/>
      <c r="E34" s="187"/>
      <c r="F34" s="187"/>
      <c r="G34" s="187"/>
      <c r="H34" s="187"/>
      <c r="I34" s="187"/>
      <c r="J34" s="187"/>
      <c r="K34" s="193"/>
      <c r="AV34" s="123" t="s">
        <v>143</v>
      </c>
      <c r="AW34" s="115"/>
      <c r="AX34" s="115"/>
      <c r="AY34" s="115"/>
      <c r="AZ34" s="115"/>
      <c r="BA34" s="115"/>
      <c r="BB34" s="115"/>
      <c r="BC34" s="115"/>
      <c r="BD34" s="115"/>
      <c r="BE34" s="116"/>
    </row>
    <row r="35" spans="3:57">
      <c r="C35" s="190"/>
      <c r="K35" s="194"/>
      <c r="AV35" s="95"/>
      <c r="BE35" s="96"/>
    </row>
    <row r="36" spans="3:57">
      <c r="C36" s="190"/>
      <c r="D36" s="198" t="str">
        <f>+'Ratio Calculations'!B146</f>
        <v>Revenue Growth</v>
      </c>
      <c r="E36" s="196"/>
      <c r="F36" s="196"/>
      <c r="G36" s="196"/>
      <c r="H36" s="196"/>
      <c r="I36" s="196"/>
      <c r="J36" s="200"/>
      <c r="K36" s="194"/>
      <c r="AV36" s="95"/>
      <c r="AW36" s="111" t="str">
        <f>+'Ratio Calculations'!B116</f>
        <v>Debt to Equity</v>
      </c>
      <c r="AX36" s="112"/>
      <c r="AY36" s="112"/>
      <c r="AZ36" s="112"/>
      <c r="BA36" s="112"/>
      <c r="BB36" s="112"/>
      <c r="BC36" s="112"/>
      <c r="BD36" s="113"/>
      <c r="BE36" s="96"/>
    </row>
    <row r="37" spans="3:57">
      <c r="C37" s="191"/>
      <c r="D37" s="191">
        <f>+'Ratio Calculations'!$G$4</f>
        <v>2</v>
      </c>
      <c r="E37" s="155">
        <f>+'Ratio Calculations'!$H$4</f>
        <v>3</v>
      </c>
      <c r="F37" s="155">
        <f>+'Ratio Calculations'!$I$4</f>
        <v>4</v>
      </c>
      <c r="G37" s="155">
        <f>+'Ratio Calculations'!$J$4</f>
        <v>5</v>
      </c>
      <c r="H37" s="155">
        <f>+'Ratio Calculations'!$K$4</f>
        <v>6</v>
      </c>
      <c r="I37" s="155">
        <f>+'Ratio Calculations'!$L$4</f>
        <v>7</v>
      </c>
      <c r="J37" s="201">
        <f>+'Ratio Calculations'!$M$4</f>
        <v>8</v>
      </c>
      <c r="K37" s="194"/>
      <c r="AV37" s="95"/>
      <c r="AW37" s="154">
        <f>+'Ratio Calculations'!$F$4</f>
        <v>1</v>
      </c>
      <c r="AX37" s="155">
        <f>+'Ratio Calculations'!$G$4</f>
        <v>2</v>
      </c>
      <c r="AY37" s="155">
        <f>+'Ratio Calculations'!$H$4</f>
        <v>3</v>
      </c>
      <c r="AZ37" s="155">
        <f>+'Ratio Calculations'!$I$4</f>
        <v>4</v>
      </c>
      <c r="BA37" s="155">
        <f>+'Ratio Calculations'!$J$4</f>
        <v>5</v>
      </c>
      <c r="BB37" s="155">
        <f>+'Ratio Calculations'!$K$4</f>
        <v>6</v>
      </c>
      <c r="BC37" s="155">
        <f>+'Ratio Calculations'!$L$4</f>
        <v>7</v>
      </c>
      <c r="BD37" s="156">
        <f>+'Ratio Calculations'!$M$4</f>
        <v>8</v>
      </c>
      <c r="BE37" s="96"/>
    </row>
    <row r="38" spans="3:57">
      <c r="C38" s="190"/>
      <c r="D38" s="199">
        <f>+'Ratio Calculations'!P146</f>
        <v>-7.2500622875274635E-3</v>
      </c>
      <c r="E38" s="197">
        <f>+'Ratio Calculations'!Q146</f>
        <v>7.7634662850268599E-3</v>
      </c>
      <c r="F38" s="197">
        <f>+'Ratio Calculations'!R146</f>
        <v>2.9781444945489871E-2</v>
      </c>
      <c r="G38" s="197">
        <f>+'Ratio Calculations'!S146</f>
        <v>2.8104720161968889E-2</v>
      </c>
      <c r="H38" s="197">
        <f>+'Ratio Calculations'!T146</f>
        <v>1.8582634305654107E-2</v>
      </c>
      <c r="I38" s="197">
        <f>+'Ratio Calculations'!U146</f>
        <v>6.7155377086975443E-2</v>
      </c>
      <c r="J38" s="202">
        <f>+'Ratio Calculations'!V146</f>
        <v>2.4327954345069579E-2</v>
      </c>
      <c r="K38" s="194"/>
      <c r="AV38" s="95"/>
      <c r="AW38" s="88">
        <f>+'Ratio Calculations'!O116</f>
        <v>0.78296926063346195</v>
      </c>
      <c r="AX38" s="89">
        <f>+'Ratio Calculations'!P116</f>
        <v>0.75013036029101388</v>
      </c>
      <c r="AY38" s="89">
        <f>+'Ratio Calculations'!Q116</f>
        <v>0.74576467261369184</v>
      </c>
      <c r="AZ38" s="89">
        <f>+'Ratio Calculations'!R116</f>
        <v>0.74219522531430993</v>
      </c>
      <c r="BA38" s="89">
        <f>+'Ratio Calculations'!S116</f>
        <v>1.0642242330611345</v>
      </c>
      <c r="BB38" s="89">
        <f>+'Ratio Calculations'!T116</f>
        <v>1.2358140593820728</v>
      </c>
      <c r="BC38" s="89">
        <f>+'Ratio Calculations'!U116</f>
        <v>1.0407414272474513</v>
      </c>
      <c r="BD38" s="90">
        <f>+'Ratio Calculations'!V116</f>
        <v>0.95413979075829103</v>
      </c>
      <c r="BE38" s="96"/>
    </row>
    <row r="39" spans="3:57">
      <c r="C39" s="190"/>
      <c r="K39" s="194"/>
      <c r="AV39" s="95"/>
      <c r="BE39" s="96"/>
    </row>
    <row r="40" spans="3:57">
      <c r="C40" s="190"/>
      <c r="D40" s="198" t="str">
        <f>+'Ratio Calculations'!B149</f>
        <v>EBITDA Growth</v>
      </c>
      <c r="E40" s="196"/>
      <c r="F40" s="196"/>
      <c r="G40" s="196"/>
      <c r="H40" s="196"/>
      <c r="I40" s="196"/>
      <c r="J40" s="200"/>
      <c r="K40" s="194"/>
      <c r="AV40" s="95"/>
      <c r="AW40" s="111" t="str">
        <f>+'Ratio Calculations'!B119</f>
        <v>Debt to EBITDA</v>
      </c>
      <c r="AX40" s="112"/>
      <c r="AY40" s="112"/>
      <c r="AZ40" s="112"/>
      <c r="BA40" s="112"/>
      <c r="BB40" s="112"/>
      <c r="BC40" s="112"/>
      <c r="BD40" s="113"/>
      <c r="BE40" s="96"/>
    </row>
    <row r="41" spans="3:57">
      <c r="C41" s="191"/>
      <c r="D41" s="191">
        <f>+'Ratio Calculations'!$G$4</f>
        <v>2</v>
      </c>
      <c r="E41" s="155">
        <f>+'Ratio Calculations'!$H$4</f>
        <v>3</v>
      </c>
      <c r="F41" s="155">
        <f>+'Ratio Calculations'!$I$4</f>
        <v>4</v>
      </c>
      <c r="G41" s="155">
        <f>+'Ratio Calculations'!$J$4</f>
        <v>5</v>
      </c>
      <c r="H41" s="155">
        <f>+'Ratio Calculations'!$K$4</f>
        <v>6</v>
      </c>
      <c r="I41" s="155">
        <f>+'Ratio Calculations'!$L$4</f>
        <v>7</v>
      </c>
      <c r="J41" s="201">
        <f>+'Ratio Calculations'!$M$4</f>
        <v>8</v>
      </c>
      <c r="K41" s="194"/>
      <c r="AV41" s="95"/>
      <c r="AW41" s="154">
        <f>+'Ratio Calculations'!$F$4</f>
        <v>1</v>
      </c>
      <c r="AX41" s="155">
        <f>+'Ratio Calculations'!$G$4</f>
        <v>2</v>
      </c>
      <c r="AY41" s="155">
        <f>+'Ratio Calculations'!$H$4</f>
        <v>3</v>
      </c>
      <c r="AZ41" s="155">
        <f>+'Ratio Calculations'!$I$4</f>
        <v>4</v>
      </c>
      <c r="BA41" s="155">
        <f>+'Ratio Calculations'!$J$4</f>
        <v>5</v>
      </c>
      <c r="BB41" s="155">
        <f>+'Ratio Calculations'!$K$4</f>
        <v>6</v>
      </c>
      <c r="BC41" s="155">
        <f>+'Ratio Calculations'!$L$4</f>
        <v>7</v>
      </c>
      <c r="BD41" s="156">
        <f>+'Ratio Calculations'!$M$4</f>
        <v>8</v>
      </c>
      <c r="BE41" s="96"/>
    </row>
    <row r="42" spans="3:57">
      <c r="C42" s="190"/>
      <c r="D42" s="199">
        <f>+'Ratio Calculations'!P149</f>
        <v>-7.5162396498369061E-2</v>
      </c>
      <c r="E42" s="197">
        <f>+'Ratio Calculations'!Q149</f>
        <v>-2.9511952491484039E-2</v>
      </c>
      <c r="F42" s="197">
        <f>+'Ratio Calculations'!R149</f>
        <v>-0.15608498477977262</v>
      </c>
      <c r="G42" s="197">
        <f>+'Ratio Calculations'!S149</f>
        <v>-0.125547498987817</v>
      </c>
      <c r="H42" s="197">
        <f>+'Ratio Calculations'!T149</f>
        <v>0.39712938799562253</v>
      </c>
      <c r="I42" s="197">
        <f>+'Ratio Calculations'!U149</f>
        <v>1.569608049890037E-2</v>
      </c>
      <c r="J42" s="202">
        <f>+'Ratio Calculations'!V149</f>
        <v>-8.2784599869490424E-2</v>
      </c>
      <c r="K42" s="194"/>
      <c r="AV42" s="95"/>
      <c r="AW42" s="88">
        <f>+'Ratio Calculations'!O119</f>
        <v>1.7767152694527308</v>
      </c>
      <c r="AX42" s="89">
        <f>+'Ratio Calculations'!P119</f>
        <v>1.8213607451843365</v>
      </c>
      <c r="AY42" s="89">
        <f>+'Ratio Calculations'!Q119</f>
        <v>1.8021681058582344</v>
      </c>
      <c r="AZ42" s="89">
        <f>+'Ratio Calculations'!R119</f>
        <v>2.1272037984467591</v>
      </c>
      <c r="BA42" s="89">
        <f>+'Ratio Calculations'!S119</f>
        <v>3.2474113982658475</v>
      </c>
      <c r="BB42" s="89">
        <f>+'Ratio Calculations'!T119</f>
        <v>2.7800138583436267</v>
      </c>
      <c r="BC42" s="89">
        <f>+'Ratio Calculations'!U119</f>
        <v>2.4981313400961027</v>
      </c>
      <c r="BD42" s="90">
        <f>+'Ratio Calculations'!V119</f>
        <v>2.5687999223878668</v>
      </c>
      <c r="BE42" s="96"/>
    </row>
    <row r="43" spans="3:57">
      <c r="C43" s="190"/>
      <c r="K43" s="194"/>
      <c r="AV43" s="95"/>
      <c r="BE43" s="96"/>
    </row>
    <row r="44" spans="3:57">
      <c r="C44" s="190"/>
      <c r="D44" s="198" t="str">
        <f>+'Ratio Calculations'!B155</f>
        <v>Net Income Growth</v>
      </c>
      <c r="E44" s="196"/>
      <c r="F44" s="196"/>
      <c r="G44" s="196"/>
      <c r="H44" s="196"/>
      <c r="I44" s="196"/>
      <c r="J44" s="200"/>
      <c r="K44" s="194"/>
      <c r="AV44" s="95"/>
      <c r="AW44" s="111" t="str">
        <f>+'Ratio Calculations'!B131</f>
        <v>Current</v>
      </c>
      <c r="AX44" s="112"/>
      <c r="AY44" s="112"/>
      <c r="AZ44" s="112"/>
      <c r="BA44" s="112"/>
      <c r="BB44" s="112"/>
      <c r="BC44" s="112"/>
      <c r="BD44" s="113"/>
      <c r="BE44" s="96"/>
    </row>
    <row r="45" spans="3:57">
      <c r="C45" s="191"/>
      <c r="D45" s="191">
        <f>+'Ratio Calculations'!$G$4</f>
        <v>2</v>
      </c>
      <c r="E45" s="155">
        <f>+'Ratio Calculations'!$H$4</f>
        <v>3</v>
      </c>
      <c r="F45" s="155">
        <f>+'Ratio Calculations'!$I$4</f>
        <v>4</v>
      </c>
      <c r="G45" s="155">
        <f>+'Ratio Calculations'!$J$4</f>
        <v>5</v>
      </c>
      <c r="H45" s="155">
        <f>+'Ratio Calculations'!$K$4</f>
        <v>6</v>
      </c>
      <c r="I45" s="155">
        <f>+'Ratio Calculations'!$L$4</f>
        <v>7</v>
      </c>
      <c r="J45" s="201">
        <f>+'Ratio Calculations'!$M$4</f>
        <v>8</v>
      </c>
      <c r="K45" s="194"/>
      <c r="AV45" s="95"/>
      <c r="AW45" s="154">
        <f>+'Ratio Calculations'!$F$4</f>
        <v>1</v>
      </c>
      <c r="AX45" s="155">
        <f>+'Ratio Calculations'!$G$4</f>
        <v>2</v>
      </c>
      <c r="AY45" s="155">
        <f>+'Ratio Calculations'!$H$4</f>
        <v>3</v>
      </c>
      <c r="AZ45" s="155">
        <f>+'Ratio Calculations'!$I$4</f>
        <v>4</v>
      </c>
      <c r="BA45" s="155">
        <f>+'Ratio Calculations'!$J$4</f>
        <v>5</v>
      </c>
      <c r="BB45" s="155">
        <f>+'Ratio Calculations'!$K$4</f>
        <v>6</v>
      </c>
      <c r="BC45" s="155">
        <f>+'Ratio Calculations'!$L$4</f>
        <v>7</v>
      </c>
      <c r="BD45" s="156">
        <f>+'Ratio Calculations'!$M$4</f>
        <v>8</v>
      </c>
      <c r="BE45" s="96"/>
    </row>
    <row r="46" spans="3:57">
      <c r="C46" s="190"/>
      <c r="D46" s="199">
        <f>+'Ratio Calculations'!P155</f>
        <v>-0.10199841104931859</v>
      </c>
      <c r="E46" s="197">
        <f>+'Ratio Calculations'!Q155</f>
        <v>-7.1525792840615221E-2</v>
      </c>
      <c r="F46" s="197">
        <f>+'Ratio Calculations'!R155</f>
        <v>-0.27713845928314884</v>
      </c>
      <c r="G46" s="197">
        <f>+'Ratio Calculations'!S155</f>
        <v>-0.32366659906712636</v>
      </c>
      <c r="H46" s="197">
        <f>+'Ratio Calculations'!T155</f>
        <v>1.2310344827586206</v>
      </c>
      <c r="I46" s="197">
        <f>+'Ratio Calculations'!U155</f>
        <v>-9.2130905181103423E-2</v>
      </c>
      <c r="J46" s="202">
        <f>+'Ratio Calculations'!V155</f>
        <v>1.2065136935603257E-2</v>
      </c>
      <c r="K46" s="194"/>
      <c r="AV46" s="95"/>
      <c r="AW46" s="88">
        <f>+'Ratio Calculations'!O131</f>
        <v>0.96945091310209586</v>
      </c>
      <c r="AX46" s="89">
        <f>+'Ratio Calculations'!P131</f>
        <v>0.93221807827419179</v>
      </c>
      <c r="AY46" s="89">
        <f>+'Ratio Calculations'!Q131</f>
        <v>0.86195613196270615</v>
      </c>
      <c r="AZ46" s="89">
        <f>+'Ratio Calculations'!R131</f>
        <v>0.75984768405904157</v>
      </c>
      <c r="BA46" s="89">
        <f>+'Ratio Calculations'!S131</f>
        <v>0.79890806303806294</v>
      </c>
      <c r="BB46" s="89">
        <f>+'Ratio Calculations'!T131</f>
        <v>0.7945237177015041</v>
      </c>
      <c r="BC46" s="89">
        <f>+'Ratio Calculations'!U131</f>
        <v>0.97217334988396564</v>
      </c>
      <c r="BD46" s="90">
        <f>+'Ratio Calculations'!V131</f>
        <v>0.92779729683333523</v>
      </c>
      <c r="BE46" s="96"/>
    </row>
    <row r="47" spans="3:57">
      <c r="C47" s="190"/>
      <c r="K47" s="194"/>
      <c r="AV47" s="95"/>
      <c r="BE47" s="96"/>
    </row>
    <row r="48" spans="3:57">
      <c r="C48" s="190"/>
      <c r="D48" s="198" t="str">
        <f>+'Ratio Calculations'!B158</f>
        <v>Total Asset Growth</v>
      </c>
      <c r="E48" s="196"/>
      <c r="F48" s="196"/>
      <c r="G48" s="196"/>
      <c r="H48" s="196"/>
      <c r="I48" s="196"/>
      <c r="J48" s="200"/>
      <c r="K48" s="194"/>
      <c r="AV48" s="95"/>
      <c r="AW48" s="111" t="str">
        <f>+'Ratio Calculations'!B134</f>
        <v>Quick</v>
      </c>
      <c r="AX48" s="112"/>
      <c r="AY48" s="112"/>
      <c r="AZ48" s="112"/>
      <c r="BA48" s="112"/>
      <c r="BB48" s="112"/>
      <c r="BC48" s="112"/>
      <c r="BD48" s="113"/>
      <c r="BE48" s="96"/>
    </row>
    <row r="49" spans="3:57">
      <c r="C49" s="191"/>
      <c r="D49" s="191">
        <f>+'Ratio Calculations'!$G$4</f>
        <v>2</v>
      </c>
      <c r="E49" s="155">
        <f>+'Ratio Calculations'!$H$4</f>
        <v>3</v>
      </c>
      <c r="F49" s="155">
        <f>+'Ratio Calculations'!$I$4</f>
        <v>4</v>
      </c>
      <c r="G49" s="155">
        <f>+'Ratio Calculations'!$J$4</f>
        <v>5</v>
      </c>
      <c r="H49" s="155">
        <f>+'Ratio Calculations'!$K$4</f>
        <v>6</v>
      </c>
      <c r="I49" s="155">
        <f>+'Ratio Calculations'!$L$4</f>
        <v>7</v>
      </c>
      <c r="J49" s="201">
        <f>+'Ratio Calculations'!$M$4</f>
        <v>8</v>
      </c>
      <c r="K49" s="194"/>
      <c r="AV49" s="95"/>
      <c r="AW49" s="154">
        <f>+'Ratio Calculations'!$F$4</f>
        <v>1</v>
      </c>
      <c r="AX49" s="155">
        <f>+'Ratio Calculations'!$G$4</f>
        <v>2</v>
      </c>
      <c r="AY49" s="155">
        <f>+'Ratio Calculations'!$H$4</f>
        <v>3</v>
      </c>
      <c r="AZ49" s="155">
        <f>+'Ratio Calculations'!$I$4</f>
        <v>4</v>
      </c>
      <c r="BA49" s="155">
        <f>+'Ratio Calculations'!$J$4</f>
        <v>5</v>
      </c>
      <c r="BB49" s="155">
        <f>+'Ratio Calculations'!$K$4</f>
        <v>6</v>
      </c>
      <c r="BC49" s="155">
        <f>+'Ratio Calculations'!$L$4</f>
        <v>7</v>
      </c>
      <c r="BD49" s="156">
        <f>+'Ratio Calculations'!$M$4</f>
        <v>8</v>
      </c>
      <c r="BE49" s="96"/>
    </row>
    <row r="50" spans="3:57">
      <c r="C50" s="190"/>
      <c r="D50" s="199">
        <f>+'Ratio Calculations'!P158</f>
        <v>-2.0249771729845954E-2</v>
      </c>
      <c r="E50" s="197">
        <f>+'Ratio Calculations'!Q158</f>
        <v>-3.787935725344597E-3</v>
      </c>
      <c r="F50" s="197">
        <f>+'Ratio Calculations'!R158</f>
        <v>2.865333836288193E-2</v>
      </c>
      <c r="G50" s="197">
        <f>+'Ratio Calculations'!S158</f>
        <v>7.2231838139662233E-2</v>
      </c>
      <c r="H50" s="197">
        <f>+'Ratio Calculations'!T158</f>
        <v>7.843316081078E-2</v>
      </c>
      <c r="I50" s="197">
        <f>+'Ratio Calculations'!U158</f>
        <v>6.7658935706885984E-2</v>
      </c>
      <c r="J50" s="202">
        <f>+'Ratio Calculations'!V158</f>
        <v>-3.0242063240605792E-2</v>
      </c>
      <c r="K50" s="194"/>
      <c r="AV50" s="95"/>
      <c r="AW50" s="88">
        <f>+'Ratio Calculations'!O134</f>
        <v>0.24379519548964335</v>
      </c>
      <c r="AX50" s="89">
        <f>+'Ratio Calculations'!P134</f>
        <v>0.22174592612080038</v>
      </c>
      <c r="AY50" s="89">
        <f>+'Ratio Calculations'!Q134</f>
        <v>0.1897860387281855</v>
      </c>
      <c r="AZ50" s="89">
        <f>+'Ratio Calculations'!R134</f>
        <v>0.15753747405152763</v>
      </c>
      <c r="BA50" s="89">
        <f>+'Ratio Calculations'!S134</f>
        <v>0.18076332330885295</v>
      </c>
      <c r="BB50" s="89">
        <f>+'Ratio Calculations'!T134</f>
        <v>0.20245532844838668</v>
      </c>
      <c r="BC50" s="89">
        <f>+'Ratio Calculations'!U134</f>
        <v>0.26182740568838037</v>
      </c>
      <c r="BD50" s="90">
        <f>+'Ratio Calculations'!V134</f>
        <v>0.2636789159866787</v>
      </c>
      <c r="BE50" s="96"/>
    </row>
    <row r="51" spans="3:57">
      <c r="C51" s="190"/>
      <c r="K51" s="194"/>
      <c r="AV51" s="95"/>
      <c r="BE51" s="96"/>
    </row>
    <row r="52" spans="3:57">
      <c r="C52" s="190"/>
      <c r="D52" s="198" t="str">
        <f>+'Ratio Calculations'!B167</f>
        <v>Degree of Total Leverage</v>
      </c>
      <c r="E52" s="196"/>
      <c r="F52" s="196"/>
      <c r="G52" s="196"/>
      <c r="H52" s="196"/>
      <c r="I52" s="196"/>
      <c r="J52" s="200"/>
      <c r="K52" s="194"/>
      <c r="AV52" s="95"/>
      <c r="AW52" s="111" t="str">
        <f>+'Ratio Calculations'!B137</f>
        <v>Interest Coverage</v>
      </c>
      <c r="AX52" s="112"/>
      <c r="AY52" s="112"/>
      <c r="AZ52" s="112"/>
      <c r="BA52" s="112"/>
      <c r="BB52" s="112"/>
      <c r="BC52" s="112"/>
      <c r="BD52" s="113"/>
      <c r="BE52" s="96"/>
    </row>
    <row r="53" spans="3:57">
      <c r="C53" s="191"/>
      <c r="D53" s="191">
        <f>+'Ratio Calculations'!$G$4</f>
        <v>2</v>
      </c>
      <c r="E53" s="155">
        <f>+'Ratio Calculations'!$H$4</f>
        <v>3</v>
      </c>
      <c r="F53" s="155">
        <f>+'Ratio Calculations'!$I$4</f>
        <v>4</v>
      </c>
      <c r="G53" s="155">
        <f>+'Ratio Calculations'!$J$4</f>
        <v>5</v>
      </c>
      <c r="H53" s="155">
        <f>+'Ratio Calculations'!$K$4</f>
        <v>6</v>
      </c>
      <c r="I53" s="155">
        <f>+'Ratio Calculations'!$L$4</f>
        <v>7</v>
      </c>
      <c r="J53" s="201">
        <f>+'Ratio Calculations'!$M$4</f>
        <v>8</v>
      </c>
      <c r="K53" s="194"/>
      <c r="AV53" s="95"/>
      <c r="AW53" s="154">
        <f>+'Ratio Calculations'!$F$4</f>
        <v>1</v>
      </c>
      <c r="AX53" s="155">
        <f>+'Ratio Calculations'!$G$4</f>
        <v>2</v>
      </c>
      <c r="AY53" s="155">
        <f>+'Ratio Calculations'!$H$4</f>
        <v>3</v>
      </c>
      <c r="AZ53" s="155">
        <f>+'Ratio Calculations'!$I$4</f>
        <v>4</v>
      </c>
      <c r="BA53" s="155">
        <f>+'Ratio Calculations'!$J$4</f>
        <v>5</v>
      </c>
      <c r="BB53" s="155">
        <f>+'Ratio Calculations'!$K$4</f>
        <v>6</v>
      </c>
      <c r="BC53" s="155">
        <f>+'Ratio Calculations'!$L$4</f>
        <v>7</v>
      </c>
      <c r="BD53" s="156">
        <f>+'Ratio Calculations'!$M$4</f>
        <v>8</v>
      </c>
      <c r="BE53" s="96"/>
    </row>
    <row r="54" spans="3:57">
      <c r="C54" s="190"/>
      <c r="D54" s="204">
        <f>+'Ratio Calculations'!P167</f>
        <v>14.068625482678961</v>
      </c>
      <c r="E54" s="203">
        <f>+'Ratio Calculations'!Q167</f>
        <v>-9.2131259690744898</v>
      </c>
      <c r="F54" s="203">
        <f>+'Ratio Calculations'!R167</f>
        <v>-9.3057425450781874</v>
      </c>
      <c r="G54" s="203">
        <f>+'Ratio Calculations'!S167</f>
        <v>-11.516449806360631</v>
      </c>
      <c r="H54" s="203">
        <f>+'Ratio Calculations'!T167</f>
        <v>66.246499958515344</v>
      </c>
      <c r="I54" s="203">
        <f>+'Ratio Calculations'!U167</f>
        <v>-1.3719066019357056</v>
      </c>
      <c r="J54" s="205">
        <f>+'Ratio Calculations'!V167</f>
        <v>0.49593717434973877</v>
      </c>
      <c r="K54" s="194"/>
      <c r="AV54" s="95"/>
      <c r="AW54" s="88">
        <f>+'Ratio Calculations'!O137</f>
        <v>14.574969524583503</v>
      </c>
      <c r="AX54" s="89">
        <f>+'Ratio Calculations'!P137</f>
        <v>13.01923076923077</v>
      </c>
      <c r="AY54" s="89">
        <f>+'Ratio Calculations'!Q137</f>
        <v>13.601182931981411</v>
      </c>
      <c r="AZ54" s="89">
        <f>+'Ratio Calculations'!R137</f>
        <v>11.660515021459227</v>
      </c>
      <c r="BA54" s="89">
        <f>+'Ratio Calculations'!S137</f>
        <v>10.127024722932651</v>
      </c>
      <c r="BB54" s="89">
        <f>+'Ratio Calculations'!T137</f>
        <v>12.771450557906887</v>
      </c>
      <c r="BC54" s="89">
        <f>+'Ratio Calculations'!U137</f>
        <v>14.563282937365011</v>
      </c>
      <c r="BD54" s="90">
        <f>+'Ratio Calculations'!V137</f>
        <v>15.508024072216649</v>
      </c>
      <c r="BE54" s="96"/>
    </row>
    <row r="55" spans="3:57">
      <c r="C55" s="192"/>
      <c r="D55" s="188"/>
      <c r="E55" s="188"/>
      <c r="F55" s="188"/>
      <c r="G55" s="188"/>
      <c r="H55" s="188"/>
      <c r="I55" s="188"/>
      <c r="J55" s="188"/>
      <c r="K55" s="195"/>
      <c r="AV55" s="97"/>
      <c r="AW55" s="78"/>
      <c r="AX55" s="78"/>
      <c r="AY55" s="78"/>
      <c r="AZ55" s="78"/>
      <c r="BA55" s="78"/>
      <c r="BB55" s="78"/>
      <c r="BC55" s="78"/>
      <c r="BD55" s="78"/>
      <c r="BE55" s="98"/>
    </row>
  </sheetData>
  <mergeCells count="1">
    <mergeCell ref="AV10:BE10"/>
  </mergeCells>
  <conditionalFormatting sqref="C10:J10">
    <cfRule type="colorScale" priority="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38:J38">
    <cfRule type="colorScale" priority="10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D42:J42">
    <cfRule type="colorScale" priority="10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D46:J46">
    <cfRule type="colorScale" priority="10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9">
      <colorScale>
        <cfvo type="min"/>
        <cfvo type="max"/>
        <color rgb="FFFCFCFF"/>
        <color rgb="FF63BE7B"/>
      </colorScale>
    </cfRule>
  </conditionalFormatting>
  <conditionalFormatting sqref="D50:J50">
    <cfRule type="colorScale" priority="11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D54:J54">
    <cfRule type="colorScale" priority="11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13">
      <colorScale>
        <cfvo type="min"/>
        <cfvo type="max"/>
        <color rgb="FFFCFCFF"/>
        <color rgb="FF63BE7B"/>
      </colorScale>
    </cfRule>
  </conditionalFormatting>
  <conditionalFormatting sqref="L10:S10">
    <cfRule type="colorScale" priority="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P14:W14"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2">
      <colorScale>
        <cfvo type="min"/>
        <cfvo type="max"/>
        <color rgb="FFFCFCFF"/>
        <color rgb="FF63BE7B"/>
      </colorScale>
    </cfRule>
  </conditionalFormatting>
  <conditionalFormatting sqref="P18:W18"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U10:AB10">
    <cfRule type="colorScale" priority="6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Z14:AG14">
    <cfRule type="colorScale" priority="2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5">
      <colorScale>
        <cfvo type="min"/>
        <cfvo type="max"/>
        <color rgb="FF63BE7B"/>
        <color rgb="FFFCFCFF"/>
      </colorScale>
    </cfRule>
  </conditionalFormatting>
  <conditionalFormatting sqref="Z18:AG18"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3">
      <colorScale>
        <cfvo type="min"/>
        <cfvo type="max"/>
        <color rgb="FF63BE7B"/>
        <color rgb="FFFCFCFF"/>
      </colorScale>
    </cfRule>
  </conditionalFormatting>
  <conditionalFormatting sqref="Z22:AG22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AD6:AK6">
    <cfRule type="colorScale" priority="4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8">
      <colorScale>
        <cfvo type="min"/>
        <cfvo type="max"/>
        <color rgb="FFFCFCFF"/>
        <color rgb="FF63BE7B"/>
      </colorScale>
    </cfRule>
  </conditionalFormatting>
  <conditionalFormatting sqref="AD10:AK10">
    <cfRule type="colorScale" priority="4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AM10:AT10">
    <cfRule type="colorScale" priority="4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AM14:AT14"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AM18:AT18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AM22:AT22"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M26:AT26"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AW14:BD14">
    <cfRule type="colorScale" priority="1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AW18:BD18"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68">
      <colorScale>
        <cfvo type="min"/>
        <cfvo type="max"/>
        <color rgb="FF63BE7B"/>
        <color rgb="FFFCFCFF"/>
      </colorScale>
    </cfRule>
  </conditionalFormatting>
  <conditionalFormatting sqref="AW22:BD22"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5">
      <colorScale>
        <cfvo type="min"/>
        <cfvo type="max"/>
        <color rgb="FF63BE7B"/>
        <color rgb="FFFCFCFF"/>
      </colorScale>
    </cfRule>
  </conditionalFormatting>
  <conditionalFormatting sqref="AW26:BD26">
    <cfRule type="colorScale" priority="1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8">
      <colorScale>
        <cfvo type="min"/>
        <cfvo type="max"/>
        <color rgb="FFFCFCFF"/>
        <color rgb="FF63BE7B"/>
      </colorScale>
    </cfRule>
  </conditionalFormatting>
  <conditionalFormatting sqref="AW30:BD30">
    <cfRule type="colorScale" priority="1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3">
      <colorScale>
        <cfvo type="min"/>
        <cfvo type="max"/>
        <color rgb="FF63BE7B"/>
        <color rgb="FFFCFCFF"/>
      </colorScale>
    </cfRule>
  </conditionalFormatting>
  <conditionalFormatting sqref="AW38:BD38">
    <cfRule type="colorScale" priority="11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70">
      <colorScale>
        <cfvo type="min"/>
        <cfvo type="max"/>
        <color rgb="FF63BE7B"/>
        <color rgb="FFFCFCFF"/>
      </colorScale>
    </cfRule>
  </conditionalFormatting>
  <conditionalFormatting sqref="AW42:BD42">
    <cfRule type="colorScale" priority="9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10">
      <colorScale>
        <cfvo type="min"/>
        <cfvo type="max"/>
        <color rgb="FF63BE7B"/>
        <color rgb="FFFCFCFF"/>
      </colorScale>
    </cfRule>
  </conditionalFormatting>
  <conditionalFormatting sqref="AW46:BD46"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AW50:BD50"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AW54:BD54"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printOptions horizontalCentered="1"/>
  <pageMargins left="0.25" right="0.25" top="0.25" bottom="0.25" header="0.31496062992126" footer="0.31496062992126"/>
  <pageSetup paperSize="5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Financial Statements</vt:lpstr>
      <vt:lpstr>Ratio Calculations</vt:lpstr>
      <vt:lpstr>3 Step DuPont Pyramid </vt:lpstr>
      <vt:lpstr>5 Step DuPont Pyramid</vt:lpstr>
      <vt:lpstr>'3 Step DuPont Pyramid '!Print_Area</vt:lpstr>
      <vt:lpstr>'5 Step DuPont Pyramid'!Print_Area</vt:lpstr>
      <vt:lpstr>'Financial Statements'!Print_Area</vt:lpstr>
      <vt:lpstr>'Ratio Calculations'!Print_Area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Shravani Goud Dindu</cp:lastModifiedBy>
  <cp:lastPrinted>2023-04-18T15:46:40Z</cp:lastPrinted>
  <dcterms:created xsi:type="dcterms:W3CDTF">2023-01-26T16:41:37Z</dcterms:created>
  <dcterms:modified xsi:type="dcterms:W3CDTF">2025-09-25T02:13:01Z</dcterms:modified>
</cp:coreProperties>
</file>