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760" yWindow="0" windowWidth="25600" windowHeight="16060" tabRatio="500"/>
  </bookViews>
  <sheets>
    <sheet name="TCA Borrower schedule" sheetId="1" r:id="rId1"/>
  </sheets>
  <definedNames>
    <definedName name="abcd" localSheetId="0">#REF!</definedName>
    <definedName name="InitiVideoPrice" localSheetId="0">#REF!</definedName>
    <definedName name="InitOEMPrice" localSheetId="0">#REF!</definedName>
    <definedName name="InitStillsPrice" localSheetId="0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L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E9" i="1"/>
  <c r="L10" i="1"/>
  <c r="L15" i="1"/>
  <c r="F9" i="1"/>
  <c r="G9" i="1"/>
  <c r="E10" i="1"/>
  <c r="L16" i="1"/>
  <c r="F10" i="1"/>
  <c r="G10" i="1"/>
  <c r="E11" i="1"/>
  <c r="L17" i="1"/>
  <c r="F11" i="1"/>
  <c r="G11" i="1"/>
  <c r="E12" i="1"/>
  <c r="L18" i="1"/>
  <c r="F12" i="1"/>
  <c r="G12" i="1"/>
  <c r="E13" i="1"/>
  <c r="L19" i="1"/>
  <c r="F13" i="1"/>
  <c r="G13" i="1"/>
  <c r="E14" i="1"/>
  <c r="L20" i="1"/>
  <c r="F14" i="1"/>
  <c r="G14" i="1"/>
  <c r="E15" i="1"/>
  <c r="L21" i="1"/>
  <c r="F15" i="1"/>
  <c r="G15" i="1"/>
  <c r="E16" i="1"/>
  <c r="L22" i="1"/>
  <c r="F16" i="1"/>
  <c r="G16" i="1"/>
  <c r="E17" i="1"/>
  <c r="L23" i="1"/>
  <c r="F17" i="1"/>
  <c r="G17" i="1"/>
  <c r="E18" i="1"/>
  <c r="L24" i="1"/>
  <c r="F18" i="1"/>
  <c r="G18" i="1"/>
  <c r="E19" i="1"/>
  <c r="L25" i="1"/>
  <c r="F19" i="1"/>
  <c r="G19" i="1"/>
  <c r="E20" i="1"/>
  <c r="L26" i="1"/>
  <c r="F20" i="1"/>
  <c r="G20" i="1"/>
  <c r="E21" i="1"/>
  <c r="L27" i="1"/>
  <c r="F21" i="1"/>
  <c r="G21" i="1"/>
  <c r="E22" i="1"/>
  <c r="L28" i="1"/>
  <c r="F22" i="1"/>
  <c r="G22" i="1"/>
  <c r="E23" i="1"/>
  <c r="L29" i="1"/>
  <c r="F23" i="1"/>
  <c r="G23" i="1"/>
  <c r="E24" i="1"/>
  <c r="L30" i="1"/>
  <c r="F24" i="1"/>
  <c r="G24" i="1"/>
  <c r="E25" i="1"/>
  <c r="L31" i="1"/>
  <c r="F25" i="1"/>
  <c r="G25" i="1"/>
  <c r="E26" i="1"/>
  <c r="L32" i="1"/>
  <c r="F26" i="1"/>
  <c r="G26" i="1"/>
  <c r="E27" i="1"/>
  <c r="L33" i="1"/>
  <c r="F27" i="1"/>
  <c r="G27" i="1"/>
  <c r="E28" i="1"/>
  <c r="L34" i="1"/>
  <c r="F28" i="1"/>
  <c r="G28" i="1"/>
  <c r="E29" i="1"/>
  <c r="L35" i="1"/>
  <c r="F29" i="1"/>
  <c r="G29" i="1"/>
  <c r="E30" i="1"/>
  <c r="L36" i="1"/>
  <c r="F30" i="1"/>
  <c r="G30" i="1"/>
  <c r="E31" i="1"/>
  <c r="L37" i="1"/>
  <c r="F31" i="1"/>
  <c r="G31" i="1"/>
  <c r="E32" i="1"/>
  <c r="L38" i="1"/>
  <c r="F32" i="1"/>
  <c r="G32" i="1"/>
  <c r="E33" i="1"/>
  <c r="L39" i="1"/>
  <c r="F33" i="1"/>
  <c r="G33" i="1"/>
  <c r="E34" i="1"/>
  <c r="L40" i="1"/>
  <c r="F34" i="1"/>
  <c r="G34" i="1"/>
  <c r="E35" i="1"/>
  <c r="L41" i="1"/>
  <c r="F35" i="1"/>
  <c r="G35" i="1"/>
  <c r="E36" i="1"/>
  <c r="L42" i="1"/>
  <c r="F36" i="1"/>
  <c r="G36" i="1"/>
  <c r="E37" i="1"/>
  <c r="L43" i="1"/>
  <c r="F37" i="1"/>
  <c r="G37" i="1"/>
  <c r="E38" i="1"/>
  <c r="L44" i="1"/>
  <c r="F38" i="1"/>
  <c r="G38" i="1"/>
  <c r="E39" i="1"/>
  <c r="L45" i="1"/>
  <c r="F39" i="1"/>
  <c r="G39" i="1"/>
  <c r="E40" i="1"/>
  <c r="L46" i="1"/>
  <c r="F40" i="1"/>
  <c r="G40" i="1"/>
  <c r="E41" i="1"/>
  <c r="L47" i="1"/>
  <c r="F41" i="1"/>
  <c r="G41" i="1"/>
  <c r="E42" i="1"/>
  <c r="L48" i="1"/>
  <c r="F42" i="1"/>
  <c r="G42" i="1"/>
  <c r="E43" i="1"/>
  <c r="L49" i="1"/>
  <c r="F43" i="1"/>
  <c r="G43" i="1"/>
  <c r="E44" i="1"/>
  <c r="L50" i="1"/>
  <c r="F44" i="1"/>
  <c r="G44" i="1"/>
  <c r="E45" i="1"/>
  <c r="L51" i="1"/>
  <c r="F45" i="1"/>
  <c r="G45" i="1"/>
  <c r="E46" i="1"/>
  <c r="L52" i="1"/>
  <c r="F46" i="1"/>
  <c r="G46" i="1"/>
  <c r="E47" i="1"/>
  <c r="L53" i="1"/>
  <c r="F47" i="1"/>
  <c r="G47" i="1"/>
  <c r="E48" i="1"/>
  <c r="L54" i="1"/>
  <c r="F48" i="1"/>
  <c r="G48" i="1"/>
  <c r="E49" i="1"/>
  <c r="L55" i="1"/>
  <c r="F49" i="1"/>
  <c r="G49" i="1"/>
  <c r="E50" i="1"/>
  <c r="L56" i="1"/>
  <c r="F50" i="1"/>
  <c r="G50" i="1"/>
  <c r="E51" i="1"/>
  <c r="L57" i="1"/>
  <c r="F51" i="1"/>
  <c r="G51" i="1"/>
  <c r="E52" i="1"/>
  <c r="L58" i="1"/>
  <c r="F52" i="1"/>
  <c r="G52" i="1"/>
  <c r="E53" i="1"/>
  <c r="L59" i="1"/>
  <c r="F53" i="1"/>
  <c r="G53" i="1"/>
  <c r="E54" i="1"/>
  <c r="L60" i="1"/>
  <c r="F54" i="1"/>
  <c r="G54" i="1"/>
  <c r="E55" i="1"/>
  <c r="L61" i="1"/>
  <c r="F55" i="1"/>
  <c r="G55" i="1"/>
  <c r="E56" i="1"/>
  <c r="L62" i="1"/>
  <c r="F56" i="1"/>
  <c r="G56" i="1"/>
  <c r="E57" i="1"/>
  <c r="L63" i="1"/>
  <c r="F57" i="1"/>
  <c r="G57" i="1"/>
  <c r="E58" i="1"/>
  <c r="L64" i="1"/>
  <c r="F58" i="1"/>
  <c r="G58" i="1"/>
  <c r="E59" i="1"/>
  <c r="L65" i="1"/>
  <c r="F59" i="1"/>
  <c r="G59" i="1"/>
  <c r="E60" i="1"/>
  <c r="L66" i="1"/>
  <c r="F60" i="1"/>
  <c r="G60" i="1"/>
  <c r="E61" i="1"/>
  <c r="L67" i="1"/>
  <c r="F61" i="1"/>
  <c r="G61" i="1"/>
  <c r="E62" i="1"/>
  <c r="L68" i="1"/>
  <c r="F62" i="1"/>
  <c r="G62" i="1"/>
  <c r="E63" i="1"/>
  <c r="L69" i="1"/>
  <c r="F63" i="1"/>
  <c r="G63" i="1"/>
  <c r="E64" i="1"/>
  <c r="L70" i="1"/>
  <c r="F64" i="1"/>
  <c r="G64" i="1"/>
  <c r="E65" i="1"/>
  <c r="L71" i="1"/>
  <c r="F65" i="1"/>
  <c r="G65" i="1"/>
  <c r="E66" i="1"/>
  <c r="L72" i="1"/>
  <c r="F66" i="1"/>
  <c r="G66" i="1"/>
  <c r="E67" i="1"/>
  <c r="L73" i="1"/>
  <c r="F67" i="1"/>
  <c r="G67" i="1"/>
  <c r="E68" i="1"/>
  <c r="L74" i="1"/>
  <c r="F6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G68" i="1"/>
  <c r="L13" i="1"/>
</calcChain>
</file>

<file path=xl/sharedStrings.xml><?xml version="1.0" encoding="utf-8"?>
<sst xmlns="http://schemas.openxmlformats.org/spreadsheetml/2006/main" count="18" uniqueCount="18">
  <si>
    <t>Month</t>
  </si>
  <si>
    <t>Lender Receipt</t>
  </si>
  <si>
    <t>Borrower Payment</t>
  </si>
  <si>
    <t>Interest for Period</t>
  </si>
  <si>
    <t>Capital Repayment</t>
  </si>
  <si>
    <t>Capital Balance</t>
  </si>
  <si>
    <t>Monthly Repayment</t>
  </si>
  <si>
    <t>Monthly Receipt - Lender</t>
  </si>
  <si>
    <t>Loan Admin Fee (incl. GST)</t>
  </si>
  <si>
    <t>Loan Amount</t>
  </si>
  <si>
    <t>Update cells on left with your loan details</t>
  </si>
  <si>
    <t>Loan Term (months)</t>
  </si>
  <si>
    <t>Interest Rate p.a.</t>
  </si>
  <si>
    <t>Date of First Repayment</t>
  </si>
  <si>
    <t>Date</t>
  </si>
  <si>
    <r>
      <t xml:space="preserve">Borrower Interest Rate </t>
    </r>
    <r>
      <rPr>
        <b/>
        <i/>
        <sz val="10"/>
        <color theme="1"/>
        <rFont val="Arial"/>
      </rPr>
      <t>(incl. admin fee)</t>
    </r>
  </si>
  <si>
    <t xml:space="preserve"> ThinCats Australia - Borrower Loan Repayment Calculator (Principal &amp; Interest Loan)</t>
  </si>
  <si>
    <r>
      <t xml:space="preserve"> Administration Fee p.a.</t>
    </r>
    <r>
      <rPr>
        <b/>
        <i/>
        <sz val="10"/>
        <color rgb="FFFF0000"/>
        <rFont val="Arial"/>
      </rPr>
      <t xml:space="preserve"> (incl. GST)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</si>
</sst>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£&quot;#,##0.00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[$-C09]dd\-mmm\-yy;@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indexed="8"/>
      <name val="Helvetica Neue"/>
    </font>
    <font>
      <sz val="12"/>
      <color indexed="8"/>
      <name val="Arial"/>
    </font>
    <font>
      <b/>
      <sz val="10"/>
      <color indexed="8"/>
      <name val="Arial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color theme="1"/>
      <name val="Arial"/>
    </font>
    <font>
      <sz val="11"/>
      <color rgb="FF3F3F76"/>
      <name val="Gill Sans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Gill Sans"/>
      <family val="2"/>
    </font>
    <font>
      <b/>
      <sz val="12"/>
      <color rgb="FF000090"/>
      <name val="Arial"/>
    </font>
    <font>
      <b/>
      <sz val="12"/>
      <color theme="1"/>
      <name val="Arial"/>
    </font>
    <font>
      <sz val="11"/>
      <name val="Arial"/>
    </font>
    <font>
      <b/>
      <sz val="11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rgb="FF0000FF"/>
      <name val="Arial"/>
    </font>
    <font>
      <sz val="12"/>
      <name val="Arial"/>
    </font>
    <font>
      <b/>
      <sz val="12"/>
      <color rgb="FFFF0000"/>
      <name val="Arial"/>
    </font>
    <font>
      <b/>
      <i/>
      <sz val="12"/>
      <color rgb="FFFF0000"/>
      <name val="Arial"/>
    </font>
    <font>
      <b/>
      <sz val="12"/>
      <name val="Arial"/>
    </font>
    <font>
      <b/>
      <sz val="12"/>
      <color indexed="8"/>
      <name val="Arial"/>
    </font>
    <font>
      <b/>
      <sz val="12"/>
      <color rgb="FF0000FF"/>
      <name val="Arial"/>
    </font>
    <font>
      <b/>
      <i/>
      <sz val="12"/>
      <name val="Arial"/>
    </font>
    <font>
      <b/>
      <i/>
      <sz val="10"/>
      <color theme="1"/>
      <name val="Arial"/>
    </font>
    <font>
      <b/>
      <i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8">
    <xf numFmtId="0" fontId="0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 applyNumberFormat="0" applyFill="0" applyBorder="0" applyProtection="0">
      <alignment vertical="top"/>
    </xf>
    <xf numFmtId="0" fontId="6" fillId="0" borderId="0"/>
    <xf numFmtId="43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9" fillId="2" borderId="1" applyNumberFormat="0" applyAlignment="0" applyProtection="0"/>
    <xf numFmtId="0" fontId="10" fillId="2" borderId="1" applyNumberFormat="0" applyAlignment="0" applyProtection="0"/>
    <xf numFmtId="0" fontId="11" fillId="3" borderId="2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9" fontId="19" fillId="0" borderId="0" xfId="11" applyFont="1"/>
    <xf numFmtId="10" fontId="19" fillId="0" borderId="0" xfId="11" applyNumberFormat="1" applyFont="1"/>
    <xf numFmtId="0" fontId="20" fillId="0" borderId="0" xfId="4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vertical="center"/>
    </xf>
    <xf numFmtId="164" fontId="19" fillId="0" borderId="0" xfId="3" applyNumberFormat="1" applyFont="1" applyFill="1" applyBorder="1" applyAlignment="1" applyProtection="1">
      <alignment vertical="center"/>
    </xf>
    <xf numFmtId="0" fontId="13" fillId="0" borderId="10" xfId="4" applyFont="1" applyBorder="1" applyAlignment="1" applyProtection="1">
      <alignment vertical="center"/>
    </xf>
    <xf numFmtId="166" fontId="13" fillId="0" borderId="7" xfId="1" applyNumberFormat="1" applyFont="1" applyFill="1" applyBorder="1" applyAlignment="1" applyProtection="1">
      <alignment vertical="center"/>
    </xf>
    <xf numFmtId="0" fontId="23" fillId="0" borderId="0" xfId="3" applyFont="1" applyAlignment="1">
      <alignment vertical="center"/>
    </xf>
    <xf numFmtId="166" fontId="13" fillId="0" borderId="9" xfId="1" applyNumberFormat="1" applyFont="1" applyFill="1" applyBorder="1" applyAlignment="1" applyProtection="1">
      <alignment vertical="center"/>
    </xf>
    <xf numFmtId="0" fontId="24" fillId="0" borderId="7" xfId="3" applyNumberFormat="1" applyFont="1" applyFill="1" applyBorder="1" applyAlignment="1" applyProtection="1">
      <alignment horizontal="center" vertical="center" wrapText="1"/>
    </xf>
    <xf numFmtId="165" fontId="19" fillId="0" borderId="7" xfId="1" applyFont="1" applyFill="1" applyBorder="1" applyAlignment="1" applyProtection="1">
      <alignment horizontal="center" vertical="center"/>
    </xf>
    <xf numFmtId="0" fontId="25" fillId="0" borderId="0" xfId="3" applyNumberFormat="1" applyFont="1" applyFill="1" applyBorder="1" applyAlignment="1" applyProtection="1">
      <alignment vertical="center"/>
    </xf>
    <xf numFmtId="164" fontId="22" fillId="0" borderId="0" xfId="3" applyNumberFormat="1" applyFont="1" applyFill="1" applyBorder="1" applyAlignment="1" applyProtection="1">
      <alignment vertical="center"/>
    </xf>
    <xf numFmtId="0" fontId="3" fillId="0" borderId="0" xfId="3" applyFont="1" applyAlignment="1" applyProtection="1">
      <alignment vertical="center"/>
    </xf>
    <xf numFmtId="165" fontId="22" fillId="0" borderId="5" xfId="1" applyNumberFormat="1" applyFont="1" applyFill="1" applyBorder="1" applyAlignment="1" applyProtection="1">
      <alignment vertical="center"/>
    </xf>
    <xf numFmtId="164" fontId="12" fillId="0" borderId="7" xfId="3" applyNumberFormat="1" applyFont="1" applyFill="1" applyBorder="1" applyAlignment="1" applyProtection="1">
      <alignment horizontal="center" vertical="center" wrapText="1"/>
    </xf>
    <xf numFmtId="166" fontId="15" fillId="6" borderId="7" xfId="5" applyNumberFormat="1" applyFont="1" applyFill="1" applyBorder="1" applyAlignment="1" applyProtection="1">
      <alignment vertical="center"/>
      <protection locked="0"/>
    </xf>
    <xf numFmtId="168" fontId="15" fillId="6" borderId="7" xfId="10" applyNumberFormat="1" applyFont="1" applyFill="1" applyBorder="1" applyAlignment="1" applyProtection="1">
      <alignment vertical="center"/>
      <protection locked="0"/>
    </xf>
    <xf numFmtId="164" fontId="19" fillId="0" borderId="13" xfId="3" applyNumberFormat="1" applyFont="1" applyFill="1" applyBorder="1" applyAlignment="1" applyProtection="1">
      <alignment vertical="center"/>
    </xf>
    <xf numFmtId="0" fontId="13" fillId="0" borderId="8" xfId="4" applyFont="1" applyFill="1" applyBorder="1" applyAlignment="1" applyProtection="1">
      <alignment vertical="center"/>
    </xf>
    <xf numFmtId="165" fontId="19" fillId="0" borderId="7" xfId="1" applyNumberFormat="1" applyFont="1" applyFill="1" applyBorder="1" applyAlignment="1" applyProtection="1">
      <alignment horizontal="center" vertical="center"/>
    </xf>
    <xf numFmtId="0" fontId="8" fillId="5" borderId="7" xfId="4" applyFont="1" applyFill="1" applyBorder="1" applyAlignment="1" applyProtection="1">
      <alignment vertical="center"/>
    </xf>
    <xf numFmtId="10" fontId="5" fillId="5" borderId="7" xfId="2" applyNumberFormat="1" applyFont="1" applyFill="1" applyBorder="1" applyAlignment="1" applyProtection="1">
      <alignment vertical="center"/>
    </xf>
    <xf numFmtId="10" fontId="15" fillId="6" borderId="7" xfId="2" applyNumberFormat="1" applyFont="1" applyFill="1" applyBorder="1" applyAlignment="1" applyProtection="1">
      <alignment vertical="center"/>
      <protection locked="0"/>
    </xf>
    <xf numFmtId="164" fontId="18" fillId="0" borderId="9" xfId="3" applyNumberFormat="1" applyFont="1" applyFill="1" applyBorder="1" applyAlignment="1" applyProtection="1">
      <alignment horizontal="center" vertical="center" wrapText="1"/>
    </xf>
    <xf numFmtId="0" fontId="19" fillId="0" borderId="13" xfId="3" applyNumberFormat="1" applyFont="1" applyFill="1" applyBorder="1" applyAlignment="1" applyProtection="1">
      <alignment vertical="center"/>
    </xf>
    <xf numFmtId="0" fontId="19" fillId="0" borderId="12" xfId="3" applyNumberFormat="1" applyFont="1" applyFill="1" applyBorder="1" applyAlignment="1" applyProtection="1">
      <alignment vertical="center"/>
    </xf>
    <xf numFmtId="0" fontId="12" fillId="4" borderId="3" xfId="4" applyFont="1" applyFill="1" applyBorder="1" applyAlignment="1" applyProtection="1">
      <alignment vertical="center"/>
    </xf>
    <xf numFmtId="0" fontId="12" fillId="4" borderId="11" xfId="4" applyFont="1" applyFill="1" applyBorder="1" applyAlignment="1" applyProtection="1">
      <alignment vertical="center"/>
    </xf>
    <xf numFmtId="0" fontId="13" fillId="4" borderId="11" xfId="4" applyFont="1" applyFill="1" applyBorder="1" applyAlignment="1" applyProtection="1">
      <alignment horizontal="center" vertical="center"/>
    </xf>
    <xf numFmtId="0" fontId="13" fillId="4" borderId="4" xfId="4" applyFont="1" applyFill="1" applyBorder="1" applyAlignment="1" applyProtection="1">
      <alignment horizontal="center" vertical="center"/>
    </xf>
    <xf numFmtId="0" fontId="15" fillId="0" borderId="7" xfId="4" applyFont="1" applyBorder="1" applyAlignment="1" applyProtection="1">
      <alignment vertical="center"/>
    </xf>
    <xf numFmtId="164" fontId="14" fillId="0" borderId="7" xfId="3" applyNumberFormat="1" applyFont="1" applyFill="1" applyBorder="1" applyAlignment="1" applyProtection="1">
      <alignment vertical="center"/>
    </xf>
    <xf numFmtId="0" fontId="4" fillId="5" borderId="7" xfId="3" applyFont="1" applyFill="1" applyBorder="1" applyAlignment="1" applyProtection="1">
      <alignment vertical="center"/>
    </xf>
    <xf numFmtId="168" fontId="3" fillId="0" borderId="7" xfId="3" applyNumberFormat="1" applyFont="1" applyBorder="1" applyAlignment="1" applyProtection="1">
      <alignment horizontal="center" vertical="center"/>
    </xf>
    <xf numFmtId="0" fontId="15" fillId="0" borderId="7" xfId="4" applyFont="1" applyBorder="1" applyAlignment="1" applyProtection="1">
      <alignment vertical="center"/>
    </xf>
    <xf numFmtId="0" fontId="21" fillId="6" borderId="11" xfId="3" applyFont="1" applyFill="1" applyBorder="1" applyAlignment="1" applyProtection="1">
      <alignment horizontal="center" vertical="center"/>
    </xf>
    <xf numFmtId="0" fontId="21" fillId="6" borderId="3" xfId="3" applyFont="1" applyFill="1" applyBorder="1" applyAlignment="1" applyProtection="1">
      <alignment horizontal="center" vertical="center"/>
    </xf>
    <xf numFmtId="0" fontId="21" fillId="6" borderId="4" xfId="3" applyFont="1" applyFill="1" applyBorder="1" applyAlignment="1" applyProtection="1">
      <alignment horizontal="center" vertical="center"/>
    </xf>
    <xf numFmtId="0" fontId="21" fillId="6" borderId="14" xfId="3" applyFont="1" applyFill="1" applyBorder="1" applyAlignment="1" applyProtection="1">
      <alignment horizontal="center" vertical="center"/>
    </xf>
    <xf numFmtId="0" fontId="21" fillId="6" borderId="0" xfId="3" applyFont="1" applyFill="1" applyBorder="1" applyAlignment="1" applyProtection="1">
      <alignment horizontal="center" vertical="center"/>
    </xf>
    <xf numFmtId="0" fontId="21" fillId="6" borderId="6" xfId="3" applyFont="1" applyFill="1" applyBorder="1" applyAlignment="1" applyProtection="1">
      <alignment horizontal="center" vertical="center"/>
    </xf>
  </cellXfs>
  <cellStyles count="18">
    <cellStyle name="Comma" xfId="1" builtinId="3"/>
    <cellStyle name="Comma 2" xfId="5"/>
    <cellStyle name="Currency 2" xfId="6"/>
    <cellStyle name="Followed Hyperlink" xfId="13" builtinId="9" hidden="1"/>
    <cellStyle name="Followed Hyperlink" xfId="15" builtinId="9" hidden="1"/>
    <cellStyle name="Followed Hyperlink" xfId="17" builtinId="9" hidden="1"/>
    <cellStyle name="Hyperlink" xfId="12" builtinId="8" hidden="1"/>
    <cellStyle name="Hyperlink" xfId="14" builtinId="8" hidden="1"/>
    <cellStyle name="Hyperlink" xfId="16" builtinId="8" hidden="1"/>
    <cellStyle name="Input 2" xfId="7"/>
    <cellStyle name="Input 3" xfId="8"/>
    <cellStyle name="Normal" xfId="0" builtinId="0"/>
    <cellStyle name="Normal 2" xfId="4"/>
    <cellStyle name="Normal 3" xfId="3"/>
    <cellStyle name="Output 2" xfId="9"/>
    <cellStyle name="Percent" xfId="2" builtinId="5"/>
    <cellStyle name="Percent 2" xfId="10"/>
    <cellStyle name="Percent 3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P74"/>
  <sheetViews>
    <sheetView showGridLines="0" showRowColHeaders="0" showZeros="0" tabSelected="1" zoomScale="120" zoomScaleNormal="120" zoomScalePageLayoutView="120" workbookViewId="0">
      <pane xSplit="2" ySplit="8" topLeftCell="C9" activePane="bottomRight" state="frozen"/>
      <selection pane="topRight" activeCell="B1" sqref="B1"/>
      <selection pane="bottomLeft" activeCell="A9" sqref="A9"/>
      <selection pane="bottomRight" activeCell="D6" sqref="D6"/>
    </sheetView>
  </sheetViews>
  <sheetFormatPr baseColWidth="10" defaultColWidth="9.1640625" defaultRowHeight="15" x14ac:dyDescent="0"/>
  <cols>
    <col min="1" max="1" width="2.83203125" style="1" customWidth="1"/>
    <col min="2" max="2" width="14.1640625" style="1" customWidth="1"/>
    <col min="3" max="3" width="20" style="11" customWidth="1"/>
    <col min="4" max="4" width="16" style="1" customWidth="1"/>
    <col min="5" max="5" width="16" style="7" customWidth="1"/>
    <col min="6" max="7" width="16" style="8" customWidth="1"/>
    <col min="8" max="8" width="16" style="7" customWidth="1"/>
    <col min="9" max="9" width="15.5" style="7" customWidth="1"/>
    <col min="10" max="10" width="9.1640625" style="1"/>
    <col min="11" max="11" width="25.1640625" style="1" hidden="1" customWidth="1"/>
    <col min="12" max="12" width="15.83203125" style="8" hidden="1" customWidth="1"/>
    <col min="13" max="16" width="9.1640625" style="1" hidden="1" customWidth="1"/>
    <col min="17" max="17" width="0" style="1" hidden="1" customWidth="1"/>
    <col min="18" max="16384" width="9.1640625" style="1"/>
  </cols>
  <sheetData>
    <row r="1" spans="1:12" s="2" customFormat="1" ht="23" customHeight="1">
      <c r="B1" s="31" t="s">
        <v>16</v>
      </c>
      <c r="C1" s="32"/>
      <c r="D1" s="32"/>
      <c r="E1" s="32"/>
      <c r="F1" s="32"/>
      <c r="G1" s="33"/>
      <c r="H1" s="34"/>
      <c r="I1" s="3"/>
      <c r="J1" s="4"/>
      <c r="K1" s="4"/>
      <c r="L1" s="8"/>
    </row>
    <row r="2" spans="1:12" s="2" customFormat="1" ht="16" customHeight="1">
      <c r="B2" s="39" t="s">
        <v>9</v>
      </c>
      <c r="C2" s="39"/>
      <c r="D2" s="20">
        <v>100000</v>
      </c>
      <c r="E2" s="41" t="s">
        <v>10</v>
      </c>
      <c r="F2" s="40"/>
      <c r="G2" s="40"/>
      <c r="H2" s="42"/>
      <c r="I2" s="3"/>
      <c r="J2" s="5"/>
      <c r="K2" s="5"/>
      <c r="L2" s="8"/>
    </row>
    <row r="3" spans="1:12" ht="16" customHeight="1">
      <c r="A3" s="2"/>
      <c r="B3" s="35" t="s">
        <v>11</v>
      </c>
      <c r="C3" s="36"/>
      <c r="D3" s="20">
        <v>36</v>
      </c>
      <c r="E3" s="43"/>
      <c r="F3" s="44"/>
      <c r="G3" s="44"/>
      <c r="H3" s="45"/>
      <c r="I3" s="3"/>
      <c r="J3" s="5"/>
      <c r="K3" s="5"/>
    </row>
    <row r="4" spans="1:12" ht="16" customHeight="1">
      <c r="A4" s="2"/>
      <c r="B4" s="35" t="s">
        <v>12</v>
      </c>
      <c r="C4" s="36"/>
      <c r="D4" s="27">
        <v>0.14000000000000001</v>
      </c>
      <c r="E4" s="43"/>
      <c r="F4" s="44"/>
      <c r="G4" s="44"/>
      <c r="H4" s="45"/>
      <c r="I4" s="3"/>
    </row>
    <row r="5" spans="1:12" ht="16" customHeight="1">
      <c r="A5" s="2"/>
      <c r="B5" s="35" t="s">
        <v>13</v>
      </c>
      <c r="C5" s="36"/>
      <c r="D5" s="21">
        <v>42217</v>
      </c>
      <c r="E5" s="43"/>
      <c r="F5" s="44"/>
      <c r="G5" s="44"/>
      <c r="H5" s="45"/>
      <c r="I5" s="6"/>
    </row>
    <row r="6" spans="1:12">
      <c r="B6" s="35" t="s">
        <v>17</v>
      </c>
      <c r="C6" s="35"/>
      <c r="D6" s="27">
        <v>5.4999999999999997E-3</v>
      </c>
      <c r="E6" s="43"/>
      <c r="F6" s="44"/>
      <c r="G6" s="44"/>
      <c r="H6" s="45"/>
    </row>
    <row r="7" spans="1:12">
      <c r="B7" s="25" t="s">
        <v>15</v>
      </c>
      <c r="C7" s="37"/>
      <c r="D7" s="26">
        <f>+D4+D6</f>
        <v>0.14550000000000002</v>
      </c>
      <c r="E7" s="29"/>
      <c r="F7" s="22"/>
      <c r="G7" s="22"/>
      <c r="H7" s="30"/>
    </row>
    <row r="8" spans="1:12" ht="26">
      <c r="B8" s="28" t="s">
        <v>0</v>
      </c>
      <c r="C8" s="28" t="s">
        <v>14</v>
      </c>
      <c r="D8" s="28" t="s">
        <v>2</v>
      </c>
      <c r="E8" s="28" t="s">
        <v>3</v>
      </c>
      <c r="F8" s="28" t="s">
        <v>4</v>
      </c>
      <c r="G8" s="28" t="s">
        <v>5</v>
      </c>
      <c r="H8" s="28" t="s">
        <v>8</v>
      </c>
      <c r="L8" s="1"/>
    </row>
    <row r="9" spans="1:12" ht="16" customHeight="1">
      <c r="B9" s="13">
        <v>1</v>
      </c>
      <c r="C9" s="38">
        <f>IF(D$3-B9&gt;=0,D5,0)</f>
        <v>42217</v>
      </c>
      <c r="D9" s="14">
        <f t="shared" ref="D9:D40" si="0">IF(B9&lt;=$D$3,L$9,0)</f>
        <v>3444.536742838492</v>
      </c>
      <c r="E9" s="14">
        <f>+D2*(D4/12)</f>
        <v>1166.6666666666667</v>
      </c>
      <c r="F9" s="14">
        <f t="shared" ref="F9:F40" si="1">L15-E9</f>
        <v>2251.0963091358954</v>
      </c>
      <c r="G9" s="14">
        <f>+D2-F9</f>
        <v>97748.903690864099</v>
      </c>
      <c r="H9" s="14">
        <f t="shared" ref="H9:H40" si="2">+(D9-L15)</f>
        <v>26.773767035930177</v>
      </c>
      <c r="K9" s="9" t="s">
        <v>6</v>
      </c>
      <c r="L9" s="10">
        <f>PMT(D7/12,D3,D2)*-1</f>
        <v>3444.536742838492</v>
      </c>
    </row>
    <row r="10" spans="1:12" ht="16" customHeight="1">
      <c r="B10" s="13">
        <f t="shared" ref="B10:B68" si="3">B9+1</f>
        <v>2</v>
      </c>
      <c r="C10" s="38">
        <f>IF(D$3-B10&gt;=0,DATE(YEAR(C9),MONTH(C9)+1,DAY(C9)),0)</f>
        <v>42248</v>
      </c>
      <c r="D10" s="14">
        <f t="shared" si="0"/>
        <v>3444.536742838492</v>
      </c>
      <c r="E10" s="14">
        <f t="shared" ref="E10:E41" si="4">G9*(D$4/12)</f>
        <v>1140.4038763934145</v>
      </c>
      <c r="F10" s="14">
        <f t="shared" si="1"/>
        <v>2277.3590994091473</v>
      </c>
      <c r="G10" s="14">
        <f t="shared" ref="G10:G68" si="5">G9-F10</f>
        <v>95471.544591454949</v>
      </c>
      <c r="H10" s="14">
        <f t="shared" si="2"/>
        <v>26.773767035930177</v>
      </c>
      <c r="K10" s="23" t="s">
        <v>7</v>
      </c>
      <c r="L10" s="12">
        <f>PMT(D4/12,D3,D2)*-1</f>
        <v>3417.7629758025619</v>
      </c>
    </row>
    <row r="11" spans="1:12" ht="16" customHeight="1">
      <c r="B11" s="13">
        <f t="shared" si="3"/>
        <v>3</v>
      </c>
      <c r="C11" s="38">
        <f t="shared" ref="C11:C68" si="6">IF(D$3-B11&gt;=0,DATE(YEAR(C10),MONTH(C10)+1,DAY(C10)),0)</f>
        <v>42278</v>
      </c>
      <c r="D11" s="14">
        <f t="shared" si="0"/>
        <v>3444.536742838492</v>
      </c>
      <c r="E11" s="14">
        <f t="shared" si="4"/>
        <v>1113.8346869003078</v>
      </c>
      <c r="F11" s="14">
        <f t="shared" si="1"/>
        <v>2303.9282889022543</v>
      </c>
      <c r="G11" s="14">
        <f t="shared" si="5"/>
        <v>93167.616302552691</v>
      </c>
      <c r="H11" s="14">
        <f t="shared" si="2"/>
        <v>26.773767035930177</v>
      </c>
    </row>
    <row r="12" spans="1:12" ht="16" customHeight="1" thickBot="1">
      <c r="B12" s="13">
        <f t="shared" si="3"/>
        <v>4</v>
      </c>
      <c r="C12" s="38">
        <f t="shared" si="6"/>
        <v>42309</v>
      </c>
      <c r="D12" s="14">
        <f t="shared" si="0"/>
        <v>3444.536742838492</v>
      </c>
      <c r="E12" s="14">
        <f t="shared" si="4"/>
        <v>1086.9555235297814</v>
      </c>
      <c r="F12" s="14">
        <f t="shared" si="1"/>
        <v>2330.8074522727802</v>
      </c>
      <c r="G12" s="14">
        <f t="shared" si="5"/>
        <v>90836.808850279907</v>
      </c>
      <c r="H12" s="14">
        <f t="shared" si="2"/>
        <v>26.773767035930177</v>
      </c>
      <c r="I12" s="15"/>
      <c r="L12" s="16"/>
    </row>
    <row r="13" spans="1:12" s="17" customFormat="1" ht="16" customHeight="1">
      <c r="B13" s="13">
        <f t="shared" si="3"/>
        <v>5</v>
      </c>
      <c r="C13" s="38">
        <f t="shared" si="6"/>
        <v>42339</v>
      </c>
      <c r="D13" s="14">
        <f t="shared" si="0"/>
        <v>3444.536742838492</v>
      </c>
      <c r="E13" s="14">
        <f t="shared" si="4"/>
        <v>1059.7627699199322</v>
      </c>
      <c r="F13" s="14">
        <f t="shared" si="1"/>
        <v>2358.0002058826294</v>
      </c>
      <c r="G13" s="14">
        <f t="shared" si="5"/>
        <v>88478.808644397272</v>
      </c>
      <c r="H13" s="14">
        <f t="shared" si="2"/>
        <v>26.773767035930177</v>
      </c>
      <c r="L13" s="18">
        <f>SUM(L15:L74)</f>
        <v>123039.4671288922</v>
      </c>
    </row>
    <row r="14" spans="1:12" s="17" customFormat="1" ht="16" customHeight="1">
      <c r="B14" s="13">
        <f t="shared" si="3"/>
        <v>6</v>
      </c>
      <c r="C14" s="38">
        <f t="shared" si="6"/>
        <v>42370</v>
      </c>
      <c r="D14" s="14">
        <f t="shared" si="0"/>
        <v>3444.536742838492</v>
      </c>
      <c r="E14" s="14">
        <f t="shared" si="4"/>
        <v>1032.2527675179683</v>
      </c>
      <c r="F14" s="14">
        <f t="shared" si="1"/>
        <v>2385.5102082845933</v>
      </c>
      <c r="G14" s="14">
        <f t="shared" si="5"/>
        <v>86093.298436112673</v>
      </c>
      <c r="H14" s="14">
        <f t="shared" si="2"/>
        <v>26.773767035930177</v>
      </c>
      <c r="L14" s="19" t="s">
        <v>1</v>
      </c>
    </row>
    <row r="15" spans="1:12" s="17" customFormat="1" ht="16" customHeight="1">
      <c r="B15" s="13">
        <f t="shared" si="3"/>
        <v>7</v>
      </c>
      <c r="C15" s="38">
        <f t="shared" si="6"/>
        <v>42401</v>
      </c>
      <c r="D15" s="14">
        <f t="shared" si="0"/>
        <v>3444.536742838492</v>
      </c>
      <c r="E15" s="14">
        <f t="shared" si="4"/>
        <v>1004.4218150879813</v>
      </c>
      <c r="F15" s="14">
        <f t="shared" si="1"/>
        <v>2413.3411607145808</v>
      </c>
      <c r="G15" s="14">
        <f t="shared" si="5"/>
        <v>83679.95727539809</v>
      </c>
      <c r="H15" s="14">
        <f t="shared" si="2"/>
        <v>26.773767035930177</v>
      </c>
      <c r="L15" s="14">
        <f t="shared" ref="L15:L46" si="7">IF(B9&lt;=$D$3,$L$10,0)</f>
        <v>3417.7629758025619</v>
      </c>
    </row>
    <row r="16" spans="1:12" s="17" customFormat="1" ht="16" customHeight="1">
      <c r="B16" s="13">
        <f t="shared" si="3"/>
        <v>8</v>
      </c>
      <c r="C16" s="38">
        <f t="shared" si="6"/>
        <v>42430</v>
      </c>
      <c r="D16" s="14">
        <f t="shared" si="0"/>
        <v>3444.536742838492</v>
      </c>
      <c r="E16" s="14">
        <f t="shared" si="4"/>
        <v>976.26616821297773</v>
      </c>
      <c r="F16" s="14">
        <f t="shared" si="1"/>
        <v>2441.496807589584</v>
      </c>
      <c r="G16" s="14">
        <f t="shared" si="5"/>
        <v>81238.460467808502</v>
      </c>
      <c r="H16" s="14">
        <f t="shared" si="2"/>
        <v>26.773767035930177</v>
      </c>
      <c r="L16" s="14">
        <f t="shared" si="7"/>
        <v>3417.7629758025619</v>
      </c>
    </row>
    <row r="17" spans="2:12" s="17" customFormat="1" ht="16" customHeight="1">
      <c r="B17" s="13">
        <f t="shared" si="3"/>
        <v>9</v>
      </c>
      <c r="C17" s="38">
        <f t="shared" si="6"/>
        <v>42461</v>
      </c>
      <c r="D17" s="14">
        <f t="shared" si="0"/>
        <v>3444.536742838492</v>
      </c>
      <c r="E17" s="14">
        <f t="shared" si="4"/>
        <v>947.78203879109924</v>
      </c>
      <c r="F17" s="14">
        <f t="shared" si="1"/>
        <v>2469.9809370114626</v>
      </c>
      <c r="G17" s="14">
        <f t="shared" si="5"/>
        <v>78768.479530797034</v>
      </c>
      <c r="H17" s="14">
        <f t="shared" si="2"/>
        <v>26.773767035930177</v>
      </c>
      <c r="L17" s="14">
        <f t="shared" si="7"/>
        <v>3417.7629758025619</v>
      </c>
    </row>
    <row r="18" spans="2:12" s="17" customFormat="1" ht="16" customHeight="1">
      <c r="B18" s="13">
        <f t="shared" si="3"/>
        <v>10</v>
      </c>
      <c r="C18" s="38">
        <f t="shared" si="6"/>
        <v>42491</v>
      </c>
      <c r="D18" s="14">
        <f t="shared" si="0"/>
        <v>3444.536742838492</v>
      </c>
      <c r="E18" s="14">
        <f t="shared" si="4"/>
        <v>918.96559452596546</v>
      </c>
      <c r="F18" s="14">
        <f t="shared" si="1"/>
        <v>2498.7973812765963</v>
      </c>
      <c r="G18" s="14">
        <f t="shared" si="5"/>
        <v>76269.682149520435</v>
      </c>
      <c r="H18" s="14">
        <f t="shared" si="2"/>
        <v>26.773767035930177</v>
      </c>
      <c r="L18" s="14">
        <f t="shared" si="7"/>
        <v>3417.7629758025619</v>
      </c>
    </row>
    <row r="19" spans="2:12" s="17" customFormat="1" ht="16" customHeight="1">
      <c r="B19" s="13">
        <f t="shared" si="3"/>
        <v>11</v>
      </c>
      <c r="C19" s="38">
        <f t="shared" si="6"/>
        <v>42522</v>
      </c>
      <c r="D19" s="14">
        <f t="shared" si="0"/>
        <v>3444.536742838492</v>
      </c>
      <c r="E19" s="14">
        <f t="shared" si="4"/>
        <v>889.8129584110718</v>
      </c>
      <c r="F19" s="14">
        <f t="shared" si="1"/>
        <v>2527.9500173914903</v>
      </c>
      <c r="G19" s="14">
        <f t="shared" si="5"/>
        <v>73741.732132128949</v>
      </c>
      <c r="H19" s="14">
        <f t="shared" si="2"/>
        <v>26.773767035930177</v>
      </c>
      <c r="L19" s="14">
        <f t="shared" si="7"/>
        <v>3417.7629758025619</v>
      </c>
    </row>
    <row r="20" spans="2:12" s="17" customFormat="1" ht="16" customHeight="1">
      <c r="B20" s="13">
        <f t="shared" si="3"/>
        <v>12</v>
      </c>
      <c r="C20" s="38">
        <f t="shared" si="6"/>
        <v>42552</v>
      </c>
      <c r="D20" s="14">
        <f t="shared" si="0"/>
        <v>3444.536742838492</v>
      </c>
      <c r="E20" s="14">
        <f t="shared" si="4"/>
        <v>860.32020820817115</v>
      </c>
      <c r="F20" s="14">
        <f t="shared" si="1"/>
        <v>2557.4427675943907</v>
      </c>
      <c r="G20" s="14">
        <f t="shared" si="5"/>
        <v>71184.289364534561</v>
      </c>
      <c r="H20" s="14">
        <f t="shared" si="2"/>
        <v>26.773767035930177</v>
      </c>
      <c r="L20" s="14">
        <f t="shared" si="7"/>
        <v>3417.7629758025619</v>
      </c>
    </row>
    <row r="21" spans="2:12" s="17" customFormat="1" ht="16" customHeight="1">
      <c r="B21" s="13">
        <f t="shared" si="3"/>
        <v>13</v>
      </c>
      <c r="C21" s="38">
        <f t="shared" si="6"/>
        <v>42583</v>
      </c>
      <c r="D21" s="14">
        <f t="shared" si="0"/>
        <v>3444.536742838492</v>
      </c>
      <c r="E21" s="14">
        <f t="shared" si="4"/>
        <v>830.48337591956988</v>
      </c>
      <c r="F21" s="14">
        <f t="shared" si="1"/>
        <v>2587.279599882992</v>
      </c>
      <c r="G21" s="14">
        <f t="shared" si="5"/>
        <v>68597.009764651564</v>
      </c>
      <c r="H21" s="14">
        <f t="shared" si="2"/>
        <v>26.773767035930177</v>
      </c>
      <c r="L21" s="14">
        <f t="shared" si="7"/>
        <v>3417.7629758025619</v>
      </c>
    </row>
    <row r="22" spans="2:12" s="17" customFormat="1" ht="16" customHeight="1">
      <c r="B22" s="13">
        <f t="shared" si="3"/>
        <v>14</v>
      </c>
      <c r="C22" s="38">
        <f t="shared" si="6"/>
        <v>42614</v>
      </c>
      <c r="D22" s="14">
        <f t="shared" si="0"/>
        <v>3444.536742838492</v>
      </c>
      <c r="E22" s="14">
        <f t="shared" si="4"/>
        <v>800.29844725426824</v>
      </c>
      <c r="F22" s="14">
        <f t="shared" si="1"/>
        <v>2617.4645285482939</v>
      </c>
      <c r="G22" s="14">
        <f t="shared" si="5"/>
        <v>65979.545236103266</v>
      </c>
      <c r="H22" s="14">
        <f t="shared" si="2"/>
        <v>26.773767035930177</v>
      </c>
      <c r="L22" s="14">
        <f t="shared" si="7"/>
        <v>3417.7629758025619</v>
      </c>
    </row>
    <row r="23" spans="2:12" s="17" customFormat="1" ht="16" customHeight="1">
      <c r="B23" s="13">
        <f t="shared" si="3"/>
        <v>15</v>
      </c>
      <c r="C23" s="38">
        <f t="shared" si="6"/>
        <v>42644</v>
      </c>
      <c r="D23" s="14">
        <f t="shared" si="0"/>
        <v>3444.536742838492</v>
      </c>
      <c r="E23" s="14">
        <f t="shared" si="4"/>
        <v>769.76136108787148</v>
      </c>
      <c r="F23" s="14">
        <f t="shared" si="1"/>
        <v>2648.0016147146903</v>
      </c>
      <c r="G23" s="14">
        <f t="shared" si="5"/>
        <v>63331.543621388577</v>
      </c>
      <c r="H23" s="14">
        <f t="shared" si="2"/>
        <v>26.773767035930177</v>
      </c>
      <c r="L23" s="14">
        <f t="shared" si="7"/>
        <v>3417.7629758025619</v>
      </c>
    </row>
    <row r="24" spans="2:12" s="17" customFormat="1" ht="16" customHeight="1">
      <c r="B24" s="13">
        <f t="shared" si="3"/>
        <v>16</v>
      </c>
      <c r="C24" s="38">
        <f t="shared" si="6"/>
        <v>42675</v>
      </c>
      <c r="D24" s="14">
        <f t="shared" si="0"/>
        <v>3444.536742838492</v>
      </c>
      <c r="E24" s="14">
        <f t="shared" si="4"/>
        <v>738.8680089162001</v>
      </c>
      <c r="F24" s="14">
        <f t="shared" si="1"/>
        <v>2678.8949668863615</v>
      </c>
      <c r="G24" s="14">
        <f t="shared" si="5"/>
        <v>60652.648654502213</v>
      </c>
      <c r="H24" s="14">
        <f t="shared" si="2"/>
        <v>26.773767035930177</v>
      </c>
      <c r="L24" s="14">
        <f t="shared" si="7"/>
        <v>3417.7629758025619</v>
      </c>
    </row>
    <row r="25" spans="2:12" s="17" customFormat="1" ht="16" customHeight="1">
      <c r="B25" s="13">
        <f t="shared" si="3"/>
        <v>17</v>
      </c>
      <c r="C25" s="38">
        <f t="shared" si="6"/>
        <v>42705</v>
      </c>
      <c r="D25" s="14">
        <f t="shared" si="0"/>
        <v>3444.536742838492</v>
      </c>
      <c r="E25" s="14">
        <f t="shared" si="4"/>
        <v>707.6142343025258</v>
      </c>
      <c r="F25" s="14">
        <f t="shared" si="1"/>
        <v>2710.1487415000361</v>
      </c>
      <c r="G25" s="14">
        <f t="shared" si="5"/>
        <v>57942.499913002175</v>
      </c>
      <c r="H25" s="14">
        <f t="shared" si="2"/>
        <v>26.773767035930177</v>
      </c>
      <c r="L25" s="14">
        <f t="shared" si="7"/>
        <v>3417.7629758025619</v>
      </c>
    </row>
    <row r="26" spans="2:12" s="17" customFormat="1" ht="16" customHeight="1">
      <c r="B26" s="13">
        <f t="shared" si="3"/>
        <v>18</v>
      </c>
      <c r="C26" s="38">
        <f t="shared" si="6"/>
        <v>42736</v>
      </c>
      <c r="D26" s="14">
        <f t="shared" si="0"/>
        <v>3444.536742838492</v>
      </c>
      <c r="E26" s="14">
        <f t="shared" si="4"/>
        <v>675.99583231835879</v>
      </c>
      <c r="F26" s="14">
        <f t="shared" si="1"/>
        <v>2741.7671434842032</v>
      </c>
      <c r="G26" s="14">
        <f t="shared" si="5"/>
        <v>55200.73276951797</v>
      </c>
      <c r="H26" s="14">
        <f t="shared" si="2"/>
        <v>26.773767035930177</v>
      </c>
      <c r="L26" s="14">
        <f t="shared" si="7"/>
        <v>3417.7629758025619</v>
      </c>
    </row>
    <row r="27" spans="2:12" s="17" customFormat="1" ht="16" customHeight="1">
      <c r="B27" s="13">
        <f t="shared" si="3"/>
        <v>19</v>
      </c>
      <c r="C27" s="38">
        <f t="shared" si="6"/>
        <v>42767</v>
      </c>
      <c r="D27" s="14">
        <f t="shared" si="0"/>
        <v>3444.536742838492</v>
      </c>
      <c r="E27" s="14">
        <f t="shared" si="4"/>
        <v>644.00854897770967</v>
      </c>
      <c r="F27" s="14">
        <f t="shared" si="1"/>
        <v>2773.7544268248521</v>
      </c>
      <c r="G27" s="14">
        <f t="shared" si="5"/>
        <v>52426.978342693117</v>
      </c>
      <c r="H27" s="14">
        <f t="shared" si="2"/>
        <v>26.773767035930177</v>
      </c>
      <c r="L27" s="14">
        <f t="shared" si="7"/>
        <v>3417.7629758025619</v>
      </c>
    </row>
    <row r="28" spans="2:12" s="17" customFormat="1" ht="16" customHeight="1">
      <c r="B28" s="13">
        <f t="shared" si="3"/>
        <v>20</v>
      </c>
      <c r="C28" s="38">
        <f t="shared" si="6"/>
        <v>42795</v>
      </c>
      <c r="D28" s="14">
        <f t="shared" si="0"/>
        <v>3444.536742838492</v>
      </c>
      <c r="E28" s="14">
        <f t="shared" si="4"/>
        <v>611.64808066475302</v>
      </c>
      <c r="F28" s="14">
        <f t="shared" si="1"/>
        <v>2806.1148951378091</v>
      </c>
      <c r="G28" s="14">
        <f t="shared" si="5"/>
        <v>49620.863447555312</v>
      </c>
      <c r="H28" s="14">
        <f t="shared" si="2"/>
        <v>26.773767035930177</v>
      </c>
      <c r="L28" s="14">
        <f t="shared" si="7"/>
        <v>3417.7629758025619</v>
      </c>
    </row>
    <row r="29" spans="2:12" s="17" customFormat="1" ht="16" customHeight="1">
      <c r="B29" s="13">
        <f t="shared" si="3"/>
        <v>21</v>
      </c>
      <c r="C29" s="38">
        <f t="shared" si="6"/>
        <v>42826</v>
      </c>
      <c r="D29" s="14">
        <f t="shared" si="0"/>
        <v>3444.536742838492</v>
      </c>
      <c r="E29" s="14">
        <f t="shared" si="4"/>
        <v>578.91007355481202</v>
      </c>
      <c r="F29" s="14">
        <f t="shared" si="1"/>
        <v>2838.8529022477496</v>
      </c>
      <c r="G29" s="14">
        <f t="shared" si="5"/>
        <v>46782.010545307559</v>
      </c>
      <c r="H29" s="14">
        <f t="shared" si="2"/>
        <v>26.773767035930177</v>
      </c>
      <c r="L29" s="14">
        <f t="shared" si="7"/>
        <v>3417.7629758025619</v>
      </c>
    </row>
    <row r="30" spans="2:12" s="17" customFormat="1" ht="16" customHeight="1">
      <c r="B30" s="13">
        <f t="shared" si="3"/>
        <v>22</v>
      </c>
      <c r="C30" s="38">
        <f t="shared" si="6"/>
        <v>42856</v>
      </c>
      <c r="D30" s="14">
        <f t="shared" si="0"/>
        <v>3444.536742838492</v>
      </c>
      <c r="E30" s="14">
        <f t="shared" si="4"/>
        <v>545.79012302858825</v>
      </c>
      <c r="F30" s="14">
        <f t="shared" si="1"/>
        <v>2871.9728527739735</v>
      </c>
      <c r="G30" s="14">
        <f t="shared" si="5"/>
        <v>43910.037692533588</v>
      </c>
      <c r="H30" s="14">
        <f t="shared" si="2"/>
        <v>26.773767035930177</v>
      </c>
      <c r="L30" s="14">
        <f t="shared" si="7"/>
        <v>3417.7629758025619</v>
      </c>
    </row>
    <row r="31" spans="2:12" s="17" customFormat="1" ht="16" customHeight="1">
      <c r="B31" s="13">
        <f t="shared" si="3"/>
        <v>23</v>
      </c>
      <c r="C31" s="38">
        <f t="shared" si="6"/>
        <v>42887</v>
      </c>
      <c r="D31" s="14">
        <f t="shared" si="0"/>
        <v>3444.536742838492</v>
      </c>
      <c r="E31" s="14">
        <f t="shared" si="4"/>
        <v>512.2837730795585</v>
      </c>
      <c r="F31" s="14">
        <f t="shared" si="1"/>
        <v>2905.4792027230033</v>
      </c>
      <c r="G31" s="14">
        <f t="shared" si="5"/>
        <v>41004.558489810588</v>
      </c>
      <c r="H31" s="14">
        <f t="shared" si="2"/>
        <v>26.773767035930177</v>
      </c>
      <c r="L31" s="14">
        <f t="shared" si="7"/>
        <v>3417.7629758025619</v>
      </c>
    </row>
    <row r="32" spans="2:12" s="17" customFormat="1" ht="16" customHeight="1">
      <c r="B32" s="13">
        <f t="shared" si="3"/>
        <v>24</v>
      </c>
      <c r="C32" s="38">
        <f t="shared" si="6"/>
        <v>42917</v>
      </c>
      <c r="D32" s="14">
        <f t="shared" si="0"/>
        <v>3444.536742838492</v>
      </c>
      <c r="E32" s="14">
        <f t="shared" si="4"/>
        <v>478.38651571445689</v>
      </c>
      <c r="F32" s="14">
        <f t="shared" si="1"/>
        <v>2939.376460088105</v>
      </c>
      <c r="G32" s="14">
        <f t="shared" si="5"/>
        <v>38065.182029722484</v>
      </c>
      <c r="H32" s="14">
        <f t="shared" si="2"/>
        <v>26.773767035930177</v>
      </c>
      <c r="L32" s="14">
        <f t="shared" si="7"/>
        <v>3417.7629758025619</v>
      </c>
    </row>
    <row r="33" spans="2:12" s="17" customFormat="1" ht="16" customHeight="1">
      <c r="B33" s="13">
        <f t="shared" si="3"/>
        <v>25</v>
      </c>
      <c r="C33" s="38">
        <f t="shared" si="6"/>
        <v>42948</v>
      </c>
      <c r="D33" s="14">
        <f t="shared" si="0"/>
        <v>3444.536742838492</v>
      </c>
      <c r="E33" s="14">
        <f t="shared" si="4"/>
        <v>444.09379034676232</v>
      </c>
      <c r="F33" s="14">
        <f t="shared" si="1"/>
        <v>2973.6691854557994</v>
      </c>
      <c r="G33" s="14">
        <f t="shared" si="5"/>
        <v>35091.512844266683</v>
      </c>
      <c r="H33" s="14">
        <f t="shared" si="2"/>
        <v>26.773767035930177</v>
      </c>
      <c r="L33" s="14">
        <f t="shared" si="7"/>
        <v>3417.7629758025619</v>
      </c>
    </row>
    <row r="34" spans="2:12" s="17" customFormat="1" ht="16" customHeight="1">
      <c r="B34" s="13">
        <f t="shared" si="3"/>
        <v>26</v>
      </c>
      <c r="C34" s="38">
        <f t="shared" si="6"/>
        <v>42979</v>
      </c>
      <c r="D34" s="14">
        <f t="shared" si="0"/>
        <v>3444.536742838492</v>
      </c>
      <c r="E34" s="14">
        <f t="shared" si="4"/>
        <v>409.40098318311129</v>
      </c>
      <c r="F34" s="14">
        <f t="shared" si="1"/>
        <v>3008.3619926194506</v>
      </c>
      <c r="G34" s="14">
        <f t="shared" si="5"/>
        <v>32083.150851647231</v>
      </c>
      <c r="H34" s="14">
        <f t="shared" si="2"/>
        <v>26.773767035930177</v>
      </c>
      <c r="L34" s="14">
        <f t="shared" si="7"/>
        <v>3417.7629758025619</v>
      </c>
    </row>
    <row r="35" spans="2:12" s="17" customFormat="1" ht="16" customHeight="1">
      <c r="B35" s="13">
        <f t="shared" si="3"/>
        <v>27</v>
      </c>
      <c r="C35" s="38">
        <f t="shared" si="6"/>
        <v>43009</v>
      </c>
      <c r="D35" s="14">
        <f t="shared" si="0"/>
        <v>3444.536742838492</v>
      </c>
      <c r="E35" s="14">
        <f t="shared" si="4"/>
        <v>374.30342660255104</v>
      </c>
      <c r="F35" s="14">
        <f t="shared" si="1"/>
        <v>3043.4595492000108</v>
      </c>
      <c r="G35" s="14">
        <f t="shared" si="5"/>
        <v>29039.69130244722</v>
      </c>
      <c r="H35" s="14">
        <f t="shared" si="2"/>
        <v>26.773767035930177</v>
      </c>
      <c r="L35" s="14">
        <f t="shared" si="7"/>
        <v>3417.7629758025619</v>
      </c>
    </row>
    <row r="36" spans="2:12" s="17" customFormat="1" ht="16" customHeight="1">
      <c r="B36" s="13">
        <f t="shared" si="3"/>
        <v>28</v>
      </c>
      <c r="C36" s="38">
        <f t="shared" si="6"/>
        <v>43040</v>
      </c>
      <c r="D36" s="14">
        <f t="shared" si="0"/>
        <v>3444.536742838492</v>
      </c>
      <c r="E36" s="14">
        <f t="shared" si="4"/>
        <v>338.79639852855092</v>
      </c>
      <c r="F36" s="14">
        <f t="shared" si="1"/>
        <v>3078.9665772740109</v>
      </c>
      <c r="G36" s="14">
        <f t="shared" si="5"/>
        <v>25960.724725173208</v>
      </c>
      <c r="H36" s="14">
        <f t="shared" si="2"/>
        <v>26.773767035930177</v>
      </c>
      <c r="L36" s="14">
        <f t="shared" si="7"/>
        <v>3417.7629758025619</v>
      </c>
    </row>
    <row r="37" spans="2:12" s="17" customFormat="1" ht="16" customHeight="1">
      <c r="B37" s="13">
        <f t="shared" si="3"/>
        <v>29</v>
      </c>
      <c r="C37" s="38">
        <f t="shared" si="6"/>
        <v>43070</v>
      </c>
      <c r="D37" s="14">
        <f t="shared" si="0"/>
        <v>3444.536742838492</v>
      </c>
      <c r="E37" s="14">
        <f t="shared" si="4"/>
        <v>302.87512179368741</v>
      </c>
      <c r="F37" s="14">
        <f t="shared" si="1"/>
        <v>3114.8878540088745</v>
      </c>
      <c r="G37" s="14">
        <f t="shared" si="5"/>
        <v>22845.836871164334</v>
      </c>
      <c r="H37" s="14">
        <f t="shared" si="2"/>
        <v>26.773767035930177</v>
      </c>
      <c r="L37" s="14">
        <f t="shared" si="7"/>
        <v>3417.7629758025619</v>
      </c>
    </row>
    <row r="38" spans="2:12" s="17" customFormat="1" ht="16" customHeight="1">
      <c r="B38" s="13">
        <f t="shared" si="3"/>
        <v>30</v>
      </c>
      <c r="C38" s="38">
        <f t="shared" si="6"/>
        <v>43101</v>
      </c>
      <c r="D38" s="14">
        <f t="shared" si="0"/>
        <v>3444.536742838492</v>
      </c>
      <c r="E38" s="14">
        <f t="shared" si="4"/>
        <v>266.53476349691726</v>
      </c>
      <c r="F38" s="14">
        <f t="shared" si="1"/>
        <v>3151.2282123056448</v>
      </c>
      <c r="G38" s="14">
        <f t="shared" si="5"/>
        <v>19694.608658858691</v>
      </c>
      <c r="H38" s="14">
        <f t="shared" si="2"/>
        <v>26.773767035930177</v>
      </c>
      <c r="L38" s="14">
        <f t="shared" si="7"/>
        <v>3417.7629758025619</v>
      </c>
    </row>
    <row r="39" spans="2:12" s="17" customFormat="1" ht="16" customHeight="1">
      <c r="B39" s="13">
        <f t="shared" si="3"/>
        <v>31</v>
      </c>
      <c r="C39" s="38">
        <f t="shared" si="6"/>
        <v>43132</v>
      </c>
      <c r="D39" s="14">
        <f t="shared" si="0"/>
        <v>3444.536742838492</v>
      </c>
      <c r="E39" s="14">
        <f t="shared" si="4"/>
        <v>229.77043435335142</v>
      </c>
      <c r="F39" s="14">
        <f t="shared" si="1"/>
        <v>3187.9925414492104</v>
      </c>
      <c r="G39" s="14">
        <f t="shared" si="5"/>
        <v>16506.616117409481</v>
      </c>
      <c r="H39" s="14">
        <f t="shared" si="2"/>
        <v>26.773767035930177</v>
      </c>
      <c r="L39" s="14">
        <f t="shared" si="7"/>
        <v>3417.7629758025619</v>
      </c>
    </row>
    <row r="40" spans="2:12" s="17" customFormat="1" ht="16" customHeight="1">
      <c r="B40" s="13">
        <f t="shared" si="3"/>
        <v>32</v>
      </c>
      <c r="C40" s="38">
        <f t="shared" si="6"/>
        <v>43160</v>
      </c>
      <c r="D40" s="14">
        <f t="shared" si="0"/>
        <v>3444.536742838492</v>
      </c>
      <c r="E40" s="14">
        <f t="shared" si="4"/>
        <v>192.57718803644397</v>
      </c>
      <c r="F40" s="14">
        <f t="shared" si="1"/>
        <v>3225.1857877661178</v>
      </c>
      <c r="G40" s="14">
        <f t="shared" si="5"/>
        <v>13281.430329643365</v>
      </c>
      <c r="H40" s="14">
        <f t="shared" si="2"/>
        <v>26.773767035930177</v>
      </c>
      <c r="L40" s="14">
        <f t="shared" si="7"/>
        <v>3417.7629758025619</v>
      </c>
    </row>
    <row r="41" spans="2:12" s="17" customFormat="1" ht="16" customHeight="1">
      <c r="B41" s="13">
        <f t="shared" si="3"/>
        <v>33</v>
      </c>
      <c r="C41" s="38">
        <f t="shared" si="6"/>
        <v>43191</v>
      </c>
      <c r="D41" s="14">
        <f t="shared" ref="D41:D68" si="8">IF(B41&lt;=$D$3,L$9,0)</f>
        <v>3444.536742838492</v>
      </c>
      <c r="E41" s="14">
        <f t="shared" si="4"/>
        <v>154.95002051250592</v>
      </c>
      <c r="F41" s="14">
        <f t="shared" ref="F41:F68" si="9">L47-E41</f>
        <v>3262.8129552900559</v>
      </c>
      <c r="G41" s="14">
        <f t="shared" si="5"/>
        <v>10018.617374353309</v>
      </c>
      <c r="H41" s="14">
        <f t="shared" ref="H41:H68" si="10">+(D41-L47)</f>
        <v>26.773767035930177</v>
      </c>
      <c r="L41" s="14">
        <f t="shared" si="7"/>
        <v>3417.7629758025619</v>
      </c>
    </row>
    <row r="42" spans="2:12" s="17" customFormat="1" ht="16" customHeight="1">
      <c r="B42" s="13">
        <f t="shared" si="3"/>
        <v>34</v>
      </c>
      <c r="C42" s="38">
        <f t="shared" si="6"/>
        <v>43221</v>
      </c>
      <c r="D42" s="14">
        <f t="shared" si="8"/>
        <v>3444.536742838492</v>
      </c>
      <c r="E42" s="14">
        <f t="shared" ref="E42:E68" si="11">G41*(D$4/12)</f>
        <v>116.88386936745528</v>
      </c>
      <c r="F42" s="14">
        <f t="shared" si="9"/>
        <v>3300.8791064351067</v>
      </c>
      <c r="G42" s="14">
        <f t="shared" si="5"/>
        <v>6717.7382679182028</v>
      </c>
      <c r="H42" s="14">
        <f t="shared" si="10"/>
        <v>26.773767035930177</v>
      </c>
      <c r="L42" s="14">
        <f t="shared" si="7"/>
        <v>3417.7629758025619</v>
      </c>
    </row>
    <row r="43" spans="2:12" s="17" customFormat="1" ht="16" customHeight="1">
      <c r="B43" s="13">
        <f t="shared" si="3"/>
        <v>35</v>
      </c>
      <c r="C43" s="38">
        <f t="shared" si="6"/>
        <v>43252</v>
      </c>
      <c r="D43" s="14">
        <f t="shared" si="8"/>
        <v>3444.536742838492</v>
      </c>
      <c r="E43" s="14">
        <f t="shared" si="11"/>
        <v>78.373613125712367</v>
      </c>
      <c r="F43" s="14">
        <f t="shared" si="9"/>
        <v>3339.3893626768495</v>
      </c>
      <c r="G43" s="14">
        <f t="shared" si="5"/>
        <v>3378.3489052413533</v>
      </c>
      <c r="H43" s="14">
        <f t="shared" si="10"/>
        <v>26.773767035930177</v>
      </c>
      <c r="L43" s="14">
        <f t="shared" si="7"/>
        <v>3417.7629758025619</v>
      </c>
    </row>
    <row r="44" spans="2:12" s="17" customFormat="1" ht="16" customHeight="1">
      <c r="B44" s="13">
        <f t="shared" si="3"/>
        <v>36</v>
      </c>
      <c r="C44" s="38">
        <f t="shared" si="6"/>
        <v>43282</v>
      </c>
      <c r="D44" s="14">
        <f t="shared" si="8"/>
        <v>3444.536742838492</v>
      </c>
      <c r="E44" s="14">
        <f t="shared" si="11"/>
        <v>39.414070561149124</v>
      </c>
      <c r="F44" s="14">
        <f t="shared" si="9"/>
        <v>3378.3489052414129</v>
      </c>
      <c r="G44" s="24">
        <f t="shared" si="5"/>
        <v>-5.95719029661268E-11</v>
      </c>
      <c r="H44" s="14">
        <f t="shared" si="10"/>
        <v>26.773767035930177</v>
      </c>
      <c r="L44" s="14">
        <f t="shared" si="7"/>
        <v>3417.7629758025619</v>
      </c>
    </row>
    <row r="45" spans="2:12" s="17" customFormat="1" ht="16" customHeight="1">
      <c r="B45" s="13">
        <f t="shared" si="3"/>
        <v>37</v>
      </c>
      <c r="C45" s="38">
        <f t="shared" si="6"/>
        <v>0</v>
      </c>
      <c r="D45" s="14">
        <f t="shared" si="8"/>
        <v>0</v>
      </c>
      <c r="E45" s="14">
        <f t="shared" si="11"/>
        <v>-6.9500553460481266E-13</v>
      </c>
      <c r="F45" s="14">
        <f t="shared" si="9"/>
        <v>6.9500553460481266E-13</v>
      </c>
      <c r="G45" s="14">
        <f t="shared" si="5"/>
        <v>-6.0266908500731613E-11</v>
      </c>
      <c r="H45" s="14">
        <f t="shared" si="10"/>
        <v>0</v>
      </c>
      <c r="L45" s="14">
        <f t="shared" si="7"/>
        <v>3417.7629758025619</v>
      </c>
    </row>
    <row r="46" spans="2:12" s="17" customFormat="1" ht="16" customHeight="1">
      <c r="B46" s="13">
        <f t="shared" si="3"/>
        <v>38</v>
      </c>
      <c r="C46" s="38">
        <f t="shared" si="6"/>
        <v>0</v>
      </c>
      <c r="D46" s="14">
        <f t="shared" si="8"/>
        <v>0</v>
      </c>
      <c r="E46" s="14">
        <f t="shared" si="11"/>
        <v>-7.0311393250853548E-13</v>
      </c>
      <c r="F46" s="14">
        <f t="shared" si="9"/>
        <v>7.0311393250853548E-13</v>
      </c>
      <c r="G46" s="14">
        <f t="shared" si="5"/>
        <v>-6.0970022433240147E-11</v>
      </c>
      <c r="H46" s="14">
        <f t="shared" si="10"/>
        <v>0</v>
      </c>
      <c r="L46" s="14">
        <f t="shared" si="7"/>
        <v>3417.7629758025619</v>
      </c>
    </row>
    <row r="47" spans="2:12" s="17" customFormat="1" ht="16" customHeight="1">
      <c r="B47" s="13">
        <f t="shared" si="3"/>
        <v>39</v>
      </c>
      <c r="C47" s="38">
        <f t="shared" si="6"/>
        <v>0</v>
      </c>
      <c r="D47" s="14">
        <f t="shared" si="8"/>
        <v>0</v>
      </c>
      <c r="E47" s="14">
        <f t="shared" si="11"/>
        <v>-7.1131692838780179E-13</v>
      </c>
      <c r="F47" s="14">
        <f t="shared" si="9"/>
        <v>7.1131692838780179E-13</v>
      </c>
      <c r="G47" s="14">
        <f t="shared" si="5"/>
        <v>-6.1681339361627949E-11</v>
      </c>
      <c r="H47" s="14">
        <f t="shared" si="10"/>
        <v>0</v>
      </c>
      <c r="L47" s="14">
        <f t="shared" ref="L47:L74" si="12">IF(B41&lt;=$D$3,$L$10,0)</f>
        <v>3417.7629758025619</v>
      </c>
    </row>
    <row r="48" spans="2:12" s="17" customFormat="1" ht="16" customHeight="1">
      <c r="B48" s="13">
        <f t="shared" si="3"/>
        <v>40</v>
      </c>
      <c r="C48" s="38">
        <f t="shared" si="6"/>
        <v>0</v>
      </c>
      <c r="D48" s="14">
        <f t="shared" si="8"/>
        <v>0</v>
      </c>
      <c r="E48" s="14">
        <f t="shared" si="11"/>
        <v>-7.1961562588565943E-13</v>
      </c>
      <c r="F48" s="14">
        <f t="shared" si="9"/>
        <v>7.1961562588565943E-13</v>
      </c>
      <c r="G48" s="14">
        <f t="shared" si="5"/>
        <v>-6.2400954987513606E-11</v>
      </c>
      <c r="H48" s="14">
        <f t="shared" si="10"/>
        <v>0</v>
      </c>
      <c r="L48" s="14">
        <f t="shared" si="12"/>
        <v>3417.7629758025619</v>
      </c>
    </row>
    <row r="49" spans="2:12" s="17" customFormat="1" ht="16" customHeight="1">
      <c r="B49" s="13">
        <f t="shared" si="3"/>
        <v>41</v>
      </c>
      <c r="C49" s="38">
        <f t="shared" si="6"/>
        <v>0</v>
      </c>
      <c r="D49" s="14">
        <f t="shared" si="8"/>
        <v>0</v>
      </c>
      <c r="E49" s="14">
        <f t="shared" si="11"/>
        <v>-7.280111415209921E-13</v>
      </c>
      <c r="F49" s="14">
        <f t="shared" si="9"/>
        <v>7.280111415209921E-13</v>
      </c>
      <c r="G49" s="14">
        <f t="shared" si="5"/>
        <v>-6.3128966129034596E-11</v>
      </c>
      <c r="H49" s="14">
        <f t="shared" si="10"/>
        <v>0</v>
      </c>
      <c r="L49" s="14">
        <f t="shared" si="12"/>
        <v>3417.7629758025619</v>
      </c>
    </row>
    <row r="50" spans="2:12" s="17" customFormat="1" ht="16" customHeight="1">
      <c r="B50" s="13">
        <f t="shared" si="3"/>
        <v>42</v>
      </c>
      <c r="C50" s="38">
        <f t="shared" si="6"/>
        <v>0</v>
      </c>
      <c r="D50" s="14">
        <f t="shared" si="8"/>
        <v>0</v>
      </c>
      <c r="E50" s="14">
        <f t="shared" si="11"/>
        <v>-7.3650460483873695E-13</v>
      </c>
      <c r="F50" s="14">
        <f t="shared" si="9"/>
        <v>7.3650460483873695E-13</v>
      </c>
      <c r="G50" s="14">
        <f t="shared" si="5"/>
        <v>-6.3865470733873338E-11</v>
      </c>
      <c r="H50" s="14">
        <f t="shared" si="10"/>
        <v>0</v>
      </c>
      <c r="L50" s="14">
        <f t="shared" si="12"/>
        <v>3417.7629758025619</v>
      </c>
    </row>
    <row r="51" spans="2:12" s="17" customFormat="1" ht="16" customHeight="1">
      <c r="B51" s="13">
        <f t="shared" si="3"/>
        <v>43</v>
      </c>
      <c r="C51" s="38">
        <f t="shared" si="6"/>
        <v>0</v>
      </c>
      <c r="D51" s="14">
        <f t="shared" si="8"/>
        <v>0</v>
      </c>
      <c r="E51" s="14">
        <f t="shared" si="11"/>
        <v>-7.4509715856185561E-13</v>
      </c>
      <c r="F51" s="14">
        <f t="shared" si="9"/>
        <v>7.4509715856185561E-13</v>
      </c>
      <c r="G51" s="14">
        <f t="shared" si="5"/>
        <v>-6.4610567892435193E-11</v>
      </c>
      <c r="H51" s="14">
        <f t="shared" si="10"/>
        <v>0</v>
      </c>
      <c r="L51" s="14">
        <f t="shared" si="12"/>
        <v>0</v>
      </c>
    </row>
    <row r="52" spans="2:12" s="17" customFormat="1" ht="16" customHeight="1">
      <c r="B52" s="13">
        <f t="shared" si="3"/>
        <v>44</v>
      </c>
      <c r="C52" s="38">
        <f t="shared" si="6"/>
        <v>0</v>
      </c>
      <c r="D52" s="14">
        <f t="shared" si="8"/>
        <v>0</v>
      </c>
      <c r="E52" s="14">
        <f t="shared" si="11"/>
        <v>-7.5378995874507726E-13</v>
      </c>
      <c r="F52" s="14">
        <f t="shared" si="9"/>
        <v>7.5378995874507726E-13</v>
      </c>
      <c r="G52" s="14">
        <f t="shared" si="5"/>
        <v>-6.5364357851180272E-11</v>
      </c>
      <c r="H52" s="14">
        <f t="shared" si="10"/>
        <v>0</v>
      </c>
      <c r="L52" s="14">
        <f t="shared" si="12"/>
        <v>0</v>
      </c>
    </row>
    <row r="53" spans="2:12" s="17" customFormat="1" ht="16" customHeight="1">
      <c r="B53" s="13">
        <f t="shared" si="3"/>
        <v>45</v>
      </c>
      <c r="C53" s="38">
        <f t="shared" si="6"/>
        <v>0</v>
      </c>
      <c r="D53" s="14">
        <f t="shared" si="8"/>
        <v>0</v>
      </c>
      <c r="E53" s="14">
        <f t="shared" si="11"/>
        <v>-7.6258417493043651E-13</v>
      </c>
      <c r="F53" s="14">
        <f t="shared" si="9"/>
        <v>7.6258417493043651E-13</v>
      </c>
      <c r="G53" s="14">
        <f t="shared" si="5"/>
        <v>-6.6126942026110707E-11</v>
      </c>
      <c r="H53" s="14">
        <f t="shared" si="10"/>
        <v>0</v>
      </c>
      <c r="L53" s="14">
        <f t="shared" si="12"/>
        <v>0</v>
      </c>
    </row>
    <row r="54" spans="2:12" s="17" customFormat="1" ht="16" customHeight="1">
      <c r="B54" s="13">
        <f t="shared" si="3"/>
        <v>46</v>
      </c>
      <c r="C54" s="38">
        <f t="shared" si="6"/>
        <v>0</v>
      </c>
      <c r="D54" s="14">
        <f t="shared" si="8"/>
        <v>0</v>
      </c>
      <c r="E54" s="14">
        <f t="shared" si="11"/>
        <v>-7.7148099030462496E-13</v>
      </c>
      <c r="F54" s="14">
        <f t="shared" si="9"/>
        <v>7.7148099030462496E-13</v>
      </c>
      <c r="G54" s="14">
        <f t="shared" si="5"/>
        <v>-6.6898423016415332E-11</v>
      </c>
      <c r="H54" s="14">
        <f t="shared" si="10"/>
        <v>0</v>
      </c>
      <c r="L54" s="14">
        <f t="shared" si="12"/>
        <v>0</v>
      </c>
    </row>
    <row r="55" spans="2:12" s="17" customFormat="1" ht="16" customHeight="1">
      <c r="B55" s="13">
        <f t="shared" si="3"/>
        <v>47</v>
      </c>
      <c r="C55" s="38">
        <f t="shared" si="6"/>
        <v>0</v>
      </c>
      <c r="D55" s="14">
        <f t="shared" si="8"/>
        <v>0</v>
      </c>
      <c r="E55" s="14">
        <f t="shared" si="11"/>
        <v>-7.8048160185817889E-13</v>
      </c>
      <c r="F55" s="14">
        <f t="shared" si="9"/>
        <v>7.8048160185817889E-13</v>
      </c>
      <c r="G55" s="14">
        <f t="shared" si="5"/>
        <v>-6.7678904618273506E-11</v>
      </c>
      <c r="H55" s="14">
        <f t="shared" si="10"/>
        <v>0</v>
      </c>
      <c r="L55" s="14">
        <f t="shared" si="12"/>
        <v>0</v>
      </c>
    </row>
    <row r="56" spans="2:12" s="17" customFormat="1" ht="16" customHeight="1">
      <c r="B56" s="13">
        <f t="shared" si="3"/>
        <v>48</v>
      </c>
      <c r="C56" s="38">
        <f t="shared" si="6"/>
        <v>0</v>
      </c>
      <c r="D56" s="14">
        <f t="shared" si="8"/>
        <v>0</v>
      </c>
      <c r="E56" s="14">
        <f t="shared" si="11"/>
        <v>-7.8958722054652429E-13</v>
      </c>
      <c r="F56" s="14">
        <f t="shared" si="9"/>
        <v>7.8958722054652429E-13</v>
      </c>
      <c r="G56" s="14">
        <f t="shared" si="5"/>
        <v>-6.8468491838820025E-11</v>
      </c>
      <c r="H56" s="14">
        <f t="shared" si="10"/>
        <v>0</v>
      </c>
      <c r="L56" s="14">
        <f t="shared" si="12"/>
        <v>0</v>
      </c>
    </row>
    <row r="57" spans="2:12" s="17" customFormat="1" ht="16" customHeight="1">
      <c r="B57" s="13">
        <f t="shared" si="3"/>
        <v>49</v>
      </c>
      <c r="C57" s="38">
        <f t="shared" si="6"/>
        <v>0</v>
      </c>
      <c r="D57" s="14">
        <f t="shared" si="8"/>
        <v>0</v>
      </c>
      <c r="E57" s="14">
        <f t="shared" si="11"/>
        <v>-7.9879907145290035E-13</v>
      </c>
      <c r="F57" s="14">
        <f t="shared" si="9"/>
        <v>7.9879907145290035E-13</v>
      </c>
      <c r="G57" s="14">
        <f t="shared" si="5"/>
        <v>-6.9267290910272931E-11</v>
      </c>
      <c r="H57" s="14">
        <f t="shared" si="10"/>
        <v>0</v>
      </c>
      <c r="L57" s="14">
        <f t="shared" si="12"/>
        <v>0</v>
      </c>
    </row>
    <row r="58" spans="2:12" s="17" customFormat="1" ht="16" customHeight="1">
      <c r="B58" s="13">
        <f t="shared" si="3"/>
        <v>50</v>
      </c>
      <c r="C58" s="38">
        <f t="shared" si="6"/>
        <v>0</v>
      </c>
      <c r="D58" s="14">
        <f t="shared" si="8"/>
        <v>0</v>
      </c>
      <c r="E58" s="14">
        <f t="shared" si="11"/>
        <v>-8.0811839395318419E-13</v>
      </c>
      <c r="F58" s="14">
        <f t="shared" si="9"/>
        <v>8.0811839395318419E-13</v>
      </c>
      <c r="G58" s="14">
        <f t="shared" si="5"/>
        <v>-7.0075409304226119E-11</v>
      </c>
      <c r="H58" s="14">
        <f t="shared" si="10"/>
        <v>0</v>
      </c>
      <c r="L58" s="14">
        <f t="shared" si="12"/>
        <v>0</v>
      </c>
    </row>
    <row r="59" spans="2:12" s="17" customFormat="1" ht="16" customHeight="1">
      <c r="B59" s="13">
        <f t="shared" si="3"/>
        <v>51</v>
      </c>
      <c r="C59" s="38">
        <f t="shared" si="6"/>
        <v>0</v>
      </c>
      <c r="D59" s="14">
        <f t="shared" si="8"/>
        <v>0</v>
      </c>
      <c r="E59" s="14">
        <f t="shared" si="11"/>
        <v>-8.175464418826381E-13</v>
      </c>
      <c r="F59" s="14">
        <f t="shared" si="9"/>
        <v>8.175464418826381E-13</v>
      </c>
      <c r="G59" s="14">
        <f t="shared" si="5"/>
        <v>-7.0892955746108751E-11</v>
      </c>
      <c r="H59" s="14">
        <f t="shared" si="10"/>
        <v>0</v>
      </c>
      <c r="L59" s="14">
        <f t="shared" si="12"/>
        <v>0</v>
      </c>
    </row>
    <row r="60" spans="2:12" ht="16" customHeight="1">
      <c r="B60" s="13">
        <f t="shared" si="3"/>
        <v>52</v>
      </c>
      <c r="C60" s="38">
        <f t="shared" si="6"/>
        <v>0</v>
      </c>
      <c r="D60" s="14">
        <f t="shared" si="8"/>
        <v>0</v>
      </c>
      <c r="E60" s="14">
        <f t="shared" si="11"/>
        <v>-8.2708448370460213E-13</v>
      </c>
      <c r="F60" s="14">
        <f t="shared" si="9"/>
        <v>8.2708448370460213E-13</v>
      </c>
      <c r="G60" s="14">
        <f t="shared" si="5"/>
        <v>-7.172004022981335E-11</v>
      </c>
      <c r="H60" s="14">
        <f t="shared" si="10"/>
        <v>0</v>
      </c>
      <c r="L60" s="14">
        <f t="shared" si="12"/>
        <v>0</v>
      </c>
    </row>
    <row r="61" spans="2:12" ht="16" customHeight="1">
      <c r="B61" s="13">
        <f t="shared" si="3"/>
        <v>53</v>
      </c>
      <c r="C61" s="38">
        <f t="shared" si="6"/>
        <v>0</v>
      </c>
      <c r="D61" s="14">
        <f t="shared" si="8"/>
        <v>0</v>
      </c>
      <c r="E61" s="14">
        <f t="shared" si="11"/>
        <v>-8.3673380268115579E-13</v>
      </c>
      <c r="F61" s="14">
        <f t="shared" si="9"/>
        <v>8.3673380268115579E-13</v>
      </c>
      <c r="G61" s="14">
        <f t="shared" si="5"/>
        <v>-7.2556774032494503E-11</v>
      </c>
      <c r="H61" s="14">
        <f t="shared" si="10"/>
        <v>0</v>
      </c>
      <c r="L61" s="14">
        <f t="shared" si="12"/>
        <v>0</v>
      </c>
    </row>
    <row r="62" spans="2:12" ht="16" customHeight="1">
      <c r="B62" s="13">
        <f t="shared" si="3"/>
        <v>54</v>
      </c>
      <c r="C62" s="38">
        <f t="shared" si="6"/>
        <v>0</v>
      </c>
      <c r="D62" s="14">
        <f t="shared" si="8"/>
        <v>0</v>
      </c>
      <c r="E62" s="14">
        <f t="shared" si="11"/>
        <v>-8.4649569704576919E-13</v>
      </c>
      <c r="F62" s="14">
        <f t="shared" si="9"/>
        <v>8.4649569704576919E-13</v>
      </c>
      <c r="G62" s="14">
        <f t="shared" si="5"/>
        <v>-7.3403269729540271E-11</v>
      </c>
      <c r="H62" s="14">
        <f t="shared" si="10"/>
        <v>0</v>
      </c>
      <c r="L62" s="14">
        <f t="shared" si="12"/>
        <v>0</v>
      </c>
    </row>
    <row r="63" spans="2:12" ht="16" customHeight="1">
      <c r="B63" s="13">
        <f t="shared" si="3"/>
        <v>55</v>
      </c>
      <c r="C63" s="38">
        <f t="shared" si="6"/>
        <v>0</v>
      </c>
      <c r="D63" s="14">
        <f t="shared" si="8"/>
        <v>0</v>
      </c>
      <c r="E63" s="14">
        <f t="shared" si="11"/>
        <v>-8.5637148017796985E-13</v>
      </c>
      <c r="F63" s="14">
        <f t="shared" si="9"/>
        <v>8.5637148017796985E-13</v>
      </c>
      <c r="G63" s="14">
        <f t="shared" si="5"/>
        <v>-7.4259641209718245E-11</v>
      </c>
      <c r="H63" s="14">
        <f t="shared" si="10"/>
        <v>0</v>
      </c>
      <c r="L63" s="14">
        <f t="shared" si="12"/>
        <v>0</v>
      </c>
    </row>
    <row r="64" spans="2:12" ht="16" customHeight="1">
      <c r="B64" s="13">
        <f t="shared" si="3"/>
        <v>56</v>
      </c>
      <c r="C64" s="38">
        <f t="shared" si="6"/>
        <v>0</v>
      </c>
      <c r="D64" s="14">
        <f t="shared" si="8"/>
        <v>0</v>
      </c>
      <c r="E64" s="14">
        <f t="shared" si="11"/>
        <v>-8.6636248078004628E-13</v>
      </c>
      <c r="F64" s="14">
        <f t="shared" si="9"/>
        <v>8.6636248078004628E-13</v>
      </c>
      <c r="G64" s="14">
        <f t="shared" si="5"/>
        <v>-7.5126003690498286E-11</v>
      </c>
      <c r="H64" s="14">
        <f t="shared" si="10"/>
        <v>0</v>
      </c>
      <c r="L64" s="14">
        <f t="shared" si="12"/>
        <v>0</v>
      </c>
    </row>
    <row r="65" spans="2:12" ht="16" customHeight="1">
      <c r="B65" s="13">
        <f t="shared" si="3"/>
        <v>57</v>
      </c>
      <c r="C65" s="38">
        <f t="shared" si="6"/>
        <v>0</v>
      </c>
      <c r="D65" s="14">
        <f t="shared" si="8"/>
        <v>0</v>
      </c>
      <c r="E65" s="14">
        <f t="shared" si="11"/>
        <v>-8.7647004305581333E-13</v>
      </c>
      <c r="F65" s="14">
        <f t="shared" si="9"/>
        <v>8.7647004305581333E-13</v>
      </c>
      <c r="G65" s="14">
        <f t="shared" si="5"/>
        <v>-7.6002473733554102E-11</v>
      </c>
      <c r="H65" s="14">
        <f t="shared" si="10"/>
        <v>0</v>
      </c>
      <c r="L65" s="14">
        <f t="shared" si="12"/>
        <v>0</v>
      </c>
    </row>
    <row r="66" spans="2:12" ht="16" customHeight="1">
      <c r="B66" s="13">
        <f t="shared" si="3"/>
        <v>58</v>
      </c>
      <c r="C66" s="38">
        <f t="shared" si="6"/>
        <v>0</v>
      </c>
      <c r="D66" s="14">
        <f t="shared" si="8"/>
        <v>0</v>
      </c>
      <c r="E66" s="14">
        <f t="shared" si="11"/>
        <v>-8.8669552689146458E-13</v>
      </c>
      <c r="F66" s="14">
        <f t="shared" si="9"/>
        <v>8.8669552689146458E-13</v>
      </c>
      <c r="G66" s="14">
        <f t="shared" si="5"/>
        <v>-7.6889169260445568E-11</v>
      </c>
      <c r="H66" s="14">
        <f t="shared" si="10"/>
        <v>0</v>
      </c>
      <c r="L66" s="14">
        <f t="shared" si="12"/>
        <v>0</v>
      </c>
    </row>
    <row r="67" spans="2:12" ht="16" customHeight="1">
      <c r="B67" s="13">
        <f t="shared" si="3"/>
        <v>59</v>
      </c>
      <c r="C67" s="38">
        <f t="shared" si="6"/>
        <v>0</v>
      </c>
      <c r="D67" s="14">
        <f t="shared" si="8"/>
        <v>0</v>
      </c>
      <c r="E67" s="14">
        <f t="shared" si="11"/>
        <v>-8.9704030803853165E-13</v>
      </c>
      <c r="F67" s="14">
        <f t="shared" si="9"/>
        <v>8.9704030803853165E-13</v>
      </c>
      <c r="G67" s="14">
        <f t="shared" si="5"/>
        <v>-7.7786209568484102E-11</v>
      </c>
      <c r="H67" s="14">
        <f t="shared" si="10"/>
        <v>0</v>
      </c>
      <c r="L67" s="14">
        <f t="shared" si="12"/>
        <v>0</v>
      </c>
    </row>
    <row r="68" spans="2:12" ht="16" customHeight="1">
      <c r="B68" s="13">
        <f t="shared" si="3"/>
        <v>60</v>
      </c>
      <c r="C68" s="38">
        <f t="shared" si="6"/>
        <v>0</v>
      </c>
      <c r="D68" s="14">
        <f t="shared" si="8"/>
        <v>0</v>
      </c>
      <c r="E68" s="14">
        <f t="shared" si="11"/>
        <v>-9.0750577829898119E-13</v>
      </c>
      <c r="F68" s="14">
        <f t="shared" si="9"/>
        <v>9.0750577829898119E-13</v>
      </c>
      <c r="G68" s="14">
        <f t="shared" si="5"/>
        <v>-7.8693715346783084E-11</v>
      </c>
      <c r="H68" s="14">
        <f t="shared" si="10"/>
        <v>0</v>
      </c>
      <c r="L68" s="14">
        <f t="shared" si="12"/>
        <v>0</v>
      </c>
    </row>
    <row r="69" spans="2:12">
      <c r="L69" s="14">
        <f t="shared" si="12"/>
        <v>0</v>
      </c>
    </row>
    <row r="70" spans="2:12">
      <c r="L70" s="14">
        <f t="shared" si="12"/>
        <v>0</v>
      </c>
    </row>
    <row r="71" spans="2:12">
      <c r="L71" s="14">
        <f t="shared" si="12"/>
        <v>0</v>
      </c>
    </row>
    <row r="72" spans="2:12">
      <c r="L72" s="14">
        <f t="shared" si="12"/>
        <v>0</v>
      </c>
    </row>
    <row r="73" spans="2:12">
      <c r="L73" s="14">
        <f t="shared" si="12"/>
        <v>0</v>
      </c>
    </row>
    <row r="74" spans="2:12">
      <c r="L74" s="14">
        <f t="shared" si="12"/>
        <v>0</v>
      </c>
    </row>
  </sheetData>
  <sheetProtection password="9783" sheet="1" objects="1" scenarios="1" selectLockedCells="1"/>
  <mergeCells count="2">
    <mergeCell ref="B2:C2"/>
    <mergeCell ref="E2:H6"/>
  </mergeCell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TCA Borrower 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nair</dc:creator>
  <cp:lastModifiedBy>harsha nair</cp:lastModifiedBy>
  <dcterms:created xsi:type="dcterms:W3CDTF">2015-07-27T06:25:41Z</dcterms:created>
  <dcterms:modified xsi:type="dcterms:W3CDTF">2016-08-08T06:06:06Z</dcterms:modified>
</cp:coreProperties>
</file>