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mc:AlternateContent xmlns:mc="http://schemas.openxmlformats.org/markup-compatibility/2006">
    <mc:Choice Requires="x15">
      <x15ac:absPath xmlns:x15ac="http://schemas.microsoft.com/office/spreadsheetml/2010/11/ac" url="D:\OWASP\"/>
    </mc:Choice>
  </mc:AlternateContent>
  <xr:revisionPtr revIDLastSave="0" documentId="13_ncr:1_{B793B63E-41EC-4C2A-A55F-BAA7A6F7AFB7}" xr6:coauthVersionLast="47" xr6:coauthVersionMax="47" xr10:uidLastSave="{00000000-0000-0000-0000-000000000000}"/>
  <bookViews>
    <workbookView xWindow="1584" yWindow="60" windowWidth="23040" windowHeight="16056" firstSheet="1" activeTab="2" xr2:uid="{00000000-000D-0000-FFFF-FFFF00000000}"/>
  </bookViews>
  <sheets>
    <sheet name="Attribution and License" sheetId="1" r:id="rId1"/>
    <sheet name="Disclaimer (ja)" sheetId="11" r:id="rId2"/>
    <sheet name="Interview" sheetId="2" r:id="rId3"/>
    <sheet name="Scorecard" sheetId="3" r:id="rId4"/>
    <sheet name="Roadmap" sheetId="4" r:id="rId5"/>
    <sheet name="Roadmap Chart" sheetId="5" r:id="rId6"/>
    <sheet name="Lookups" sheetId="6" state="hidden" r:id="rId7"/>
    <sheet name="imp-questions" sheetId="7" state="hidden" r:id="rId8"/>
    <sheet name="DV-Lists" sheetId="8" state="hidden" r:id="rId9"/>
    <sheet name="imp-answers" sheetId="9" state="hidden" r:id="rId10"/>
    <sheet name="Background Images" sheetId="10" state="hidden" r:id="rId11"/>
  </sheets>
  <definedNames>
    <definedName name="_xlnm._FilterDatabase" localSheetId="7"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_xlnm.Print_Area" localSheetId="5">'Roadmap Chart'!$L$3:$W$108</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3" hidden="1">Scorecard!$G:$G</definedName>
    <definedName name="Z_9846C184_355C_EA4B_8C35_9561D1AEE31C_.wvu.PrintArea" localSheetId="5"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1" i="6" l="1"/>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M2" i="6" s="1"/>
  <c r="M1" i="6" s="1"/>
  <c r="Q19" i="6"/>
  <c r="P19" i="6"/>
  <c r="Q18" i="6"/>
  <c r="P18" i="6"/>
  <c r="Q17" i="6"/>
  <c r="P17" i="6"/>
  <c r="Q16" i="6"/>
  <c r="P16" i="6"/>
  <c r="M16" i="6"/>
  <c r="Q13" i="6"/>
  <c r="P13" i="6"/>
  <c r="Q12" i="6"/>
  <c r="P12" i="6"/>
  <c r="Q11" i="6"/>
  <c r="P11" i="6"/>
  <c r="Q10" i="6"/>
  <c r="P10" i="6"/>
  <c r="M10" i="6"/>
  <c r="Q7" i="6"/>
  <c r="P7" i="6"/>
  <c r="Q6" i="6"/>
  <c r="P6" i="6"/>
  <c r="Q5" i="6"/>
  <c r="P5" i="6"/>
  <c r="Q4" i="6"/>
  <c r="P4" i="6"/>
  <c r="M4" i="6"/>
  <c r="M3" i="6"/>
  <c r="L128" i="5"/>
  <c r="L120" i="5"/>
  <c r="L112" i="5"/>
  <c r="L104" i="5"/>
  <c r="L96" i="5"/>
  <c r="L88" i="5"/>
  <c r="L77" i="5"/>
  <c r="L70" i="5"/>
  <c r="L63"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L6" i="5"/>
  <c r="B6" i="5"/>
  <c r="B5" i="5"/>
  <c r="L5" i="5" s="1"/>
  <c r="B4" i="5"/>
  <c r="L4" i="5" s="1"/>
  <c r="L3" i="5"/>
  <c r="R154" i="4"/>
  <c r="V154" i="4" s="1"/>
  <c r="F154" i="4"/>
  <c r="J154" i="4" s="1"/>
  <c r="N154" i="4" s="1"/>
  <c r="E154" i="4"/>
  <c r="D154" i="4"/>
  <c r="C154" i="4"/>
  <c r="A154" i="4"/>
  <c r="N153" i="4"/>
  <c r="R153" i="4" s="1"/>
  <c r="V153" i="4" s="1"/>
  <c r="J153" i="4"/>
  <c r="F153" i="4"/>
  <c r="A153" i="4"/>
  <c r="F152" i="4"/>
  <c r="J152" i="4" s="1"/>
  <c r="N152" i="4" s="1"/>
  <c r="R152" i="4" s="1"/>
  <c r="V152" i="4" s="1"/>
  <c r="E152" i="4"/>
  <c r="D152" i="4"/>
  <c r="A152" i="4"/>
  <c r="C152" i="4" s="1"/>
  <c r="F150" i="4"/>
  <c r="J150" i="4" s="1"/>
  <c r="N150" i="4" s="1"/>
  <c r="R150" i="4" s="1"/>
  <c r="V150" i="4" s="1"/>
  <c r="E150" i="4"/>
  <c r="A150" i="4"/>
  <c r="D150" i="4" s="1"/>
  <c r="J149" i="4"/>
  <c r="N149" i="4" s="1"/>
  <c r="R149" i="4" s="1"/>
  <c r="V149" i="4" s="1"/>
  <c r="F149" i="4"/>
  <c r="E149" i="4"/>
  <c r="A149" i="4"/>
  <c r="D149" i="4" s="1"/>
  <c r="J148" i="4"/>
  <c r="N148" i="4" s="1"/>
  <c r="R148" i="4" s="1"/>
  <c r="V148" i="4" s="1"/>
  <c r="F148" i="4"/>
  <c r="A148" i="4"/>
  <c r="J145" i="4"/>
  <c r="N145" i="4" s="1"/>
  <c r="R145" i="4" s="1"/>
  <c r="V145" i="4" s="1"/>
  <c r="F145" i="4"/>
  <c r="A145" i="4"/>
  <c r="V144" i="4"/>
  <c r="F144" i="4"/>
  <c r="J144" i="4" s="1"/>
  <c r="N144" i="4" s="1"/>
  <c r="R144" i="4" s="1"/>
  <c r="A144" i="4"/>
  <c r="R143" i="4"/>
  <c r="V143" i="4" s="1"/>
  <c r="J143" i="4"/>
  <c r="N143" i="4" s="1"/>
  <c r="F143" i="4"/>
  <c r="A143" i="4"/>
  <c r="J141" i="4"/>
  <c r="N141" i="4" s="1"/>
  <c r="R141" i="4" s="1"/>
  <c r="V141" i="4" s="1"/>
  <c r="F141" i="4"/>
  <c r="A141" i="4"/>
  <c r="C141" i="4" s="1"/>
  <c r="R140" i="4"/>
  <c r="V140" i="4" s="1"/>
  <c r="N140" i="4"/>
  <c r="J140" i="4"/>
  <c r="F140" i="4"/>
  <c r="A140" i="4"/>
  <c r="N139" i="4"/>
  <c r="R139" i="4" s="1"/>
  <c r="V139" i="4" s="1"/>
  <c r="J139" i="4"/>
  <c r="F139" i="4"/>
  <c r="E139" i="4"/>
  <c r="A139" i="4"/>
  <c r="F136" i="4"/>
  <c r="J136" i="4" s="1"/>
  <c r="N136" i="4" s="1"/>
  <c r="R136" i="4" s="1"/>
  <c r="V136" i="4" s="1"/>
  <c r="E136" i="4"/>
  <c r="A136" i="4"/>
  <c r="J135" i="4"/>
  <c r="N135" i="4" s="1"/>
  <c r="R135" i="4" s="1"/>
  <c r="V135" i="4" s="1"/>
  <c r="F135" i="4"/>
  <c r="D135" i="4"/>
  <c r="A135" i="4"/>
  <c r="C135" i="4" s="1"/>
  <c r="N134" i="4"/>
  <c r="R134" i="4" s="1"/>
  <c r="V134" i="4" s="1"/>
  <c r="J134" i="4"/>
  <c r="F134" i="4"/>
  <c r="B134" i="4"/>
  <c r="A134" i="4"/>
  <c r="R132" i="4"/>
  <c r="V132" i="4" s="1"/>
  <c r="N132" i="4"/>
  <c r="J132" i="4"/>
  <c r="F132" i="4"/>
  <c r="E132" i="4"/>
  <c r="D132" i="4"/>
  <c r="C132" i="4"/>
  <c r="A132" i="4"/>
  <c r="N131" i="4"/>
  <c r="R131" i="4" s="1"/>
  <c r="V131" i="4" s="1"/>
  <c r="F131" i="4"/>
  <c r="J131" i="4" s="1"/>
  <c r="E131" i="4"/>
  <c r="D131" i="4"/>
  <c r="C131" i="4"/>
  <c r="A131" i="4"/>
  <c r="J130" i="4"/>
  <c r="N130" i="4" s="1"/>
  <c r="R130" i="4" s="1"/>
  <c r="V130" i="4" s="1"/>
  <c r="F130" i="4"/>
  <c r="E130" i="4"/>
  <c r="D130" i="4"/>
  <c r="C130" i="4"/>
  <c r="B130" i="4"/>
  <c r="A130" i="4"/>
  <c r="F126" i="4"/>
  <c r="J126" i="4" s="1"/>
  <c r="N126" i="4" s="1"/>
  <c r="R126" i="4" s="1"/>
  <c r="V126" i="4" s="1"/>
  <c r="E126" i="4"/>
  <c r="D126" i="4"/>
  <c r="C126" i="4"/>
  <c r="A126" i="4"/>
  <c r="F125" i="4"/>
  <c r="J125" i="4" s="1"/>
  <c r="N125" i="4" s="1"/>
  <c r="R125" i="4" s="1"/>
  <c r="V125" i="4" s="1"/>
  <c r="A125" i="4"/>
  <c r="F124" i="4"/>
  <c r="J124" i="4" s="1"/>
  <c r="N124" i="4" s="1"/>
  <c r="R124" i="4" s="1"/>
  <c r="V124" i="4" s="1"/>
  <c r="C124" i="4"/>
  <c r="A124" i="4"/>
  <c r="D124" i="4" s="1"/>
  <c r="F122" i="4"/>
  <c r="J122" i="4" s="1"/>
  <c r="N122" i="4" s="1"/>
  <c r="R122" i="4" s="1"/>
  <c r="V122" i="4" s="1"/>
  <c r="A122" i="4"/>
  <c r="E122" i="4" s="1"/>
  <c r="N121" i="4"/>
  <c r="R121" i="4" s="1"/>
  <c r="V121" i="4" s="1"/>
  <c r="F121" i="4"/>
  <c r="J121" i="4" s="1"/>
  <c r="C121" i="4"/>
  <c r="A121" i="4"/>
  <c r="V120" i="4"/>
  <c r="R120" i="4"/>
  <c r="J120" i="4"/>
  <c r="N120" i="4" s="1"/>
  <c r="F120" i="4"/>
  <c r="A120" i="4"/>
  <c r="J117" i="4"/>
  <c r="N117" i="4" s="1"/>
  <c r="R117" i="4" s="1"/>
  <c r="V117" i="4" s="1"/>
  <c r="F117" i="4"/>
  <c r="E117" i="4"/>
  <c r="D117" i="4"/>
  <c r="C117" i="4"/>
  <c r="A117" i="4"/>
  <c r="V116" i="4"/>
  <c r="F116" i="4"/>
  <c r="J116" i="4" s="1"/>
  <c r="N116" i="4" s="1"/>
  <c r="R116" i="4" s="1"/>
  <c r="A116" i="4"/>
  <c r="J115" i="4"/>
  <c r="N115" i="4" s="1"/>
  <c r="R115" i="4" s="1"/>
  <c r="V115" i="4" s="1"/>
  <c r="F115" i="4"/>
  <c r="A115" i="4"/>
  <c r="J113" i="4"/>
  <c r="N113" i="4" s="1"/>
  <c r="R113" i="4" s="1"/>
  <c r="V113" i="4" s="1"/>
  <c r="F113" i="4"/>
  <c r="E113" i="4"/>
  <c r="A113" i="4"/>
  <c r="N112" i="4"/>
  <c r="R112" i="4" s="1"/>
  <c r="V112" i="4" s="1"/>
  <c r="F112" i="4"/>
  <c r="J112" i="4" s="1"/>
  <c r="A112" i="4"/>
  <c r="N111" i="4"/>
  <c r="R111" i="4" s="1"/>
  <c r="V111" i="4" s="1"/>
  <c r="F111" i="4"/>
  <c r="J111" i="4" s="1"/>
  <c r="D111" i="4"/>
  <c r="C111" i="4"/>
  <c r="A111" i="4"/>
  <c r="B111" i="4" s="1"/>
  <c r="R108" i="4"/>
  <c r="V108" i="4" s="1"/>
  <c r="F108" i="4"/>
  <c r="J108" i="4" s="1"/>
  <c r="N108" i="4" s="1"/>
  <c r="C108" i="4"/>
  <c r="A108" i="4"/>
  <c r="J107" i="4"/>
  <c r="N107" i="4" s="1"/>
  <c r="R107" i="4" s="1"/>
  <c r="V107" i="4" s="1"/>
  <c r="F107" i="4"/>
  <c r="D107" i="4"/>
  <c r="C107" i="4"/>
  <c r="A107" i="4"/>
  <c r="E107" i="4" s="1"/>
  <c r="J106" i="4"/>
  <c r="N106" i="4" s="1"/>
  <c r="R106" i="4" s="1"/>
  <c r="V106" i="4" s="1"/>
  <c r="F106" i="4"/>
  <c r="E106" i="4"/>
  <c r="D106" i="4"/>
  <c r="C106" i="4"/>
  <c r="B106" i="4"/>
  <c r="A106" i="4"/>
  <c r="F104" i="4"/>
  <c r="J104" i="4" s="1"/>
  <c r="N104" i="4" s="1"/>
  <c r="R104" i="4" s="1"/>
  <c r="V104" i="4" s="1"/>
  <c r="E104" i="4"/>
  <c r="C104" i="4"/>
  <c r="A104" i="4"/>
  <c r="D104" i="4" s="1"/>
  <c r="J103" i="4"/>
  <c r="N103" i="4" s="1"/>
  <c r="R103" i="4" s="1"/>
  <c r="V103" i="4" s="1"/>
  <c r="F103" i="4"/>
  <c r="E103" i="4"/>
  <c r="A103" i="4"/>
  <c r="N102" i="4"/>
  <c r="R102" i="4" s="1"/>
  <c r="V102" i="4" s="1"/>
  <c r="J102" i="4"/>
  <c r="F102" i="4"/>
  <c r="E102" i="4"/>
  <c r="D102" i="4"/>
  <c r="C102" i="4"/>
  <c r="B102" i="4"/>
  <c r="A102" i="4"/>
  <c r="N98" i="4"/>
  <c r="R98" i="4" s="1"/>
  <c r="V98" i="4" s="1"/>
  <c r="F98" i="4"/>
  <c r="J98" i="4" s="1"/>
  <c r="E98" i="4"/>
  <c r="D98" i="4"/>
  <c r="C98" i="4"/>
  <c r="A98" i="4"/>
  <c r="V97" i="4"/>
  <c r="R97" i="4"/>
  <c r="J97" i="4"/>
  <c r="N97" i="4" s="1"/>
  <c r="F97" i="4"/>
  <c r="A97" i="4"/>
  <c r="D97" i="4" s="1"/>
  <c r="J96" i="4"/>
  <c r="N96" i="4" s="1"/>
  <c r="R96" i="4" s="1"/>
  <c r="V96" i="4" s="1"/>
  <c r="F96" i="4"/>
  <c r="E96" i="4"/>
  <c r="D96" i="4"/>
  <c r="C96" i="4"/>
  <c r="B96" i="4"/>
  <c r="A96" i="4"/>
  <c r="J94" i="4"/>
  <c r="N94" i="4" s="1"/>
  <c r="R94" i="4" s="1"/>
  <c r="V94" i="4" s="1"/>
  <c r="F94" i="4"/>
  <c r="E94" i="4"/>
  <c r="A94" i="4"/>
  <c r="D94" i="4" s="1"/>
  <c r="R93" i="4"/>
  <c r="V93" i="4" s="1"/>
  <c r="N93" i="4"/>
  <c r="F93" i="4"/>
  <c r="J93" i="4" s="1"/>
  <c r="C93" i="4"/>
  <c r="A93" i="4"/>
  <c r="N92" i="4"/>
  <c r="R92" i="4" s="1"/>
  <c r="V92" i="4" s="1"/>
  <c r="J92" i="4"/>
  <c r="F92" i="4"/>
  <c r="A92" i="4"/>
  <c r="F89" i="4"/>
  <c r="J89" i="4" s="1"/>
  <c r="N89" i="4" s="1"/>
  <c r="R89" i="4" s="1"/>
  <c r="V89" i="4" s="1"/>
  <c r="E89" i="4"/>
  <c r="D89" i="4"/>
  <c r="A89" i="4"/>
  <c r="C89" i="4" s="1"/>
  <c r="J88" i="4"/>
  <c r="N88" i="4" s="1"/>
  <c r="R88" i="4" s="1"/>
  <c r="V88" i="4" s="1"/>
  <c r="F88" i="4"/>
  <c r="E88" i="4"/>
  <c r="D88" i="4"/>
  <c r="C88" i="4"/>
  <c r="A88" i="4"/>
  <c r="J87" i="4"/>
  <c r="N87" i="4" s="1"/>
  <c r="R87" i="4" s="1"/>
  <c r="V87" i="4" s="1"/>
  <c r="F87" i="4"/>
  <c r="E87" i="4"/>
  <c r="B87" i="4"/>
  <c r="A87" i="4"/>
  <c r="C87" i="4" s="1"/>
  <c r="F85" i="4"/>
  <c r="J85" i="4" s="1"/>
  <c r="N85" i="4" s="1"/>
  <c r="R85" i="4" s="1"/>
  <c r="V85" i="4" s="1"/>
  <c r="C85" i="4"/>
  <c r="A85" i="4"/>
  <c r="N84" i="4"/>
  <c r="R84" i="4" s="1"/>
  <c r="V84" i="4" s="1"/>
  <c r="J84" i="4"/>
  <c r="F84" i="4"/>
  <c r="E84" i="4"/>
  <c r="C84" i="4"/>
  <c r="A84" i="4"/>
  <c r="D84" i="4" s="1"/>
  <c r="J83" i="4"/>
  <c r="N83" i="4" s="1"/>
  <c r="R83" i="4" s="1"/>
  <c r="V83" i="4" s="1"/>
  <c r="F83" i="4"/>
  <c r="A83" i="4"/>
  <c r="R80" i="4"/>
  <c r="V80" i="4" s="1"/>
  <c r="J80" i="4"/>
  <c r="N80" i="4" s="1"/>
  <c r="F80" i="4"/>
  <c r="D80" i="4"/>
  <c r="C80" i="4"/>
  <c r="A80" i="4"/>
  <c r="E80" i="4" s="1"/>
  <c r="J79" i="4"/>
  <c r="N79" i="4" s="1"/>
  <c r="R79" i="4" s="1"/>
  <c r="V79" i="4" s="1"/>
  <c r="F79" i="4"/>
  <c r="D79" i="4"/>
  <c r="C79" i="4"/>
  <c r="A79" i="4"/>
  <c r="E79" i="4" s="1"/>
  <c r="N78" i="4"/>
  <c r="R78" i="4" s="1"/>
  <c r="V78" i="4" s="1"/>
  <c r="F78" i="4"/>
  <c r="J78" i="4" s="1"/>
  <c r="E78" i="4"/>
  <c r="B78" i="4"/>
  <c r="A78" i="4"/>
  <c r="D78" i="4" s="1"/>
  <c r="V76" i="4"/>
  <c r="N76" i="4"/>
  <c r="R76" i="4" s="1"/>
  <c r="F76" i="4"/>
  <c r="J76" i="4" s="1"/>
  <c r="E76" i="4"/>
  <c r="D76" i="4"/>
  <c r="A76" i="4"/>
  <c r="C76" i="4" s="1"/>
  <c r="J75" i="4"/>
  <c r="N75" i="4" s="1"/>
  <c r="R75" i="4" s="1"/>
  <c r="V75" i="4" s="1"/>
  <c r="F75" i="4"/>
  <c r="A75" i="4"/>
  <c r="E75" i="4" s="1"/>
  <c r="R74" i="4"/>
  <c r="V74" i="4" s="1"/>
  <c r="J74" i="4"/>
  <c r="N74" i="4" s="1"/>
  <c r="F74" i="4"/>
  <c r="E74" i="4"/>
  <c r="D74" i="4"/>
  <c r="C74" i="4"/>
  <c r="B74" i="4"/>
  <c r="A74" i="4"/>
  <c r="N70" i="4"/>
  <c r="R70" i="4" s="1"/>
  <c r="V70" i="4" s="1"/>
  <c r="F70" i="4"/>
  <c r="J70" i="4" s="1"/>
  <c r="D70" i="4"/>
  <c r="C70" i="4"/>
  <c r="A70" i="4"/>
  <c r="E70" i="4" s="1"/>
  <c r="V69" i="4"/>
  <c r="J69" i="4"/>
  <c r="N69" i="4" s="1"/>
  <c r="R69" i="4" s="1"/>
  <c r="F69" i="4"/>
  <c r="A69" i="4"/>
  <c r="D69" i="4" s="1"/>
  <c r="J68" i="4"/>
  <c r="N68" i="4" s="1"/>
  <c r="R68" i="4" s="1"/>
  <c r="V68" i="4" s="1"/>
  <c r="F68" i="4"/>
  <c r="E68" i="4"/>
  <c r="B68" i="4"/>
  <c r="A68" i="4"/>
  <c r="D68" i="4" s="1"/>
  <c r="J66" i="4"/>
  <c r="N66" i="4" s="1"/>
  <c r="R66" i="4" s="1"/>
  <c r="V66" i="4" s="1"/>
  <c r="F66" i="4"/>
  <c r="E66" i="4"/>
  <c r="D66" i="4"/>
  <c r="A66" i="4"/>
  <c r="C66" i="4" s="1"/>
  <c r="N65" i="4"/>
  <c r="R65" i="4" s="1"/>
  <c r="V65" i="4" s="1"/>
  <c r="J65" i="4"/>
  <c r="F65" i="4"/>
  <c r="D65" i="4"/>
  <c r="A65" i="4"/>
  <c r="F64" i="4"/>
  <c r="J64" i="4" s="1"/>
  <c r="N64" i="4" s="1"/>
  <c r="R64" i="4" s="1"/>
  <c r="V64" i="4" s="1"/>
  <c r="E64" i="4"/>
  <c r="D64" i="4"/>
  <c r="B64" i="4"/>
  <c r="A64" i="4"/>
  <c r="C64" i="4" s="1"/>
  <c r="N61" i="4"/>
  <c r="R61" i="4" s="1"/>
  <c r="V61" i="4" s="1"/>
  <c r="J61" i="4"/>
  <c r="F61" i="4"/>
  <c r="E61" i="4"/>
  <c r="C61" i="4"/>
  <c r="A61" i="4"/>
  <c r="D61" i="4" s="1"/>
  <c r="F60" i="4"/>
  <c r="J60" i="4" s="1"/>
  <c r="N60" i="4" s="1"/>
  <c r="R60" i="4" s="1"/>
  <c r="V60" i="4" s="1"/>
  <c r="A60" i="4"/>
  <c r="N59" i="4"/>
  <c r="R59" i="4" s="1"/>
  <c r="V59" i="4" s="1"/>
  <c r="J59" i="4"/>
  <c r="F59" i="4"/>
  <c r="D59" i="4"/>
  <c r="C59" i="4"/>
  <c r="B59" i="4"/>
  <c r="A59" i="4"/>
  <c r="E59" i="4" s="1"/>
  <c r="N57" i="4"/>
  <c r="R57" i="4" s="1"/>
  <c r="V57" i="4" s="1"/>
  <c r="J57" i="4"/>
  <c r="F57" i="4"/>
  <c r="C57" i="4"/>
  <c r="A57" i="4"/>
  <c r="D57" i="4" s="1"/>
  <c r="V56" i="4"/>
  <c r="R56" i="4"/>
  <c r="N56" i="4"/>
  <c r="J56" i="4"/>
  <c r="F56" i="4"/>
  <c r="E56" i="4"/>
  <c r="C56" i="4"/>
  <c r="A56" i="4"/>
  <c r="D56" i="4" s="1"/>
  <c r="N55" i="4"/>
  <c r="R55" i="4" s="1"/>
  <c r="V55" i="4" s="1"/>
  <c r="F55" i="4"/>
  <c r="J55" i="4" s="1"/>
  <c r="A55" i="4"/>
  <c r="V52" i="4"/>
  <c r="R52" i="4"/>
  <c r="J52" i="4"/>
  <c r="N52" i="4" s="1"/>
  <c r="F52" i="4"/>
  <c r="A52" i="4"/>
  <c r="C52" i="4" s="1"/>
  <c r="F51" i="4"/>
  <c r="J51" i="4" s="1"/>
  <c r="N51" i="4" s="1"/>
  <c r="R51" i="4" s="1"/>
  <c r="V51" i="4" s="1"/>
  <c r="A51" i="4"/>
  <c r="F50" i="4"/>
  <c r="J50" i="4" s="1"/>
  <c r="N50" i="4" s="1"/>
  <c r="R50" i="4" s="1"/>
  <c r="V50" i="4" s="1"/>
  <c r="E50" i="4"/>
  <c r="D50" i="4"/>
  <c r="A50" i="4"/>
  <c r="B50" i="4" s="1"/>
  <c r="J48" i="4"/>
  <c r="N48" i="4" s="1"/>
  <c r="R48" i="4" s="1"/>
  <c r="V48" i="4" s="1"/>
  <c r="F48" i="4"/>
  <c r="D48" i="4"/>
  <c r="C48" i="4"/>
  <c r="A48" i="4"/>
  <c r="E48" i="4" s="1"/>
  <c r="R47" i="4"/>
  <c r="V47" i="4" s="1"/>
  <c r="J47" i="4"/>
  <c r="N47" i="4" s="1"/>
  <c r="F47" i="4"/>
  <c r="D47" i="4"/>
  <c r="C47" i="4"/>
  <c r="A47" i="4"/>
  <c r="E47" i="4" s="1"/>
  <c r="J46" i="4"/>
  <c r="N46" i="4" s="1"/>
  <c r="R46" i="4" s="1"/>
  <c r="V46" i="4" s="1"/>
  <c r="F46" i="4"/>
  <c r="E46" i="4"/>
  <c r="C46" i="4"/>
  <c r="B46" i="4"/>
  <c r="A46" i="4"/>
  <c r="D46" i="4" s="1"/>
  <c r="J42" i="4"/>
  <c r="N42" i="4" s="1"/>
  <c r="R42" i="4" s="1"/>
  <c r="V42" i="4" s="1"/>
  <c r="F42" i="4"/>
  <c r="A42" i="4"/>
  <c r="J41" i="4"/>
  <c r="N41" i="4" s="1"/>
  <c r="R41" i="4" s="1"/>
  <c r="V41" i="4" s="1"/>
  <c r="F41" i="4"/>
  <c r="A41" i="4"/>
  <c r="J40" i="4"/>
  <c r="N40" i="4" s="1"/>
  <c r="R40" i="4" s="1"/>
  <c r="V40" i="4" s="1"/>
  <c r="F40" i="4"/>
  <c r="E40" i="4"/>
  <c r="C40" i="4"/>
  <c r="B40" i="4"/>
  <c r="A40" i="4"/>
  <c r="D40" i="4" s="1"/>
  <c r="N38" i="4"/>
  <c r="R38" i="4" s="1"/>
  <c r="V38" i="4" s="1"/>
  <c r="F38" i="4"/>
  <c r="J38" i="4" s="1"/>
  <c r="A38" i="4"/>
  <c r="F37" i="4"/>
  <c r="J37" i="4" s="1"/>
  <c r="N37" i="4" s="1"/>
  <c r="R37" i="4" s="1"/>
  <c r="V37" i="4" s="1"/>
  <c r="D37" i="4"/>
  <c r="C37" i="4"/>
  <c r="A37" i="4"/>
  <c r="E37" i="4" s="1"/>
  <c r="F36" i="4"/>
  <c r="J36" i="4" s="1"/>
  <c r="N36" i="4" s="1"/>
  <c r="R36" i="4" s="1"/>
  <c r="V36" i="4" s="1"/>
  <c r="E36" i="4"/>
  <c r="A36" i="4"/>
  <c r="J33" i="4"/>
  <c r="N33" i="4" s="1"/>
  <c r="R33" i="4" s="1"/>
  <c r="V33" i="4" s="1"/>
  <c r="F33" i="4"/>
  <c r="A33" i="4"/>
  <c r="E33" i="4" s="1"/>
  <c r="F32" i="4"/>
  <c r="J32" i="4" s="1"/>
  <c r="N32" i="4" s="1"/>
  <c r="R32" i="4" s="1"/>
  <c r="V32" i="4" s="1"/>
  <c r="D32" i="4"/>
  <c r="A32" i="4"/>
  <c r="R31" i="4"/>
  <c r="V31" i="4" s="1"/>
  <c r="F31" i="4"/>
  <c r="J31" i="4" s="1"/>
  <c r="N31" i="4" s="1"/>
  <c r="C31" i="4"/>
  <c r="A31" i="4"/>
  <c r="J29" i="4"/>
  <c r="N29" i="4" s="1"/>
  <c r="R29" i="4" s="1"/>
  <c r="V29" i="4" s="1"/>
  <c r="F29" i="4"/>
  <c r="A29" i="4"/>
  <c r="N28" i="4"/>
  <c r="R28" i="4" s="1"/>
  <c r="V28" i="4" s="1"/>
  <c r="F28" i="4"/>
  <c r="J28" i="4" s="1"/>
  <c r="C28" i="4"/>
  <c r="A28" i="4"/>
  <c r="R27" i="4"/>
  <c r="V27" i="4" s="1"/>
  <c r="J27" i="4"/>
  <c r="N27" i="4" s="1"/>
  <c r="F27" i="4"/>
  <c r="A27" i="4"/>
  <c r="F24" i="4"/>
  <c r="J24" i="4" s="1"/>
  <c r="N24" i="4" s="1"/>
  <c r="R24" i="4" s="1"/>
  <c r="V24" i="4" s="1"/>
  <c r="E24" i="4"/>
  <c r="D24" i="4"/>
  <c r="C24" i="4"/>
  <c r="A24" i="4"/>
  <c r="F23" i="4"/>
  <c r="J23" i="4" s="1"/>
  <c r="N23" i="4" s="1"/>
  <c r="R23" i="4" s="1"/>
  <c r="V23" i="4" s="1"/>
  <c r="D23" i="4"/>
  <c r="C23" i="4"/>
  <c r="A23" i="4"/>
  <c r="E23" i="4" s="1"/>
  <c r="J22" i="4"/>
  <c r="N22" i="4" s="1"/>
  <c r="R22" i="4" s="1"/>
  <c r="V22" i="4" s="1"/>
  <c r="F22" i="4"/>
  <c r="C22" i="4"/>
  <c r="A22" i="4"/>
  <c r="V20" i="4"/>
  <c r="F20" i="4"/>
  <c r="J20" i="4" s="1"/>
  <c r="N20" i="4" s="1"/>
  <c r="R20" i="4" s="1"/>
  <c r="D20" i="4"/>
  <c r="A20" i="4"/>
  <c r="J19" i="4"/>
  <c r="N19" i="4" s="1"/>
  <c r="R19" i="4" s="1"/>
  <c r="V19" i="4" s="1"/>
  <c r="F19" i="4"/>
  <c r="D19" i="4"/>
  <c r="A19" i="4"/>
  <c r="N18" i="4"/>
  <c r="R18" i="4" s="1"/>
  <c r="V18" i="4" s="1"/>
  <c r="J18" i="4"/>
  <c r="F18" i="4"/>
  <c r="E18" i="4"/>
  <c r="D18" i="4"/>
  <c r="B18" i="4"/>
  <c r="A18" i="4"/>
  <c r="C18" i="4" s="1"/>
  <c r="A15" i="4"/>
  <c r="D14" i="4"/>
  <c r="D13" i="4"/>
  <c r="D12" i="4"/>
  <c r="D11" i="4"/>
  <c r="D10" i="4"/>
  <c r="B1" i="4" s="1"/>
  <c r="U108" i="3"/>
  <c r="T108" i="3"/>
  <c r="B108" i="3"/>
  <c r="A108" i="3"/>
  <c r="U107" i="3"/>
  <c r="T107" i="3"/>
  <c r="B107" i="3"/>
  <c r="A107" i="3"/>
  <c r="U106" i="3"/>
  <c r="T106" i="3"/>
  <c r="Z93" i="3" s="1"/>
  <c r="B106" i="3"/>
  <c r="A106" i="3"/>
  <c r="U105" i="3"/>
  <c r="T105" i="3"/>
  <c r="B105" i="3"/>
  <c r="A105" i="3"/>
  <c r="U104" i="3"/>
  <c r="T104" i="3"/>
  <c r="B104" i="3"/>
  <c r="A104" i="3"/>
  <c r="U103" i="3"/>
  <c r="T103" i="3"/>
  <c r="B103" i="3"/>
  <c r="A103" i="3"/>
  <c r="U102" i="3"/>
  <c r="T102" i="3"/>
  <c r="B102" i="3"/>
  <c r="A102" i="3"/>
  <c r="U101" i="3"/>
  <c r="T101" i="3"/>
  <c r="B101" i="3"/>
  <c r="A101" i="3"/>
  <c r="U100" i="3"/>
  <c r="T100" i="3"/>
  <c r="X93" i="3" s="1"/>
  <c r="B100" i="3"/>
  <c r="A100" i="3"/>
  <c r="I96" i="3" s="1"/>
  <c r="U99" i="3"/>
  <c r="T99" i="3"/>
  <c r="B99" i="3"/>
  <c r="A99" i="3"/>
  <c r="U98" i="3"/>
  <c r="T98" i="3"/>
  <c r="I98" i="3"/>
  <c r="B98" i="3"/>
  <c r="A98" i="3"/>
  <c r="U97" i="3"/>
  <c r="T97" i="3"/>
  <c r="W93" i="3" s="1"/>
  <c r="I97" i="3"/>
  <c r="B97" i="3"/>
  <c r="A97" i="3"/>
  <c r="U96" i="3"/>
  <c r="T96" i="3"/>
  <c r="B96" i="3"/>
  <c r="A96" i="3"/>
  <c r="U95" i="3"/>
  <c r="T95" i="3"/>
  <c r="I95" i="3"/>
  <c r="B95" i="3"/>
  <c r="A95" i="3"/>
  <c r="U94" i="3"/>
  <c r="T94" i="3"/>
  <c r="V93" i="3" s="1"/>
  <c r="B94" i="3"/>
  <c r="A94" i="3"/>
  <c r="I94" i="3" s="1"/>
  <c r="Y93" i="3"/>
  <c r="U87" i="3"/>
  <c r="T87" i="3"/>
  <c r="B87" i="3"/>
  <c r="A87" i="3"/>
  <c r="U86" i="3"/>
  <c r="T86" i="3"/>
  <c r="B86" i="3"/>
  <c r="A86" i="3"/>
  <c r="U85" i="3"/>
  <c r="T85" i="3"/>
  <c r="B85" i="3"/>
  <c r="A85" i="3"/>
  <c r="U84" i="3"/>
  <c r="T84" i="3"/>
  <c r="B84" i="3"/>
  <c r="A84" i="3"/>
  <c r="U83" i="3"/>
  <c r="T83" i="3"/>
  <c r="B83" i="3"/>
  <c r="A83" i="3"/>
  <c r="U82" i="3"/>
  <c r="T82" i="3"/>
  <c r="Y72" i="3" s="1"/>
  <c r="B82" i="3"/>
  <c r="A82" i="3"/>
  <c r="U81" i="3"/>
  <c r="T81" i="3"/>
  <c r="B81" i="3"/>
  <c r="A81" i="3"/>
  <c r="U80" i="3"/>
  <c r="T80" i="3"/>
  <c r="B80" i="3"/>
  <c r="A80" i="3"/>
  <c r="U79" i="3"/>
  <c r="T79" i="3"/>
  <c r="B79" i="3"/>
  <c r="A79" i="3"/>
  <c r="U78" i="3"/>
  <c r="T78" i="3"/>
  <c r="B78" i="3"/>
  <c r="A78" i="3"/>
  <c r="U77" i="3"/>
  <c r="T77" i="3"/>
  <c r="I77" i="3"/>
  <c r="B77" i="3"/>
  <c r="A77" i="3"/>
  <c r="U76" i="3"/>
  <c r="T76" i="3"/>
  <c r="W72" i="3" s="1"/>
  <c r="I76" i="3"/>
  <c r="B76" i="3"/>
  <c r="A76" i="3"/>
  <c r="I74" i="3" s="1"/>
  <c r="U75" i="3"/>
  <c r="T75" i="3"/>
  <c r="I75" i="3"/>
  <c r="B75" i="3"/>
  <c r="A75" i="3"/>
  <c r="U74" i="3"/>
  <c r="T74" i="3"/>
  <c r="B74" i="3"/>
  <c r="A74" i="3"/>
  <c r="U73" i="3"/>
  <c r="T73" i="3"/>
  <c r="B73" i="3"/>
  <c r="A73" i="3"/>
  <c r="I73" i="3" s="1"/>
  <c r="Z72" i="3"/>
  <c r="X72" i="3"/>
  <c r="V72" i="3"/>
  <c r="U68" i="3"/>
  <c r="T68" i="3"/>
  <c r="B68" i="3"/>
  <c r="A68" i="3"/>
  <c r="U67" i="3"/>
  <c r="T67" i="3"/>
  <c r="B67" i="3"/>
  <c r="A67" i="3"/>
  <c r="U66" i="3"/>
  <c r="T66" i="3"/>
  <c r="Z53" i="3" s="1"/>
  <c r="B66" i="3"/>
  <c r="A66" i="3"/>
  <c r="U65" i="3"/>
  <c r="T65" i="3"/>
  <c r="B65" i="3"/>
  <c r="A65" i="3"/>
  <c r="U64" i="3"/>
  <c r="T64" i="3"/>
  <c r="B64" i="3"/>
  <c r="A64" i="3"/>
  <c r="U63" i="3"/>
  <c r="T63" i="3"/>
  <c r="B63" i="3"/>
  <c r="A63" i="3"/>
  <c r="I57" i="3" s="1"/>
  <c r="U62" i="3"/>
  <c r="T62" i="3"/>
  <c r="B62" i="3"/>
  <c r="A62" i="3"/>
  <c r="U61" i="3"/>
  <c r="T61" i="3"/>
  <c r="B61" i="3"/>
  <c r="A61" i="3"/>
  <c r="U60" i="3"/>
  <c r="T60" i="3"/>
  <c r="B60" i="3"/>
  <c r="A60" i="3"/>
  <c r="U59" i="3"/>
  <c r="T59" i="3"/>
  <c r="B59" i="3"/>
  <c r="A59" i="3"/>
  <c r="U58" i="3"/>
  <c r="T58" i="3"/>
  <c r="I58" i="3"/>
  <c r="B58" i="3"/>
  <c r="A58" i="3"/>
  <c r="U57" i="3"/>
  <c r="T57" i="3"/>
  <c r="B57" i="3"/>
  <c r="A57" i="3"/>
  <c r="I55" i="3" s="1"/>
  <c r="U56" i="3"/>
  <c r="T56" i="3"/>
  <c r="I56" i="3"/>
  <c r="B56" i="3"/>
  <c r="A56" i="3"/>
  <c r="U55" i="3"/>
  <c r="T55" i="3"/>
  <c r="B55" i="3"/>
  <c r="A55" i="3"/>
  <c r="U54" i="3"/>
  <c r="T54" i="3"/>
  <c r="B54" i="3"/>
  <c r="A54" i="3"/>
  <c r="I54" i="3" s="1"/>
  <c r="Y53" i="3"/>
  <c r="X53" i="3"/>
  <c r="W53" i="3"/>
  <c r="V53" i="3"/>
  <c r="U48" i="3"/>
  <c r="T48" i="3"/>
  <c r="B48" i="3"/>
  <c r="A48" i="3"/>
  <c r="U47" i="3"/>
  <c r="T47" i="3"/>
  <c r="B47" i="3"/>
  <c r="A47" i="3"/>
  <c r="U46" i="3"/>
  <c r="T46" i="3"/>
  <c r="Z33" i="3" s="1"/>
  <c r="B46" i="3"/>
  <c r="A46" i="3"/>
  <c r="U45" i="3"/>
  <c r="T45" i="3"/>
  <c r="B45" i="3"/>
  <c r="A45" i="3"/>
  <c r="U44" i="3"/>
  <c r="T44" i="3"/>
  <c r="B44" i="3"/>
  <c r="A44" i="3"/>
  <c r="U43" i="3"/>
  <c r="T43" i="3"/>
  <c r="Y33" i="3" s="1"/>
  <c r="B43" i="3"/>
  <c r="A43" i="3"/>
  <c r="I37" i="3" s="1"/>
  <c r="U42" i="3"/>
  <c r="T42" i="3"/>
  <c r="B42" i="3"/>
  <c r="A42" i="3"/>
  <c r="U41" i="3"/>
  <c r="T41" i="3"/>
  <c r="B41" i="3"/>
  <c r="A41" i="3"/>
  <c r="U40" i="3"/>
  <c r="T40" i="3"/>
  <c r="B40" i="3"/>
  <c r="A40" i="3"/>
  <c r="U39" i="3"/>
  <c r="T39" i="3"/>
  <c r="B39" i="3"/>
  <c r="A39" i="3"/>
  <c r="U38" i="3"/>
  <c r="T38" i="3"/>
  <c r="I38" i="3"/>
  <c r="B38" i="3"/>
  <c r="A38" i="3"/>
  <c r="U37" i="3"/>
  <c r="T37" i="3"/>
  <c r="B37" i="3"/>
  <c r="A37" i="3"/>
  <c r="U36" i="3"/>
  <c r="T36" i="3"/>
  <c r="I36" i="3"/>
  <c r="B36" i="3"/>
  <c r="A36" i="3"/>
  <c r="U35" i="3"/>
  <c r="T35" i="3"/>
  <c r="I35" i="3"/>
  <c r="B35" i="3"/>
  <c r="A35" i="3"/>
  <c r="U34" i="3"/>
  <c r="T34" i="3"/>
  <c r="I34" i="3"/>
  <c r="B34" i="3"/>
  <c r="A34" i="3"/>
  <c r="X33" i="3"/>
  <c r="W33" i="3"/>
  <c r="V33" i="3"/>
  <c r="U28" i="3"/>
  <c r="B28" i="3"/>
  <c r="A28" i="3"/>
  <c r="T28" i="3" s="1"/>
  <c r="U27" i="3"/>
  <c r="T27" i="3"/>
  <c r="B27" i="3"/>
  <c r="A27" i="3"/>
  <c r="B26" i="3"/>
  <c r="U26" i="3" s="1"/>
  <c r="A26" i="3"/>
  <c r="I18" i="3" s="1"/>
  <c r="U25" i="3"/>
  <c r="B25" i="3"/>
  <c r="A25" i="3"/>
  <c r="T25" i="3" s="1"/>
  <c r="U24" i="3"/>
  <c r="B24" i="3"/>
  <c r="A24" i="3"/>
  <c r="T24" i="3" s="1"/>
  <c r="T23" i="3"/>
  <c r="B23" i="3"/>
  <c r="U23" i="3" s="1"/>
  <c r="A23" i="3"/>
  <c r="I17" i="3" s="1"/>
  <c r="B22" i="3"/>
  <c r="U22" i="3" s="1"/>
  <c r="A22" i="3"/>
  <c r="T22" i="3" s="1"/>
  <c r="U21" i="3"/>
  <c r="T21" i="3"/>
  <c r="B21" i="3"/>
  <c r="A21" i="3"/>
  <c r="U20" i="3"/>
  <c r="T20" i="3"/>
  <c r="B20" i="3"/>
  <c r="A20" i="3"/>
  <c r="I16" i="3" s="1"/>
  <c r="B19" i="3"/>
  <c r="U19" i="3" s="1"/>
  <c r="A19" i="3"/>
  <c r="T19" i="3" s="1"/>
  <c r="T18" i="3"/>
  <c r="B18" i="3"/>
  <c r="U18" i="3" s="1"/>
  <c r="A18" i="3"/>
  <c r="B17" i="3"/>
  <c r="U17" i="3" s="1"/>
  <c r="A17" i="3"/>
  <c r="U16" i="3"/>
  <c r="B16" i="3"/>
  <c r="A16" i="3"/>
  <c r="T16" i="3" s="1"/>
  <c r="U15" i="3"/>
  <c r="T15" i="3"/>
  <c r="B15" i="3"/>
  <c r="A15" i="3"/>
  <c r="U14" i="3"/>
  <c r="T14" i="3"/>
  <c r="V13" i="3" s="1"/>
  <c r="B14" i="3"/>
  <c r="A14" i="3"/>
  <c r="I14" i="3" s="1"/>
  <c r="Y13" i="3"/>
  <c r="X13" i="3"/>
  <c r="C9" i="3"/>
  <c r="A9" i="3"/>
  <c r="C8" i="3"/>
  <c r="A8" i="3"/>
  <c r="C7" i="3"/>
  <c r="A7" i="3"/>
  <c r="C6" i="3"/>
  <c r="A6" i="3"/>
  <c r="C5" i="3"/>
  <c r="A5" i="3"/>
  <c r="A1" i="3"/>
  <c r="D230" i="2"/>
  <c r="E229" i="2"/>
  <c r="D229" i="2"/>
  <c r="C229" i="2"/>
  <c r="D228" i="2"/>
  <c r="E227" i="2"/>
  <c r="D227" i="2"/>
  <c r="C227" i="2"/>
  <c r="D226" i="2"/>
  <c r="E225" i="2"/>
  <c r="D225" i="2"/>
  <c r="C225" i="2"/>
  <c r="D223" i="2"/>
  <c r="E222" i="2"/>
  <c r="D222" i="2"/>
  <c r="C222" i="2"/>
  <c r="D221" i="2"/>
  <c r="E220" i="2"/>
  <c r="D220" i="2"/>
  <c r="C220" i="2"/>
  <c r="D219" i="2"/>
  <c r="E218" i="2"/>
  <c r="D218" i="2"/>
  <c r="C218" i="2"/>
  <c r="D216" i="2"/>
  <c r="E215" i="2"/>
  <c r="D215" i="2"/>
  <c r="C215" i="2"/>
  <c r="D214" i="2"/>
  <c r="E213" i="2"/>
  <c r="D213" i="2"/>
  <c r="C213" i="2"/>
  <c r="D212" i="2"/>
  <c r="E211" i="2"/>
  <c r="D211" i="2"/>
  <c r="C211" i="2"/>
  <c r="D209" i="2"/>
  <c r="E208" i="2"/>
  <c r="D208" i="2"/>
  <c r="C208" i="2"/>
  <c r="D207" i="2"/>
  <c r="E206" i="2"/>
  <c r="D206" i="2"/>
  <c r="C206" i="2"/>
  <c r="D205" i="2"/>
  <c r="E204" i="2"/>
  <c r="D204" i="2"/>
  <c r="C204" i="2"/>
  <c r="D202" i="2"/>
  <c r="E201" i="2"/>
  <c r="D201" i="2"/>
  <c r="C201" i="2"/>
  <c r="D200" i="2"/>
  <c r="E199" i="2"/>
  <c r="D199" i="2"/>
  <c r="C199" i="2"/>
  <c r="D198" i="2"/>
  <c r="E197" i="2"/>
  <c r="D197" i="2"/>
  <c r="C197" i="2"/>
  <c r="D195" i="2"/>
  <c r="E194" i="2"/>
  <c r="D194" i="2"/>
  <c r="C194" i="2"/>
  <c r="D193" i="2"/>
  <c r="E192" i="2"/>
  <c r="D192" i="2"/>
  <c r="C192" i="2"/>
  <c r="D191" i="2"/>
  <c r="E190" i="2"/>
  <c r="D190" i="2"/>
  <c r="C190" i="2"/>
  <c r="D187" i="2"/>
  <c r="E186" i="2"/>
  <c r="D186" i="2"/>
  <c r="C186" i="2"/>
  <c r="D185" i="2"/>
  <c r="E184" i="2"/>
  <c r="D184" i="2"/>
  <c r="C184" i="2"/>
  <c r="D183" i="2"/>
  <c r="E182" i="2"/>
  <c r="D182" i="2"/>
  <c r="C182" i="2"/>
  <c r="D180" i="2"/>
  <c r="E179" i="2"/>
  <c r="D179" i="2"/>
  <c r="C179" i="2"/>
  <c r="D178" i="2"/>
  <c r="E177" i="2"/>
  <c r="D177" i="2"/>
  <c r="C177" i="2"/>
  <c r="D176" i="2"/>
  <c r="E175" i="2"/>
  <c r="D175" i="2"/>
  <c r="C175" i="2"/>
  <c r="D173" i="2"/>
  <c r="E172" i="2"/>
  <c r="D172" i="2"/>
  <c r="C172" i="2"/>
  <c r="D171" i="2"/>
  <c r="E170" i="2"/>
  <c r="D170" i="2"/>
  <c r="C170" i="2"/>
  <c r="D169" i="2"/>
  <c r="E168" i="2"/>
  <c r="D168" i="2"/>
  <c r="C168" i="2"/>
  <c r="D166" i="2"/>
  <c r="E165" i="2"/>
  <c r="D165" i="2"/>
  <c r="C165" i="2"/>
  <c r="D164" i="2"/>
  <c r="E163" i="2"/>
  <c r="D163" i="2"/>
  <c r="C163" i="2"/>
  <c r="D162" i="2"/>
  <c r="E161" i="2"/>
  <c r="D161" i="2"/>
  <c r="C161" i="2"/>
  <c r="D159" i="2"/>
  <c r="E158" i="2"/>
  <c r="D158" i="2"/>
  <c r="C158" i="2"/>
  <c r="D157" i="2"/>
  <c r="E156" i="2"/>
  <c r="D156" i="2"/>
  <c r="C156" i="2"/>
  <c r="D155" i="2"/>
  <c r="E154" i="2"/>
  <c r="D154" i="2"/>
  <c r="C154" i="2"/>
  <c r="D152" i="2"/>
  <c r="E151" i="2"/>
  <c r="D151" i="2"/>
  <c r="C151" i="2"/>
  <c r="D150" i="2"/>
  <c r="E149" i="2"/>
  <c r="D149" i="2"/>
  <c r="C149" i="2"/>
  <c r="D148" i="2"/>
  <c r="E147" i="2"/>
  <c r="D147" i="2"/>
  <c r="C147" i="2"/>
  <c r="D144" i="2"/>
  <c r="E143" i="2"/>
  <c r="D143" i="2"/>
  <c r="C143" i="2"/>
  <c r="D142" i="2"/>
  <c r="E141" i="2"/>
  <c r="D141" i="2"/>
  <c r="C141" i="2"/>
  <c r="D140" i="2"/>
  <c r="E139" i="2"/>
  <c r="D139" i="2"/>
  <c r="C139" i="2"/>
  <c r="D137" i="2"/>
  <c r="E136" i="2"/>
  <c r="D136" i="2"/>
  <c r="C136" i="2"/>
  <c r="D135" i="2"/>
  <c r="E134" i="2"/>
  <c r="D134" i="2"/>
  <c r="C134" i="2"/>
  <c r="D133" i="2"/>
  <c r="E132" i="2"/>
  <c r="D132" i="2"/>
  <c r="C132" i="2"/>
  <c r="D130" i="2"/>
  <c r="E129" i="2"/>
  <c r="D129" i="2"/>
  <c r="C129" i="2"/>
  <c r="D128" i="2"/>
  <c r="E127" i="2"/>
  <c r="D127" i="2"/>
  <c r="C127" i="2"/>
  <c r="D126" i="2"/>
  <c r="E125" i="2"/>
  <c r="D125" i="2"/>
  <c r="C125" i="2"/>
  <c r="D123" i="2"/>
  <c r="E122" i="2"/>
  <c r="D122" i="2"/>
  <c r="C122" i="2"/>
  <c r="D121" i="2"/>
  <c r="E120" i="2"/>
  <c r="D120" i="2"/>
  <c r="C120" i="2"/>
  <c r="D119" i="2"/>
  <c r="E118" i="2"/>
  <c r="D118" i="2"/>
  <c r="C118" i="2"/>
  <c r="D116" i="2"/>
  <c r="E115" i="2"/>
  <c r="D115" i="2"/>
  <c r="C115" i="2"/>
  <c r="D114" i="2"/>
  <c r="E113" i="2"/>
  <c r="D113" i="2"/>
  <c r="C113" i="2"/>
  <c r="D112" i="2"/>
  <c r="E111" i="2"/>
  <c r="D111" i="2"/>
  <c r="C111" i="2"/>
  <c r="D109" i="2"/>
  <c r="E108" i="2"/>
  <c r="D108" i="2"/>
  <c r="C108" i="2"/>
  <c r="D107" i="2"/>
  <c r="E106" i="2"/>
  <c r="D106" i="2"/>
  <c r="C106" i="2"/>
  <c r="D105" i="2"/>
  <c r="E104" i="2"/>
  <c r="D104" i="2"/>
  <c r="C104" i="2"/>
  <c r="D101" i="2"/>
  <c r="E100" i="2"/>
  <c r="D100" i="2"/>
  <c r="C100" i="2"/>
  <c r="D99" i="2"/>
  <c r="E98" i="2"/>
  <c r="D98" i="2"/>
  <c r="C98" i="2"/>
  <c r="D97" i="2"/>
  <c r="E96" i="2"/>
  <c r="D96" i="2"/>
  <c r="C96" i="2"/>
  <c r="D94" i="2"/>
  <c r="E93" i="2"/>
  <c r="D93" i="2"/>
  <c r="C93" i="2"/>
  <c r="D92" i="2"/>
  <c r="E91" i="2"/>
  <c r="D91" i="2"/>
  <c r="C91" i="2"/>
  <c r="D90" i="2"/>
  <c r="E89" i="2"/>
  <c r="D89" i="2"/>
  <c r="C89" i="2"/>
  <c r="D87" i="2"/>
  <c r="E86" i="2"/>
  <c r="D86" i="2"/>
  <c r="C86" i="2"/>
  <c r="D85" i="2"/>
  <c r="E84" i="2"/>
  <c r="D84" i="2"/>
  <c r="C84" i="2"/>
  <c r="D83" i="2"/>
  <c r="E82" i="2"/>
  <c r="D82" i="2"/>
  <c r="C82" i="2"/>
  <c r="D80" i="2"/>
  <c r="E79" i="2"/>
  <c r="D79" i="2"/>
  <c r="C79" i="2"/>
  <c r="D78" i="2"/>
  <c r="E77" i="2"/>
  <c r="D77" i="2"/>
  <c r="C77" i="2"/>
  <c r="D76" i="2"/>
  <c r="E75" i="2"/>
  <c r="D75" i="2"/>
  <c r="C75" i="2"/>
  <c r="D73" i="2"/>
  <c r="E72" i="2"/>
  <c r="D72" i="2"/>
  <c r="C72" i="2"/>
  <c r="D71" i="2"/>
  <c r="E70" i="2"/>
  <c r="D70" i="2"/>
  <c r="C70" i="2"/>
  <c r="D69" i="2"/>
  <c r="E68" i="2"/>
  <c r="D68" i="2"/>
  <c r="C68" i="2"/>
  <c r="D66" i="2"/>
  <c r="E65" i="2"/>
  <c r="D65" i="2"/>
  <c r="C65" i="2"/>
  <c r="D64" i="2"/>
  <c r="E63" i="2"/>
  <c r="D63" i="2"/>
  <c r="C63" i="2"/>
  <c r="D62" i="2"/>
  <c r="E61" i="2"/>
  <c r="D61" i="2"/>
  <c r="C61" i="2"/>
  <c r="D58" i="2"/>
  <c r="E57" i="2"/>
  <c r="D57" i="2"/>
  <c r="C57" i="2"/>
  <c r="D56" i="2"/>
  <c r="E55" i="2"/>
  <c r="D55" i="2"/>
  <c r="C55" i="2"/>
  <c r="D54" i="2"/>
  <c r="E53" i="2"/>
  <c r="D53" i="2"/>
  <c r="C53" i="2"/>
  <c r="D51" i="2"/>
  <c r="E50" i="2"/>
  <c r="D50" i="2"/>
  <c r="C50" i="2"/>
  <c r="D49" i="2"/>
  <c r="E48" i="2"/>
  <c r="D48" i="2"/>
  <c r="C48" i="2"/>
  <c r="D47" i="2"/>
  <c r="E46" i="2"/>
  <c r="D46" i="2"/>
  <c r="C46" i="2"/>
  <c r="D44" i="2"/>
  <c r="E43" i="2"/>
  <c r="D43" i="2"/>
  <c r="C43" i="2"/>
  <c r="D42" i="2"/>
  <c r="E41" i="2"/>
  <c r="D41" i="2"/>
  <c r="C41" i="2"/>
  <c r="D40" i="2"/>
  <c r="E39" i="2"/>
  <c r="D39" i="2"/>
  <c r="C39" i="2"/>
  <c r="D37" i="2"/>
  <c r="E36" i="2"/>
  <c r="D36" i="2"/>
  <c r="C36" i="2"/>
  <c r="D35" i="2"/>
  <c r="E34" i="2"/>
  <c r="D34" i="2"/>
  <c r="C34" i="2"/>
  <c r="D33" i="2"/>
  <c r="E32" i="2"/>
  <c r="D32" i="2"/>
  <c r="C32" i="2"/>
  <c r="D30" i="2"/>
  <c r="E29" i="2"/>
  <c r="D29" i="2"/>
  <c r="C29" i="2"/>
  <c r="D28" i="2"/>
  <c r="E27" i="2"/>
  <c r="D27" i="2"/>
  <c r="C27" i="2"/>
  <c r="D26" i="2"/>
  <c r="E25" i="2"/>
  <c r="D25" i="2"/>
  <c r="C25" i="2"/>
  <c r="D23" i="2"/>
  <c r="E22" i="2"/>
  <c r="D22" i="2"/>
  <c r="C22" i="2"/>
  <c r="D21" i="2"/>
  <c r="E20" i="2"/>
  <c r="D20" i="2"/>
  <c r="C20" i="2"/>
  <c r="D19" i="2"/>
  <c r="E18" i="2"/>
  <c r="D18" i="2"/>
  <c r="C18" i="2"/>
  <c r="B1" i="2"/>
  <c r="I31" i="8" a="1"/>
  <c r="O24" i="8" a="1"/>
  <c r="C24" i="8" a="1"/>
  <c r="I17" i="8" a="1"/>
  <c r="O10" i="8" a="1"/>
  <c r="C10" i="8" a="1"/>
  <c r="I3" i="8" a="1"/>
  <c r="K152" i="4" a="1"/>
  <c r="W150" i="4" a="1"/>
  <c r="K150" i="4" a="1"/>
  <c r="W149" i="4" a="1"/>
  <c r="K149" i="4" a="1"/>
  <c r="P31" i="8" a="1"/>
  <c r="D31" i="8" a="1"/>
  <c r="J24" i="8" a="1"/>
  <c r="P17" i="8" a="1"/>
  <c r="D17" i="8" a="1"/>
  <c r="J10" i="8" a="1"/>
  <c r="P3" i="8" a="1"/>
  <c r="D3" i="8" a="1"/>
  <c r="W154" i="4" a="1"/>
  <c r="G154" i="4" a="1"/>
  <c r="G139" i="4" a="1"/>
  <c r="K31" i="8" a="1"/>
  <c r="Q24" i="8" a="1"/>
  <c r="E24" i="8" a="1"/>
  <c r="K17" i="8" a="1"/>
  <c r="Q10" i="8" a="1"/>
  <c r="E10" i="8" a="1"/>
  <c r="K3" i="8" a="1"/>
  <c r="R31" i="8" a="1"/>
  <c r="F31" i="8" a="1"/>
  <c r="L24" i="8" a="1"/>
  <c r="R17" i="8" a="1"/>
  <c r="F17" i="8" a="1"/>
  <c r="L10" i="8" a="1"/>
  <c r="R3" i="8" a="1"/>
  <c r="F3" i="8" a="1"/>
  <c r="M31" i="8" a="1"/>
  <c r="A31" i="8" a="1"/>
  <c r="G24" i="8" a="1"/>
  <c r="M17" i="8" a="1"/>
  <c r="A17" i="8" a="1"/>
  <c r="G10" i="8" a="1"/>
  <c r="M3" i="8" a="1"/>
  <c r="A3" i="8" a="1"/>
  <c r="S154" i="4" a="1"/>
  <c r="H31" i="8" a="1"/>
  <c r="N24" i="8" a="1"/>
  <c r="B24" i="8" a="1"/>
  <c r="H17" i="8" a="1"/>
  <c r="N10" i="8" a="1"/>
  <c r="B10" i="8" a="1"/>
  <c r="H3" i="8" a="1"/>
  <c r="O31" i="8" a="1"/>
  <c r="J31" i="8" a="1"/>
  <c r="P24" i="8" a="1"/>
  <c r="D24" i="8" a="1"/>
  <c r="J17" i="8" a="1"/>
  <c r="P10" i="8" a="1"/>
  <c r="D10" i="8" a="1"/>
  <c r="J3" i="8" a="1"/>
  <c r="O154" i="4" a="1"/>
  <c r="Q31" i="8" a="1"/>
  <c r="E31" i="8" a="1"/>
  <c r="K24" i="8" a="1"/>
  <c r="Q17" i="8" a="1"/>
  <c r="E17" i="8" a="1"/>
  <c r="K10" i="8" a="1"/>
  <c r="Q3" i="8" a="1"/>
  <c r="E3" i="8" a="1"/>
  <c r="O150" i="4" a="1"/>
  <c r="O149" i="4" a="1"/>
  <c r="K139" i="4" a="1"/>
  <c r="L31" i="8" a="1"/>
  <c r="R24" i="8" a="1"/>
  <c r="F24" i="8" a="1"/>
  <c r="L17" i="8" a="1"/>
  <c r="R10" i="8" a="1"/>
  <c r="F10" i="8" a="1"/>
  <c r="L3" i="8" a="1"/>
  <c r="O152" i="4" a="1"/>
  <c r="W136" i="4" a="1"/>
  <c r="G136" i="4" a="1"/>
  <c r="W130" i="4" a="1"/>
  <c r="G31" i="8" a="1"/>
  <c r="M24" i="8" a="1"/>
  <c r="A24" i="8" a="1"/>
  <c r="G17" i="8" a="1"/>
  <c r="M10" i="8" a="1"/>
  <c r="A10" i="8" a="1"/>
  <c r="G3" i="8" a="1"/>
  <c r="K154" i="4" a="1"/>
  <c r="N31" i="8" a="1"/>
  <c r="B31" i="8" a="1"/>
  <c r="H24" i="8" a="1"/>
  <c r="N17" i="8" a="1"/>
  <c r="B17" i="8" a="1"/>
  <c r="H10" i="8" a="1"/>
  <c r="N3" i="8" a="1"/>
  <c r="B3" i="8" a="1"/>
  <c r="I10" i="8" a="1"/>
  <c r="G132" i="4" a="1"/>
  <c r="S152" i="4" a="1"/>
  <c r="S150" i="4" a="1"/>
  <c r="O136" i="4" a="1"/>
  <c r="O131" i="4" a="1"/>
  <c r="O130" i="4" a="1"/>
  <c r="O126" i="4" a="1"/>
  <c r="S107" i="4" a="1"/>
  <c r="O102" i="4" a="1"/>
  <c r="O17" i="8" a="1"/>
  <c r="S139" i="4" a="1"/>
  <c r="C31" i="8" a="1"/>
  <c r="G152" i="4" a="1"/>
  <c r="O3" i="8" a="1"/>
  <c r="O132" i="4" a="1"/>
  <c r="K131" i="4" a="1"/>
  <c r="O117" i="4" a="1"/>
  <c r="O139" i="4" a="1"/>
  <c r="K130" i="4" a="1"/>
  <c r="W122" i="4" a="1"/>
  <c r="K122" i="4" a="1"/>
  <c r="O113" i="4" a="1"/>
  <c r="S104" i="4" a="1"/>
  <c r="G104" i="4" a="1"/>
  <c r="S103" i="4" a="1"/>
  <c r="G103" i="4" a="1"/>
  <c r="K102" i="4" a="1"/>
  <c r="K96" i="4" a="1"/>
  <c r="W94" i="4" a="1"/>
  <c r="K94" i="4" a="1"/>
  <c r="W88" i="4" a="1"/>
  <c r="G88" i="4" a="1"/>
  <c r="O84" i="4" a="1"/>
  <c r="S80" i="4" a="1"/>
  <c r="S76" i="4" a="1"/>
  <c r="G76" i="4" a="1"/>
  <c r="S75" i="4" a="1"/>
  <c r="G75" i="4" a="1"/>
  <c r="K74" i="4" a="1"/>
  <c r="K68" i="4" a="1"/>
  <c r="W66" i="4" a="1"/>
  <c r="K66" i="4" a="1"/>
  <c r="C17" i="8" a="1"/>
  <c r="W131" i="4" a="1"/>
  <c r="W126" i="4" a="1"/>
  <c r="G126" i="4" a="1"/>
  <c r="K107" i="4" a="1"/>
  <c r="C3" i="8" a="1"/>
  <c r="W152" i="4" a="1"/>
  <c r="S131" i="4" a="1"/>
  <c r="S126" i="4" a="1"/>
  <c r="G122" i="4" a="1"/>
  <c r="O104" i="4" a="1"/>
  <c r="I24" i="8" a="1"/>
  <c r="S149" i="4" a="1"/>
  <c r="G117" i="4" a="1"/>
  <c r="S113" i="4" a="1"/>
  <c r="S106" i="4" a="1"/>
  <c r="S102" i="4" a="1"/>
  <c r="S98" i="4" a="1"/>
  <c r="W132" i="4" a="1"/>
  <c r="O107" i="4" a="1"/>
  <c r="K104" i="4" a="1"/>
  <c r="G102" i="4" a="1"/>
  <c r="G149" i="4" a="1"/>
  <c r="S132" i="4" a="1"/>
  <c r="G130" i="4" a="1"/>
  <c r="K126" i="4" a="1"/>
  <c r="S122" i="4" a="1"/>
  <c r="O96" i="4" a="1"/>
  <c r="W89" i="4" a="1"/>
  <c r="K78" i="4" a="1"/>
  <c r="S74" i="4" a="1"/>
  <c r="S68" i="4" a="1"/>
  <c r="O66" i="4" a="1"/>
  <c r="G64" i="4" a="1"/>
  <c r="W46" i="4" a="1"/>
  <c r="S136" i="4" a="1"/>
  <c r="W117" i="4" a="1"/>
  <c r="K136" i="4" a="1"/>
  <c r="O122" i="4" a="1"/>
  <c r="K113" i="4" a="1"/>
  <c r="G107" i="4" a="1"/>
  <c r="K106" i="4" a="1"/>
  <c r="G113" i="4" a="1"/>
  <c r="W107" i="4" a="1"/>
  <c r="G106" i="4" a="1"/>
  <c r="W102" i="4" a="1"/>
  <c r="G98" i="4" a="1"/>
  <c r="W96" i="4" a="1"/>
  <c r="O89" i="4" a="1"/>
  <c r="K79" i="4" a="1"/>
  <c r="S78" i="4" a="1"/>
  <c r="O76" i="4" a="1"/>
  <c r="G150" i="4" a="1"/>
  <c r="W139" i="4" a="1"/>
  <c r="K132" i="4" a="1"/>
  <c r="S94" i="4" a="1"/>
  <c r="G87" i="4" a="1"/>
  <c r="O80" i="4" a="1"/>
  <c r="W104" i="4" a="1"/>
  <c r="W103" i="4" a="1"/>
  <c r="G96" i="4" a="1"/>
  <c r="S88" i="4" a="1"/>
  <c r="S79" i="4" a="1"/>
  <c r="W106" i="4" a="1"/>
  <c r="W84" i="4" a="1"/>
  <c r="G84" i="4" a="1"/>
  <c r="K80" i="4" a="1"/>
  <c r="W78" i="4" a="1"/>
  <c r="K70" i="4" a="1"/>
  <c r="W68" i="4" a="1"/>
  <c r="S56" i="4" a="1"/>
  <c r="K47" i="4" a="1"/>
  <c r="W40" i="4" a="1"/>
  <c r="G40" i="4" a="1"/>
  <c r="O24" i="4" a="1"/>
  <c r="W113" i="4" a="1"/>
  <c r="O106" i="4" a="1"/>
  <c r="O94" i="4" a="1"/>
  <c r="K89" i="4" a="1"/>
  <c r="W87" i="4" a="1"/>
  <c r="K76" i="4" a="1"/>
  <c r="O74" i="4" a="1"/>
  <c r="W64" i="4" a="1"/>
  <c r="S130" i="4" a="1"/>
  <c r="O103" i="4" a="1"/>
  <c r="W98" i="4" a="1"/>
  <c r="O88" i="4" a="1"/>
  <c r="O79" i="4" a="1"/>
  <c r="G70" i="4" a="1"/>
  <c r="G61" i="4" a="1"/>
  <c r="W59" i="4" a="1"/>
  <c r="K48" i="4" a="1"/>
  <c r="W33" i="4" a="1"/>
  <c r="G33" i="4" a="1"/>
  <c r="G18" i="4" a="1"/>
  <c r="S87" i="4" a="1"/>
  <c r="S84" i="4" a="1"/>
  <c r="G80" i="4" a="1"/>
  <c r="S117" i="4" a="1"/>
  <c r="K103" i="4" a="1"/>
  <c r="O98" i="4" a="1"/>
  <c r="G89" i="4" a="1"/>
  <c r="K88" i="4" a="1"/>
  <c r="O78" i="4" a="1"/>
  <c r="W76" i="4" a="1"/>
  <c r="O75" i="4" a="1"/>
  <c r="W70" i="4" a="1"/>
  <c r="S59" i="4" a="1"/>
  <c r="K50" i="4" a="1"/>
  <c r="S47" i="4" a="1"/>
  <c r="S46" i="4" a="1"/>
  <c r="S23" i="4" a="1"/>
  <c r="O18" i="4" a="1"/>
  <c r="G131" i="4" a="1"/>
  <c r="G74" i="4" a="1"/>
  <c r="O61" i="4" a="1"/>
  <c r="K75" i="4" a="1"/>
  <c r="O70" i="4" a="1"/>
  <c r="G66" i="4" a="1"/>
  <c r="O64" i="4" a="1"/>
  <c r="O56" i="4" a="1"/>
  <c r="G48" i="4" a="1"/>
  <c r="O47" i="4" a="1"/>
  <c r="O36" i="4" a="1"/>
  <c r="S24" i="4" a="1"/>
  <c r="S18" i="4" a="1"/>
  <c r="K117" i="4" a="1"/>
  <c r="S61" i="4" a="1"/>
  <c r="G46" i="4" a="1"/>
  <c r="S40" i="4" a="1"/>
  <c r="S37" i="4" a="1"/>
  <c r="K64" i="4" a="1"/>
  <c r="S50" i="4" a="1"/>
  <c r="W48" i="4" a="1"/>
  <c r="K98" i="4" a="1"/>
  <c r="O59" i="4" a="1"/>
  <c r="K56" i="4" a="1"/>
  <c r="O40" i="4" a="1"/>
  <c r="O37" i="4" a="1"/>
  <c r="S33" i="4" a="1"/>
  <c r="G78" i="4" a="1"/>
  <c r="O50" i="4" a="1"/>
  <c r="S48" i="4" a="1"/>
  <c r="S96" i="4" a="1"/>
  <c r="W79" i="4" a="1"/>
  <c r="W74" i="4" a="1"/>
  <c r="O68" i="4" a="1"/>
  <c r="K61" i="4" a="1"/>
  <c r="K59" i="4" a="1"/>
  <c r="G47" i="4" a="1"/>
  <c r="W36" i="4" a="1"/>
  <c r="O23" i="4" a="1"/>
  <c r="K84" i="4" a="1"/>
  <c r="S66" i="4" a="1"/>
  <c r="K40" i="4" a="1"/>
  <c r="O33" i="4" a="1"/>
  <c r="G24" i="4" a="1"/>
  <c r="G79" i="4" a="1"/>
  <c r="W56" i="4" a="1"/>
  <c r="G56" i="4" a="1"/>
  <c r="G50" i="4" a="1"/>
  <c r="W47" i="4" a="1"/>
  <c r="O46" i="4" a="1"/>
  <c r="K37" i="4" a="1"/>
  <c r="G36" i="4" a="1"/>
  <c r="W18" i="4" a="1"/>
  <c r="K18" i="4" a="1"/>
  <c r="G59" i="4" a="1"/>
  <c r="G32" i="2" a="1"/>
  <c r="G27" i="2" a="1"/>
  <c r="G65" i="2" a="1"/>
  <c r="G22" i="2" a="1"/>
  <c r="O48" i="4" a="1"/>
  <c r="S36" i="4" a="1"/>
  <c r="G23" i="4" a="1"/>
  <c r="G220" i="2" a="1"/>
  <c r="G204" i="2" a="1"/>
  <c r="G199" i="2" a="1"/>
  <c r="G177" i="2" a="1"/>
  <c r="G161" i="2" a="1"/>
  <c r="G156" i="2" a="1"/>
  <c r="G134" i="2" a="1"/>
  <c r="G118" i="2" a="1"/>
  <c r="G113" i="2" a="1"/>
  <c r="G91" i="2" a="1"/>
  <c r="G75" i="2" a="1"/>
  <c r="G70" i="2" a="1"/>
  <c r="G48" i="2" a="1"/>
  <c r="G108" i="2" a="1"/>
  <c r="G158" i="2" a="1"/>
  <c r="G94" i="4" a="1"/>
  <c r="S70" i="4" a="1"/>
  <c r="W37" i="4" a="1"/>
  <c r="K33" i="4" a="1"/>
  <c r="G194" i="2" a="1"/>
  <c r="G151" i="2" a="1"/>
  <c r="S64" i="4" a="1"/>
  <c r="K24" i="4" a="1"/>
  <c r="G215" i="2" a="1"/>
  <c r="G211" i="2" a="1"/>
  <c r="G172" i="2" a="1"/>
  <c r="G168" i="2" a="1"/>
  <c r="G129" i="2" a="1"/>
  <c r="G125" i="2" a="1"/>
  <c r="G86" i="2" a="1"/>
  <c r="G82" i="2" a="1"/>
  <c r="G43" i="2" a="1"/>
  <c r="G39" i="2" a="1"/>
  <c r="W50" i="4" a="1"/>
  <c r="G197" i="2" a="1"/>
  <c r="O87" i="4" a="1"/>
  <c r="W80" i="4" a="1"/>
  <c r="G68" i="4" a="1"/>
  <c r="W75" i="4" a="1"/>
  <c r="G37" i="4" a="1"/>
  <c r="S89" i="4" a="1"/>
  <c r="G227" i="2" a="1"/>
  <c r="G206" i="2" a="1"/>
  <c r="G190" i="2" a="1"/>
  <c r="G184" i="2" a="1"/>
  <c r="G163" i="2" a="1"/>
  <c r="G147" i="2" a="1"/>
  <c r="G141" i="2" a="1"/>
  <c r="G120" i="2" a="1"/>
  <c r="G104" i="2" a="1"/>
  <c r="G98" i="2" a="1"/>
  <c r="G77" i="2" a="1"/>
  <c r="G61" i="2" a="1"/>
  <c r="G55" i="2" a="1"/>
  <c r="G34" i="2" a="1"/>
  <c r="G18" i="2" a="1"/>
  <c r="G50" i="2" a="1"/>
  <c r="G201" i="2" a="1"/>
  <c r="K87" i="4" a="1"/>
  <c r="K36" i="4" a="1"/>
  <c r="G222" i="2" a="1"/>
  <c r="G179" i="2" a="1"/>
  <c r="G136" i="2" a="1"/>
  <c r="G93" i="2" a="1"/>
  <c r="G154" i="2" a="1"/>
  <c r="G115" i="2" a="1"/>
  <c r="G111" i="2" a="1"/>
  <c r="G208" i="2" a="1"/>
  <c r="G165" i="2" a="1"/>
  <c r="G122" i="2" a="1"/>
  <c r="G79" i="2" a="1"/>
  <c r="G36" i="2" a="1"/>
  <c r="W61" i="4" a="1"/>
  <c r="W24" i="4" a="1"/>
  <c r="K23" i="4" a="1"/>
  <c r="K46" i="4" a="1"/>
  <c r="G63" i="2" a="1"/>
  <c r="G57" i="2" a="1"/>
  <c r="G213" i="2" a="1"/>
  <c r="G170" i="2" a="1"/>
  <c r="G127" i="2" a="1"/>
  <c r="G68" i="2" a="1"/>
  <c r="G96" i="2" a="1"/>
  <c r="G192" i="2" a="1"/>
  <c r="G225" i="2" a="1"/>
  <c r="G182" i="2" a="1"/>
  <c r="G139" i="2" a="1"/>
  <c r="W23" i="4" a="1"/>
  <c r="G84" i="2" a="1"/>
  <c r="G72" i="2" a="1"/>
  <c r="G25" i="2" a="1"/>
  <c r="G29" i="2" a="1"/>
  <c r="G218" i="2" a="1"/>
  <c r="G175" i="2" a="1"/>
  <c r="G132" i="2" a="1"/>
  <c r="G20" i="2" a="1"/>
  <c r="G143" i="2" a="1"/>
  <c r="G100" i="2" a="1"/>
  <c r="G229" i="2" a="1"/>
  <c r="G186" i="2" a="1"/>
  <c r="G149" i="2" a="1"/>
  <c r="G106" i="2" a="1"/>
  <c r="G89" i="2" a="1"/>
  <c r="G53" i="2" a="1"/>
  <c r="G41" i="2" a="1"/>
  <c r="G46" i="2" a="1"/>
  <c r="G46" i="2" l="1"/>
  <c r="H46" i="2" s="1"/>
  <c r="G41" i="2"/>
  <c r="G53" i="2"/>
  <c r="G89" i="2"/>
  <c r="G106" i="2"/>
  <c r="G149" i="2"/>
  <c r="G186" i="2"/>
  <c r="G229" i="2"/>
  <c r="G100" i="2"/>
  <c r="G143" i="2"/>
  <c r="G20" i="2"/>
  <c r="G132" i="2"/>
  <c r="H132" i="2" s="1"/>
  <c r="G175" i="2"/>
  <c r="G218" i="2"/>
  <c r="G29" i="2"/>
  <c r="G25" i="2"/>
  <c r="G72" i="2"/>
  <c r="G84" i="2"/>
  <c r="W23" i="4"/>
  <c r="G139" i="2"/>
  <c r="G182" i="2"/>
  <c r="G225" i="2"/>
  <c r="G192" i="2"/>
  <c r="G96" i="2"/>
  <c r="G68" i="2"/>
  <c r="G127" i="2"/>
  <c r="G170" i="2"/>
  <c r="G213" i="2"/>
  <c r="G57" i="2"/>
  <c r="G63" i="2"/>
  <c r="K46" i="4"/>
  <c r="K23" i="4"/>
  <c r="W24" i="4"/>
  <c r="W61" i="4"/>
  <c r="G36" i="2"/>
  <c r="H36" i="2" s="1"/>
  <c r="F15" i="3" s="1"/>
  <c r="G79" i="2"/>
  <c r="H79" i="2" s="1"/>
  <c r="F18" i="3" s="1"/>
  <c r="G122" i="2"/>
  <c r="G165" i="2"/>
  <c r="G208" i="2"/>
  <c r="G111" i="2"/>
  <c r="G115" i="2"/>
  <c r="G154" i="2"/>
  <c r="G93" i="2"/>
  <c r="G136" i="2"/>
  <c r="G179" i="2"/>
  <c r="H179" i="2" s="1"/>
  <c r="F25" i="3" s="1"/>
  <c r="G222" i="2"/>
  <c r="H222" i="2" s="1"/>
  <c r="F28" i="3" s="1"/>
  <c r="K36" i="4"/>
  <c r="K87" i="4"/>
  <c r="G201" i="2"/>
  <c r="G50" i="2"/>
  <c r="G18" i="2"/>
  <c r="H18" i="2" s="1"/>
  <c r="G34" i="2"/>
  <c r="H34" i="2" s="1"/>
  <c r="E15" i="3" s="1"/>
  <c r="G55" i="2"/>
  <c r="G61" i="2"/>
  <c r="G77" i="2"/>
  <c r="H77" i="2" s="1"/>
  <c r="E18" i="3" s="1"/>
  <c r="G98" i="2"/>
  <c r="G104" i="2"/>
  <c r="H104" i="2" s="1"/>
  <c r="G120" i="2"/>
  <c r="H120" i="2" s="1"/>
  <c r="E21" i="3" s="1"/>
  <c r="G141" i="2"/>
  <c r="G147" i="2"/>
  <c r="H147" i="2" s="1"/>
  <c r="G163" i="2"/>
  <c r="H163" i="2" s="1"/>
  <c r="E24" i="3" s="1"/>
  <c r="G184" i="2"/>
  <c r="G190" i="2"/>
  <c r="G206" i="2"/>
  <c r="H206" i="2" s="1"/>
  <c r="E27" i="3" s="1"/>
  <c r="G227" i="2"/>
  <c r="S89" i="4"/>
  <c r="G37" i="4"/>
  <c r="W75" i="4"/>
  <c r="G68" i="4"/>
  <c r="W80" i="4"/>
  <c r="O87" i="4"/>
  <c r="G197" i="2"/>
  <c r="W50" i="4"/>
  <c r="G39" i="2"/>
  <c r="G43" i="2"/>
  <c r="G82" i="2"/>
  <c r="G86" i="2"/>
  <c r="G125" i="2"/>
  <c r="G129" i="2"/>
  <c r="G168" i="2"/>
  <c r="G172" i="2"/>
  <c r="G211" i="2"/>
  <c r="G215" i="2"/>
  <c r="K24" i="4"/>
  <c r="S64" i="4"/>
  <c r="G151" i="2"/>
  <c r="G194" i="2"/>
  <c r="H194" i="2" s="1"/>
  <c r="F26" i="3" s="1"/>
  <c r="K33" i="4"/>
  <c r="W37" i="4"/>
  <c r="S70" i="4"/>
  <c r="G94" i="4"/>
  <c r="G158" i="2"/>
  <c r="G108" i="2"/>
  <c r="H108" i="2" s="1"/>
  <c r="F20" i="3" s="1"/>
  <c r="G48" i="2"/>
  <c r="H48" i="2" s="1"/>
  <c r="E16" i="3" s="1"/>
  <c r="G70" i="2"/>
  <c r="G75" i="2"/>
  <c r="H75" i="2" s="1"/>
  <c r="G91" i="2"/>
  <c r="G113" i="2"/>
  <c r="G118" i="2"/>
  <c r="G134" i="2"/>
  <c r="G156" i="2"/>
  <c r="G161" i="2"/>
  <c r="G177" i="2"/>
  <c r="H177" i="2" s="1"/>
  <c r="E25" i="3" s="1"/>
  <c r="G199" i="2"/>
  <c r="G204" i="2"/>
  <c r="G220" i="2"/>
  <c r="H220" i="2" s="1"/>
  <c r="E28" i="3" s="1"/>
  <c r="G23" i="4"/>
  <c r="S36" i="4"/>
  <c r="T36" i="4" s="1"/>
  <c r="O48" i="4"/>
  <c r="G22" i="2"/>
  <c r="H22" i="2" s="1"/>
  <c r="F14" i="3" s="1"/>
  <c r="G65" i="2"/>
  <c r="H65" i="2" s="1"/>
  <c r="F17" i="3" s="1"/>
  <c r="G27" i="2"/>
  <c r="G32" i="2"/>
  <c r="G59" i="4"/>
  <c r="K18" i="4"/>
  <c r="W18" i="4"/>
  <c r="G36" i="4"/>
  <c r="K37" i="4"/>
  <c r="O46" i="4"/>
  <c r="P46" i="4" s="1"/>
  <c r="W47" i="4"/>
  <c r="G50" i="4"/>
  <c r="G56" i="4"/>
  <c r="W56" i="4"/>
  <c r="G79" i="4"/>
  <c r="G24" i="4"/>
  <c r="O33" i="4"/>
  <c r="K40" i="4"/>
  <c r="S66" i="4"/>
  <c r="T66" i="4" s="1"/>
  <c r="F78" i="3" s="1"/>
  <c r="K84" i="4"/>
  <c r="O23" i="4"/>
  <c r="W36" i="4"/>
  <c r="X36" i="4" s="1"/>
  <c r="G47" i="4"/>
  <c r="K59" i="4"/>
  <c r="K61" i="4"/>
  <c r="O68" i="4"/>
  <c r="W74" i="4"/>
  <c r="W79" i="4"/>
  <c r="S96" i="4"/>
  <c r="S48" i="4"/>
  <c r="O50" i="4"/>
  <c r="G78" i="4"/>
  <c r="S33" i="4"/>
  <c r="O37" i="4"/>
  <c r="O40" i="4"/>
  <c r="K56" i="4"/>
  <c r="O59" i="4"/>
  <c r="K98" i="4"/>
  <c r="W48" i="4"/>
  <c r="S50" i="4"/>
  <c r="K64" i="4"/>
  <c r="S37" i="4"/>
  <c r="S40" i="4"/>
  <c r="G46" i="4"/>
  <c r="H46" i="4" s="1"/>
  <c r="S61" i="4"/>
  <c r="K117" i="4"/>
  <c r="S18" i="4"/>
  <c r="S24" i="4"/>
  <c r="O36" i="4"/>
  <c r="O47" i="4"/>
  <c r="G48" i="4"/>
  <c r="O56" i="4"/>
  <c r="O64" i="4"/>
  <c r="G66" i="4"/>
  <c r="O70" i="4"/>
  <c r="K75" i="4"/>
  <c r="O61" i="4"/>
  <c r="G74" i="4"/>
  <c r="H74" i="4" s="1"/>
  <c r="G131" i="4"/>
  <c r="O18" i="4"/>
  <c r="S23" i="4"/>
  <c r="S46" i="4"/>
  <c r="T46" i="4" s="1"/>
  <c r="S47" i="4"/>
  <c r="K50" i="4"/>
  <c r="S59" i="4"/>
  <c r="W70" i="4"/>
  <c r="O75" i="4"/>
  <c r="W76" i="4"/>
  <c r="O78" i="4"/>
  <c r="K88" i="4"/>
  <c r="G89" i="4"/>
  <c r="O98" i="4"/>
  <c r="K103" i="4"/>
  <c r="S117" i="4"/>
  <c r="G80" i="4"/>
  <c r="S84" i="4"/>
  <c r="S87" i="4"/>
  <c r="G18" i="4"/>
  <c r="G33" i="4"/>
  <c r="W33" i="4"/>
  <c r="K48" i="4"/>
  <c r="W59" i="4"/>
  <c r="G61" i="4"/>
  <c r="G70" i="4"/>
  <c r="O79" i="4"/>
  <c r="O88" i="4"/>
  <c r="W98" i="4"/>
  <c r="O103" i="4"/>
  <c r="S130" i="4"/>
  <c r="W64" i="4"/>
  <c r="O74" i="4"/>
  <c r="K76" i="4"/>
  <c r="W87" i="4"/>
  <c r="K89" i="4"/>
  <c r="O94" i="4"/>
  <c r="P94" i="4" s="1"/>
  <c r="F62" i="3" s="1"/>
  <c r="O106" i="4"/>
  <c r="W113" i="4"/>
  <c r="O24" i="4"/>
  <c r="G40" i="4"/>
  <c r="W40" i="4"/>
  <c r="K47" i="4"/>
  <c r="S56" i="4"/>
  <c r="W68" i="4"/>
  <c r="K70" i="4"/>
  <c r="W78" i="4"/>
  <c r="K80" i="4"/>
  <c r="G84" i="4"/>
  <c r="H84" i="4" s="1"/>
  <c r="W84" i="4"/>
  <c r="W106" i="4"/>
  <c r="S79" i="4"/>
  <c r="S88" i="4"/>
  <c r="G96" i="4"/>
  <c r="W103" i="4"/>
  <c r="W104" i="4"/>
  <c r="O80" i="4"/>
  <c r="G87" i="4"/>
  <c r="S94" i="4"/>
  <c r="K132" i="4"/>
  <c r="L132" i="4" s="1"/>
  <c r="F46" i="3" s="1"/>
  <c r="W139" i="4"/>
  <c r="G150" i="4"/>
  <c r="O76" i="4"/>
  <c r="S78" i="4"/>
  <c r="K79" i="4"/>
  <c r="O89" i="4"/>
  <c r="W96" i="4"/>
  <c r="G98" i="4"/>
  <c r="W102" i="4"/>
  <c r="G106" i="4"/>
  <c r="W107" i="4"/>
  <c r="G113" i="4"/>
  <c r="H113" i="4" s="1"/>
  <c r="K106" i="4"/>
  <c r="G107" i="4"/>
  <c r="K113" i="4"/>
  <c r="O122" i="4"/>
  <c r="K136" i="4"/>
  <c r="W117" i="4"/>
  <c r="S136" i="4"/>
  <c r="W46" i="4"/>
  <c r="X46" i="4" s="1"/>
  <c r="G64" i="4"/>
  <c r="H64" i="4" s="1"/>
  <c r="O66" i="4"/>
  <c r="P66" i="4" s="1"/>
  <c r="F59" i="3" s="1"/>
  <c r="S68" i="4"/>
  <c r="S74" i="4"/>
  <c r="T74" i="4" s="1"/>
  <c r="K78" i="4"/>
  <c r="W89" i="4"/>
  <c r="O96" i="4"/>
  <c r="S122" i="4"/>
  <c r="K126" i="4"/>
  <c r="G130" i="4"/>
  <c r="S132" i="4"/>
  <c r="T132" i="4" s="1"/>
  <c r="F85" i="3" s="1"/>
  <c r="G149" i="4"/>
  <c r="G102" i="4"/>
  <c r="K104" i="4"/>
  <c r="O107" i="4"/>
  <c r="W132" i="4"/>
  <c r="S98" i="4"/>
  <c r="S102" i="4"/>
  <c r="S106" i="4"/>
  <c r="S113" i="4"/>
  <c r="T113" i="4" s="1"/>
  <c r="F83" i="3" s="1"/>
  <c r="G117" i="4"/>
  <c r="S149" i="4"/>
  <c r="I27" i="8"/>
  <c r="I26" i="8"/>
  <c r="I25" i="8"/>
  <c r="I24" i="8"/>
  <c r="O104" i="4"/>
  <c r="G122" i="4"/>
  <c r="H122" i="4" s="1"/>
  <c r="S126" i="4"/>
  <c r="S131" i="4"/>
  <c r="W152" i="4"/>
  <c r="C6" i="8"/>
  <c r="C5" i="8"/>
  <c r="C4" i="8"/>
  <c r="C3" i="8"/>
  <c r="K107" i="4"/>
  <c r="G126" i="4"/>
  <c r="W126" i="4"/>
  <c r="W131" i="4"/>
  <c r="C20" i="8"/>
  <c r="C19" i="8"/>
  <c r="C18" i="8"/>
  <c r="C17" i="8"/>
  <c r="K66" i="4"/>
  <c r="L66" i="4" s="1"/>
  <c r="F39" i="3" s="1"/>
  <c r="W66" i="4"/>
  <c r="X66" i="4" s="1"/>
  <c r="F99" i="3" s="1"/>
  <c r="K68" i="4"/>
  <c r="K74" i="4"/>
  <c r="G75" i="4"/>
  <c r="H75" i="4" s="1"/>
  <c r="S75" i="4"/>
  <c r="T75" i="4" s="1"/>
  <c r="E79" i="3" s="1"/>
  <c r="G76" i="4"/>
  <c r="H76" i="4" s="1"/>
  <c r="S76" i="4"/>
  <c r="S80" i="4"/>
  <c r="O84" i="4"/>
  <c r="P84" i="4" s="1"/>
  <c r="E61" i="3" s="1"/>
  <c r="G88" i="4"/>
  <c r="W88" i="4"/>
  <c r="K94" i="4"/>
  <c r="L94" i="4" s="1"/>
  <c r="F42" i="3" s="1"/>
  <c r="W94" i="4"/>
  <c r="X94" i="4" s="1"/>
  <c r="F102" i="3" s="1"/>
  <c r="K96" i="4"/>
  <c r="K102" i="4"/>
  <c r="G103" i="4"/>
  <c r="H103" i="4" s="1"/>
  <c r="S103" i="4"/>
  <c r="G104" i="4"/>
  <c r="S104" i="4"/>
  <c r="O113" i="4"/>
  <c r="P113" i="4" s="1"/>
  <c r="F64" i="3" s="1"/>
  <c r="K122" i="4"/>
  <c r="L122" i="4" s="1"/>
  <c r="F45" i="3" s="1"/>
  <c r="W122" i="4"/>
  <c r="X122" i="4" s="1"/>
  <c r="F105" i="3" s="1"/>
  <c r="K130" i="4"/>
  <c r="O139" i="4"/>
  <c r="O117" i="4"/>
  <c r="K131" i="4"/>
  <c r="O132" i="4"/>
  <c r="O6" i="8"/>
  <c r="O5" i="8"/>
  <c r="O4" i="8"/>
  <c r="O3" i="8"/>
  <c r="G152" i="4"/>
  <c r="C34" i="8"/>
  <c r="C33" i="8"/>
  <c r="C32" i="8"/>
  <c r="C31" i="8"/>
  <c r="S139" i="4"/>
  <c r="O20" i="8"/>
  <c r="O19" i="8"/>
  <c r="O18" i="8"/>
  <c r="O17" i="8"/>
  <c r="O102" i="4"/>
  <c r="P102" i="4" s="1"/>
  <c r="S107" i="4"/>
  <c r="O126" i="4"/>
  <c r="O130" i="4"/>
  <c r="O131" i="4"/>
  <c r="O136" i="4"/>
  <c r="S150" i="4"/>
  <c r="S152" i="4"/>
  <c r="G132" i="4"/>
  <c r="I13" i="8"/>
  <c r="I12" i="8"/>
  <c r="I11" i="8"/>
  <c r="I10" i="8"/>
  <c r="B3" i="8"/>
  <c r="B6" i="8"/>
  <c r="B5" i="8"/>
  <c r="B4" i="8"/>
  <c r="N3" i="8"/>
  <c r="N6" i="8"/>
  <c r="N5" i="8"/>
  <c r="N4" i="8"/>
  <c r="H10" i="8"/>
  <c r="H13" i="8"/>
  <c r="H12" i="8"/>
  <c r="H11" i="8"/>
  <c r="B17" i="8"/>
  <c r="B20" i="8"/>
  <c r="B19" i="8"/>
  <c r="B18" i="8"/>
  <c r="N17" i="8"/>
  <c r="N20" i="8"/>
  <c r="N19" i="8"/>
  <c r="N18" i="8"/>
  <c r="H24" i="8"/>
  <c r="H27" i="8"/>
  <c r="H26" i="8"/>
  <c r="H25" i="8"/>
  <c r="B31" i="8"/>
  <c r="B34" i="8"/>
  <c r="B33" i="8"/>
  <c r="B32" i="8"/>
  <c r="N31" i="8"/>
  <c r="N34" i="8"/>
  <c r="N33" i="8"/>
  <c r="N32" i="8"/>
  <c r="K154" i="4"/>
  <c r="G6" i="8"/>
  <c r="G5" i="8"/>
  <c r="G4" i="8"/>
  <c r="G3" i="8"/>
  <c r="A13" i="8"/>
  <c r="A12" i="8"/>
  <c r="A11" i="8"/>
  <c r="A10" i="8"/>
  <c r="M13" i="8"/>
  <c r="M12" i="8"/>
  <c r="M11" i="8"/>
  <c r="M10" i="8"/>
  <c r="G20" i="8"/>
  <c r="G19" i="8"/>
  <c r="G18" i="8"/>
  <c r="G17" i="8"/>
  <c r="A27" i="8"/>
  <c r="A26" i="8"/>
  <c r="A25" i="8"/>
  <c r="A24" i="8"/>
  <c r="M27" i="8"/>
  <c r="M26" i="8"/>
  <c r="M25" i="8"/>
  <c r="M24" i="8"/>
  <c r="G34" i="8"/>
  <c r="G33" i="8"/>
  <c r="G32" i="8"/>
  <c r="G31" i="8"/>
  <c r="W130" i="4"/>
  <c r="G136" i="4"/>
  <c r="W136" i="4"/>
  <c r="O152" i="4"/>
  <c r="L5" i="8"/>
  <c r="L4" i="8"/>
  <c r="L3" i="8"/>
  <c r="L6" i="8"/>
  <c r="F12" i="8"/>
  <c r="F11" i="8"/>
  <c r="F10" i="8"/>
  <c r="F13" i="8"/>
  <c r="R12" i="8"/>
  <c r="R11" i="8"/>
  <c r="R10" i="8"/>
  <c r="R13" i="8"/>
  <c r="L19" i="8"/>
  <c r="L18" i="8"/>
  <c r="L17" i="8"/>
  <c r="L20" i="8"/>
  <c r="F26" i="8"/>
  <c r="F25" i="8"/>
  <c r="F24" i="8"/>
  <c r="F27" i="8"/>
  <c r="R26" i="8"/>
  <c r="R25" i="8"/>
  <c r="R24" i="8"/>
  <c r="R27" i="8"/>
  <c r="L33" i="8"/>
  <c r="L32" i="8"/>
  <c r="L31" i="8"/>
  <c r="L34" i="8"/>
  <c r="K139" i="4"/>
  <c r="O149" i="4"/>
  <c r="O150" i="4"/>
  <c r="E6" i="8"/>
  <c r="E4" i="8"/>
  <c r="E3" i="8"/>
  <c r="E5" i="8"/>
  <c r="Q6" i="8"/>
  <c r="Q4" i="8"/>
  <c r="Q3" i="8"/>
  <c r="Q5" i="8"/>
  <c r="K13" i="8"/>
  <c r="K11" i="8"/>
  <c r="K10" i="8"/>
  <c r="K12" i="8"/>
  <c r="E20" i="8"/>
  <c r="E18" i="8"/>
  <c r="E17" i="8"/>
  <c r="E19" i="8"/>
  <c r="Q20" i="8"/>
  <c r="Q18" i="8"/>
  <c r="Q17" i="8"/>
  <c r="Q19" i="8"/>
  <c r="K27" i="8"/>
  <c r="K25" i="8"/>
  <c r="K24" i="8"/>
  <c r="K26" i="8"/>
  <c r="E34" i="8"/>
  <c r="E32" i="8"/>
  <c r="E31" i="8"/>
  <c r="E33" i="8"/>
  <c r="Q34" i="8"/>
  <c r="Q33" i="8"/>
  <c r="Q32" i="8"/>
  <c r="Q31" i="8"/>
  <c r="O154" i="4"/>
  <c r="J6" i="8"/>
  <c r="J5" i="8"/>
  <c r="J3" i="8"/>
  <c r="J4" i="8"/>
  <c r="D13" i="8"/>
  <c r="D12" i="8"/>
  <c r="D10" i="8"/>
  <c r="D11" i="8"/>
  <c r="P13" i="8"/>
  <c r="P12" i="8"/>
  <c r="P10" i="8"/>
  <c r="P11" i="8"/>
  <c r="J20" i="8"/>
  <c r="J19" i="8"/>
  <c r="J17" i="8"/>
  <c r="J18" i="8"/>
  <c r="D27" i="8"/>
  <c r="D26" i="8"/>
  <c r="D24" i="8"/>
  <c r="D25" i="8"/>
  <c r="P27" i="8"/>
  <c r="P26" i="8"/>
  <c r="P24" i="8"/>
  <c r="P25" i="8"/>
  <c r="J34" i="8"/>
  <c r="J33" i="8"/>
  <c r="J31" i="8"/>
  <c r="J32" i="8"/>
  <c r="O34" i="8"/>
  <c r="O33" i="8"/>
  <c r="O32" i="8"/>
  <c r="O31" i="8"/>
  <c r="H6" i="8"/>
  <c r="H5" i="8"/>
  <c r="H4" i="8"/>
  <c r="H3" i="8"/>
  <c r="B13" i="8"/>
  <c r="B12" i="8"/>
  <c r="B11" i="8"/>
  <c r="B10" i="8"/>
  <c r="N13" i="8"/>
  <c r="N12" i="8"/>
  <c r="N11" i="8"/>
  <c r="N10" i="8"/>
  <c r="H20" i="8"/>
  <c r="H19" i="8"/>
  <c r="H18" i="8"/>
  <c r="H17" i="8"/>
  <c r="B27" i="8"/>
  <c r="B26" i="8"/>
  <c r="B25" i="8"/>
  <c r="B24" i="8"/>
  <c r="N27" i="8"/>
  <c r="N26" i="8"/>
  <c r="N25" i="8"/>
  <c r="N24" i="8"/>
  <c r="H34" i="8"/>
  <c r="H33" i="8"/>
  <c r="H32" i="8"/>
  <c r="H31" i="8"/>
  <c r="S154" i="4"/>
  <c r="A6" i="8"/>
  <c r="A5" i="8"/>
  <c r="A4" i="8"/>
  <c r="A3" i="8"/>
  <c r="M6" i="8"/>
  <c r="M5" i="8"/>
  <c r="M4" i="8"/>
  <c r="M3" i="8"/>
  <c r="G13" i="8"/>
  <c r="G12" i="8"/>
  <c r="G11" i="8"/>
  <c r="G10" i="8"/>
  <c r="A20" i="8"/>
  <c r="A19" i="8"/>
  <c r="A18" i="8"/>
  <c r="A17" i="8"/>
  <c r="M20" i="8"/>
  <c r="M19" i="8"/>
  <c r="M18" i="8"/>
  <c r="M17" i="8"/>
  <c r="G27" i="8"/>
  <c r="G26" i="8"/>
  <c r="G25" i="8"/>
  <c r="G24" i="8"/>
  <c r="A34" i="8"/>
  <c r="A33" i="8"/>
  <c r="A32" i="8"/>
  <c r="A31" i="8"/>
  <c r="M34" i="8"/>
  <c r="M33" i="8"/>
  <c r="M32" i="8"/>
  <c r="M31" i="8"/>
  <c r="F6" i="8"/>
  <c r="F5" i="8"/>
  <c r="F4" i="8"/>
  <c r="F3" i="8"/>
  <c r="R6" i="8"/>
  <c r="R5" i="8"/>
  <c r="R4" i="8"/>
  <c r="R3" i="8"/>
  <c r="L13" i="8"/>
  <c r="L12" i="8"/>
  <c r="L11" i="8"/>
  <c r="L10" i="8"/>
  <c r="F20" i="8"/>
  <c r="F19" i="8"/>
  <c r="F18" i="8"/>
  <c r="F17" i="8"/>
  <c r="R20" i="8"/>
  <c r="R19" i="8"/>
  <c r="R18" i="8"/>
  <c r="R17" i="8"/>
  <c r="L27" i="8"/>
  <c r="L26" i="8"/>
  <c r="L25" i="8"/>
  <c r="L24" i="8"/>
  <c r="F34" i="8"/>
  <c r="F33" i="8"/>
  <c r="F32" i="8"/>
  <c r="F31" i="8"/>
  <c r="R34" i="8"/>
  <c r="R33" i="8"/>
  <c r="R32" i="8"/>
  <c r="R31" i="8"/>
  <c r="K5" i="8"/>
  <c r="K4" i="8"/>
  <c r="K3" i="8"/>
  <c r="K6" i="8"/>
  <c r="E12" i="8"/>
  <c r="E11" i="8"/>
  <c r="E10" i="8"/>
  <c r="E13" i="8"/>
  <c r="Q12" i="8"/>
  <c r="Q11" i="8"/>
  <c r="Q10" i="8"/>
  <c r="Q13" i="8"/>
  <c r="K19" i="8"/>
  <c r="K18" i="8"/>
  <c r="K17" i="8"/>
  <c r="K20" i="8"/>
  <c r="E26" i="8"/>
  <c r="E25" i="8"/>
  <c r="E24" i="8"/>
  <c r="E27" i="8"/>
  <c r="Q26" i="8"/>
  <c r="Q25" i="8"/>
  <c r="Q24" i="8"/>
  <c r="Q27" i="8"/>
  <c r="K33" i="8"/>
  <c r="K32" i="8"/>
  <c r="K31" i="8"/>
  <c r="K34" i="8"/>
  <c r="G139" i="4"/>
  <c r="G154" i="4"/>
  <c r="W154" i="4"/>
  <c r="D4" i="8"/>
  <c r="D3" i="8"/>
  <c r="D6" i="8"/>
  <c r="D5" i="8"/>
  <c r="P4" i="8"/>
  <c r="P3" i="8"/>
  <c r="P6" i="8"/>
  <c r="P5" i="8"/>
  <c r="J11" i="8"/>
  <c r="J10" i="8"/>
  <c r="J13" i="8"/>
  <c r="J12" i="8"/>
  <c r="D18" i="8"/>
  <c r="D17" i="8"/>
  <c r="D20" i="8"/>
  <c r="D19" i="8"/>
  <c r="P18" i="8"/>
  <c r="P17" i="8"/>
  <c r="P20" i="8"/>
  <c r="P19" i="8"/>
  <c r="J25" i="8"/>
  <c r="J24" i="8"/>
  <c r="J27" i="8"/>
  <c r="J26" i="8"/>
  <c r="D32" i="8"/>
  <c r="D31" i="8"/>
  <c r="D34" i="8"/>
  <c r="D33" i="8"/>
  <c r="P32" i="8"/>
  <c r="P31" i="8"/>
  <c r="P34" i="8"/>
  <c r="P33" i="8"/>
  <c r="K149" i="4"/>
  <c r="W149" i="4"/>
  <c r="K150" i="4"/>
  <c r="L150" i="4" s="1"/>
  <c r="F48" i="3" s="1"/>
  <c r="W150" i="4"/>
  <c r="X150" i="4" s="1"/>
  <c r="F108" i="3" s="1"/>
  <c r="K152" i="4"/>
  <c r="I3" i="8"/>
  <c r="I6" i="8"/>
  <c r="I5" i="8"/>
  <c r="I4" i="8"/>
  <c r="C10" i="8"/>
  <c r="C13" i="8"/>
  <c r="C12" i="8"/>
  <c r="C11" i="8"/>
  <c r="O10" i="8"/>
  <c r="O13" i="8"/>
  <c r="O12" i="8"/>
  <c r="O11" i="8"/>
  <c r="I17" i="8"/>
  <c r="I20" i="8"/>
  <c r="I19" i="8"/>
  <c r="I18" i="8"/>
  <c r="C24" i="8"/>
  <c r="C27" i="8"/>
  <c r="C26" i="8"/>
  <c r="C25" i="8"/>
  <c r="O24" i="8"/>
  <c r="O27" i="8"/>
  <c r="O26" i="8"/>
  <c r="O25" i="8"/>
  <c r="I31" i="8"/>
  <c r="I34" i="8"/>
  <c r="I33" i="8"/>
  <c r="I32" i="8"/>
  <c r="C60" i="4"/>
  <c r="E60" i="4"/>
  <c r="D60" i="4"/>
  <c r="E28" i="4"/>
  <c r="D28" i="4"/>
  <c r="I15" i="3"/>
  <c r="T17" i="3"/>
  <c r="W13" i="3" s="1"/>
  <c r="E41" i="4"/>
  <c r="C41" i="4"/>
  <c r="D41" i="4"/>
  <c r="D29" i="4"/>
  <c r="C29" i="4"/>
  <c r="B36" i="4"/>
  <c r="C36" i="4"/>
  <c r="D42" i="4"/>
  <c r="E42" i="4"/>
  <c r="D112" i="4"/>
  <c r="C112" i="4"/>
  <c r="E112" i="4"/>
  <c r="D27" i="4"/>
  <c r="B27" i="4"/>
  <c r="E27" i="4"/>
  <c r="C27" i="4"/>
  <c r="E29" i="4"/>
  <c r="D36" i="4"/>
  <c r="C42" i="4"/>
  <c r="D93" i="4"/>
  <c r="E93" i="4"/>
  <c r="C51" i="4"/>
  <c r="E51" i="4"/>
  <c r="E55" i="4"/>
  <c r="D55" i="4"/>
  <c r="C55" i="4"/>
  <c r="D33" i="4"/>
  <c r="C33" i="4"/>
  <c r="D51" i="4"/>
  <c r="B55" i="4"/>
  <c r="T26" i="3"/>
  <c r="Z13" i="3" s="1"/>
  <c r="E83" i="4"/>
  <c r="D83" i="4"/>
  <c r="C83" i="4"/>
  <c r="B83" i="4"/>
  <c r="E31" i="4"/>
  <c r="D31" i="4"/>
  <c r="D52" i="4"/>
  <c r="E116" i="4"/>
  <c r="D116" i="4"/>
  <c r="E20" i="4"/>
  <c r="C20" i="4"/>
  <c r="B31" i="4"/>
  <c r="E38" i="4"/>
  <c r="D38" i="4"/>
  <c r="C38" i="4"/>
  <c r="E52" i="4"/>
  <c r="C116" i="4"/>
  <c r="A16" i="4"/>
  <c r="A14" i="4" s="1"/>
  <c r="E32" i="4"/>
  <c r="C32" i="4"/>
  <c r="E92" i="4"/>
  <c r="D92" i="4"/>
  <c r="C92" i="4"/>
  <c r="E19" i="4"/>
  <c r="C19" i="4"/>
  <c r="D22" i="4"/>
  <c r="B22" i="4"/>
  <c r="C65" i="4"/>
  <c r="E65" i="4"/>
  <c r="B92" i="4"/>
  <c r="E22" i="4"/>
  <c r="E57" i="4"/>
  <c r="C69" i="4"/>
  <c r="E144" i="4"/>
  <c r="D144" i="4"/>
  <c r="C144" i="4"/>
  <c r="E69" i="4"/>
  <c r="C103" i="4"/>
  <c r="D103" i="4"/>
  <c r="C50" i="4"/>
  <c r="E121" i="4"/>
  <c r="D121" i="4"/>
  <c r="E120" i="4"/>
  <c r="D120" i="4"/>
  <c r="C120" i="4"/>
  <c r="B120" i="4"/>
  <c r="C68" i="4"/>
  <c r="C75" i="4"/>
  <c r="D87" i="4"/>
  <c r="C97" i="4"/>
  <c r="E108" i="4"/>
  <c r="D108" i="4"/>
  <c r="D75" i="4"/>
  <c r="E97" i="4"/>
  <c r="C78" i="4"/>
  <c r="C94" i="4"/>
  <c r="D115" i="4"/>
  <c r="C115" i="4"/>
  <c r="B115" i="4"/>
  <c r="E115" i="4"/>
  <c r="D85" i="4"/>
  <c r="E85" i="4"/>
  <c r="E124" i="4"/>
  <c r="E125" i="4"/>
  <c r="D125" i="4"/>
  <c r="C125" i="4"/>
  <c r="D136" i="4"/>
  <c r="C136" i="4"/>
  <c r="C140" i="4"/>
  <c r="E140" i="4"/>
  <c r="D140" i="4"/>
  <c r="E145" i="4"/>
  <c r="D145" i="4"/>
  <c r="C145" i="4"/>
  <c r="B143" i="4"/>
  <c r="E143" i="4"/>
  <c r="D143" i="4"/>
  <c r="E111" i="4"/>
  <c r="C122" i="4"/>
  <c r="D139" i="4"/>
  <c r="C139" i="4"/>
  <c r="B139" i="4"/>
  <c r="C143" i="4"/>
  <c r="D122" i="4"/>
  <c r="E148" i="4"/>
  <c r="D148" i="4"/>
  <c r="C148" i="4"/>
  <c r="D113" i="4"/>
  <c r="C113" i="4"/>
  <c r="E134" i="4"/>
  <c r="D134" i="4"/>
  <c r="C134" i="4"/>
  <c r="B148" i="4"/>
  <c r="D153" i="4"/>
  <c r="C153" i="4"/>
  <c r="B124" i="4"/>
  <c r="E153" i="4"/>
  <c r="E135" i="4"/>
  <c r="D141" i="4"/>
  <c r="E141" i="4"/>
  <c r="C149" i="4"/>
  <c r="C150" i="4"/>
  <c r="B152" i="4"/>
  <c r="G60" i="4" a="1"/>
  <c r="S60" i="4" a="1"/>
  <c r="W60" i="4" a="1"/>
  <c r="O60" i="4" a="1"/>
  <c r="K60" i="4" a="1"/>
  <c r="G19" i="4" a="1"/>
  <c r="K19" i="4" a="1"/>
  <c r="S19" i="4" a="1"/>
  <c r="O19" i="4" a="1"/>
  <c r="W19" i="4" a="1"/>
  <c r="K115" i="4" a="1"/>
  <c r="S115" i="4" a="1"/>
  <c r="O115" i="4" a="1"/>
  <c r="G115" i="4" a="1"/>
  <c r="W115" i="4" a="1"/>
  <c r="W145" i="4" a="1"/>
  <c r="G145" i="4" a="1"/>
  <c r="K145" i="4" a="1"/>
  <c r="O145" i="4" a="1"/>
  <c r="S145" i="4" a="1"/>
  <c r="K83" i="4" a="1"/>
  <c r="W83" i="4" a="1"/>
  <c r="S83" i="4" a="1"/>
  <c r="G83" i="4" a="1"/>
  <c r="O83" i="4" a="1"/>
  <c r="G38" i="4" a="1"/>
  <c r="O38" i="4" a="1"/>
  <c r="W38" i="4" a="1"/>
  <c r="S38" i="4" a="1"/>
  <c r="K38" i="4" a="1"/>
  <c r="S69" i="4" a="1"/>
  <c r="G69" i="4" a="1"/>
  <c r="W69" i="4" a="1"/>
  <c r="O69" i="4" a="1"/>
  <c r="K69" i="4" a="1"/>
  <c r="O148" i="4" a="1"/>
  <c r="S148" i="4" a="1"/>
  <c r="K148" i="4" a="1"/>
  <c r="G148" i="4" a="1"/>
  <c r="W148" i="4" a="1"/>
  <c r="K153" i="4" a="1"/>
  <c r="O153" i="4" a="1"/>
  <c r="S153" i="4" a="1"/>
  <c r="G153" i="4" a="1"/>
  <c r="W153" i="4" a="1"/>
  <c r="G28" i="4" a="1"/>
  <c r="O28" i="4" a="1"/>
  <c r="S28" i="4" a="1"/>
  <c r="W28" i="4" a="1"/>
  <c r="K28" i="4" a="1"/>
  <c r="W42" i="4" a="1"/>
  <c r="K42" i="4" a="1"/>
  <c r="O42" i="4" a="1"/>
  <c r="S42" i="4" a="1"/>
  <c r="G42" i="4" a="1"/>
  <c r="S93" i="4" a="1"/>
  <c r="O93" i="4" a="1"/>
  <c r="G93" i="4" a="1"/>
  <c r="K93" i="4" a="1"/>
  <c r="W93" i="4" a="1"/>
  <c r="G85" i="4" a="1"/>
  <c r="S85" i="4" a="1"/>
  <c r="K85" i="4" a="1"/>
  <c r="W85" i="4" a="1"/>
  <c r="O85" i="4" a="1"/>
  <c r="G135" i="4" a="1"/>
  <c r="O135" i="4" a="1"/>
  <c r="S135" i="4" a="1"/>
  <c r="W135" i="4" a="1"/>
  <c r="K135" i="4" a="1"/>
  <c r="W108" i="4" a="1"/>
  <c r="G108" i="4" a="1"/>
  <c r="K108" i="4" a="1"/>
  <c r="O108" i="4" a="1"/>
  <c r="S108" i="4" a="1"/>
  <c r="W124" i="4" a="1"/>
  <c r="G124" i="4" a="1"/>
  <c r="O124" i="4" a="1"/>
  <c r="S124" i="4" a="1"/>
  <c r="K124" i="4" a="1"/>
  <c r="G51" i="4" a="1"/>
  <c r="K51" i="4" a="1"/>
  <c r="O51" i="4" a="1"/>
  <c r="S51" i="4" a="1"/>
  <c r="W51" i="4" a="1"/>
  <c r="K52" i="4" a="1"/>
  <c r="S52" i="4" a="1"/>
  <c r="O52" i="4" a="1"/>
  <c r="G52" i="4" a="1"/>
  <c r="W52" i="4" a="1"/>
  <c r="W125" i="4" a="1"/>
  <c r="G125" i="4" a="1"/>
  <c r="K125" i="4" a="1"/>
  <c r="O125" i="4" a="1"/>
  <c r="S125" i="4" a="1"/>
  <c r="W143" i="4" a="1"/>
  <c r="G143" i="4" a="1"/>
  <c r="K143" i="4" a="1"/>
  <c r="S143" i="4" a="1"/>
  <c r="O143" i="4" a="1"/>
  <c r="O141" i="4" a="1"/>
  <c r="W141" i="4" a="1"/>
  <c r="K141" i="4" a="1"/>
  <c r="G141" i="4" a="1"/>
  <c r="S141" i="4" a="1"/>
  <c r="K112" i="4" a="1"/>
  <c r="S112" i="4" a="1"/>
  <c r="G112" i="4" a="1"/>
  <c r="W112" i="4" a="1"/>
  <c r="O112" i="4" a="1"/>
  <c r="S55" i="4" a="1"/>
  <c r="G55" i="4" a="1"/>
  <c r="W55" i="4" a="1"/>
  <c r="K55" i="4" a="1"/>
  <c r="O55" i="4" a="1"/>
  <c r="S31" i="4" a="1"/>
  <c r="K31" i="4" a="1"/>
  <c r="O31" i="4" a="1"/>
  <c r="G31" i="4" a="1"/>
  <c r="W31" i="4" a="1"/>
  <c r="O65" i="4" a="1"/>
  <c r="S65" i="4" a="1"/>
  <c r="G65" i="4" a="1"/>
  <c r="W65" i="4" a="1"/>
  <c r="K65" i="4" a="1"/>
  <c r="S121" i="4" a="1"/>
  <c r="O121" i="4" a="1"/>
  <c r="G121" i="4" a="1"/>
  <c r="K121" i="4" a="1"/>
  <c r="W121" i="4" a="1"/>
  <c r="K41" i="4" a="1"/>
  <c r="W41" i="4" a="1"/>
  <c r="G41" i="4" a="1"/>
  <c r="S41" i="4" a="1"/>
  <c r="O41" i="4" a="1"/>
  <c r="S97" i="4" a="1"/>
  <c r="K97" i="4" a="1"/>
  <c r="W97" i="4" a="1"/>
  <c r="O97" i="4" a="1"/>
  <c r="G97" i="4" a="1"/>
  <c r="W111" i="4" a="1"/>
  <c r="K111" i="4" a="1"/>
  <c r="O111" i="4" a="1"/>
  <c r="S111" i="4" a="1"/>
  <c r="G111" i="4" a="1"/>
  <c r="G134" i="4" a="1"/>
  <c r="O134" i="4" a="1"/>
  <c r="W134" i="4" a="1"/>
  <c r="S134" i="4" a="1"/>
  <c r="K134" i="4" a="1"/>
  <c r="O32" i="4" a="1"/>
  <c r="K32" i="4" a="1"/>
  <c r="W32" i="4" a="1"/>
  <c r="G32" i="4" a="1"/>
  <c r="S32" i="4" a="1"/>
  <c r="K22" i="4" a="1"/>
  <c r="S22" i="4" a="1"/>
  <c r="W22" i="4" a="1"/>
  <c r="G22" i="4" a="1"/>
  <c r="O22" i="4" a="1"/>
  <c r="K120" i="4" a="1"/>
  <c r="S120" i="4" a="1"/>
  <c r="G120" i="4" a="1"/>
  <c r="W120" i="4" a="1"/>
  <c r="O120" i="4" a="1"/>
  <c r="K27" i="4" a="1"/>
  <c r="G27" i="4" a="1"/>
  <c r="S27" i="4" a="1"/>
  <c r="W27" i="4" a="1"/>
  <c r="O27" i="4" a="1"/>
  <c r="O116" i="4" a="1"/>
  <c r="S116" i="4" a="1"/>
  <c r="K116" i="4" a="1"/>
  <c r="G116" i="4" a="1"/>
  <c r="W116" i="4" a="1"/>
  <c r="K57" i="4" a="1"/>
  <c r="O57" i="4" a="1"/>
  <c r="W57" i="4" a="1"/>
  <c r="G57" i="4" a="1"/>
  <c r="S57" i="4" a="1"/>
  <c r="W92" i="4" a="1"/>
  <c r="O92" i="4" a="1"/>
  <c r="G92" i="4" a="1"/>
  <c r="S92" i="4" a="1"/>
  <c r="K92" i="4" a="1"/>
  <c r="K29" i="4" a="1"/>
  <c r="G29" i="4" a="1"/>
  <c r="S29" i="4" a="1"/>
  <c r="W29" i="4" a="1"/>
  <c r="O29" i="4" a="1"/>
  <c r="S20" i="4" a="1"/>
  <c r="O20" i="4" a="1"/>
  <c r="G20" i="4" a="1"/>
  <c r="W20" i="4" a="1"/>
  <c r="K20" i="4" a="1"/>
  <c r="S144" i="4" a="1"/>
  <c r="O144" i="4" a="1"/>
  <c r="K144" i="4" a="1"/>
  <c r="G144" i="4" a="1"/>
  <c r="W144" i="4" a="1"/>
  <c r="W140" i="4" a="1"/>
  <c r="O140" i="4" a="1"/>
  <c r="K140" i="4" a="1"/>
  <c r="G140" i="4" a="1"/>
  <c r="S140" i="4" a="1"/>
  <c r="X76" i="4" l="1"/>
  <c r="F100" i="3" s="1"/>
  <c r="X75" i="4"/>
  <c r="E100" i="3" s="1"/>
  <c r="H93" i="2"/>
  <c r="F19" i="3" s="1"/>
  <c r="X113" i="4"/>
  <c r="F104" i="3" s="1"/>
  <c r="H50" i="2"/>
  <c r="F16" i="3" s="1"/>
  <c r="P150" i="4"/>
  <c r="F68" i="3" s="1"/>
  <c r="H136" i="2"/>
  <c r="F22" i="3" s="1"/>
  <c r="T102" i="4"/>
  <c r="L75" i="4"/>
  <c r="E40" i="3" s="1"/>
  <c r="H204" i="2"/>
  <c r="X64" i="4"/>
  <c r="D99" i="3" s="1"/>
  <c r="H66" i="4"/>
  <c r="H61" i="2"/>
  <c r="H118" i="2"/>
  <c r="L113" i="4"/>
  <c r="F44" i="3" s="1"/>
  <c r="P76" i="4"/>
  <c r="F60" i="3" s="1"/>
  <c r="S140" i="4"/>
  <c r="G140" i="4"/>
  <c r="K140" i="4"/>
  <c r="O140" i="4"/>
  <c r="W140" i="4"/>
  <c r="W144" i="4"/>
  <c r="G144" i="4"/>
  <c r="K144" i="4"/>
  <c r="O144" i="4"/>
  <c r="S144" i="4"/>
  <c r="K20" i="4"/>
  <c r="L20" i="4" s="1"/>
  <c r="F34" i="3" s="1"/>
  <c r="W20" i="4"/>
  <c r="X20" i="4" s="1"/>
  <c r="F94" i="3" s="1"/>
  <c r="G20" i="4"/>
  <c r="H20" i="4" s="1"/>
  <c r="O20" i="4"/>
  <c r="P20" i="4" s="1"/>
  <c r="F54" i="3" s="1"/>
  <c r="S20" i="4"/>
  <c r="T20" i="4" s="1"/>
  <c r="F73" i="3" s="1"/>
  <c r="O29" i="4"/>
  <c r="P29" i="4" s="1"/>
  <c r="F55" i="3" s="1"/>
  <c r="W29" i="4"/>
  <c r="X29" i="4" s="1"/>
  <c r="F95" i="3" s="1"/>
  <c r="S29" i="4"/>
  <c r="T29" i="4" s="1"/>
  <c r="F74" i="3" s="1"/>
  <c r="G29" i="4"/>
  <c r="H29" i="4" s="1"/>
  <c r="K29" i="4"/>
  <c r="L29" i="4" s="1"/>
  <c r="F35" i="3" s="1"/>
  <c r="K92" i="4"/>
  <c r="L92" i="4" s="1"/>
  <c r="S92" i="4"/>
  <c r="T92" i="4" s="1"/>
  <c r="G92" i="4"/>
  <c r="H92" i="4" s="1"/>
  <c r="O92" i="4"/>
  <c r="P92" i="4" s="1"/>
  <c r="W92" i="4"/>
  <c r="X92" i="4" s="1"/>
  <c r="S57" i="4"/>
  <c r="T57" i="4" s="1"/>
  <c r="F77" i="3" s="1"/>
  <c r="G57" i="4"/>
  <c r="H57" i="4" s="1"/>
  <c r="W57" i="4"/>
  <c r="X57" i="4" s="1"/>
  <c r="F98" i="3" s="1"/>
  <c r="O57" i="4"/>
  <c r="P57" i="4" s="1"/>
  <c r="F58" i="3" s="1"/>
  <c r="K57" i="4"/>
  <c r="L57" i="4" s="1"/>
  <c r="F38" i="3" s="1"/>
  <c r="W116" i="4"/>
  <c r="G116" i="4"/>
  <c r="K116" i="4"/>
  <c r="S116" i="4"/>
  <c r="O116" i="4"/>
  <c r="O27" i="4"/>
  <c r="W27" i="4"/>
  <c r="S27" i="4"/>
  <c r="G27" i="4"/>
  <c r="K27" i="4"/>
  <c r="O120" i="4"/>
  <c r="W120" i="4"/>
  <c r="G120" i="4"/>
  <c r="S120" i="4"/>
  <c r="K120" i="4"/>
  <c r="O22" i="4"/>
  <c r="G22" i="4"/>
  <c r="W22" i="4"/>
  <c r="S22" i="4"/>
  <c r="T18" i="4" s="1"/>
  <c r="K22" i="4"/>
  <c r="S32" i="4"/>
  <c r="G32" i="4"/>
  <c r="W32" i="4"/>
  <c r="K32" i="4"/>
  <c r="O32" i="4"/>
  <c r="K134" i="4"/>
  <c r="L130" i="4" s="1"/>
  <c r="S134" i="4"/>
  <c r="W134" i="4"/>
  <c r="O134" i="4"/>
  <c r="P130" i="4" s="1"/>
  <c r="G134" i="4"/>
  <c r="G111" i="4"/>
  <c r="S111" i="4"/>
  <c r="O111" i="4"/>
  <c r="K111" i="4"/>
  <c r="W111" i="4"/>
  <c r="G97" i="4"/>
  <c r="O97" i="4"/>
  <c r="W97" i="4"/>
  <c r="K97" i="4"/>
  <c r="S97" i="4"/>
  <c r="O41" i="4"/>
  <c r="P37" i="4" s="1"/>
  <c r="E56" i="3" s="1"/>
  <c r="S41" i="4"/>
  <c r="G41" i="4"/>
  <c r="W41" i="4"/>
  <c r="K41" i="4"/>
  <c r="W121" i="4"/>
  <c r="K121" i="4"/>
  <c r="G121" i="4"/>
  <c r="O121" i="4"/>
  <c r="S121" i="4"/>
  <c r="K65" i="4"/>
  <c r="W65" i="4"/>
  <c r="G65" i="4"/>
  <c r="S65" i="4"/>
  <c r="O65" i="4"/>
  <c r="W31" i="4"/>
  <c r="G31" i="4"/>
  <c r="O31" i="4"/>
  <c r="K31" i="4"/>
  <c r="S31" i="4"/>
  <c r="O55" i="4"/>
  <c r="P55" i="4" s="1"/>
  <c r="K55" i="4"/>
  <c r="L55" i="4" s="1"/>
  <c r="W55" i="4"/>
  <c r="X55" i="4" s="1"/>
  <c r="G55" i="4"/>
  <c r="H55" i="4" s="1"/>
  <c r="S55" i="4"/>
  <c r="T55" i="4" s="1"/>
  <c r="O112" i="4"/>
  <c r="P112" i="4" s="1"/>
  <c r="E64" i="3" s="1"/>
  <c r="W112" i="4"/>
  <c r="G112" i="4"/>
  <c r="S112" i="4"/>
  <c r="K112" i="4"/>
  <c r="L112" i="4" s="1"/>
  <c r="E44" i="3" s="1"/>
  <c r="S141" i="4"/>
  <c r="G141" i="4"/>
  <c r="K141" i="4"/>
  <c r="W141" i="4"/>
  <c r="O141" i="4"/>
  <c r="O143" i="4"/>
  <c r="S143" i="4"/>
  <c r="T139" i="4" s="1"/>
  <c r="K143" i="4"/>
  <c r="G143" i="4"/>
  <c r="W143" i="4"/>
  <c r="S125" i="4"/>
  <c r="O125" i="4"/>
  <c r="K125" i="4"/>
  <c r="G125" i="4"/>
  <c r="W125" i="4"/>
  <c r="W52" i="4"/>
  <c r="X48" i="4" s="1"/>
  <c r="F97" i="3" s="1"/>
  <c r="G52" i="4"/>
  <c r="O52" i="4"/>
  <c r="S52" i="4"/>
  <c r="K52" i="4"/>
  <c r="L48" i="4" s="1"/>
  <c r="F37" i="3" s="1"/>
  <c r="W51" i="4"/>
  <c r="S51" i="4"/>
  <c r="O51" i="4"/>
  <c r="K51" i="4"/>
  <c r="G51" i="4"/>
  <c r="K124" i="4"/>
  <c r="S124" i="4"/>
  <c r="O124" i="4"/>
  <c r="G124" i="4"/>
  <c r="W124" i="4"/>
  <c r="S108" i="4"/>
  <c r="T104" i="4" s="1"/>
  <c r="F82" i="3" s="1"/>
  <c r="O108" i="4"/>
  <c r="P104" i="4" s="1"/>
  <c r="F63" i="3" s="1"/>
  <c r="K108" i="4"/>
  <c r="G108" i="4"/>
  <c r="H104" i="4" s="1"/>
  <c r="W108" i="4"/>
  <c r="K135" i="4"/>
  <c r="W135" i="4"/>
  <c r="S135" i="4"/>
  <c r="O135" i="4"/>
  <c r="P131" i="4" s="1"/>
  <c r="E66" i="3" s="1"/>
  <c r="G135" i="4"/>
  <c r="H131" i="4" s="1"/>
  <c r="O85" i="4"/>
  <c r="P85" i="4" s="1"/>
  <c r="F61" i="3" s="1"/>
  <c r="W85" i="4"/>
  <c r="X85" i="4" s="1"/>
  <c r="F101" i="3" s="1"/>
  <c r="K85" i="4"/>
  <c r="L85" i="4" s="1"/>
  <c r="F41" i="3" s="1"/>
  <c r="S85" i="4"/>
  <c r="T85" i="4" s="1"/>
  <c r="F80" i="3" s="1"/>
  <c r="G85" i="4"/>
  <c r="H85" i="4" s="1"/>
  <c r="W93" i="4"/>
  <c r="K93" i="4"/>
  <c r="G93" i="4"/>
  <c r="H93" i="4" s="1"/>
  <c r="O93" i="4"/>
  <c r="S93" i="4"/>
  <c r="G42" i="4"/>
  <c r="S42" i="4"/>
  <c r="O42" i="4"/>
  <c r="K42" i="4"/>
  <c r="W42" i="4"/>
  <c r="K28" i="4"/>
  <c r="W28" i="4"/>
  <c r="X28" i="4" s="1"/>
  <c r="E95" i="3" s="1"/>
  <c r="S28" i="4"/>
  <c r="T28" i="4" s="1"/>
  <c r="E74" i="3" s="1"/>
  <c r="O28" i="4"/>
  <c r="G28" i="4"/>
  <c r="H28" i="4" s="1"/>
  <c r="W153" i="4"/>
  <c r="G153" i="4"/>
  <c r="S153" i="4"/>
  <c r="T149" i="4" s="1"/>
  <c r="E87" i="3" s="1"/>
  <c r="O153" i="4"/>
  <c r="P149" i="4" s="1"/>
  <c r="E68" i="3" s="1"/>
  <c r="K153" i="4"/>
  <c r="W148" i="4"/>
  <c r="X148" i="4" s="1"/>
  <c r="G148" i="4"/>
  <c r="H148" i="4" s="1"/>
  <c r="K148" i="4"/>
  <c r="L148" i="4" s="1"/>
  <c r="S148" i="4"/>
  <c r="T148" i="4" s="1"/>
  <c r="O148" i="4"/>
  <c r="P148" i="4" s="1"/>
  <c r="K69" i="4"/>
  <c r="O69" i="4"/>
  <c r="W69" i="4"/>
  <c r="G69" i="4"/>
  <c r="S69" i="4"/>
  <c r="K38" i="4"/>
  <c r="S38" i="4"/>
  <c r="W38" i="4"/>
  <c r="O38" i="4"/>
  <c r="P38" i="4" s="1"/>
  <c r="F56" i="3" s="1"/>
  <c r="G38" i="4"/>
  <c r="O83" i="4"/>
  <c r="P83" i="4" s="1"/>
  <c r="G83" i="4"/>
  <c r="H83" i="4" s="1"/>
  <c r="S83" i="4"/>
  <c r="T83" i="4" s="1"/>
  <c r="W83" i="4"/>
  <c r="X83" i="4" s="1"/>
  <c r="K83" i="4"/>
  <c r="L83" i="4" s="1"/>
  <c r="S145" i="4"/>
  <c r="O145" i="4"/>
  <c r="K145" i="4"/>
  <c r="G145" i="4"/>
  <c r="W145" i="4"/>
  <c r="W115" i="4"/>
  <c r="G115" i="4"/>
  <c r="O115" i="4"/>
  <c r="S115" i="4"/>
  <c r="K115" i="4"/>
  <c r="W19" i="4"/>
  <c r="X19" i="4" s="1"/>
  <c r="E94" i="3" s="1"/>
  <c r="O19" i="4"/>
  <c r="P19" i="4" s="1"/>
  <c r="E54" i="3" s="1"/>
  <c r="S19" i="4"/>
  <c r="T19" i="4" s="1"/>
  <c r="E73" i="3" s="1"/>
  <c r="K19" i="4"/>
  <c r="L19" i="4" s="1"/>
  <c r="E34" i="3" s="1"/>
  <c r="G19" i="4"/>
  <c r="H19" i="4" s="1"/>
  <c r="K60" i="4"/>
  <c r="O60" i="4"/>
  <c r="W60" i="4"/>
  <c r="X56" i="4" s="1"/>
  <c r="E98" i="3" s="1"/>
  <c r="S60" i="4"/>
  <c r="T56" i="4" s="1"/>
  <c r="E77" i="3" s="1"/>
  <c r="G60" i="4"/>
  <c r="H56" i="4" s="1"/>
  <c r="X130" i="4"/>
  <c r="X132" i="4"/>
  <c r="F106" i="3" s="1"/>
  <c r="D79" i="3"/>
  <c r="I74" i="4"/>
  <c r="D96" i="3"/>
  <c r="D57" i="3"/>
  <c r="L36" i="4"/>
  <c r="H192" i="2"/>
  <c r="E26" i="3" s="1"/>
  <c r="H20" i="2"/>
  <c r="E14" i="3" s="1"/>
  <c r="X47" i="4"/>
  <c r="E97" i="3" s="1"/>
  <c r="D75" i="3"/>
  <c r="D22" i="3"/>
  <c r="T76" i="4"/>
  <c r="F79" i="3" s="1"/>
  <c r="X131" i="4"/>
  <c r="E106" i="3" s="1"/>
  <c r="T94" i="4"/>
  <c r="F81" i="3" s="1"/>
  <c r="L37" i="4"/>
  <c r="E36" i="3" s="1"/>
  <c r="D18" i="3"/>
  <c r="J75" i="2"/>
  <c r="D63" i="3"/>
  <c r="L104" i="4"/>
  <c r="F43" i="3" s="1"/>
  <c r="L76" i="4"/>
  <c r="F40" i="3" s="1"/>
  <c r="L84" i="4"/>
  <c r="E41" i="3" s="1"/>
  <c r="H36" i="4"/>
  <c r="D27" i="3"/>
  <c r="D20" i="3"/>
  <c r="D23" i="3"/>
  <c r="T103" i="4"/>
  <c r="E82" i="3" s="1"/>
  <c r="H102" i="4"/>
  <c r="X102" i="4"/>
  <c r="P74" i="4"/>
  <c r="P75" i="4"/>
  <c r="E60" i="3" s="1"/>
  <c r="X18" i="4"/>
  <c r="L139" i="4"/>
  <c r="H149" i="4"/>
  <c r="D97" i="3"/>
  <c r="X104" i="4"/>
  <c r="F103" i="3" s="1"/>
  <c r="H18" i="4"/>
  <c r="T37" i="4"/>
  <c r="E75" i="3" s="1"/>
  <c r="T48" i="4"/>
  <c r="F76" i="3" s="1"/>
  <c r="L18" i="4"/>
  <c r="H94" i="4"/>
  <c r="H37" i="4"/>
  <c r="L46" i="4"/>
  <c r="H47" i="4"/>
  <c r="P132" i="4"/>
  <c r="F66" i="3" s="1"/>
  <c r="L102" i="4"/>
  <c r="L74" i="4"/>
  <c r="X103" i="4"/>
  <c r="E103" i="3" s="1"/>
  <c r="L47" i="4"/>
  <c r="E37" i="3" s="1"/>
  <c r="T130" i="4"/>
  <c r="P64" i="4"/>
  <c r="L64" i="4"/>
  <c r="H161" i="2"/>
  <c r="D17" i="3"/>
  <c r="H63" i="2"/>
  <c r="E17" i="3" s="1"/>
  <c r="H149" i="2"/>
  <c r="E23" i="3" s="1"/>
  <c r="H132" i="4"/>
  <c r="L131" i="4"/>
  <c r="E46" i="3" s="1"/>
  <c r="H130" i="4"/>
  <c r="P103" i="4"/>
  <c r="E63" i="3" s="1"/>
  <c r="T84" i="4"/>
  <c r="E80" i="3" s="1"/>
  <c r="P56" i="4"/>
  <c r="E58" i="3" s="1"/>
  <c r="H32" i="2"/>
  <c r="X37" i="4"/>
  <c r="E96" i="3" s="1"/>
  <c r="H106" i="2"/>
  <c r="E20" i="3" s="1"/>
  <c r="X149" i="4"/>
  <c r="E108" i="3" s="1"/>
  <c r="H139" i="4"/>
  <c r="T47" i="4"/>
  <c r="E76" i="3" s="1"/>
  <c r="H48" i="4"/>
  <c r="I46" i="4" s="1"/>
  <c r="X74" i="4"/>
  <c r="H134" i="2"/>
  <c r="E22" i="3" s="1"/>
  <c r="H89" i="2"/>
  <c r="X139" i="4"/>
  <c r="L149" i="4"/>
  <c r="E48" i="3" s="1"/>
  <c r="T150" i="4"/>
  <c r="F87" i="3" s="1"/>
  <c r="P139" i="4"/>
  <c r="T122" i="4"/>
  <c r="F84" i="3" s="1"/>
  <c r="P122" i="4"/>
  <c r="F65" i="3" s="1"/>
  <c r="D76" i="3"/>
  <c r="P47" i="4"/>
  <c r="E57" i="3" s="1"/>
  <c r="D21" i="3"/>
  <c r="H190" i="2"/>
  <c r="D14" i="3"/>
  <c r="J18" i="2"/>
  <c r="H208" i="2"/>
  <c r="F27" i="3" s="1"/>
  <c r="L103" i="4"/>
  <c r="E43" i="3" s="1"/>
  <c r="P36" i="4"/>
  <c r="H151" i="2"/>
  <c r="F23" i="3" s="1"/>
  <c r="H165" i="2"/>
  <c r="F24" i="3" s="1"/>
  <c r="H218" i="2"/>
  <c r="T131" i="4"/>
  <c r="E85" i="3" s="1"/>
  <c r="D82" i="3"/>
  <c r="H150" i="4"/>
  <c r="X84" i="4"/>
  <c r="E101" i="3" s="1"/>
  <c r="P18" i="4"/>
  <c r="L56" i="4"/>
  <c r="E38" i="3" s="1"/>
  <c r="P48" i="4"/>
  <c r="F57" i="3" s="1"/>
  <c r="H91" i="2"/>
  <c r="E19" i="3" s="1"/>
  <c r="T64" i="4"/>
  <c r="H122" i="2"/>
  <c r="F21" i="3" s="1"/>
  <c r="H175" i="2"/>
  <c r="D16" i="3"/>
  <c r="J46" i="2"/>
  <c r="I18" i="4" l="1"/>
  <c r="P93" i="4"/>
  <c r="E62" i="3" s="1"/>
  <c r="P28" i="4"/>
  <c r="E55" i="3" s="1"/>
  <c r="H38" i="4"/>
  <c r="L28" i="4"/>
  <c r="E35" i="3" s="1"/>
  <c r="X93" i="4"/>
  <c r="E102" i="3" s="1"/>
  <c r="X112" i="4"/>
  <c r="E104" i="3" s="1"/>
  <c r="T65" i="4"/>
  <c r="E78" i="3" s="1"/>
  <c r="H65" i="4"/>
  <c r="I64" i="4" s="1"/>
  <c r="T38" i="4"/>
  <c r="F75" i="3" s="1"/>
  <c r="I102" i="4"/>
  <c r="X140" i="4"/>
  <c r="E107" i="3" s="1"/>
  <c r="X121" i="4"/>
  <c r="E105" i="3" s="1"/>
  <c r="L93" i="4"/>
  <c r="E42" i="3" s="1"/>
  <c r="H112" i="4"/>
  <c r="P27" i="4"/>
  <c r="Q27" i="4" s="1"/>
  <c r="J104" i="2"/>
  <c r="T93" i="4"/>
  <c r="E81" i="3" s="1"/>
  <c r="Q130" i="4"/>
  <c r="D66" i="3"/>
  <c r="M148" i="4"/>
  <c r="D48" i="3"/>
  <c r="Q92" i="4"/>
  <c r="D62" i="3"/>
  <c r="Q18" i="4"/>
  <c r="D54" i="3"/>
  <c r="Q46" i="4"/>
  <c r="I148" i="4"/>
  <c r="U55" i="4"/>
  <c r="D77" i="3"/>
  <c r="I92" i="4"/>
  <c r="X38" i="4"/>
  <c r="F96" i="3" s="1"/>
  <c r="Y148" i="4"/>
  <c r="D108" i="3"/>
  <c r="I55" i="4"/>
  <c r="X65" i="4"/>
  <c r="D81" i="3"/>
  <c r="M102" i="4"/>
  <c r="D43" i="3"/>
  <c r="D67" i="3"/>
  <c r="Y46" i="4"/>
  <c r="P141" i="4"/>
  <c r="F67" i="3" s="1"/>
  <c r="Y55" i="4"/>
  <c r="D98" i="3"/>
  <c r="L65" i="4"/>
  <c r="E39" i="3" s="1"/>
  <c r="L120" i="4"/>
  <c r="D42" i="3"/>
  <c r="B12" i="5"/>
  <c r="AE12" i="5" s="1"/>
  <c r="C14" i="3"/>
  <c r="D37" i="3"/>
  <c r="M46" i="4"/>
  <c r="J147" i="2"/>
  <c r="Q102" i="4"/>
  <c r="J132" i="2"/>
  <c r="L38" i="4"/>
  <c r="F36" i="3" s="1"/>
  <c r="X141" i="4"/>
  <c r="F107" i="3" s="1"/>
  <c r="M55" i="4"/>
  <c r="D38" i="3"/>
  <c r="T121" i="4"/>
  <c r="E84" i="3" s="1"/>
  <c r="T120" i="4"/>
  <c r="Q36" i="4"/>
  <c r="D56" i="3"/>
  <c r="M130" i="4"/>
  <c r="D46" i="3"/>
  <c r="B14" i="5"/>
  <c r="AE14" i="5" s="1"/>
  <c r="C16" i="3"/>
  <c r="U102" i="4"/>
  <c r="J61" i="2"/>
  <c r="B16" i="5"/>
  <c r="AE16" i="5" s="1"/>
  <c r="C18" i="3"/>
  <c r="L141" i="4"/>
  <c r="F47" i="3" s="1"/>
  <c r="Q55" i="4"/>
  <c r="D58" i="3"/>
  <c r="P121" i="4"/>
  <c r="E65" i="3" s="1"/>
  <c r="H120" i="4"/>
  <c r="D26" i="3"/>
  <c r="J190" i="2"/>
  <c r="D15" i="3"/>
  <c r="J32" i="2"/>
  <c r="D24" i="3"/>
  <c r="J161" i="2"/>
  <c r="D47" i="3"/>
  <c r="B18" i="5"/>
  <c r="AE18" i="5" s="1"/>
  <c r="C20" i="3"/>
  <c r="H141" i="4"/>
  <c r="H121" i="4"/>
  <c r="X120" i="4"/>
  <c r="U46" i="4"/>
  <c r="D107" i="3"/>
  <c r="D25" i="3"/>
  <c r="J175" i="2"/>
  <c r="J118" i="2"/>
  <c r="D19" i="3"/>
  <c r="J89" i="2"/>
  <c r="D39" i="3"/>
  <c r="M18" i="4"/>
  <c r="D34" i="3"/>
  <c r="Y18" i="4"/>
  <c r="D94" i="3"/>
  <c r="J204" i="2"/>
  <c r="U74" i="4"/>
  <c r="M83" i="4"/>
  <c r="D41" i="3"/>
  <c r="T141" i="4"/>
  <c r="F86" i="3" s="1"/>
  <c r="L121" i="4"/>
  <c r="E45" i="3" s="1"/>
  <c r="X111" i="4"/>
  <c r="P120" i="4"/>
  <c r="D59" i="3"/>
  <c r="Y83" i="4"/>
  <c r="D101" i="3"/>
  <c r="L111" i="4"/>
  <c r="L27" i="4"/>
  <c r="P140" i="4"/>
  <c r="E67" i="3" s="1"/>
  <c r="M74" i="4"/>
  <c r="D40" i="3"/>
  <c r="D86" i="3"/>
  <c r="D28" i="3"/>
  <c r="J218" i="2"/>
  <c r="U64" i="4"/>
  <c r="D78" i="3"/>
  <c r="Y74" i="4"/>
  <c r="D100" i="3"/>
  <c r="U130" i="4"/>
  <c r="D85" i="3"/>
  <c r="D60" i="3"/>
  <c r="Q74" i="4"/>
  <c r="I36" i="4"/>
  <c r="Y130" i="4"/>
  <c r="D106" i="3"/>
  <c r="U83" i="4"/>
  <c r="D80" i="3"/>
  <c r="T112" i="4"/>
  <c r="E83" i="3" s="1"/>
  <c r="P111" i="4"/>
  <c r="H27" i="4"/>
  <c r="I27" i="4" s="1"/>
  <c r="L140" i="4"/>
  <c r="E47" i="3" s="1"/>
  <c r="I130" i="4"/>
  <c r="Y102" i="4"/>
  <c r="D103" i="3"/>
  <c r="U18" i="4"/>
  <c r="D73" i="3"/>
  <c r="I83" i="4"/>
  <c r="Q148" i="4"/>
  <c r="D68" i="3"/>
  <c r="T111" i="4"/>
  <c r="T27" i="4"/>
  <c r="H140" i="4"/>
  <c r="I139" i="4" s="1"/>
  <c r="M36" i="4"/>
  <c r="D36" i="3"/>
  <c r="Q83" i="4"/>
  <c r="D61" i="3"/>
  <c r="U148" i="4"/>
  <c r="D87" i="3"/>
  <c r="P65" i="4"/>
  <c r="E59" i="3" s="1"/>
  <c r="H111" i="4"/>
  <c r="I111" i="4" s="1"/>
  <c r="X27" i="4"/>
  <c r="Y92" i="4"/>
  <c r="D102" i="3"/>
  <c r="T140" i="4"/>
  <c r="E86" i="3" s="1"/>
  <c r="U36" i="4" l="1"/>
  <c r="M92" i="4"/>
  <c r="D55" i="3"/>
  <c r="U92" i="4"/>
  <c r="Y139" i="4"/>
  <c r="Y36" i="4"/>
  <c r="C18" i="5"/>
  <c r="C40" i="3"/>
  <c r="B19" i="5"/>
  <c r="AE19" i="5" s="1"/>
  <c r="C21" i="3"/>
  <c r="X21" i="3" s="1"/>
  <c r="C19" i="5"/>
  <c r="C41" i="3"/>
  <c r="X41" i="3" s="1"/>
  <c r="B23" i="5"/>
  <c r="AE23" i="5" s="1"/>
  <c r="C25" i="3"/>
  <c r="M139" i="4"/>
  <c r="W18" i="3"/>
  <c r="G18" i="3"/>
  <c r="C21" i="5"/>
  <c r="C43" i="3"/>
  <c r="E15" i="5"/>
  <c r="C57" i="3"/>
  <c r="G24" i="5"/>
  <c r="C85" i="3"/>
  <c r="G18" i="5"/>
  <c r="C79" i="3"/>
  <c r="B22" i="5"/>
  <c r="AE22" i="5" s="1"/>
  <c r="C24" i="3"/>
  <c r="C16" i="5"/>
  <c r="C38" i="3"/>
  <c r="C20" i="5"/>
  <c r="C42" i="3"/>
  <c r="X42" i="3" s="1"/>
  <c r="I21" i="5"/>
  <c r="C103" i="3"/>
  <c r="M111" i="4"/>
  <c r="D44" i="3"/>
  <c r="B25" i="5"/>
  <c r="AE25" i="5" s="1"/>
  <c r="C27" i="3"/>
  <c r="B15" i="5"/>
  <c r="AE15" i="5" s="1"/>
  <c r="C17" i="3"/>
  <c r="M120" i="4"/>
  <c r="D45" i="3"/>
  <c r="G20" i="5"/>
  <c r="C81" i="3"/>
  <c r="X81" i="3" s="1"/>
  <c r="E12" i="5"/>
  <c r="C54" i="3"/>
  <c r="I25" i="5"/>
  <c r="C107" i="3"/>
  <c r="B13" i="5"/>
  <c r="AE13" i="5" s="1"/>
  <c r="C15" i="3"/>
  <c r="J14" i="3" s="1"/>
  <c r="G21" i="5"/>
  <c r="C82" i="3"/>
  <c r="E99" i="3"/>
  <c r="Y64" i="4"/>
  <c r="D35" i="3"/>
  <c r="M27" i="4"/>
  <c r="U111" i="4"/>
  <c r="D83" i="3"/>
  <c r="I19" i="5"/>
  <c r="C101" i="3"/>
  <c r="X101" i="3" s="1"/>
  <c r="I12" i="5"/>
  <c r="C94" i="3"/>
  <c r="G15" i="5"/>
  <c r="C76" i="3"/>
  <c r="G16" i="3"/>
  <c r="V16" i="3"/>
  <c r="B20" i="5"/>
  <c r="AE20" i="5" s="1"/>
  <c r="C22" i="3"/>
  <c r="X22" i="3" s="1"/>
  <c r="E20" i="5"/>
  <c r="C62" i="3"/>
  <c r="X62" i="3" s="1"/>
  <c r="I18" i="5"/>
  <c r="C100" i="3"/>
  <c r="I20" i="5"/>
  <c r="C102" i="3"/>
  <c r="X102" i="3" s="1"/>
  <c r="Y27" i="4"/>
  <c r="D95" i="3"/>
  <c r="G17" i="5"/>
  <c r="C78" i="3"/>
  <c r="Y120" i="4"/>
  <c r="D105" i="3"/>
  <c r="B24" i="5"/>
  <c r="AE24" i="5" s="1"/>
  <c r="C26" i="3"/>
  <c r="E21" i="5"/>
  <c r="C63" i="3"/>
  <c r="I16" i="5"/>
  <c r="C98" i="3"/>
  <c r="G19" i="5"/>
  <c r="C80" i="3"/>
  <c r="X80" i="3" s="1"/>
  <c r="B26" i="5"/>
  <c r="AE26" i="5" s="1"/>
  <c r="C28" i="3"/>
  <c r="Q64" i="4"/>
  <c r="C12" i="5"/>
  <c r="C34" i="3"/>
  <c r="B21" i="5"/>
  <c r="AE21" i="5" s="1"/>
  <c r="C23" i="3"/>
  <c r="I26" i="5"/>
  <c r="C108" i="3"/>
  <c r="E13" i="5"/>
  <c r="C55" i="3"/>
  <c r="Q120" i="4"/>
  <c r="D65" i="3"/>
  <c r="I120" i="4"/>
  <c r="C24" i="5"/>
  <c r="C46" i="3"/>
  <c r="C15" i="5"/>
  <c r="C37" i="3"/>
  <c r="I14" i="5"/>
  <c r="C96" i="3"/>
  <c r="I24" i="5"/>
  <c r="C106" i="3"/>
  <c r="Y111" i="4"/>
  <c r="D104" i="3"/>
  <c r="M64" i="4"/>
  <c r="G14" i="5"/>
  <c r="C75" i="3"/>
  <c r="I15" i="5"/>
  <c r="C97" i="3"/>
  <c r="C26" i="5"/>
  <c r="C48" i="3"/>
  <c r="E19" i="5"/>
  <c r="C61" i="3"/>
  <c r="X61" i="3" s="1"/>
  <c r="U27" i="4"/>
  <c r="D74" i="3"/>
  <c r="E26" i="5"/>
  <c r="C68" i="3"/>
  <c r="G26" i="5"/>
  <c r="C87" i="3"/>
  <c r="G12" i="5"/>
  <c r="C73" i="3"/>
  <c r="U139" i="4"/>
  <c r="B17" i="5"/>
  <c r="AE17" i="5" s="1"/>
  <c r="C19" i="3"/>
  <c r="X20" i="3"/>
  <c r="E14" i="5"/>
  <c r="C56" i="3"/>
  <c r="G14" i="3"/>
  <c r="V14" i="3"/>
  <c r="C14" i="5"/>
  <c r="C36" i="3"/>
  <c r="Q111" i="4"/>
  <c r="D64" i="3"/>
  <c r="E18" i="5"/>
  <c r="C60" i="3"/>
  <c r="E16" i="5"/>
  <c r="C58" i="3"/>
  <c r="U120" i="4"/>
  <c r="D84" i="3"/>
  <c r="Q139" i="4"/>
  <c r="G16" i="5"/>
  <c r="C77" i="3"/>
  <c r="E24" i="5"/>
  <c r="C66" i="3"/>
  <c r="J16" i="3" l="1"/>
  <c r="E25" i="5"/>
  <c r="C67" i="3"/>
  <c r="H16" i="5"/>
  <c r="AB16" i="5"/>
  <c r="Z87" i="3"/>
  <c r="G87" i="3"/>
  <c r="V75" i="3"/>
  <c r="G75" i="3"/>
  <c r="AD24" i="5"/>
  <c r="D24" i="5"/>
  <c r="E17" i="5"/>
  <c r="C59" i="3"/>
  <c r="I23" i="5"/>
  <c r="C105" i="3"/>
  <c r="H20" i="5"/>
  <c r="AB20" i="5"/>
  <c r="AD20" i="5"/>
  <c r="D20" i="5"/>
  <c r="AD21" i="5"/>
  <c r="D21" i="5"/>
  <c r="C23" i="5"/>
  <c r="C45" i="3"/>
  <c r="AD16" i="5"/>
  <c r="D16" i="5"/>
  <c r="Z28" i="3"/>
  <c r="G28" i="3"/>
  <c r="C17" i="5"/>
  <c r="C39" i="3"/>
  <c r="G56" i="3"/>
  <c r="V56" i="3"/>
  <c r="F26" i="5"/>
  <c r="AC26" i="5"/>
  <c r="E23" i="5"/>
  <c r="C65" i="3"/>
  <c r="W76" i="3"/>
  <c r="J74" i="3"/>
  <c r="G76" i="3"/>
  <c r="Y82" i="3"/>
  <c r="G82" i="3"/>
  <c r="J15" i="3"/>
  <c r="G17" i="3"/>
  <c r="W17" i="3"/>
  <c r="G24" i="3"/>
  <c r="Y24" i="3"/>
  <c r="C25" i="5"/>
  <c r="C47" i="3"/>
  <c r="J38" i="3" s="1"/>
  <c r="I13" i="5"/>
  <c r="C95" i="3"/>
  <c r="H15" i="5"/>
  <c r="AB15" i="5"/>
  <c r="AB21" i="5"/>
  <c r="H21" i="5"/>
  <c r="Y25" i="3"/>
  <c r="G25" i="3"/>
  <c r="H14" i="5"/>
  <c r="AB14" i="5"/>
  <c r="AC14" i="5"/>
  <c r="F14" i="5"/>
  <c r="AC16" i="5"/>
  <c r="F16" i="5"/>
  <c r="G13" i="5"/>
  <c r="C74" i="3"/>
  <c r="J98" i="3"/>
  <c r="G106" i="3"/>
  <c r="Z106" i="3"/>
  <c r="AC13" i="5"/>
  <c r="F13" i="5"/>
  <c r="G98" i="3"/>
  <c r="W98" i="3"/>
  <c r="G94" i="3"/>
  <c r="V94" i="3"/>
  <c r="J94" i="3"/>
  <c r="G15" i="3"/>
  <c r="V15" i="3"/>
  <c r="Z27" i="3"/>
  <c r="G27" i="3"/>
  <c r="X79" i="3"/>
  <c r="J75" i="3"/>
  <c r="G55" i="3"/>
  <c r="V55" i="3"/>
  <c r="K24" i="5"/>
  <c r="J24" i="5"/>
  <c r="AA24" i="5"/>
  <c r="Z108" i="3"/>
  <c r="G108" i="3"/>
  <c r="AA16" i="5"/>
  <c r="K16" i="5"/>
  <c r="J16" i="5"/>
  <c r="K20" i="5"/>
  <c r="J20" i="5"/>
  <c r="AA20" i="5"/>
  <c r="AA12" i="5"/>
  <c r="K12" i="5"/>
  <c r="J12" i="5"/>
  <c r="AB18" i="5"/>
  <c r="H18" i="5"/>
  <c r="H17" i="5"/>
  <c r="AB17" i="5"/>
  <c r="F18" i="5"/>
  <c r="AC18" i="5"/>
  <c r="W19" i="3"/>
  <c r="G19" i="3"/>
  <c r="AC19" i="5"/>
  <c r="F19" i="5"/>
  <c r="G96" i="3"/>
  <c r="V96" i="3"/>
  <c r="K26" i="5"/>
  <c r="J26" i="5"/>
  <c r="AA26" i="5"/>
  <c r="G63" i="3"/>
  <c r="Y63" i="3"/>
  <c r="X100" i="3"/>
  <c r="J96" i="3"/>
  <c r="G107" i="3"/>
  <c r="Z107" i="3"/>
  <c r="Z85" i="3"/>
  <c r="G85" i="3"/>
  <c r="AD19" i="5"/>
  <c r="D19" i="5"/>
  <c r="G38" i="3"/>
  <c r="W38" i="3"/>
  <c r="I22" i="5"/>
  <c r="C104" i="3"/>
  <c r="Z48" i="3"/>
  <c r="G48" i="3"/>
  <c r="K14" i="5"/>
  <c r="AA14" i="5"/>
  <c r="J14" i="5"/>
  <c r="Y23" i="3"/>
  <c r="J17" i="3"/>
  <c r="G23" i="3"/>
  <c r="F21" i="5"/>
  <c r="AC21" i="5"/>
  <c r="K18" i="5"/>
  <c r="J18" i="5"/>
  <c r="AA18" i="5"/>
  <c r="K19" i="5"/>
  <c r="J19" i="5"/>
  <c r="AA19" i="5"/>
  <c r="K25" i="5"/>
  <c r="J25" i="5"/>
  <c r="AA25" i="5"/>
  <c r="C22" i="5"/>
  <c r="C44" i="3"/>
  <c r="AB24" i="5"/>
  <c r="H24" i="5"/>
  <c r="H26" i="5"/>
  <c r="AB26" i="5"/>
  <c r="W78" i="3"/>
  <c r="G78" i="3"/>
  <c r="Z68" i="3"/>
  <c r="G68" i="3"/>
  <c r="AB19" i="5"/>
  <c r="H19" i="5"/>
  <c r="E22" i="5"/>
  <c r="C64" i="3"/>
  <c r="Z26" i="3"/>
  <c r="J18" i="3"/>
  <c r="G26" i="3"/>
  <c r="G54" i="3"/>
  <c r="J54" i="3"/>
  <c r="V54" i="3"/>
  <c r="G103" i="3"/>
  <c r="Y103" i="3"/>
  <c r="G57" i="3"/>
  <c r="J55" i="3"/>
  <c r="W57" i="3"/>
  <c r="J56" i="3"/>
  <c r="X60" i="3"/>
  <c r="F20" i="5"/>
  <c r="AC20" i="5"/>
  <c r="G22" i="5"/>
  <c r="C83" i="3"/>
  <c r="AC12" i="5"/>
  <c r="F12" i="5"/>
  <c r="K21" i="5"/>
  <c r="J21" i="5"/>
  <c r="AA21" i="5"/>
  <c r="AC15" i="5"/>
  <c r="F15" i="5"/>
  <c r="X40" i="3"/>
  <c r="J36" i="3"/>
  <c r="I17" i="5"/>
  <c r="C99" i="3"/>
  <c r="J95" i="3" s="1"/>
  <c r="G23" i="5"/>
  <c r="C84" i="3"/>
  <c r="G58" i="3"/>
  <c r="W58" i="3"/>
  <c r="Z66" i="3"/>
  <c r="J58" i="3"/>
  <c r="G66" i="3"/>
  <c r="G25" i="5"/>
  <c r="C86" i="3"/>
  <c r="AD26" i="5"/>
  <c r="D26" i="5"/>
  <c r="G37" i="3"/>
  <c r="W37" i="3"/>
  <c r="J35" i="3"/>
  <c r="F24" i="5"/>
  <c r="AC24" i="5"/>
  <c r="G36" i="3"/>
  <c r="V36" i="3"/>
  <c r="V73" i="3"/>
  <c r="J73" i="3"/>
  <c r="G73" i="3"/>
  <c r="G97" i="3"/>
  <c r="W97" i="3"/>
  <c r="AD15" i="5"/>
  <c r="D15" i="5"/>
  <c r="V34" i="3"/>
  <c r="G34" i="3"/>
  <c r="W77" i="3"/>
  <c r="G77" i="3"/>
  <c r="AD14" i="5"/>
  <c r="D14" i="5"/>
  <c r="H12" i="5"/>
  <c r="AB12" i="5"/>
  <c r="AA15" i="5"/>
  <c r="K15" i="5"/>
  <c r="J15" i="5"/>
  <c r="Z46" i="3"/>
  <c r="G46" i="3"/>
  <c r="AD12" i="5"/>
  <c r="D12" i="5"/>
  <c r="C13" i="5"/>
  <c r="C35" i="3"/>
  <c r="Y43" i="3"/>
  <c r="G43" i="3"/>
  <c r="AD18" i="5"/>
  <c r="D18" i="5"/>
  <c r="E28" i="5" l="1"/>
  <c r="J57" i="3"/>
  <c r="J37" i="3"/>
  <c r="G28" i="5"/>
  <c r="J19" i="3"/>
  <c r="V35" i="3"/>
  <c r="G35" i="3"/>
  <c r="H23" i="5"/>
  <c r="AB23" i="5"/>
  <c r="G47" i="3"/>
  <c r="Z47" i="3"/>
  <c r="G59" i="3"/>
  <c r="W59" i="3"/>
  <c r="G99" i="3"/>
  <c r="W99" i="3"/>
  <c r="G83" i="3"/>
  <c r="Y83" i="3"/>
  <c r="AD25" i="5"/>
  <c r="D25" i="5"/>
  <c r="Y65" i="3"/>
  <c r="G65" i="3"/>
  <c r="AC17" i="5"/>
  <c r="F17" i="5"/>
  <c r="K17" i="5"/>
  <c r="AA17" i="5"/>
  <c r="J17" i="5"/>
  <c r="AB22" i="5"/>
  <c r="H22" i="5"/>
  <c r="J59" i="3"/>
  <c r="I28" i="5"/>
  <c r="F23" i="5"/>
  <c r="AC23" i="5"/>
  <c r="G45" i="3"/>
  <c r="Y45" i="3"/>
  <c r="AD23" i="5"/>
  <c r="D23" i="5"/>
  <c r="Z86" i="3"/>
  <c r="G86" i="3"/>
  <c r="G104" i="3"/>
  <c r="Y104" i="3"/>
  <c r="AB25" i="5"/>
  <c r="H25" i="5"/>
  <c r="K22" i="5"/>
  <c r="J22" i="5"/>
  <c r="AA22" i="5"/>
  <c r="AD13" i="5"/>
  <c r="D13" i="5"/>
  <c r="C28" i="5"/>
  <c r="Y64" i="3"/>
  <c r="G64" i="3"/>
  <c r="G44" i="3"/>
  <c r="Y44" i="3"/>
  <c r="J76" i="3"/>
  <c r="G39" i="3"/>
  <c r="W39" i="3"/>
  <c r="J34" i="3"/>
  <c r="J39" i="3" s="1"/>
  <c r="AC22" i="5"/>
  <c r="F22" i="5"/>
  <c r="AD22" i="5"/>
  <c r="D22" i="5"/>
  <c r="V74" i="3"/>
  <c r="G74" i="3"/>
  <c r="AD17" i="5"/>
  <c r="D17" i="5"/>
  <c r="H13" i="5"/>
  <c r="AB13" i="5"/>
  <c r="G95" i="3"/>
  <c r="V95" i="3"/>
  <c r="Y105" i="3"/>
  <c r="G105" i="3"/>
  <c r="G67" i="3"/>
  <c r="Z67" i="3"/>
  <c r="Y84" i="3"/>
  <c r="G84" i="3"/>
  <c r="J97" i="3"/>
  <c r="J99" i="3" s="1"/>
  <c r="J77" i="3"/>
  <c r="AA13" i="5"/>
  <c r="K13" i="5"/>
  <c r="J13" i="5"/>
  <c r="K23" i="5"/>
  <c r="J23" i="5"/>
  <c r="AA23" i="5"/>
  <c r="AC25" i="5"/>
  <c r="F25" i="5"/>
  <c r="K28" i="5" l="1"/>
  <c r="J78" i="3"/>
  <c r="K29" i="5"/>
  <c r="E29" i="5"/>
  <c r="G29" i="5"/>
  <c r="C29" i="5"/>
  <c r="I29" i="5"/>
</calcChain>
</file>

<file path=xl/sharedStrings.xml><?xml version="1.0" encoding="utf-8"?>
<sst xmlns="http://schemas.openxmlformats.org/spreadsheetml/2006/main" count="1370" uniqueCount="552">
  <si>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</si>
  <si>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</si>
  <si>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</si>
  <si>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</si>
  <si>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</si>
  <si>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</si>
  <si>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</si>
  <si>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</si>
  <si>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</si>
  <si>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</si>
  <si>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</si>
  <si>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</si>
  <si>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</si>
  <si>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</si>
  <si>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</si>
  <si>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</si>
  <si>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</si>
  <si>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</si>
  <si>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</si>
  <si>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</si>
  <si>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</si>
  <si>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</si>
  <si>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</si>
  <si>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</si>
  <si>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</si>
  <si>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</si>
  <si>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</si>
  <si>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注意</t>
  </si>
  <si>
    <t>- 属性情報とライセンスについては、"Attribution and License"タブを参照してください。
- OWASP SAMMプロジェクトの本家では、日本語版は公開されていません。本書は、2022年7月時点においてOWASP SAMMプロジェクトで公開されている資料を独自で日本語化したものです。
- 本書英語原本および日本語訳を使用することによって、発生するいかなる不利益や損害等については、日本語化実施者およびOWASPは一切責任を負わないものとします。</t>
  </si>
  <si>
    <t>指示</t>
  </si>
  <si>
    <t>SAMM のビジネス機能とセキュリティ慣行に従って構成された以下の質問に基づいて、個人にインタビューします。</t>
  </si>
  <si>
    <t>回答欄の複数選択ドロップダウンから最適な回答を選択します。</t>
  </si>
  <si>
    <t>方法や理由などの追加情報を「インタビュー メモ」列に記録します。</t>
  </si>
  <si>
    <t>非表示の列 F ～ H の数式は、スコアを計算し、必要に応じて評価ボックスやその他のワークシートを更新します。</t>
  </si>
  <si>
    <t>インタビューが完了したら、Scorecard シートに移動し、指示に従います。</t>
  </si>
  <si>
    <t>組織名:</t>
  </si>
  <si>
    <t>ﾁｰﾑ/ｱﾌﾟﾘｹｰｼｮﾝ名:</t>
  </si>
  <si>
    <t>インタビュー実施日:</t>
  </si>
  <si>
    <t xml:space="preserve">チームリーダー: </t>
  </si>
  <si>
    <t>貢献者:</t>
  </si>
  <si>
    <t>ガバナンス</t>
  </si>
  <si>
    <t>ストリーム</t>
  </si>
  <si>
    <t>レベル</t>
  </si>
  <si>
    <t>戦略と指標</t>
  </si>
  <si>
    <t>回答</t>
  </si>
  <si>
    <t>インタビュー メモ</t>
  </si>
  <si>
    <t>点数</t>
  </si>
  <si>
    <t>G-SM-A-1-1</t>
  </si>
  <si>
    <t>作成と促進</t>
  </si>
  <si>
    <t>G-SM-A-2-1</t>
  </si>
  <si>
    <t>G-SM-A-3-1</t>
  </si>
  <si>
    <t>G-SM-B-1-1</t>
  </si>
  <si>
    <t>測定と改善</t>
  </si>
  <si>
    <t>G-SM-B-2-1</t>
  </si>
  <si>
    <t>G-SM-B-3-1</t>
  </si>
  <si>
    <t>ポリシーとコンプライアンス</t>
  </si>
  <si>
    <t>G-PC-A-1-1</t>
  </si>
  <si>
    <t>ポリシーと基準</t>
  </si>
  <si>
    <t>G-PC-A-2-1</t>
  </si>
  <si>
    <t>G-PC-A-3-1</t>
  </si>
  <si>
    <t>G-PC-B-1-1</t>
  </si>
  <si>
    <t>コンプライアンスの管理</t>
  </si>
  <si>
    <t>G-PC-B-2-1</t>
  </si>
  <si>
    <t>G-PC-B-3-1</t>
  </si>
  <si>
    <t>教育とガイダンス</t>
  </si>
  <si>
    <t>G-EG-A-1-1</t>
  </si>
  <si>
    <t>トレーニングと意識向上</t>
  </si>
  <si>
    <t>G-EG-A-2-1</t>
  </si>
  <si>
    <t>G-EG-A-3-1</t>
  </si>
  <si>
    <t>G-EG-B-1-1</t>
  </si>
  <si>
    <t>組織と文化</t>
  </si>
  <si>
    <t>G-EG-B-2-1</t>
  </si>
  <si>
    <t>G-EG-B-3-1</t>
  </si>
  <si>
    <t>設計</t>
  </si>
  <si>
    <t>脅威の評価</t>
  </si>
  <si>
    <t>D-TA-A-1-1</t>
  </si>
  <si>
    <t>アプリケーションリスクのプロファイリング</t>
  </si>
  <si>
    <t>D-TA-A-2-1</t>
  </si>
  <si>
    <t>D-TA-A-3-1</t>
  </si>
  <si>
    <t>D-TA-B-1-1</t>
  </si>
  <si>
    <t>脅威モデリング</t>
  </si>
  <si>
    <t>D-TA-B-2-1</t>
  </si>
  <si>
    <t>D-TA-B-3-1</t>
  </si>
  <si>
    <t>セキュリティ要件</t>
  </si>
  <si>
    <t>D-SR-A-1-1</t>
  </si>
  <si>
    <t>ソフトウェアの要件</t>
  </si>
  <si>
    <t>D-SR-A-2-1</t>
  </si>
  <si>
    <t>D-SR-A-3-1</t>
  </si>
  <si>
    <t>D-SR-B-1-1</t>
  </si>
  <si>
    <t>サプライヤーのセキュリティ</t>
  </si>
  <si>
    <t>D-SR-B-2-1</t>
  </si>
  <si>
    <t>D-SR-B-3-1</t>
  </si>
  <si>
    <t>安全なアーキテクチャ</t>
  </si>
  <si>
    <t>D-SA-A-1-1</t>
  </si>
  <si>
    <t>アーキテクチャの設計</t>
  </si>
  <si>
    <t>D-SA-A-2-1</t>
  </si>
  <si>
    <t>D-SA-A-3-1</t>
  </si>
  <si>
    <t>D-SA-B-1-1</t>
  </si>
  <si>
    <t>テクノロジーの管理</t>
  </si>
  <si>
    <t>D-SA-B-2-1</t>
  </si>
  <si>
    <t>D-SA-B-3-1</t>
  </si>
  <si>
    <t>実装</t>
  </si>
  <si>
    <t>安全なビルド</t>
  </si>
  <si>
    <t>I-SB-A-1-1</t>
  </si>
  <si>
    <t>ビルドのプロセス</t>
  </si>
  <si>
    <t>I-SB-A-2-1</t>
  </si>
  <si>
    <t>I-SB-A-3-1</t>
  </si>
  <si>
    <t>I-SB-B-1-1</t>
  </si>
  <si>
    <t>ソフトウェアの依存関係</t>
  </si>
  <si>
    <t>I-SB-B-2-1</t>
  </si>
  <si>
    <t>I-SB-B-3-1</t>
  </si>
  <si>
    <t>安全なデプロイ</t>
  </si>
  <si>
    <t>I-SD-A-1-1</t>
  </si>
  <si>
    <t>デプロイのプロセス</t>
  </si>
  <si>
    <t>I-SD-A-2-1</t>
  </si>
  <si>
    <t>I-SD-A-3-1</t>
  </si>
  <si>
    <t>I-SD-B-1-1</t>
  </si>
  <si>
    <t>秘密情報の管理</t>
  </si>
  <si>
    <t>I-SD-B-2-1</t>
  </si>
  <si>
    <t>I-SD-B-3-1</t>
  </si>
  <si>
    <t>不具合の管理</t>
  </si>
  <si>
    <t>I-DM-A-1-1</t>
  </si>
  <si>
    <t>不具合の追跡</t>
  </si>
  <si>
    <t>I-DM-A-2-1</t>
  </si>
  <si>
    <t>I-DM-A-3-1</t>
  </si>
  <si>
    <t>I-DM-B-1-1</t>
  </si>
  <si>
    <t>指標とフィードバック</t>
  </si>
  <si>
    <t>I-DM-B-2-1</t>
  </si>
  <si>
    <t>I-DM-B-3-1</t>
  </si>
  <si>
    <t>検証</t>
  </si>
  <si>
    <t>アーキテクチャの評価</t>
  </si>
  <si>
    <t>V-AA-A-1-1</t>
  </si>
  <si>
    <t>アーキテクチャの妥当性検証</t>
  </si>
  <si>
    <t>V-AA-A-2-1</t>
  </si>
  <si>
    <t>V-AA-A-3-1</t>
  </si>
  <si>
    <t>V-AA-B-1-1</t>
  </si>
  <si>
    <t>アーキテクチャの軽減策</t>
  </si>
  <si>
    <t>V-AA-B-2-1</t>
  </si>
  <si>
    <t>V-AA-B-3-1</t>
  </si>
  <si>
    <t>要件のテスト</t>
  </si>
  <si>
    <t>V-RT-A-1-1</t>
  </si>
  <si>
    <t>管理策の検証</t>
  </si>
  <si>
    <t>V-RT-A-2-1</t>
  </si>
  <si>
    <t>V-RT-A-3-1</t>
  </si>
  <si>
    <t>V-RT-B-1-1</t>
  </si>
  <si>
    <t>誤用/悪用のテスト</t>
  </si>
  <si>
    <t>V-RT-B-2-1</t>
  </si>
  <si>
    <t>V-RT-B-3-1</t>
  </si>
  <si>
    <t>セキュリティテスト</t>
  </si>
  <si>
    <t>V-ST-A-1-1</t>
  </si>
  <si>
    <t>拡張可能なベースライン</t>
  </si>
  <si>
    <t>V-ST-A-2-1</t>
  </si>
  <si>
    <t>V-ST-A-3-1</t>
  </si>
  <si>
    <t>V-ST-B-1-1</t>
  </si>
  <si>
    <t>深い理解</t>
  </si>
  <si>
    <t>V-ST-B-2-1</t>
  </si>
  <si>
    <t>V-ST-B-3-1</t>
  </si>
  <si>
    <t>運用</t>
  </si>
  <si>
    <t>インシデントの管理</t>
  </si>
  <si>
    <t>O-IM-A-1-1</t>
  </si>
  <si>
    <t>インシデントの検知</t>
  </si>
  <si>
    <t>O-IM-A-2-1</t>
  </si>
  <si>
    <t>O-IM-A-3-1</t>
  </si>
  <si>
    <t>O-IM-B-1-1</t>
  </si>
  <si>
    <t>インシデント対応</t>
  </si>
  <si>
    <t>O-IM-B-2-1</t>
  </si>
  <si>
    <t>O-IM-B-3-1</t>
  </si>
  <si>
    <t>環境の管理</t>
  </si>
  <si>
    <t>O-EM-A-1-1</t>
  </si>
  <si>
    <t>構成の堅牢化</t>
  </si>
  <si>
    <t>O-EM-A-2-1</t>
  </si>
  <si>
    <t>O-EM-A-3-1</t>
  </si>
  <si>
    <t>O-EM-B-1-1</t>
  </si>
  <si>
    <t>パッチ適用と更新</t>
  </si>
  <si>
    <t>O-EM-B-2-1</t>
  </si>
  <si>
    <t>O-EM-B-3-1</t>
  </si>
  <si>
    <t>運用上の管理</t>
  </si>
  <si>
    <t>O-OM-A-1-1</t>
  </si>
  <si>
    <t>データの保護</t>
  </si>
  <si>
    <t>O-OM-A-2-1</t>
  </si>
  <si>
    <t>O-OM-A-3-1</t>
  </si>
  <si>
    <t>O-OM-B-1-1</t>
  </si>
  <si>
    <t>システムの廃止/レガシーの管理</t>
  </si>
  <si>
    <t>O-OM-B-2-1</t>
  </si>
  <si>
    <t>O-OM-B-3-1</t>
  </si>
  <si>
    <t>注：
このワークシートのデータは、Interview および Roadmap ワークシートから自動的にインポートされ、それぞれのワークシートで変更されると自動的に更新されます。 ほとんどが読み取り専用のワークシートであり、変更は Interview または Roadmap ワークシートで行う必要があります。</t>
  </si>
  <si>
    <t>現時点での成熟度スコア</t>
  </si>
  <si>
    <t>成熟度</t>
  </si>
  <si>
    <t>ビジネス機能</t>
  </si>
  <si>
    <t>セキュリティ慣行</t>
  </si>
  <si>
    <t>スコア</t>
  </si>
  <si>
    <t>Translated Value</t>
  </si>
  <si>
    <t>全体</t>
  </si>
  <si>
    <t>フェーズ 1 での成熟度スコア</t>
  </si>
  <si>
    <t>Business Functions</t>
  </si>
  <si>
    <t>Score</t>
  </si>
  <si>
    <t>フェーズ 2 での成熟度スコア</t>
  </si>
  <si>
    <t>フェーズ 3 での成熟度スコア</t>
  </si>
  <si>
    <t>フェーズ 4 での成熟度スコア</t>
  </si>
  <si>
    <t>現時点</t>
  </si>
  <si>
    <t>フェーズ 1</t>
  </si>
  <si>
    <t>フェーズ 2</t>
  </si>
  <si>
    <t>フェーズ 3</t>
  </si>
  <si>
    <t>フェーズ 4</t>
  </si>
  <si>
    <t>注:
このワークシートのデータは、Interview および Roadmap ワークシートから自動的にインポートされ、それぞれのワークシートで変更されると自動的に更新されます。 これはほとんどが読み取り専用のワークシートです。変更は、Interview または Roadmap ワークシートで行う必要があります。</t>
  </si>
  <si>
    <t>ソフトウェア保証成熟度モデル（SAMM）ロードマップ</t>
  </si>
  <si>
    <t>日付:</t>
  </si>
  <si>
    <t>チームリーダー:</t>
  </si>
  <si>
    <t>ソースデータ</t>
  </si>
  <si>
    <t>現状</t>
  </si>
  <si>
    <t>目標</t>
  </si>
  <si>
    <t>セキュリティ慣行＼フェーズ</t>
  </si>
  <si>
    <t>開始時点</t>
  </si>
  <si>
    <t>After 1</t>
  </si>
  <si>
    <t>After 2</t>
  </si>
  <si>
    <t>May</t>
  </si>
  <si>
    <t>After 4</t>
  </si>
  <si>
    <t>現時点のギャップ</t>
  </si>
  <si>
    <t>SAMM成熟速度:</t>
  </si>
  <si>
    <t>有効な成熟度レベル</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</si>
  <si>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</si>
  <si>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Answer</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</si>
  <si>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</si>
  <si>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</si>
  <si>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</si>
  <si>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</si>
  <si>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</si>
  <si>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</si>
  <si>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</si>
  <si>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</si>
  <si>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</si>
  <si>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</si>
  <si>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</si>
  <si>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</si>
  <si>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</si>
  <si>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</si>
  <si>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</si>
  <si>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</si>
  <si>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</si>
  <si>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</si>
  <si>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</si>
  <si>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</si>
  <si>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</si>
  <si>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</si>
  <si>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</si>
  <si>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</si>
  <si>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</si>
  <si>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</si>
  <si>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</si>
  <si>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</si>
  <si>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</si>
  <si>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</si>
  <si>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</si>
  <si>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</si>
  <si>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</si>
  <si>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</si>
  <si>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</si>
  <si>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</si>
  <si>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</si>
  <si>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</si>
  <si>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</si>
  <si>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</si>
  <si>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</si>
  <si>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</si>
  <si>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</si>
  <si>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</si>
  <si>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</si>
  <si>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</si>
  <si>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</si>
  <si>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</si>
  <si>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</si>
  <si>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Security Practice</t>
  </si>
  <si>
    <t>Activity</t>
  </si>
  <si>
    <t>Maturity</t>
  </si>
  <si>
    <t>Question</t>
  </si>
  <si>
    <t>Guidance</t>
  </si>
  <si>
    <t>Answer Option</t>
  </si>
  <si>
    <t>Security Architecture</t>
  </si>
  <si>
    <t>設計において、チームではセキュリティの原則を使用していますか?</t>
  </si>
  <si>
    <t>セキュリティの原則のチェックリストに合意している。
アクセス可能な場所にチェックリストを保存している。
関連するステークホルダーがセキュリティの原則を理解している。</t>
  </si>
  <si>
    <t>開発で利用する重要なテクノロジーのセキュリティ品質を評価していますか?</t>
  </si>
  <si>
    <t>各アプリケーションで使用されているテクノロジーのリスト、または各アプリケーションをサポートしている最も重要なテクノロジーのリストがある。
技術的なリスクを特定して追跡している。
これらのテクノロジーに対するリスクが自社のベースラインに沿っていることを確実にしている。</t>
  </si>
  <si>
    <t>設計において、共有セキュリティサービスを利用していますか?</t>
  </si>
  <si>
    <t>関連するステークホルダーが利用できる、再利用可能なセキュリティサービスの文書化されたリストがある。
選択した各サービスのベースラインのセキュリティ体制をレビューしたことがある。
設計者は、該当するガイダンスに従って、選択した各サービスを統合するようにトレーニングされている。</t>
  </si>
  <si>
    <t>自社の推奨テクノロジーのリストを持っていますか?</t>
  </si>
  <si>
    <t>リストはソフトウェア ポートフォリオで使用されているテクノロジーに基づいている。
リードアーキテクトと開発者がリストをレビューし承認している。
組織全体でリストを共有している。
少なくとも年に1回、リストをレビューし更新している。</t>
  </si>
  <si>
    <t>自社の設計は該当する参照アーキテクチャに基づいていますか?</t>
  </si>
  <si>
    <t>文書されておりステークホルダーが利用可能な承認済みの参照アーキテクチャが1個以上ある。
洞察とベストプラクティスに基づいて、参照アーキテクチャを継続的に改善している。
各参照アーキテクチャを実装するために、コンポーネント、ライブラリ、およびツールの一式を提供している。</t>
  </si>
  <si>
    <t>推奨テクノロジーを利用することを自社内で実施していますか?</t>
  </si>
  <si>
    <t>推奨テクノロジーを正しく使用するために、アプリケーションを定期的に監視している。
組織のポリシーに従って、リストに対する違反を解決している。
違反の数が年間目標を超えた場合、対応を実施している。</t>
  </si>
  <si>
    <t>Security Requirements</t>
  </si>
  <si>
    <t>開発において、プロジェクトチームはセキュリティ要件を規定していますか?</t>
  </si>
  <si>
    <t>チームは、機能要件と顧客または組織の懸念事項からセキュリティ要件を導出している。
セキュリティ要件は、具体的で、測定可能で、合理的である。
セキュリティ要件は組織のベースラインに沿っている。</t>
  </si>
  <si>
    <t>ステークホルダーは、セキュリティ要件と方法論についてベンダーとの協働をレビューしていますか?</t>
  </si>
  <si>
    <t>サードパーティーとの契約を作成する際に、特定のセキュリティ要件、活動、およびプロセスを含めることを検討している。
ベンダーアンケートが利用可能であり、サプライヤーの長所と短所を評価するために使用されている。</t>
  </si>
  <si>
    <t>セキュリティ要件の収集プロセスの成果物に優先順位付けを定義し、構造化し、含めていますか?</t>
  </si>
  <si>
    <t>セキュリティ要件は、ポリシーとガイダンスを製品開発に適用する際に専門分野固有の知識を考慮に入れている。 
専門分野の専門家が要件定義プロセスに関与している。
セキュリティ要件に対する合意済みの構造化表記法がある。
開発チームには、セキュリティ要件と成果のレビューに専任のセキュリティチャンピオンがいる。</t>
  </si>
  <si>
    <t>ベンダーは、自社が定義したサービスレベル合意のセキュリティ責任と品質基準を満たしていますか?</t>
  </si>
  <si>
    <t>ベンダーとの契約を作成するときに、ベンダーとセキュリティ要件について検討している。
ベンダーとの契約では、合意された時間枠内でのセキュリティの不具合の修復に関する具体的なガイダンスが提供されている。
組織は、主要なベンダーのセキュリティプロセスに関する責任とサービスレベルのテンプレート化された合意書を持っている。
重要評価指標（KPI）を測定している。</t>
  </si>
  <si>
    <t>セキュリティ要件の抽出を効率化するために、標準的な要件フレームワークを使用していますか?</t>
  </si>
  <si>
    <t>プロジェクトチームはセキュリティ要件フレームワークを利用できる。
フレームワークは、一般的な要件と標準ベースの要件によって分類されている。
フレームワークでは、要件の品質とその記述方法に関する明確なガイダンスが提供されている。
フレームワークは、特定のビジネス要件に適応可能である。</t>
  </si>
  <si>
    <t>ベンダーは、組織が利用する標準的なセキュリティ管理策、およびソフトウェア開発ツールとプロセスに沿っていますか?</t>
  </si>
  <si>
    <t>ベンダーには、組織で使用されているものに合わせた安全なビルド、安全なデプロイ、不具合の管理、およびインシデントの管理を含む安全なSDLCがある。
すべてのメジャーリリースの前に、ソリューションが品質とセキュリティの目標を満たしていることを検証している。
標準的な検証プロセスが利用できない場合は、ソフトウェア構成分析や独立したペネトレーションテストなどの代替コントロールを使用している。</t>
  </si>
  <si>
    <t>Threat Assessment</t>
  </si>
  <si>
    <t>定義済みの簡単な一連の質問に基づいて、ビジネスリスクに従いアプリケーションを分類していますか?</t>
  </si>
  <si>
    <t>合意済みのリスク分類が存在する。
アプリケーションチームがリスク分類を理解している。
リスク分類は、組織が直面しているビジネス リスクの重要な側面をカバーしている。
組織には、スコープ内のアプリケーションのインベントリがある。</t>
  </si>
  <si>
    <t>脅威モデリングを使ってアーキテクチャの設計の欠陥を特定し管理していますか?</t>
  </si>
  <si>
    <t>高リスクのアプリケーションの脅威モデリングを実施している。
STRIDEなどの簡潔な脅威チェックリストを使用している。
後で使用するために脅威モデリングの結果を保持している。</t>
  </si>
  <si>
    <t>ビジネスリスクを評価するために一元化され定量化されたアプリケーションのリスクプロファイルを使用していますか?</t>
  </si>
  <si>
    <t>アプリケーションのリスクプロファイルは、組織のリスク基準に沿っている。
アプリケーションのリスクプロファイルは、セキュリティとプライバシーへの影響をカバーしている。
リスクプロファイルの品質を、手動か自動のいずれか、もしくは両方で検証している。
アプリケーションのリスクプロファイルは、中心となるインベントリに保存されている。</t>
  </si>
  <si>
    <t>自社のアプリケーションのリスクレベルに合わせた標準的な方法論を使用していますか?</t>
  </si>
  <si>
    <t>アーキテクト、セキュリティチャンピオン、およびその他のステークホルダーに、実践的な脅威モデリングの方法をトレーニングしている。
脅威モデリングの方法論には、少なくとも図式化、脅威の特定、設計上の欠陥の軽減、および脅威モデルのアーティファクトを検証する方法が含まれている。
アプリケーションまたはビジネスコンテキストの変化により、関連する脅威モデルのレビューが開始されている。
アプリケーションチームが使用するツールを使用して、脅威モデリングのアーティファクトを取り込んでいる。</t>
  </si>
  <si>
    <t>自社のアプリケーションに対するリスクプロファイルを定期的にレビューし更新していますか?</t>
  </si>
  <si>
    <t>組織のリスク基準では、評価方法を改善するために過去のフィードバックが考慮されている。
アプリケーションまたはビジネスコンテキストの大幅な変更により、関連するリスクプロファイルのレビューが開始されている。</t>
  </si>
  <si>
    <t>自社のアプリケーションに対する脅威モデリングの方法論を定期的にレビューし更新していますか?</t>
  </si>
  <si>
    <t>脅威モデルの方法論では、改善のために過去のフィードバックが考慮されている。
アプリケーションに関連する新しい脅威がないことを検証するために、定期的 （例: 年 1 回）に既存の脅威モデルをレビューしている。
脅威モデリングツールを使用して、脅威モデリングのプロセスの一部を自動化している。</t>
  </si>
  <si>
    <t>Education &amp; Guidance</t>
  </si>
  <si>
    <t>アプリケーション開発に関与している従業員にSDLCのトレーニングを受けるように要求していますか?</t>
  </si>
  <si>
    <t>トレーニングは、反復可能で一貫性があり、ソフトウェア開発ライフサイクルに関わるすべての人が利用できる。
トレーニングには、必要に応じて最新のOWASP Top 10が含まれ、最小特権、多層防御、フェイルセキュア（セーフ）、完全な仲介、セッション管理、オープンな設計、心理的受容性などの概念が含まれている。
トレーニングでは、参加者からの署名または確認が必要となっている。
過去 12 か月間にトレーニングを更新したことがある。
従業員のオンボーディングプロセス中に、トレーニングが必要とされている。</t>
  </si>
  <si>
    <t>各開発チームに対してセキュリティチャンピオンを特定していますか?</t>
  </si>
  <si>
    <t>セキュリティチャンピオンは適切なトレーニングを受けている。
アプリケーションセキュリティチームと開発チームは、セキュリティイニシアチブと修正の全体的なステータスについて、セキュリティチャンピオンから定期的にブリーフィングを受けている。
セキュリティチャンピオンは、アプリケーションバックログに追加する前に、外部テストの結果をレビューしている。</t>
  </si>
  <si>
    <t>開発者・テスター・セキュリティチャンピオン等の個人の役割に対してトレーニングをカスタマイズしていますか?</t>
  </si>
  <si>
    <t>トレーニングには、成熟度レベル1のすべてのトピックが含まれており、より具体的なツール、技法、およびデモンストレーションが追加されている。
トレーニングはすべての従業員と請負業者に義務付けられている。
トレーニングには、社内のSMEおよび被研修者からのインプットが含まれている。
トレーニングには、社内で開発されたツールと技術のデモンストレーションが含まれている。
今後のトレーニングを強化しより適切なものにするために、フィードバックを利用している。</t>
  </si>
  <si>
    <t>安全なソフトウェアに関する中核拠点（Secure Software Center of Excellence, SSCE）がありますか?</t>
  </si>
  <si>
    <t>SSCEには、組織内での役割を定義する憲章がある。
開発チームは、重要なアーキテクチャの変更をすべてSSCEでレビューしている。
SSCEは、アプリケーションセキュリティに関連するSDLC基準とガイドラインを公開している。
製品チャンピオンには、特定のセキュリティツールの使用を促進する責任がある。</t>
  </si>
  <si>
    <t>学習管理システムまたは従業員のトレーニングや認定プロセスを追跡する同様のシステムを実装していますか?</t>
  </si>
  <si>
    <t>学習管理システム (LMS) は、トレーニングと認定を追跡するために使用されている。
トレーニングは、社内基準、ポリシー、および手順に基づいている。
開発システムおよびリソースへのアクセスを決定するために、認定プログラムまたは出席記録を使用している。</t>
  </si>
  <si>
    <t>異なるチームや事業部門の開発者やセキュリティ専門家が意思疎通し情報を共有できる一元化されたポータルがありますか?</t>
  </si>
  <si>
    <t>組織は、さまざまなチームや事業部門間で単一のポータルを使用することを促進している。
ポータルは、セキュリティインシデントの通知、ツールの更新、アーキテクチャ基準の変更、およびその他の関連するお知らせなどのタイムリーな情報に使用されている。
ポータルは、組織固有のアプリケーションのセキュリティ情報の一元化されたリポジトリとして、開発者やアーキテクトに広く認識されている。
すべてのコンテンツは永続的で検索可能と見なされている。
ポータルは、アプリケーション固有のセキュリティ指標へのアクセスを提供している。</t>
  </si>
  <si>
    <t>Policy &amp; Compliance</t>
  </si>
  <si>
    <t>組織を通して共通のポリシーや基準があり、それを適用していますか?</t>
  </si>
  <si>
    <t>分野固有の考慮事項を説明するために、自社の業界に適した既存の基準を適合させている。
基準はポリシーに沿っており、テクノロジー固有の実装ガイダンスが組み込まれている。</t>
  </si>
  <si>
    <t>外部コンプライアンス義務の全体像を把握していますか?</t>
  </si>
  <si>
    <t>外部コンプライアンス義務のすべての情報源を特定している。
すべての情報源からコンプライアンス義務を把握し、調整している。</t>
  </si>
  <si>
    <t>開発チームが簡単に解釈できるように、組織のポリシーをテストスクリプトまたはランブックとして公開していますか?</t>
  </si>
  <si>
    <t>ポリシーの要件と関連する基準の実装ガイダンスに合わせて、該当する場合は検証チェックリストとテストスクリプトを作成している。
組織が使用する各開発方法論とテクノロジーに適合したバージョンを作成している。</t>
  </si>
  <si>
    <t>組織の外部コンプライアンス義務に対応するセキュリティ要件と検証手順の標準セットがありますか?</t>
  </si>
  <si>
    <t>各外部コンプライアンス義務を、明確に定義された一連のアプリケーション要件に対応付けている。
コンプライアンス関連の要件への準拠を検証するために、自動化されたテストを含む検証手順を定義している。</t>
  </si>
  <si>
    <t>ポリシーと基準のコンプライアンスについて定期的に報告し、その情報を使用してコンプライアンスの改善に取り組んでいますか?</t>
  </si>
  <si>
    <t>コンプライアンスレポートを定期的に生成するための手順（可能であれば自動化された手順）がある。
関連するすべてのステークホルダーにコンプライアンスレポートを提供している。
ステークホルダーは、報告されたコンプライアンス状況の情報を使用して、改善が必要な領域を特定している。</t>
  </si>
  <si>
    <t>外部コンプライアンス義務の順守について定期的に報告し、その情報を使用してコンプライアンスのギャップを埋めるための取り組みを行っていますか?</t>
  </si>
  <si>
    <t>明確に定義されたコンプライアンス指標を確立している。
アプリケーションのコンプライアンス指標を定期的に測定して報告している。
ステークホルダーは、コンプライアンス ギャップを特定し、ギャップ是正の取り組みに優先順位を付けるために、報告されたコンプライアンス状況の情報を利用している。</t>
  </si>
  <si>
    <t>Strategy &amp; Metrics</t>
  </si>
  <si>
    <t>自社のアプリケーションに対する企業全体のリスク選好度を理解していますか?</t>
  </si>
  <si>
    <t>組織の経営幹部のリスク選好を把握している。
組織のリーダーが一連のリスクを精査して承認している。
資産とデータに対する主なビジネス上および技術上の脅威を特定している。
リスクを文書化し、アクセス可能な場所に保管している。</t>
  </si>
  <si>
    <t>アプリケーション全体のアプリケーションセキュリティプログラムの有効性と効率を測定するために、一連の指標を使用していますか?</t>
  </si>
  <si>
    <t>情報源の説明や測定範囲を含む各指標、アプリケーションセキュリティの傾向を説明するための指標の使用方法に関するガイダンスなどを文書化している。
指標には、取り組みや結果、環境測定カテゴリの測定値が含まれている。
ほとんどの指標は頻繁に測定され、収集が簡単または安価であり、基数またはパーセンテージで表されている。
アプリケーションセキュリティ チームと開発チームが指標を公開している。</t>
  </si>
  <si>
    <t>アプリケーションセキュリティに対する戦略的な計画があり、意思決定のためにそれを使用していますか?</t>
  </si>
  <si>
    <t>該当するアプリケーションセキュリティ指標から重要評価指標（KPI）を定義していますか?</t>
  </si>
  <si>
    <t>現実的な目標を確立するのに十分な情報を収集した後に、KPIを定義している。
アプリケーションセキュリティを担当するリーダーシップとチームからの了承を得て、KPIを策定している。
KPIはアプリケーションチームが利用でき、チームが行動を起こす必要がある場合に備えて、受容可能なしきい値とガイダンスが含まれている。
アプリケーションセキュリティプログラムの成果は、定義されたKPIに基づいて明確に可視化されている。</t>
  </si>
  <si>
    <t>アプリケーションセキュリティに対する戦略的な計画を定期的にレビューし更新していますか?</t>
  </si>
  <si>
    <t>ビジネス環境、組織、またはそのリスク選好度の重大な変化に応じて、計画を見直して更新している。
計画の更新手順には、すべてのステークホルダーとともに計画をレビューし、ビジネスの原動力と戦略を更新することが含まれている。
完了したロードマップ活動から学んだ教訓に基づいて、計画とロードマップを調整している。
ロードマップ活動に関する進捗情報を公開し、すべてのステークホルダーが利用できるようにしている。</t>
  </si>
  <si>
    <t>アプリケーションセキュリティの指標やKPIに基づいて、アプリケーションセキュリティの戦略やロードマップを更新していますか?</t>
  </si>
  <si>
    <t>少なくとも年に1回、KPIの効率と有効性をレビューしている。
KPIとアプリケーションセキュリティの指標は、アプリケーションセキュリティの戦略の変更のほとんどの契機となっている。</t>
  </si>
  <si>
    <t>Defect Management</t>
  </si>
  <si>
    <t>アクセス可能な場所で既知のセキュリティ上の不具合をすべて追跡していますか?</t>
  </si>
  <si>
    <t>1つのアプリケーションに影響を与えるすべてのセキュリティ上の不具合の概要を簡単に把握できるようになっている。
少なくとも初歩的な分類スキームが整備されている。
プロセスには、誤検知と重複エントリを処理するための戦略が含まれている。
不具合管理システムは、さまざまな原因と活動からの不具合をカバーしている。</t>
  </si>
  <si>
    <t>迅速な改善活動を実施するために、記録されたセキュリティ上の不具合に関して基本的な指標を使用していますか?</t>
  </si>
  <si>
    <t>昨年、記録された指標を少なくとも1回分析したことがある。
最低限、このイニシアチブに関する少なくとも基本的な情報が記録され、利用可能である。
データに基づいて、少なくとも1つのクイックウィン活動を特定し実行している。</t>
  </si>
  <si>
    <t>組織全体のセキュリティ上の不具合の状態の概要を把握していますか?</t>
  </si>
  <si>
    <t>単一の重大度スキームが、組織全体のすべての不具合に適用されている。
スキームには、特定の重大度クラスを修正するためのSLAが含まれている。
SLAへのコンプライアンスを定期的に報告している。</t>
  </si>
  <si>
    <t>標準化された指標に基づいてセキュリティ保証プログラムを改善していますか?</t>
  </si>
  <si>
    <t>不具合の分類とカテゴライズの指標を文書化し、最新の状態に保っている。
経営陣は定期的に不具合に関する情報を受け取り、昨年はそれに基づいて行動したことがある。
チーム間でセキュリティ上の不具合に関する技術的な詳細を定期的に共有している。</t>
  </si>
  <si>
    <t>セキュリティ上の不具合を修正するためのSLAを実施していますか?</t>
  </si>
  <si>
    <t>SLA違反を自動的に警告し、それぞれの不具合をリスク管理プロセスに転送している。
関連するツール （監視、ビルド、デプロイなど）を不具合管理システムと統合している。</t>
  </si>
  <si>
    <t>セキュリティ指標の有効性の情報がセキュリティ戦略の推進に役立つようにするために、セキュリティ指標の有効性を定期的に評価していますか?</t>
  </si>
  <si>
    <t>昨年、少なくとも1回、セキュリティ指標の有効性を分析したことがある。
可能な場合は、データの正確性を自動的に検証している。
指標は、脅威インテリジェンスやインシデント管理などの他の情報源と集約されています。
昨年の指標から、少なくとも1つの戦略的活動を導き出したことがある。</t>
  </si>
  <si>
    <t>Secure Build</t>
  </si>
  <si>
    <t>完全なビルドプロセスは正式に記述されていますか?</t>
  </si>
  <si>
    <t>ビルドプロセスを再作成するのに十分な情報がある。
ビルドに関する文書を最新化している。
ビルドに関する文書をアクセス可能な場所に保存している。
生成されたアーティファクトのチェックサムは、後の検証の裏付けのためにビルド中に作成される。
ビルドプロセス内で使用されるツールを堅牢化している。</t>
  </si>
  <si>
    <t>自社の依存関係について確かな知識がありますか?</t>
  </si>
  <si>
    <t>すべてのアプリケーションに最新の部品表 (BOM) がある。
特定のCVEの影響を受けるアプリケーションをすばやく見つけることができる。
過去3か月間に少なくとも1回、依存関係からの調査結果を分析し、対処し、文書化したことがある。</t>
  </si>
  <si>
    <t>ビルドプロセスは完全に自動化されていますか?</t>
  </si>
  <si>
    <t>ビルドプロセス自体は、人間の介入を必要としていない。
ビルドツールは、ベストプラクティスとベンダーのガイダンスに従って堅牢化されている。
ビルドツールに必要な秘密情報を暗号化し、最小権限の原則に基づいてアクセスを制御している。</t>
  </si>
  <si>
    <t>サードパーティーの依存関係のリスクを正式なプロセスで処理していますか?</t>
  </si>
  <si>
    <t>事前定義された基準を満たす承認済みの依存関係のリストを保持している。
新しいCVEの依存関係を自動的に評価し、担当者に警告している。
合法的なアプリケーションの使用に影響を与える可能性のあるライセンスの変更を、自動的に検出して警告している。
メンテナンスされていない依存関係の使用を、追跡して警告している。
ソフトウェアから不要な依存関係を、確実に検出して削除している。</t>
  </si>
  <si>
    <t>自動化されたセキュリティチェックをビルドプロセスで実施していますか?</t>
  </si>
  <si>
    <t>アプリケーションが事前定義されたセキュリティベースラインを満たしていない場合、ビルドは失敗するようになっている。
脆弱性に対する最大の許容重大度がある。
一元化されたシステムで警告と失敗をログに記録している。
セキュリティ要件に対して各アプリケーションを評価するために、少なくとも年1回、ツールを選択して構成している。</t>
  </si>
  <si>
    <t>ソフトウェアが依存関係における脆弱性の影響を受ける場合に、ソフトウェアのビルドを防止していますか?</t>
  </si>
  <si>
    <t>ビルドシステムがサードパーティーの依存関係リスクを追跡するシステムに接続されているため、脆弱性が誤検知であると評価されるかリスクが明示的に受け入れられない限り、ビルドは失敗するようになっている。
静的分析ツールを使用して依存関係をスキャンしている。
確立された責任ある開示プロセスを使用して、調査結果を依存関係の作成者に報告している。
セキュリティリスクが評価されていない新しい依存関係を使用すると、ビルドが失敗するようになっている。</t>
  </si>
  <si>
    <t>Secure Deployment</t>
  </si>
  <si>
    <t>反復可能なデプロイプロセスを使用していますか?</t>
  </si>
  <si>
    <t>デプロイプロセスを実行するのに十分な情報がある。
デプロイに関する文書を最新化している。
デプロイに関する文書は、関連するステークホルダーがアクセス可能となっている。
定義された認定者のみがデプロイをトリガーできることを確実にしている。
デプロイプロセス内で使用されるツールを堅牢化している。</t>
  </si>
  <si>
    <t>最小特権の原則に従って、アプリケーションの秘密情報へのアクセスを制限していますか?</t>
  </si>
  <si>
    <t>本番秘密情報を安全な場所に保護された状態で保存している。
開発者は本番秘密情報にアクセスできないようになっている。
本番秘密情報は非本番環境では利用できないようになっている。</t>
  </si>
  <si>
    <t>デプロイプロセスは自動化されており、セキュリティチェックが実施されていますか?</t>
  </si>
  <si>
    <t>デプロイプロセスはすべての段階で自動化されている。
デプロイには、自動化されたセキュリティテスト手順が含まれている。
特定された脆弱性について担当者に警告している。
定義された期間の過去のデプロイに関するログを利用できるようになっている。</t>
  </si>
  <si>
    <t>デプロイにおいて、本番環境の秘密情報を構成ファイルに入れていますか?</t>
  </si>
  <si>
    <t>ソースコードファイルには、アクティブなアプリケーションの秘密情報が含まれないようにしている。
通常の状況では、デプロイ手順中に秘密情報にアクセスできる人間はいない。
秘密情報への異常なアクセスが試行された場合は、ログに記録して警告している。</t>
  </si>
  <si>
    <t>デプロイされたアーティファクトの整合性を一貫して検証していますか?</t>
  </si>
  <si>
    <t>整合性違反を検出した場合、デプロイを防止またはロールバックしている。
検証は、ビルド時に作成された署名に対して行われている。
（外部ビルドのソフトウェアなど）署名のチェックが不可能な場合、代替手段を導入している。</t>
  </si>
  <si>
    <t>アプリケーションの秘密情報に対して適切なライフサイクル管理を実践していますか?</t>
  </si>
  <si>
    <t>精査されたソリューションを使用して、秘密情報を生成し同期している。
秘密情報は、アプリケーションのインスタンス間で異なっている。
秘密情報は定期的に更新されている。</t>
  </si>
  <si>
    <t>Environment Management</t>
  </si>
  <si>
    <t>自社のテクノロジースタックの主要コンポーネントの構成を堅牢化していますか?</t>
  </si>
  <si>
    <t>利用している各テクノロジースタックの主要コンポーネントを特定している。
主要コンポーネントごとに確立された構成基準がある。</t>
  </si>
  <si>
    <t>脆弱なコンポーネントを特定してパッチを適用していますか?</t>
  </si>
  <si>
    <t>バージョン情報を含むコンポーネントの最新リストがある。
コンポーネントに関連する脆弱性について、公開ソースを定期的にレビューしている。</t>
  </si>
  <si>
    <t>コンポーネントの堅牢化ベースラインはありますか?</t>
  </si>
  <si>
    <t>各ベースラインにオーナーを割り当てている。
オーナーは、割り当てられたベースラインを最新の状態に保っている。
アクセス可能な場所にベースラインを保存している。
これらのベースラインの構成を担当する従業員をトレーニングしている。</t>
  </si>
  <si>
    <t>自社のテクノロジースタックのコンポーネントを更新するための確立済みプロセスに従っていますか?</t>
  </si>
  <si>
    <t>プロセスには、サードパーティーのパッチに対するベンダー情報が含まれている。
プロセスでは、ゼロデイ攻撃に関する情報を収集するための外部情報源を考慮され、適切なリスク軽減手順を含められている。
プロセスには、コンポーネントの更新に優先順位を付けるためのガイダンスが含まれている。</t>
  </si>
  <si>
    <t>堅牢化ベースラインへの準拠を監視し、実施していますか?</t>
  </si>
  <si>
    <t>可能であれば自動化を使用して、適合性チェックを定期的に実行している。
適合性チェックの結果をアクセス可能な場所に保管している。
確立されたプロセスに従って、報告された不適合に対処している。
各ベースラインを少なくとも年1回レビューし、必要に応じて更新している。</t>
  </si>
  <si>
    <t>コンポーネントを定期的に評価し、パッチレベルの状況をレビューしていますか?</t>
  </si>
  <si>
    <t>コンポーネントとバージョンを使ってリストを更新している。
既存のSLAに従って、不足している更新を特定して更新している。
パッチ適用担当者からのフィードバックに基づいて、プロセスをレビューし更新している。</t>
  </si>
  <si>
    <t>Incident Management</t>
  </si>
  <si>
    <t>セキュリティインシデントのログデータを定期的に分析していますか?</t>
  </si>
  <si>
    <t>セキュリティインシデントを作成するための窓口がある。
ログデータの保存期間に従ってデータを分析している。
分析の頻度は、アプリケーションの重要度に合わせて調整されている。</t>
  </si>
  <si>
    <t>検知されたインシデントに対応していますか?</t>
  </si>
  <si>
    <t>インシデントを処理するための人員または役割が定義されている。
セキュリティインシデントを文書化している。</t>
  </si>
  <si>
    <t>インシデントの検知に対して、文書化されたプロセスに従っていますか?</t>
  </si>
  <si>
    <t>プロセスには専任のオーナーがいる。
プロセス文書をアクセス可能な場所に保管している。
プロセスでは、さらなる分析のためにエスカレーション経路が考慮されている。
本プロセスでインシデント検出を担当する従業員をトレーニングしている。
インシデント検出を簡素化するために、潜在的な攻撃のチェックリストがある。</t>
  </si>
  <si>
    <t>インシデントの対処に対して反復可能なプロセスを使用していますか?</t>
  </si>
  <si>
    <t>インシデントの分類は合意されている。
プロセスでは、重大度の高いインシデントの根本原因分析が考慮されている。
インシデント対応を担当する従業員は、本プロセスのトレーニングを受けている。
フォレンジック分析ツールが利用可能となっている。</t>
  </si>
  <si>
    <t>インシデントの検知プロセスを定期的にレビューし更新していますか?</t>
  </si>
  <si>
    <t>少なくとも年に1回レビューを実施している。
外部および内部データを使用して、潜在的な攻撃のチェックリストを更新している。</t>
  </si>
  <si>
    <t>専任のインシデント対応チームを利用できますか?</t>
  </si>
  <si>
    <t>特別な理由がない限り、チームはすべてのセキュリティインシデントの根本原因分析を実施している。
少なくとも年1回、対応プロセスをレビューし更新している。</t>
  </si>
  <si>
    <t>Operational Management</t>
  </si>
  <si>
    <t>各アプリケーションで保存および処理されるデータの保護要件に従って、情報を保護および処理していますか?</t>
  </si>
  <si>
    <t>各アプリケーションによって処理および保存されるデータ要素を把握している。
特定された各データ要素の種類と機密レベルを把握している
無害化されていない機密データが本番環境から下位環境に伝播するのを防ぐための管理策がある。</t>
  </si>
  <si>
    <t>システム、アプリケーション、アプリケーションの依存関係、またはサービスのうち、使用されなくなったり、サポートが終了したり、積極的に開発またはサポートされなくなったりしたものを特定して削除していますか?</t>
  </si>
  <si>
    <t>サポートされていないアプリケーションや依存関係を使用していない。
各製品に対して、古いバージョンの顧客/ユーザーや顧客グループ/ユーザーグループの移行を管理している。</t>
  </si>
  <si>
    <t>種類や、機密レベル、処理場所や保管場所を含むデータカタログを維持していますか?</t>
  </si>
  <si>
    <t>データカタログはアクセス可能な場所に保存されている。
特定の規制の対象となるデータ要素を把握している。
データの寿命全体にわたってデータを保護および保存するための管理策がある。
データの保持要件があり、関連する保持期間の終了後に適時にバックアップを破棄している。</t>
  </si>
  <si>
    <t>未使用のシステム、アプリケーション、アプリケーションの依存関係、またはサービスの廃止の一環として、関連するすべてのリソースを削除するための確立済みのプロセスに従っていますか?</t>
  </si>
  <si>
    <t>自社の製品に対するリリース済みすべてのバージョンのサポート状況を、アクセス可能な場所に文書化している。
プロセスには、サポートが終了したサードパーティーアプリケーションまたはアプリケーションの依存関係の置換またはアップグレードが含まれている。
運用環境には、保守・管理されていないアカウント、ファイアウォール ルール、またはその他の構成アーティファクトが含まれていない。</t>
  </si>
  <si>
    <t>データカタログとデータ保護のポリシーと手順を定期的にレビューし更新していますか?</t>
  </si>
  <si>
    <t>データ保護ポリシーへの違反の試みまたは実際の違反を検出するための監視を自動化している。
データ損失防止、アクセス制御と追跡、または異常な振舞いの検出のためのツールがある。
バックアップや記録の削除など、自動化された仕組みの動作を定期的に監査している。</t>
  </si>
  <si>
    <t>すべてのソフトウェア資産と基盤となるインフラストラクチャコンポーネントのライフサイクル状態とサポート状況を定期的に評価し、寿命を予測していますか?</t>
  </si>
  <si>
    <t>自社の寿命（EOL）管理プロセスは合意されている。
サービスやサポートの中断を防ぐために、製品のタイムラインを顧客やユーザーグループに通知している。
少なくとも年に1回、プロセスをレビューしている。</t>
  </si>
  <si>
    <t>Architecture Assessment</t>
  </si>
  <si>
    <t>主要なセキュリティ目標に対して、アプリケーションアーキテクチャを臨機応変でレビューしていますか?</t>
  </si>
  <si>
    <t>ソフトウェアアーキテクチャ全体のモデルは合意されている。
アーキテクチャモデルには、コンポーネント、インターフェイス、および統合が含まれている。
一般的なセキュリティ機構が正しく提供されていることを検証している。
欠落しているセキュリティ管理策を不具合として記録している。</t>
  </si>
  <si>
    <t>典型的な脅威を軽減するために、アプリケーションアーキテクチャを臨機応変でレビューしていますか?</t>
  </si>
  <si>
    <t>ソフトウェアアーキテクチャ全体のモデルは合意されている。
セキュリティに精通した担当者がレビューを実施している。
インサイダーやデータ関連の脅威など、さまざまな種類の脅威を考慮している。</t>
  </si>
  <si>
    <t>自社のアーキテクチャのセキュリティ機構を定期的にレビューしていますか?</t>
  </si>
  <si>
    <t>内部および外部の要件への準拠をレビューしている。
システム内の各インターフェイスを体系的にレビューしている。
形式化されたレビュー方法と構造化された検証を使用している。
欠落しているセキュリティ機構を不具合として記録している。</t>
  </si>
  <si>
    <t>自社のアーキテクチャへの脅威を定期的の評価していますか?</t>
  </si>
  <si>
    <t>脅威評価で特定された各脅威を体系的にレビューしている。
訓練を受けた、または経験豊富な担当者がレビューの演習を主導している。
特定された脅威ごとに設計レベルの軽減機能を特定している。
未処理の脅威を不具合として記録している。</t>
  </si>
  <si>
    <t>セキュリティ管理策の有効性を定期的にレビューしていますか?</t>
  </si>
  <si>
    <t>セキュリティ管理策の予防能力、検出能力および対応能力を評価している。
戦略の整合性、適切なサポート、およびセキュリティ管理策の拡張性を評価している。
有効性を少なくとも年に1回評価している。
識別された欠点を不具合として記録している。</t>
  </si>
  <si>
    <t>アーキテクチャ評価の結果に基づいて、参照アーキテクチャを定期的に更新していますか?</t>
  </si>
  <si>
    <t>標準化され文書化された方法でアーキテクチャを評価している。
参照アーキテクチャのレビューをトリガーするために、繰り返し発見される事項を利用している。
臨機応変で、アーキテクチャ評価の品質を独自にレビューしている。
関連する共有ソリューションのレビューをリスクベースの方法でトリガーするために、参照アーキテクチャの更新を利用している。</t>
  </si>
  <si>
    <t>Requirements-driven Testing</t>
  </si>
  <si>
    <t>標準のセキュリティ管理策が正しく機能しているかアプリケーションをテストしていますか?</t>
  </si>
  <si>
    <t>セキュリティテストでは、少なくとも、認証、アクセス制御、入力検証、データのエンコードとエスケープ、および暗号化制御の実装を検証している。
セキュリティテストは、アプリケーションが管理策の利用を変更するたびに実行されている。</t>
  </si>
  <si>
    <t>ランダム化技術またはファジング技術を使用してアプリケーションをテストしていますか?</t>
  </si>
  <si>
    <t>テストは、アプリケーションの主要な入力パラメーターのほとんどまたはすべてをカバーしている。
セキュリティへの影響について、ベストエフォート ベースですべてのアプリケーションクラッシュを記録し調査している。</t>
  </si>
  <si>
    <t>セキュリティ要件の機能性を検証するために、テストスクリプトを一貫して作成および実行していますか?</t>
  </si>
  <si>
    <t>各アプリケーションに合わせてテストを調整し、期待されるセキュリティ機能のアサーションを実行している。
テスト結果を合格または不合格の条件として把握している。
テストは標準化されたフレームワークまたはDSLを使用している。</t>
  </si>
  <si>
    <t>機能要件から悪用ケースを作成し、その悪用ケースを使用してセキュリティテストを推進していますか?</t>
  </si>
  <si>
    <t>重要なビジネス機能には、対応する悪用ケースがある。
動機と特徴が明確に定義された関連するペルソナを中心に、悪用者のストーリーを構築している。
特定された弱点をセキュリティ要件として把握している。</t>
  </si>
  <si>
    <t>アプリケーションのセキュリティリグレッションを自動的にテストしていますか?</t>
  </si>
  <si>
    <t>特定されたすべてのバグ（事前に定義された重大度のしきい値を超える可能性がある）のテストを一貫して作成している。
既存の単体テストフレームワークの一部であるテストスイートで、セキュリティテストをまとめている。</t>
  </si>
  <si>
    <t>サービス拒否のテストやセキュリティのストレステストを実施していますか?</t>
  </si>
  <si>
    <t>ストレステストは、特定のアプリケーションリソース（例えば、大量のデータをユーザーセッションに保存することによるメモリの枯渇など）を対象としている。
適切に定義された機能（知識、リソース）を持つ関連するペルソナに関するテストを設計している。
結果を設計の慣行にフィードバックしている。</t>
  </si>
  <si>
    <t>Security Testing</t>
  </si>
  <si>
    <t>自動化されたセキュリティ テストツールを使用してアプリケーションをスキャンしていますか?</t>
  </si>
  <si>
    <t>自動化されたツールを使用して、セキュリティテストの入力を動的に生成している。
組織のアーキテクチャとテクノロジースタックに適合するセキュリティテストツールを選択し、検査の深さや精度と、組織にとっての検出結果の有用性とのバランスを取っている。</t>
  </si>
  <si>
    <t>選択した高リスクのコンポーネントのセキュリティ品質を手動でレビューしていますか?</t>
  </si>
  <si>
    <t>レビュー担当者がリスクの高いコンポーネントに焦点を当てるのに役立つハンダン判断基準が存在する。
資格のある担当者が、文書化されたガイドラインに従ってレビューを実施している。
組織の不具合管理ポリシーに従って調査結果に対処している。</t>
  </si>
  <si>
    <t>自社のアプリケーションやテクノロジースタックに合わせて、自動化されたセキュリティツールをカスタマイズしていますか?</t>
  </si>
  <si>
    <t>自社のアプリケーションまたはテクノロジースタックに一致するツール機能を調整して選択している。
無関係な警告や可能性の低い結果を抑止するか自動的にフィルタリングすることで、誤検知を最小限に抑えている。
アプリケーションまたは組織の基準に合わせてツールをカスタマイズするようなツール拡張機能またはDSLを活用することによって、偽陰性（検知漏れ）を最小限に抑えている。</t>
  </si>
  <si>
    <t>アプリケーションのペネトレーションテストを定期的に実施していますか?</t>
  </si>
  <si>
    <t>ペネトレーションテストでは、セキュリティを評価するために、アプリケーション固有のセキュリティテストケースを使用している。
ペネトレーションテストは、アプリケーションの技術的問題と論理的問題の両方を調査している、
ステークホルダーはテスト結果をレビューし、組織のリスク管理に従ってそれらを処理している。
資格のある担当者がペネトレーションテストを実施している。</t>
  </si>
  <si>
    <t>自動化されたセキュリティテストをビルドプロセスおよびデプロイプロセスに統合していますか?</t>
  </si>
  <si>
    <t>経営陣とビジネス上のステークホルダーは、開発サイクル全体を通してテスト結果を追跡し、レビューしている。
テスト結果を中央のダッシュボードにマージし、不具合管理にフィードしている。</t>
  </si>
  <si>
    <t>開発ライフサイクルを改善するために、セキュリティテストの結果を利用していますか?</t>
  </si>
  <si>
    <t>開発での統合セキュリティテストを改善するために、他のセキュリティ活動の結果を使用している。
テスト結果をレビューし、セキュリティ意識向上トレーニングとセキュリティテストのプレイブックに組み込んでいる。
ステークホルダーはテスト結果をレビューし、組織のリスク管理に従って処理している。</t>
  </si>
  <si>
    <t>ANS_SET_CODE</t>
  </si>
  <si>
    <t>A_W</t>
  </si>
  <si>
    <t>B_W</t>
  </si>
  <si>
    <t>C_W</t>
  </si>
  <si>
    <t>D_W</t>
  </si>
  <si>
    <t>いいえ</t>
  </si>
  <si>
    <t>はい（一部のアプリケーション）</t>
  </si>
  <si>
    <t>はい（少なくとも半数のアプリケーション）</t>
  </si>
  <si>
    <t>はい（ほとんどまたはすべてのアプリケーション）</t>
  </si>
  <si>
    <t>はい（一部）</t>
  </si>
  <si>
    <t>はい（少なくとも半数）</t>
  </si>
  <si>
    <t>はい（ほとんどまたはすべて）</t>
  </si>
  <si>
    <t>はい（ある程度）</t>
  </si>
  <si>
    <t>はい（少なくとも半数程度）</t>
  </si>
  <si>
    <t>はい（一部のトレーニング）</t>
  </si>
  <si>
    <t>はい（少なくとも半数のトレーニング）</t>
  </si>
  <si>
    <t>はい（ほとんどまたはすべてのトレーニング）</t>
  </si>
  <si>
    <t>はい（時々）</t>
  </si>
  <si>
    <t>はい（少なくとも半分程度の回）</t>
  </si>
  <si>
    <t>はい（ほとんどまたは毎回）</t>
  </si>
  <si>
    <t>はい（実装を開始）</t>
  </si>
  <si>
    <t>はい（自社の一部）</t>
  </si>
  <si>
    <t>はい（自社全体）</t>
  </si>
  <si>
    <t>はい（一部のコンポーネント）</t>
  </si>
  <si>
    <t>はい（少なくとも半数のコンポーネント）</t>
  </si>
  <si>
    <t>はい（ほとんどまたはすべてのコンポーネント）</t>
  </si>
  <si>
    <t>はい（一部のインシデント）</t>
  </si>
  <si>
    <t>はい（少なくとも半数のインシデント）</t>
  </si>
  <si>
    <t>はい（ほとんどまたはすべてのインシデント）</t>
  </si>
  <si>
    <t>はい（一部のインシデント種類）</t>
  </si>
  <si>
    <t>はい（少なくとも半数のインシデント種類）</t>
  </si>
  <si>
    <t>はい（ほとんどまたはすべてのインシデント種類）</t>
  </si>
  <si>
    <t>はい（一部の自社データ）</t>
  </si>
  <si>
    <t>はい（少なくとも半数の自社データ）</t>
  </si>
  <si>
    <t>はい（ほとんどまたはすべての自社データ）</t>
  </si>
  <si>
    <t>はい（要求があれば実施）</t>
  </si>
  <si>
    <t>はい（数年毎に実施）</t>
  </si>
  <si>
    <t>はい（少なくとも年次で実施）</t>
  </si>
  <si>
    <t>はい（一部の資産）</t>
  </si>
  <si>
    <t>はい（少なくとも半数の資産）</t>
  </si>
  <si>
    <t>はい（ほとんどまたはすべての資産）</t>
  </si>
  <si>
    <t>はい（一部のテクノロジー）</t>
  </si>
  <si>
    <t>はい（少なくとも半数のテクノロジー）</t>
  </si>
  <si>
    <t>はい（ほとんどまたはすべてのテクノロジー）</t>
  </si>
  <si>
    <t>はい（一般的なリスクをカバー）</t>
  </si>
  <si>
    <t>（組織固有のリスクをカバー）</t>
  </si>
  <si>
    <t>はい（リスクと機会をカバー）</t>
  </si>
  <si>
    <t>はい（年次でレビュー）</t>
  </si>
  <si>
    <t>はい（重大な決定前に計画を相談）</t>
  </si>
  <si>
    <t>はい（頻繁に計画を相談し、アプリケーションセキュリティ戦略と整合）</t>
  </si>
  <si>
    <t>はい（臨機応変でレビュー）</t>
  </si>
  <si>
    <t>はい（定期的にレビュー）</t>
  </si>
  <si>
    <t>はい（少なくとも年次でレビュー）</t>
  </si>
  <si>
    <t>はい（1つの指標カテゴリ）</t>
  </si>
  <si>
    <t>はい（2つの指標カテゴリ）</t>
  </si>
  <si>
    <t>はい（3つの全指標カテゴリ）</t>
  </si>
  <si>
    <t>はい（散発的に）</t>
  </si>
  <si>
    <t>はい（アプリケーションの変更時）</t>
  </si>
  <si>
    <t>はい（少なくとも年次）</t>
  </si>
  <si>
    <t>はい（一部のポリシーや標準）</t>
  </si>
  <si>
    <t>はい（少なくとも半数のポリシーや標準）</t>
  </si>
  <si>
    <t>はい（ほとんどまたはすべてのポリシーや標準）</t>
  </si>
  <si>
    <t>はい（一部の指標）</t>
  </si>
  <si>
    <t>はい（少なくとも半数の指標）</t>
  </si>
  <si>
    <t>はい（ほとんどまたはすべての指標）</t>
  </si>
  <si>
    <t>はい（報告は臨機応変で実施）</t>
  </si>
  <si>
    <t>はい（報告は定期的に実施）</t>
  </si>
  <si>
    <t>はい（報告は少なくとも年次で実施）</t>
  </si>
  <si>
    <t>はい（一部の義務事項）</t>
  </si>
  <si>
    <t>はい（少なくとも半数の義務事項）</t>
  </si>
  <si>
    <t>はい（ほとんどまたはすべての義務事項）</t>
  </si>
  <si>
    <t>はい（一部のチーム）</t>
  </si>
  <si>
    <t>はい（少なくとも半数のチーム）</t>
  </si>
  <si>
    <t>はい（ほとんどまたはすべてのチーム）</t>
  </si>
  <si>
    <t>はい（臨機応変で改善）</t>
  </si>
  <si>
    <t>はい（定期的に改善）</t>
  </si>
  <si>
    <t>はい（少なくとも年次で改善）</t>
  </si>
  <si>
    <t>Software Assurance Maturity Model (SAMM) Roadmap Chart Template Background Images</t>
  </si>
  <si>
    <t>協力者:</t>
    <rPh sb="0" eb="2">
      <t>キョウリョク</t>
    </rPh>
    <phoneticPr fontId="42"/>
  </si>
  <si>
    <t>協力者:</t>
    <rPh sb="0" eb="2">
      <t>キョウ</t>
    </rPh>
    <phoneticPr fontId="42"/>
  </si>
  <si>
    <t>計画には、組織のビジネスの優先順位とリスク選好度が反映されている。
計画には、測定可能なマイルストーンと予算が含まれている。
計画は、組織のビジネス推進要因およびリスクと一致している。
計画では、戦略的および戦術的イニシアチブのロードマップが示されている。
開発チームを含むステークホルダーから了承を得ている。</t>
    <rPh sb="23" eb="24">
      <t>ド</t>
    </rPh>
    <phoneticPr fontId="4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</si>
</sst>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000"/>
  </numFmts>
  <fonts count="45" x14ac:knownFonts="1">
    <font>
      <sz val="10"/>
      <name val="Arial"/>
      <charset val="134"/>
    </font>
    <font>
      <sz val="20"/>
      <name val="Trebuchet MS"/>
      <family val="2"/>
    </font>
    <font>
      <sz val="10"/>
      <name val="BIZ UDPゴシック"/>
      <charset val="134"/>
    </font>
    <font>
      <sz val="10"/>
      <name val="Meiryo UI"/>
      <charset val="134"/>
    </font>
    <font>
      <b/>
      <sz val="10"/>
      <name val="Trebuchet MS"/>
      <family val="2"/>
    </font>
    <font>
      <b/>
      <sz val="10"/>
      <name val="Arial"/>
      <family val="2"/>
    </font>
    <font>
      <b/>
      <sz val="18"/>
      <name val="Arial"/>
      <family val="2"/>
    </font>
    <font>
      <sz val="11"/>
      <name val="Meiryo UI"/>
      <charset val="134"/>
    </font>
    <font>
      <b/>
      <sz val="10"/>
      <name val="Meiryo UI"/>
      <charset val="134"/>
    </font>
    <font>
      <sz val="20"/>
      <name val="Meiryo UI"/>
      <charset val="134"/>
    </font>
    <font>
      <b/>
      <sz val="10"/>
      <color indexed="9"/>
      <name val="Meiryo UI"/>
      <charset val="134"/>
    </font>
    <font>
      <b/>
      <sz val="10"/>
      <color rgb="FF3290C4"/>
      <name val="Meiryo UI"/>
      <charset val="134"/>
    </font>
    <font>
      <sz val="10"/>
      <color indexed="8"/>
      <name val="Meiryo UI"/>
      <charset val="134"/>
    </font>
    <font>
      <sz val="10"/>
      <color indexed="9"/>
      <name val="Meiryo UI"/>
      <charset val="134"/>
    </font>
    <font>
      <b/>
      <sz val="10"/>
      <color rgb="FFB75727"/>
      <name val="Meiryo UI"/>
      <charset val="134"/>
    </font>
    <font>
      <b/>
      <sz val="10"/>
      <color rgb="FFFFC221"/>
      <name val="Meiryo UI"/>
      <charset val="134"/>
    </font>
    <font>
      <b/>
      <sz val="10"/>
      <color rgb="FF37793E"/>
      <name val="Meiryo UI"/>
      <charset val="134"/>
    </font>
    <font>
      <b/>
      <sz val="10"/>
      <color rgb="FF791F17"/>
      <name val="Meiryo UI"/>
      <charset val="134"/>
    </font>
    <font>
      <u/>
      <sz val="10"/>
      <name val="Meiryo UI"/>
      <charset val="134"/>
    </font>
    <font>
      <b/>
      <sz val="11"/>
      <name val="Meiryo UI"/>
      <charset val="134"/>
    </font>
    <font>
      <b/>
      <sz val="14"/>
      <color rgb="FF010000"/>
      <name val="Meiryo UI"/>
      <charset val="134"/>
    </font>
    <font>
      <b/>
      <sz val="14"/>
      <color indexed="8"/>
      <name val="Meiryo UI"/>
      <charset val="134"/>
    </font>
    <font>
      <b/>
      <sz val="10"/>
      <color indexed="8"/>
      <name val="Meiryo UI"/>
      <charset val="134"/>
    </font>
    <font>
      <b/>
      <sz val="18"/>
      <name val="Meiryo UI"/>
      <charset val="134"/>
    </font>
    <font>
      <sz val="10"/>
      <color rgb="FF010000"/>
      <name val="Meiryo UI"/>
      <charset val="134"/>
    </font>
    <font>
      <b/>
      <sz val="11"/>
      <color indexed="8"/>
      <name val="Meiryo UI"/>
      <charset val="134"/>
    </font>
    <font>
      <b/>
      <sz val="22"/>
      <color indexed="8"/>
      <name val="Meiryo UI"/>
      <charset val="134"/>
    </font>
    <font>
      <b/>
      <sz val="22"/>
      <color rgb="FF010000"/>
      <name val="Meiryo UI"/>
      <charset val="134"/>
    </font>
    <font>
      <b/>
      <sz val="10"/>
      <color theme="0"/>
      <name val="Meiryo UI"/>
      <charset val="134"/>
    </font>
    <font>
      <b/>
      <sz val="12"/>
      <color indexed="8"/>
      <name val="Meiryo UI"/>
      <charset val="134"/>
    </font>
    <font>
      <b/>
      <sz val="12"/>
      <name val="Meiryo UI"/>
      <charset val="134"/>
    </font>
    <font>
      <i/>
      <sz val="10"/>
      <color indexed="8"/>
      <name val="Meiryo UI"/>
      <charset val="134"/>
    </font>
    <font>
      <b/>
      <sz val="11"/>
      <color rgb="FF010000"/>
      <name val="Meiryo UI"/>
      <charset val="134"/>
    </font>
    <font>
      <sz val="20"/>
      <color indexed="9"/>
      <name val="Meiryo UI"/>
      <charset val="134"/>
    </font>
    <font>
      <b/>
      <sz val="10"/>
      <color rgb="FFFF0000"/>
      <name val="Meiryo UI"/>
      <charset val="134"/>
    </font>
    <font>
      <sz val="10"/>
      <color rgb="FFFF0000"/>
      <name val="Meiryo UI"/>
      <charset val="134"/>
    </font>
    <font>
      <sz val="10"/>
      <color indexed="9"/>
      <name val="Trebuchet MS"/>
      <family val="2"/>
    </font>
    <font>
      <sz val="20"/>
      <color indexed="9"/>
      <name val="Trebuchet MS"/>
      <family val="2"/>
    </font>
    <font>
      <b/>
      <sz val="10"/>
      <color indexed="9"/>
      <name val="Trebuchet MS"/>
      <family val="2"/>
    </font>
    <font>
      <b/>
      <u/>
      <sz val="10"/>
      <color indexed="9"/>
      <name val="Arial"/>
      <family val="2"/>
    </font>
    <font>
      <u/>
      <sz val="10"/>
      <color indexed="12"/>
      <name val="Arial"/>
      <family val="2"/>
    </font>
    <font>
      <sz val="10"/>
      <name val="Arial"/>
      <family val="2"/>
    </font>
    <font>
      <sz val="6"/>
      <name val="ＭＳ Ｐゴシック"/>
      <family val="3"/>
      <charset val="128"/>
    </font>
    <font>
      <b/>
      <sz val="10"/>
      <color indexed="8"/>
      <name val="Meiryo UI"/>
      <family val="3"/>
      <charset val="128"/>
    </font>
    <font>
      <sz val="10"/>
      <name val="Meiryo UI"/>
      <family val="3"/>
      <charset val="128"/>
    </font>
  </fonts>
  <fills count="29">
    <fill>
      <patternFill patternType="none"/>
    </fill>
    <fill>
      <patternFill patternType="gray125"/>
    </fill>
    <fill>
      <patternFill patternType="solid">
        <fgColor indexed="22"/>
        <bgColor indexed="64"/>
      </patternFill>
    </fill>
    <fill>
      <patternFill patternType="solid">
        <fgColor theme="4" tint="0.79995117038483843"/>
        <bgColor indexed="64"/>
      </patternFill>
    </fill>
    <fill>
      <patternFill patternType="solid">
        <fgColor theme="0" tint="-0.14996795556505021"/>
        <bgColor indexed="64"/>
      </patternFill>
    </fill>
    <fill>
      <patternFill patternType="solid">
        <fgColor rgb="FF94BCDD"/>
        <bgColor indexed="64"/>
      </patternFill>
    </fill>
    <fill>
      <patternFill patternType="solid">
        <fgColor rgb="FFD59E7B"/>
        <bgColor indexed="64"/>
      </patternFill>
    </fill>
    <fill>
      <patternFill patternType="solid">
        <fgColor rgb="FF8BAA88"/>
        <bgColor indexed="64"/>
      </patternFill>
    </fill>
    <fill>
      <patternFill patternType="solid">
        <fgColor rgb="FFD5D514"/>
        <bgColor indexed="64"/>
      </patternFill>
    </fill>
    <fill>
      <patternFill patternType="solid">
        <fgColor rgb="FFB07667"/>
        <bgColor indexed="64"/>
      </patternFill>
    </fill>
    <fill>
      <patternFill patternType="solid">
        <fgColor rgb="FFB75727"/>
        <bgColor indexed="64"/>
      </patternFill>
    </fill>
    <fill>
      <patternFill patternType="solid">
        <fgColor theme="0"/>
        <bgColor theme="0"/>
      </patternFill>
    </fill>
    <fill>
      <patternFill patternType="solid">
        <fgColor theme="4" tint="0.39994506668294322"/>
        <bgColor indexed="64"/>
      </patternFill>
    </fill>
    <fill>
      <patternFill patternType="solid">
        <fgColor rgb="FF3290C4"/>
        <bgColor indexed="64"/>
      </patternFill>
    </fill>
    <fill>
      <patternFill patternType="solid">
        <fgColor theme="2" tint="-9.9978637043366805E-2"/>
        <bgColor indexed="64"/>
      </patternFill>
    </fill>
    <fill>
      <patternFill patternType="solid">
        <fgColor rgb="FF94BCDD"/>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37793E"/>
        <bgColor indexed="64"/>
      </patternFill>
    </fill>
    <fill>
      <patternFill patternType="solid">
        <fgColor rgb="FF8BA988"/>
        <bgColor indexed="64"/>
      </patternFill>
    </fill>
    <fill>
      <patternFill patternType="solid">
        <fgColor rgb="FF791F17"/>
        <bgColor indexed="64"/>
      </patternFill>
    </fill>
    <fill>
      <patternFill patternType="solid">
        <fgColor rgb="FFFFC221"/>
        <bgColor rgb="FF000000"/>
      </patternFill>
    </fill>
    <fill>
      <patternFill patternType="solid">
        <fgColor rgb="FF8BA988"/>
        <bgColor rgb="FF000000"/>
      </patternFill>
    </fill>
    <fill>
      <patternFill patternType="solid">
        <fgColor rgb="FFB07667"/>
        <bgColor rgb="FF000000"/>
      </patternFill>
    </fill>
    <fill>
      <patternFill patternType="solid">
        <fgColor indexed="18"/>
        <bgColor indexed="64"/>
      </patternFill>
    </fill>
    <fill>
      <patternFill patternType="solid">
        <fgColor theme="1" tint="0.499984740745262"/>
        <bgColor indexed="64"/>
      </patternFill>
    </fill>
    <fill>
      <patternFill patternType="solid">
        <fgColor rgb="FFD9D9D9"/>
        <bgColor rgb="FF000000"/>
      </patternFill>
    </fill>
    <fill>
      <patternFill patternType="solid">
        <fgColor indexed="63"/>
        <bgColor indexed="64"/>
      </patternFill>
    </fill>
  </fills>
  <borders count="96">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medium">
        <color auto="1"/>
      </bottom>
      <diagonal/>
    </border>
    <border>
      <left/>
      <right/>
      <top style="medium">
        <color auto="1"/>
      </top>
      <bottom/>
      <diagonal/>
    </border>
    <border>
      <left style="thin">
        <color auto="1"/>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thin">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thin">
        <color indexed="8"/>
      </top>
      <bottom/>
      <diagonal/>
    </border>
    <border>
      <left/>
      <right/>
      <top style="thin">
        <color indexed="8"/>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thin">
        <color indexed="8"/>
      </bottom>
      <diagonal/>
    </border>
    <border>
      <left style="thin">
        <color auto="1"/>
      </left>
      <right style="thin">
        <color auto="1"/>
      </right>
      <top style="thin">
        <color auto="1"/>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auto="1"/>
      </right>
      <top style="thin">
        <color indexed="8"/>
      </top>
      <bottom style="thin">
        <color auto="1"/>
      </bottom>
      <diagonal/>
    </border>
    <border>
      <left style="thin">
        <color auto="1"/>
      </left>
      <right style="thin">
        <color auto="1"/>
      </right>
      <top style="thin">
        <color indexed="8"/>
      </top>
      <bottom style="thin">
        <color auto="1"/>
      </bottom>
      <diagonal/>
    </border>
    <border>
      <left/>
      <right style="thin">
        <color indexed="8"/>
      </right>
      <top style="thin">
        <color indexed="8"/>
      </top>
      <bottom/>
      <diagonal/>
    </border>
    <border>
      <left style="thin">
        <color indexed="8"/>
      </left>
      <right style="thin">
        <color indexed="8"/>
      </right>
      <top style="thin">
        <color auto="1"/>
      </top>
      <bottom style="thin">
        <color auto="1"/>
      </bottom>
      <diagonal/>
    </border>
    <border>
      <left style="thin">
        <color indexed="8"/>
      </left>
      <right style="thin">
        <color auto="1"/>
      </right>
      <top/>
      <bottom/>
      <diagonal/>
    </border>
    <border>
      <left/>
      <right style="thin">
        <color indexed="8"/>
      </right>
      <top/>
      <bottom/>
      <diagonal/>
    </border>
    <border>
      <left style="thin">
        <color indexed="8"/>
      </left>
      <right style="thin">
        <color indexed="8"/>
      </right>
      <top/>
      <bottom/>
      <diagonal/>
    </border>
    <border>
      <left style="thin">
        <color indexed="8"/>
      </left>
      <right style="thin">
        <color auto="1"/>
      </right>
      <top/>
      <bottom style="thin">
        <color auto="1"/>
      </bottom>
      <diagonal/>
    </border>
    <border>
      <left style="thin">
        <color auto="1"/>
      </left>
      <right style="thin">
        <color indexed="8"/>
      </right>
      <top style="thin">
        <color indexed="8"/>
      </top>
      <bottom style="thin">
        <color auto="1"/>
      </bottom>
      <diagonal/>
    </border>
    <border>
      <left style="thin">
        <color indexed="8"/>
      </left>
      <right style="thin">
        <color indexed="8"/>
      </right>
      <top/>
      <bottom style="thin">
        <color auto="1"/>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auto="1"/>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top/>
      <bottom/>
      <diagonal/>
    </border>
    <border>
      <left style="thin">
        <color auto="1"/>
      </left>
      <right/>
      <top style="thin">
        <color auto="1"/>
      </top>
      <bottom style="thin">
        <color auto="1"/>
      </bottom>
      <diagonal/>
    </border>
    <border>
      <left style="thin">
        <color indexed="8"/>
      </left>
      <right style="thin">
        <color auto="1"/>
      </right>
      <top style="thin">
        <color auto="1"/>
      </top>
      <bottom/>
      <diagonal/>
    </border>
    <border>
      <left style="thin">
        <color indexed="8"/>
      </left>
      <right/>
      <top/>
      <bottom style="thin">
        <color auto="1"/>
      </bottom>
      <diagonal/>
    </border>
    <border>
      <left style="thin">
        <color rgb="FF010000"/>
      </left>
      <right/>
      <top style="thin">
        <color rgb="FF010000"/>
      </top>
      <bottom/>
      <diagonal/>
    </border>
    <border>
      <left style="thin">
        <color rgb="FF010000"/>
      </left>
      <right/>
      <top/>
      <bottom/>
      <diagonal/>
    </border>
    <border>
      <left style="thin">
        <color indexed="8"/>
      </left>
      <right style="thin">
        <color indexed="8"/>
      </right>
      <top/>
      <bottom style="thin">
        <color indexed="8"/>
      </bottom>
      <diagonal/>
    </border>
    <border>
      <left style="thin">
        <color indexed="8"/>
      </left>
      <right style="thin">
        <color auto="1"/>
      </right>
      <top style="thin">
        <color indexed="8"/>
      </top>
      <bottom style="thin">
        <color indexed="8"/>
      </bottom>
      <diagonal/>
    </border>
    <border>
      <left style="thin">
        <color indexed="8"/>
      </left>
      <right style="thin">
        <color auto="1"/>
      </right>
      <top/>
      <bottom style="thin">
        <color indexed="8"/>
      </bottom>
      <diagonal/>
    </border>
    <border>
      <left style="medium">
        <color rgb="FF010000"/>
      </left>
      <right/>
      <top/>
      <bottom/>
      <diagonal/>
    </border>
    <border>
      <left/>
      <right style="thin">
        <color auto="1"/>
      </right>
      <top style="thin">
        <color auto="1"/>
      </top>
      <bottom style="thin">
        <color indexed="8"/>
      </bottom>
      <diagonal/>
    </border>
    <border>
      <left/>
      <right style="thin">
        <color indexed="8"/>
      </right>
      <top style="thin">
        <color indexed="8"/>
      </top>
      <bottom style="thin">
        <color auto="1"/>
      </bottom>
      <diagonal/>
    </border>
    <border>
      <left style="thin">
        <color auto="1"/>
      </left>
      <right style="thin">
        <color auto="1"/>
      </right>
      <top style="thin">
        <color indexed="8"/>
      </top>
      <bottom style="thin">
        <color indexed="8"/>
      </bottom>
      <diagonal/>
    </border>
    <border>
      <left style="thin">
        <color auto="1"/>
      </left>
      <right style="thin">
        <color auto="1"/>
      </right>
      <top/>
      <bottom style="thin">
        <color indexed="8"/>
      </bottom>
      <diagonal/>
    </border>
    <border>
      <left/>
      <right style="thin">
        <color auto="1"/>
      </right>
      <top style="thin">
        <color indexed="8"/>
      </top>
      <bottom style="thin">
        <color indexed="8"/>
      </bottom>
      <diagonal/>
    </border>
    <border>
      <left style="thin">
        <color indexed="8"/>
      </left>
      <right style="thin">
        <color auto="1"/>
      </right>
      <top style="thin">
        <color indexed="8"/>
      </top>
      <bottom/>
      <diagonal/>
    </border>
    <border>
      <left style="thin">
        <color auto="1"/>
      </left>
      <right style="thin">
        <color auto="1"/>
      </right>
      <top style="thin">
        <color indexed="8"/>
      </top>
      <bottom/>
      <diagonal/>
    </border>
    <border>
      <left/>
      <right style="thin">
        <color auto="1"/>
      </right>
      <top/>
      <bottom style="thin">
        <color auto="1"/>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indexed="8"/>
      </left>
      <right/>
      <top style="thin">
        <color indexed="8"/>
      </top>
      <bottom style="thin">
        <color auto="1"/>
      </bottom>
      <diagonal/>
    </border>
    <border>
      <left/>
      <right style="thin">
        <color indexed="8"/>
      </right>
      <top style="thin">
        <color auto="1"/>
      </top>
      <bottom style="thin">
        <color auto="1"/>
      </bottom>
      <diagonal/>
    </border>
    <border>
      <left style="thin">
        <color indexed="8"/>
      </left>
      <right style="thin">
        <color auto="1"/>
      </right>
      <top style="thin">
        <color auto="1"/>
      </top>
      <bottom style="thin">
        <color auto="1"/>
      </bottom>
      <diagonal/>
    </border>
    <border>
      <left/>
      <right style="thin">
        <color indexed="8"/>
      </right>
      <top style="thin">
        <color auto="1"/>
      </top>
      <bottom/>
      <diagonal/>
    </border>
    <border>
      <left style="thin">
        <color indexed="8"/>
      </left>
      <right style="thin">
        <color indexed="8"/>
      </right>
      <top style="thin">
        <color rgb="FF010000"/>
      </top>
      <bottom style="thin">
        <color indexed="8"/>
      </bottom>
      <diagonal/>
    </border>
    <border>
      <left/>
      <right/>
      <top style="thin">
        <color rgb="FF010000"/>
      </top>
      <bottom style="thin">
        <color indexed="8"/>
      </bottom>
      <diagonal/>
    </border>
    <border>
      <left/>
      <right style="thin">
        <color indexed="8"/>
      </right>
      <top style="thin">
        <color rgb="FF010000"/>
      </top>
      <bottom style="thin">
        <color indexed="8"/>
      </bottom>
      <diagonal/>
    </border>
    <border>
      <left style="thin">
        <color rgb="FF010000"/>
      </left>
      <right style="thin">
        <color rgb="FF010000"/>
      </right>
      <top style="thin">
        <color rgb="FF010000"/>
      </top>
      <bottom/>
      <diagonal/>
    </border>
    <border>
      <left style="thin">
        <color rgb="FF010000"/>
      </left>
      <right style="thin">
        <color auto="1"/>
      </right>
      <top style="thin">
        <color auto="1"/>
      </top>
      <bottom style="thin">
        <color auto="1"/>
      </bottom>
      <diagonal/>
    </border>
    <border>
      <left style="thin">
        <color rgb="FF010000"/>
      </left>
      <right style="thin">
        <color rgb="FF010000"/>
      </right>
      <top/>
      <bottom/>
      <diagonal/>
    </border>
    <border>
      <left style="thin">
        <color indexed="8"/>
      </left>
      <right style="thin">
        <color indexed="8"/>
      </right>
      <top style="thin">
        <color auto="1"/>
      </top>
      <bottom/>
      <diagonal/>
    </border>
    <border>
      <left/>
      <right style="medium">
        <color auto="1"/>
      </right>
      <top style="thin">
        <color indexed="8"/>
      </top>
      <bottom/>
      <diagonal/>
    </border>
    <border>
      <left/>
      <right style="medium">
        <color auto="1"/>
      </right>
      <top/>
      <bottom/>
      <diagonal/>
    </border>
    <border>
      <left/>
      <right style="medium">
        <color auto="1"/>
      </right>
      <top/>
      <bottom style="medium">
        <color auto="1"/>
      </bottom>
      <diagonal/>
    </border>
    <border>
      <left/>
      <right style="thin">
        <color rgb="FF010000"/>
      </right>
      <top style="thin">
        <color indexed="8"/>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10000"/>
      </bottom>
      <diagonal/>
    </border>
    <border>
      <left/>
      <right style="thin">
        <color rgb="FF010000"/>
      </right>
      <top style="thin">
        <color rgb="FF010000"/>
      </top>
      <bottom style="thin">
        <color rgb="FF000000"/>
      </bottom>
      <diagonal/>
    </border>
    <border>
      <left/>
      <right style="thin">
        <color rgb="FF010000"/>
      </right>
      <top/>
      <bottom style="thin">
        <color rgb="FF000000"/>
      </bottom>
      <diagonal/>
    </border>
    <border>
      <left/>
      <right style="thin">
        <color rgb="FF010000"/>
      </right>
      <top style="thin">
        <color rgb="FF000000"/>
      </top>
      <bottom style="thin">
        <color rgb="FF000000"/>
      </bottom>
      <diagonal/>
    </border>
  </borders>
  <cellStyleXfs count="5">
    <xf numFmtId="0" fontId="0" fillId="0" borderId="0"/>
    <xf numFmtId="0" fontId="41" fillId="0" borderId="0"/>
    <xf numFmtId="0" fontId="40" fillId="0" borderId="0">
      <alignment vertical="top"/>
      <protection locked="0"/>
    </xf>
    <xf numFmtId="0" fontId="41" fillId="0" borderId="0"/>
    <xf numFmtId="9" fontId="41" fillId="0" borderId="0"/>
  </cellStyleXfs>
  <cellXfs count="458">
    <xf numFmtId="0" fontId="0" fillId="0" borderId="0" xfId="0"/>
    <xf numFmtId="0" fontId="41" fillId="2" borderId="0" xfId="1" applyFill="1"/>
    <xf numFmtId="0" fontId="1" fillId="2" borderId="0" xfId="1" applyFont="1" applyFill="1" applyAlignment="1">
      <alignment horizontal="left" vertical="top"/>
    </xf>
    <xf numFmtId="0" fontId="2" fillId="0" borderId="0" xfId="0" applyFont="1"/>
    <xf numFmtId="0" fontId="3" fillId="0" borderId="0" xfId="0" applyFont="1"/>
    <xf numFmtId="0" fontId="3" fillId="0" borderId="0" xfId="0" applyFont="1" applyAlignment="1">
      <alignment wrapText="1"/>
    </xf>
    <xf numFmtId="0" fontId="0" fillId="0" borderId="0" xfId="0" applyAlignment="1">
      <alignment horizontal="center"/>
    </xf>
    <xf numFmtId="0" fontId="5" fillId="0" borderId="3" xfId="0" applyFont="1" applyBorder="1"/>
    <xf numFmtId="0" fontId="5" fillId="0" borderId="0" xfId="0" applyFont="1"/>
    <xf numFmtId="0" fontId="0" fillId="0" borderId="3" xfId="0" applyBorder="1"/>
    <xf numFmtId="0" fontId="0" fillId="0" borderId="3"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xf>
    <xf numFmtId="0" fontId="6" fillId="0" borderId="0" xfId="0" applyFont="1"/>
    <xf numFmtId="0" fontId="5" fillId="0" borderId="0" xfId="0" applyFont="1" applyAlignment="1">
      <alignment horizontal="center"/>
    </xf>
    <xf numFmtId="0" fontId="0" fillId="5" borderId="0" xfId="0" applyFill="1" applyAlignment="1">
      <alignment horizontal="center" vertic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5" borderId="0" xfId="0" applyFill="1" applyAlignment="1">
      <alignment horizontal="center"/>
    </xf>
    <xf numFmtId="0" fontId="7" fillId="0" borderId="0" xfId="1" applyFont="1"/>
    <xf numFmtId="0" fontId="3" fillId="0" borderId="0" xfId="1" applyFont="1"/>
    <xf numFmtId="0" fontId="9" fillId="0" borderId="0" xfId="1" applyFont="1"/>
    <xf numFmtId="0" fontId="7" fillId="0" borderId="0" xfId="1" applyFont="1" applyAlignment="1">
      <alignment horizontal="center"/>
    </xf>
    <xf numFmtId="0" fontId="8" fillId="0" borderId="2" xfId="1" applyFont="1" applyBorder="1"/>
    <xf numFmtId="0" fontId="8" fillId="0" borderId="2" xfId="1" applyFont="1" applyBorder="1" applyAlignment="1">
      <alignment horizontal="center"/>
    </xf>
    <xf numFmtId="0" fontId="10" fillId="0" borderId="2" xfId="1" applyFont="1" applyBorder="1" applyAlignment="1">
      <alignment horizontal="center"/>
    </xf>
    <xf numFmtId="0" fontId="11" fillId="0" borderId="7" xfId="1" applyFont="1" applyBorder="1"/>
    <xf numFmtId="2" fontId="12" fillId="0" borderId="8" xfId="0" applyNumberFormat="1" applyFont="1" applyBorder="1" applyAlignment="1">
      <alignment horizontal="center" wrapText="1"/>
    </xf>
    <xf numFmtId="2" fontId="3" fillId="0" borderId="7" xfId="1" applyNumberFormat="1" applyFont="1" applyBorder="1" applyAlignment="1" applyProtection="1">
      <alignment horizontal="center"/>
      <protection locked="0"/>
    </xf>
    <xf numFmtId="0" fontId="13" fillId="0" borderId="0" xfId="1" applyFont="1" applyAlignment="1">
      <alignment horizontal="center"/>
    </xf>
    <xf numFmtId="0" fontId="13" fillId="0" borderId="7" xfId="1" applyFont="1" applyBorder="1" applyAlignment="1">
      <alignment horizontal="center"/>
    </xf>
    <xf numFmtId="0" fontId="11" fillId="0" borderId="0" xfId="1" applyFont="1"/>
    <xf numFmtId="2" fontId="3" fillId="0" borderId="0" xfId="1" applyNumberFormat="1" applyFont="1" applyAlignment="1" applyProtection="1">
      <alignment horizontal="center"/>
      <protection locked="0"/>
    </xf>
    <xf numFmtId="0" fontId="11" fillId="0" borderId="9" xfId="1" applyFont="1" applyBorder="1"/>
    <xf numFmtId="2" fontId="12" fillId="0" borderId="10" xfId="0" applyNumberFormat="1" applyFont="1" applyBorder="1" applyAlignment="1">
      <alignment horizontal="center" wrapText="1"/>
    </xf>
    <xf numFmtId="0" fontId="13" fillId="0" borderId="9" xfId="1" applyFont="1" applyBorder="1" applyAlignment="1">
      <alignment horizontal="center"/>
    </xf>
    <xf numFmtId="0" fontId="14" fillId="0" borderId="11" xfId="1" applyFont="1" applyBorder="1"/>
    <xf numFmtId="2" fontId="3" fillId="0" borderId="12" xfId="1" applyNumberFormat="1" applyFont="1" applyBorder="1" applyAlignment="1" applyProtection="1">
      <alignment horizontal="center"/>
      <protection locked="0"/>
    </xf>
    <xf numFmtId="0" fontId="13" fillId="0" borderId="11" xfId="1" applyFont="1" applyBorder="1" applyAlignment="1">
      <alignment horizontal="center"/>
    </xf>
    <xf numFmtId="0" fontId="14" fillId="0" borderId="0" xfId="1" applyFont="1"/>
    <xf numFmtId="0" fontId="14" fillId="0" borderId="9" xfId="1" applyFont="1" applyBorder="1"/>
    <xf numFmtId="0" fontId="15" fillId="0" borderId="0" xfId="1" applyFont="1"/>
    <xf numFmtId="2" fontId="12" fillId="0" borderId="13" xfId="0" applyNumberFormat="1" applyFont="1" applyBorder="1" applyAlignment="1">
      <alignment horizontal="center" wrapText="1"/>
    </xf>
    <xf numFmtId="2" fontId="3" fillId="0" borderId="11" xfId="1" applyNumberFormat="1" applyFont="1" applyBorder="1" applyAlignment="1" applyProtection="1">
      <alignment horizontal="center"/>
      <protection locked="0"/>
    </xf>
    <xf numFmtId="0" fontId="16" fillId="0" borderId="11" xfId="1" applyFont="1" applyBorder="1"/>
    <xf numFmtId="2" fontId="12" fillId="0" borderId="12" xfId="0" applyNumberFormat="1" applyFont="1" applyBorder="1" applyAlignment="1">
      <alignment horizontal="center" wrapText="1"/>
    </xf>
    <xf numFmtId="0" fontId="16" fillId="0" borderId="0" xfId="1" applyFont="1"/>
    <xf numFmtId="0" fontId="16" fillId="0" borderId="9" xfId="1" applyFont="1" applyBorder="1"/>
    <xf numFmtId="0" fontId="17" fillId="0" borderId="11" xfId="1" applyFont="1" applyBorder="1"/>
    <xf numFmtId="0" fontId="17" fillId="0" borderId="0" xfId="1" applyFont="1"/>
    <xf numFmtId="0" fontId="17" fillId="0" borderId="14" xfId="1" applyFont="1" applyBorder="1"/>
    <xf numFmtId="2" fontId="12" fillId="0" borderId="15" xfId="0" applyNumberFormat="1" applyFont="1" applyBorder="1" applyAlignment="1">
      <alignment horizontal="center" wrapText="1"/>
    </xf>
    <xf numFmtId="2" fontId="3" fillId="0" borderId="16" xfId="1" applyNumberFormat="1" applyFont="1" applyBorder="1" applyAlignment="1" applyProtection="1">
      <alignment horizontal="center"/>
      <protection locked="0"/>
    </xf>
    <xf numFmtId="0" fontId="13" fillId="0" borderId="14" xfId="1" applyFont="1" applyBorder="1" applyAlignment="1">
      <alignment horizontal="center"/>
    </xf>
    <xf numFmtId="0" fontId="18" fillId="0" borderId="0" xfId="1" applyFont="1" applyAlignment="1">
      <alignment horizontal="right"/>
    </xf>
    <xf numFmtId="2" fontId="3" fillId="0" borderId="0" xfId="1" applyNumberFormat="1" applyFont="1"/>
    <xf numFmtId="9" fontId="3" fillId="0" borderId="0" xfId="4" applyFont="1"/>
    <xf numFmtId="0" fontId="3" fillId="0" borderId="7" xfId="1" applyFont="1" applyBorder="1"/>
    <xf numFmtId="0" fontId="3" fillId="0" borderId="7" xfId="1" applyFont="1" applyBorder="1" applyAlignment="1">
      <alignment horizontal="center"/>
    </xf>
    <xf numFmtId="0" fontId="3" fillId="0" borderId="0" xfId="1" applyFont="1" applyAlignment="1">
      <alignment horizontal="center"/>
    </xf>
    <xf numFmtId="0" fontId="3" fillId="0" borderId="14" xfId="1" applyFont="1" applyBorder="1"/>
    <xf numFmtId="0" fontId="3" fillId="0" borderId="14" xfId="1" applyFont="1" applyBorder="1" applyAlignment="1">
      <alignment horizontal="center"/>
    </xf>
    <xf numFmtId="14" fontId="7" fillId="0" borderId="0" xfId="1" applyNumberFormat="1" applyFont="1" applyAlignment="1">
      <alignment horizontal="left"/>
    </xf>
    <xf numFmtId="0" fontId="7" fillId="11" borderId="0" xfId="1" applyFont="1" applyFill="1"/>
    <xf numFmtId="0" fontId="7" fillId="11" borderId="14" xfId="1" applyFont="1" applyFill="1" applyBorder="1"/>
    <xf numFmtId="0" fontId="13" fillId="0" borderId="2" xfId="1" applyFont="1" applyBorder="1" applyAlignment="1">
      <alignment horizontal="center"/>
    </xf>
    <xf numFmtId="0" fontId="3" fillId="11" borderId="0" xfId="1" applyFont="1" applyFill="1" applyAlignment="1">
      <alignment horizontal="center"/>
    </xf>
    <xf numFmtId="0" fontId="3" fillId="11" borderId="0" xfId="1" applyFont="1" applyFill="1"/>
    <xf numFmtId="2" fontId="3" fillId="0" borderId="0" xfId="1" applyNumberFormat="1" applyFont="1" applyAlignment="1">
      <alignment horizontal="center"/>
    </xf>
    <xf numFmtId="9" fontId="3" fillId="0" borderId="0" xfId="4" applyFont="1" applyAlignment="1">
      <alignment horizontal="center"/>
    </xf>
    <xf numFmtId="0" fontId="3" fillId="11" borderId="14" xfId="1" applyFont="1" applyFill="1" applyBorder="1"/>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center" wrapText="1"/>
    </xf>
    <xf numFmtId="0" fontId="8" fillId="0" borderId="0" xfId="0" applyFont="1" applyAlignment="1">
      <alignment horizontal="center"/>
    </xf>
    <xf numFmtId="179" fontId="3" fillId="0" borderId="0" xfId="0" applyNumberFormat="1" applyFont="1" applyAlignment="1">
      <alignment horizontal="center"/>
    </xf>
    <xf numFmtId="0" fontId="19" fillId="0" borderId="0" xfId="0" applyFont="1" applyAlignment="1">
      <alignment horizontal="left"/>
    </xf>
    <xf numFmtId="0" fontId="20" fillId="0" borderId="0" xfId="0" applyFont="1" applyAlignment="1">
      <alignment horizontal="left" vertical="top"/>
    </xf>
    <xf numFmtId="0" fontId="21" fillId="0" borderId="0" xfId="0" applyFont="1" applyAlignment="1">
      <alignment horizontal="center" vertical="center" wrapText="1"/>
    </xf>
    <xf numFmtId="0" fontId="21" fillId="0" borderId="0" xfId="0" applyFont="1" applyAlignment="1">
      <alignment wrapText="1"/>
    </xf>
    <xf numFmtId="0" fontId="12" fillId="0" borderId="0" xfId="0" applyFont="1" applyAlignment="1">
      <alignment horizontal="left" vertical="top"/>
    </xf>
    <xf numFmtId="0" fontId="12" fillId="0" borderId="0" xfId="0" applyFont="1" applyAlignment="1">
      <alignment horizontal="center" vertical="center" wrapText="1"/>
    </xf>
    <xf numFmtId="0" fontId="12" fillId="0" borderId="0" xfId="0" applyFont="1" applyAlignment="1">
      <alignment wrapText="1"/>
    </xf>
    <xf numFmtId="0" fontId="12" fillId="0" borderId="0" xfId="0" applyFont="1" applyAlignment="1">
      <alignment horizontal="center" wrapText="1"/>
    </xf>
    <xf numFmtId="0" fontId="22" fillId="0" borderId="0" xfId="0" applyFont="1" applyAlignment="1">
      <alignment horizontal="center" wrapText="1"/>
    </xf>
    <xf numFmtId="179" fontId="12" fillId="0" borderId="0" xfId="0" applyNumberFormat="1" applyFont="1" applyAlignment="1">
      <alignment horizontal="center" wrapText="1"/>
    </xf>
    <xf numFmtId="0" fontId="22" fillId="12" borderId="17" xfId="0" applyFont="1" applyFill="1" applyBorder="1" applyAlignment="1">
      <alignment horizontal="left" vertical="top"/>
    </xf>
    <xf numFmtId="0" fontId="22" fillId="12" borderId="18" xfId="0" applyFont="1" applyFill="1" applyBorder="1" applyAlignment="1">
      <alignment horizontal="center" vertical="center" wrapText="1"/>
    </xf>
    <xf numFmtId="0" fontId="22" fillId="12" borderId="18" xfId="0" applyFont="1" applyFill="1" applyBorder="1" applyAlignment="1">
      <alignment wrapText="1"/>
    </xf>
    <xf numFmtId="0" fontId="22" fillId="12" borderId="19" xfId="0" applyFont="1" applyFill="1" applyBorder="1" applyAlignment="1">
      <alignment wrapText="1"/>
    </xf>
    <xf numFmtId="0" fontId="12" fillId="3" borderId="21" xfId="0" applyFont="1" applyFill="1" applyBorder="1" applyAlignment="1">
      <alignment vertical="center" wrapText="1"/>
    </xf>
    <xf numFmtId="0" fontId="12" fillId="3" borderId="0" xfId="0" applyFont="1" applyFill="1" applyAlignment="1">
      <alignment vertical="center" wrapText="1"/>
    </xf>
    <xf numFmtId="179" fontId="12" fillId="3" borderId="0" xfId="0" applyNumberFormat="1" applyFont="1" applyFill="1" applyAlignment="1">
      <alignment vertical="center" wrapText="1"/>
    </xf>
    <xf numFmtId="0" fontId="12" fillId="3" borderId="14" xfId="0" applyFont="1" applyFill="1" applyBorder="1" applyAlignment="1">
      <alignment vertical="center" wrapText="1"/>
    </xf>
    <xf numFmtId="0" fontId="12" fillId="0" borderId="26" xfId="0" applyFont="1" applyBorder="1" applyAlignment="1">
      <alignment horizontal="left" wrapText="1"/>
    </xf>
    <xf numFmtId="0" fontId="12" fillId="0" borderId="28" xfId="0" applyFont="1" applyBorder="1" applyAlignment="1">
      <alignment horizontal="left" wrapText="1"/>
    </xf>
    <xf numFmtId="14" fontId="12" fillId="0" borderId="28" xfId="0" applyNumberFormat="1" applyFont="1" applyBorder="1" applyAlignment="1">
      <alignment horizontal="left" wrapText="1"/>
    </xf>
    <xf numFmtId="15" fontId="12" fillId="0" borderId="0" xfId="0" applyNumberFormat="1" applyFont="1" applyAlignment="1">
      <alignment horizontal="center" wrapText="1"/>
    </xf>
    <xf numFmtId="0" fontId="23" fillId="0" borderId="0" xfId="0" applyFont="1"/>
    <xf numFmtId="0" fontId="12" fillId="0" borderId="31" xfId="0" applyFont="1" applyBorder="1" applyAlignment="1">
      <alignment horizontal="left" wrapText="1"/>
    </xf>
    <xf numFmtId="0" fontId="10" fillId="13" borderId="32" xfId="0" applyFont="1" applyFill="1" applyBorder="1" applyAlignment="1">
      <alignment horizontal="center" vertical="center" wrapText="1"/>
    </xf>
    <xf numFmtId="0" fontId="10" fillId="13" borderId="32" xfId="0" applyFont="1" applyFill="1" applyBorder="1" applyAlignment="1">
      <alignment wrapText="1"/>
    </xf>
    <xf numFmtId="0" fontId="22" fillId="5" borderId="34" xfId="0" applyFont="1" applyFill="1" applyBorder="1" applyAlignment="1">
      <alignment horizontal="center" vertical="center" wrapText="1"/>
    </xf>
    <xf numFmtId="0" fontId="22" fillId="5" borderId="35" xfId="0" applyFont="1" applyFill="1" applyBorder="1" applyAlignment="1">
      <alignment horizontal="center" vertical="center" wrapText="1"/>
    </xf>
    <xf numFmtId="0" fontId="22" fillId="5" borderId="34" xfId="0" applyFont="1" applyFill="1" applyBorder="1" applyAlignment="1">
      <alignment horizontal="center" wrapText="1"/>
    </xf>
    <xf numFmtId="0" fontId="22" fillId="5" borderId="36" xfId="0" applyFont="1" applyFill="1" applyBorder="1" applyAlignment="1">
      <alignment horizontal="center" wrapText="1"/>
    </xf>
    <xf numFmtId="0" fontId="22" fillId="5" borderId="37" xfId="0" applyFont="1" applyFill="1" applyBorder="1" applyAlignment="1">
      <alignment horizontal="center" wrapText="1"/>
    </xf>
    <xf numFmtId="0" fontId="22" fillId="5" borderId="38" xfId="0" applyFont="1" applyFill="1" applyBorder="1" applyAlignment="1">
      <alignment horizontal="center" wrapText="1"/>
    </xf>
    <xf numFmtId="179" fontId="22" fillId="5" borderId="38" xfId="0" applyNumberFormat="1" applyFont="1" applyFill="1" applyBorder="1" applyAlignment="1">
      <alignment horizontal="center" wrapText="1"/>
    </xf>
    <xf numFmtId="0" fontId="22" fillId="5" borderId="40" xfId="0" applyFont="1" applyFill="1" applyBorder="1" applyAlignment="1">
      <alignment horizontal="center" vertical="center" wrapText="1"/>
    </xf>
    <xf numFmtId="0" fontId="22" fillId="0" borderId="41" xfId="0" applyFont="1" applyBorder="1" applyAlignment="1">
      <alignment vertical="top" wrapText="1"/>
    </xf>
    <xf numFmtId="0" fontId="22" fillId="0" borderId="41" xfId="0" applyFont="1" applyBorder="1" applyAlignment="1">
      <alignment horizontal="center" wrapText="1"/>
    </xf>
    <xf numFmtId="0" fontId="22" fillId="0" borderId="42" xfId="0" applyFont="1" applyBorder="1" applyAlignment="1">
      <alignment horizontal="center" wrapText="1"/>
    </xf>
    <xf numFmtId="0" fontId="12" fillId="0" borderId="37" xfId="0" applyFont="1" applyBorder="1" applyAlignment="1">
      <alignment horizontal="center"/>
    </xf>
    <xf numFmtId="179" fontId="12" fillId="0" borderId="37" xfId="0" applyNumberFormat="1" applyFont="1" applyBorder="1" applyAlignment="1">
      <alignment horizontal="center"/>
    </xf>
    <xf numFmtId="0" fontId="22" fillId="0" borderId="44" xfId="0" applyFont="1" applyBorder="1" applyAlignment="1">
      <alignment horizontal="center" wrapText="1"/>
    </xf>
    <xf numFmtId="179" fontId="12" fillId="0" borderId="45" xfId="0" applyNumberFormat="1" applyFont="1" applyBorder="1" applyAlignment="1">
      <alignment horizontal="center" wrapText="1"/>
    </xf>
    <xf numFmtId="0" fontId="22" fillId="0" borderId="47" xfId="0" applyFont="1" applyBorder="1" applyAlignment="1">
      <alignment vertical="top" wrapText="1"/>
    </xf>
    <xf numFmtId="0" fontId="22" fillId="0" borderId="48" xfId="0" applyFont="1" applyBorder="1" applyAlignment="1">
      <alignment horizontal="center" wrapText="1"/>
    </xf>
    <xf numFmtId="0" fontId="12" fillId="14" borderId="49" xfId="0" applyFont="1" applyFill="1" applyBorder="1" applyAlignment="1">
      <alignment horizontal="center" vertical="center" wrapText="1"/>
    </xf>
    <xf numFmtId="0" fontId="12" fillId="14" borderId="50" xfId="0" applyFont="1" applyFill="1" applyBorder="1" applyAlignment="1">
      <alignment horizontal="center" vertical="center" wrapText="1"/>
    </xf>
    <xf numFmtId="0" fontId="12" fillId="14" borderId="50" xfId="0" applyFont="1" applyFill="1" applyBorder="1" applyAlignment="1">
      <alignment wrapText="1"/>
    </xf>
    <xf numFmtId="0" fontId="22" fillId="0" borderId="51" xfId="0" applyFont="1" applyBorder="1" applyAlignment="1">
      <alignment horizontal="center" wrapText="1"/>
    </xf>
    <xf numFmtId="0" fontId="22" fillId="5" borderId="49" xfId="0" applyFont="1" applyFill="1" applyBorder="1" applyAlignment="1">
      <alignment horizontal="center" wrapText="1"/>
    </xf>
    <xf numFmtId="0" fontId="22" fillId="5" borderId="52" xfId="0" applyFont="1" applyFill="1" applyBorder="1" applyAlignment="1">
      <alignment horizontal="center" wrapText="1"/>
    </xf>
    <xf numFmtId="0" fontId="22" fillId="0" borderId="37" xfId="0" applyFont="1" applyBorder="1" applyAlignment="1">
      <alignment horizontal="center" wrapText="1"/>
    </xf>
    <xf numFmtId="179" fontId="12" fillId="0" borderId="53" xfId="0" applyNumberFormat="1" applyFont="1" applyBorder="1" applyAlignment="1">
      <alignment horizontal="center"/>
    </xf>
    <xf numFmtId="179" fontId="12" fillId="0" borderId="54" xfId="0" applyNumberFormat="1" applyFont="1" applyBorder="1" applyAlignment="1">
      <alignment horizontal="center" wrapText="1"/>
    </xf>
    <xf numFmtId="0" fontId="12" fillId="14" borderId="55"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12" fillId="14" borderId="4" xfId="0" applyFont="1" applyFill="1" applyBorder="1" applyAlignment="1">
      <alignment wrapText="1"/>
    </xf>
    <xf numFmtId="179" fontId="12" fillId="0" borderId="57" xfId="0" applyNumberFormat="1" applyFont="1" applyBorder="1" applyAlignment="1">
      <alignment horizontal="center" wrapText="1"/>
    </xf>
    <xf numFmtId="179" fontId="24" fillId="0" borderId="58" xfId="0" applyNumberFormat="1" applyFont="1" applyBorder="1" applyAlignment="1">
      <alignment horizontal="center"/>
    </xf>
    <xf numFmtId="179" fontId="24" fillId="0" borderId="59" xfId="0" applyNumberFormat="1" applyFont="1" applyBorder="1" applyAlignment="1">
      <alignment horizontal="center" wrapText="1"/>
    </xf>
    <xf numFmtId="0" fontId="10" fillId="10" borderId="50" xfId="0" applyFont="1" applyFill="1" applyBorder="1" applyAlignment="1">
      <alignment horizontal="center" vertical="center" wrapText="1"/>
    </xf>
    <xf numFmtId="0" fontId="10" fillId="10" borderId="50" xfId="0" applyFont="1" applyFill="1" applyBorder="1" applyAlignment="1">
      <alignment wrapText="1"/>
    </xf>
    <xf numFmtId="0" fontId="22" fillId="6" borderId="34" xfId="0" applyFont="1" applyFill="1" applyBorder="1" applyAlignment="1">
      <alignment horizontal="center" vertical="center" wrapText="1"/>
    </xf>
    <xf numFmtId="0" fontId="22" fillId="6" borderId="35" xfId="0" applyFont="1" applyFill="1" applyBorder="1" applyAlignment="1">
      <alignment horizontal="center" vertical="center" wrapText="1"/>
    </xf>
    <xf numFmtId="0" fontId="22" fillId="6" borderId="34" xfId="0" applyFont="1" applyFill="1" applyBorder="1" applyAlignment="1">
      <alignment horizontal="center" wrapText="1"/>
    </xf>
    <xf numFmtId="0" fontId="22" fillId="6" borderId="36" xfId="0" applyFont="1" applyFill="1" applyBorder="1" applyAlignment="1">
      <alignment horizontal="center" wrapText="1"/>
    </xf>
    <xf numFmtId="0" fontId="22" fillId="6" borderId="38" xfId="0" applyFont="1" applyFill="1" applyBorder="1" applyAlignment="1">
      <alignment horizontal="center" wrapText="1"/>
    </xf>
    <xf numFmtId="179" fontId="22" fillId="6" borderId="38" xfId="0" applyNumberFormat="1" applyFont="1" applyFill="1" applyBorder="1" applyAlignment="1">
      <alignment horizontal="center" wrapText="1"/>
    </xf>
    <xf numFmtId="0" fontId="22" fillId="6" borderId="40" xfId="0" applyFont="1" applyFill="1" applyBorder="1" applyAlignment="1">
      <alignment horizontal="center" vertical="center" wrapText="1"/>
    </xf>
    <xf numFmtId="0" fontId="22" fillId="6" borderId="49" xfId="0" applyFont="1" applyFill="1" applyBorder="1" applyAlignment="1">
      <alignment horizontal="center" wrapText="1"/>
    </xf>
    <xf numFmtId="0" fontId="22" fillId="6" borderId="52" xfId="0" applyFont="1" applyFill="1" applyBorder="1" applyAlignment="1">
      <alignment horizontal="center" wrapText="1"/>
    </xf>
    <xf numFmtId="0" fontId="22" fillId="6" borderId="60" xfId="0" applyFont="1" applyFill="1" applyBorder="1" applyAlignment="1">
      <alignment horizontal="center" wrapText="1"/>
    </xf>
    <xf numFmtId="179" fontId="22" fillId="6" borderId="60" xfId="0" applyNumberFormat="1" applyFont="1" applyFill="1" applyBorder="1" applyAlignment="1">
      <alignment horizontal="center" wrapText="1"/>
    </xf>
    <xf numFmtId="0" fontId="12" fillId="14" borderId="34" xfId="0" applyFont="1" applyFill="1" applyBorder="1" applyAlignment="1">
      <alignment horizontal="center" vertical="center" wrapText="1"/>
    </xf>
    <xf numFmtId="0" fontId="25" fillId="0" borderId="0" xfId="0" applyFont="1" applyAlignment="1">
      <alignment horizontal="left" wrapText="1"/>
    </xf>
    <xf numFmtId="0" fontId="12" fillId="0" borderId="63" xfId="0" applyFont="1" applyBorder="1" applyAlignment="1">
      <alignment vertical="center" wrapText="1"/>
    </xf>
    <xf numFmtId="0" fontId="25" fillId="5" borderId="38" xfId="0" applyFont="1" applyFill="1" applyBorder="1" applyAlignment="1">
      <alignment horizontal="center"/>
    </xf>
    <xf numFmtId="0" fontId="22" fillId="0" borderId="65" xfId="0" applyFont="1" applyBorder="1" applyAlignment="1">
      <alignment horizontal="center" wrapText="1"/>
    </xf>
    <xf numFmtId="0" fontId="25" fillId="6" borderId="38" xfId="0" applyFont="1" applyFill="1" applyBorder="1" applyAlignment="1">
      <alignment horizontal="center"/>
    </xf>
    <xf numFmtId="0" fontId="28" fillId="17" borderId="50" xfId="0" applyFont="1" applyFill="1" applyBorder="1" applyAlignment="1">
      <alignment horizontal="center" vertical="center" wrapText="1"/>
    </xf>
    <xf numFmtId="0" fontId="28" fillId="17" borderId="50" xfId="0" applyFont="1" applyFill="1" applyBorder="1" applyAlignment="1">
      <alignment wrapText="1"/>
    </xf>
    <xf numFmtId="0" fontId="22" fillId="18" borderId="34" xfId="0" applyFont="1" applyFill="1" applyBorder="1" applyAlignment="1">
      <alignment horizontal="center" vertical="center" wrapText="1"/>
    </xf>
    <xf numFmtId="0" fontId="22" fillId="18" borderId="35" xfId="0" applyFont="1" applyFill="1" applyBorder="1" applyAlignment="1">
      <alignment horizontal="center" vertical="center" wrapText="1"/>
    </xf>
    <xf numFmtId="0" fontId="22" fillId="18" borderId="36" xfId="0" applyFont="1" applyFill="1" applyBorder="1" applyAlignment="1">
      <alignment horizontal="center" wrapText="1"/>
    </xf>
    <xf numFmtId="0" fontId="22" fillId="18" borderId="38" xfId="0" applyFont="1" applyFill="1" applyBorder="1" applyAlignment="1">
      <alignment horizontal="center" wrapText="1"/>
    </xf>
    <xf numFmtId="179" fontId="22" fillId="18" borderId="38" xfId="0" applyNumberFormat="1" applyFont="1" applyFill="1" applyBorder="1" applyAlignment="1">
      <alignment horizontal="center" wrapText="1"/>
    </xf>
    <xf numFmtId="0" fontId="22" fillId="18" borderId="40" xfId="0" applyFont="1" applyFill="1" applyBorder="1" applyAlignment="1">
      <alignment horizontal="center" vertical="center" wrapText="1"/>
    </xf>
    <xf numFmtId="0" fontId="22" fillId="18" borderId="49" xfId="0" applyFont="1" applyFill="1" applyBorder="1" applyAlignment="1">
      <alignment horizontal="center" vertical="center" wrapText="1"/>
    </xf>
    <xf numFmtId="0" fontId="22" fillId="18" borderId="52" xfId="0" applyFont="1" applyFill="1" applyBorder="1" applyAlignment="1">
      <alignment horizontal="center" wrapText="1"/>
    </xf>
    <xf numFmtId="0" fontId="22" fillId="18" borderId="60" xfId="0" applyFont="1" applyFill="1" applyBorder="1" applyAlignment="1">
      <alignment horizontal="center" wrapText="1"/>
    </xf>
    <xf numFmtId="179" fontId="22" fillId="18" borderId="60" xfId="0" applyNumberFormat="1" applyFont="1" applyFill="1" applyBorder="1" applyAlignment="1">
      <alignment horizontal="center" wrapText="1"/>
    </xf>
    <xf numFmtId="0" fontId="10" fillId="19" borderId="50" xfId="0" applyFont="1" applyFill="1" applyBorder="1" applyAlignment="1">
      <alignment horizontal="center" vertical="center" wrapText="1"/>
    </xf>
    <xf numFmtId="0" fontId="10" fillId="19" borderId="50" xfId="0" applyFont="1" applyFill="1" applyBorder="1" applyAlignment="1">
      <alignment wrapText="1"/>
    </xf>
    <xf numFmtId="0" fontId="22" fillId="7" borderId="34" xfId="0" applyFont="1" applyFill="1" applyBorder="1" applyAlignment="1">
      <alignment horizontal="center" vertical="center" wrapText="1"/>
    </xf>
    <xf numFmtId="0" fontId="22" fillId="7" borderId="35" xfId="0" applyFont="1" applyFill="1" applyBorder="1" applyAlignment="1">
      <alignment horizontal="center" vertical="center" wrapText="1"/>
    </xf>
    <xf numFmtId="0" fontId="22" fillId="7" borderId="34" xfId="0" applyFont="1" applyFill="1" applyBorder="1" applyAlignment="1">
      <alignment horizontal="left" vertical="center" wrapText="1"/>
    </xf>
    <xf numFmtId="0" fontId="22" fillId="7" borderId="36" xfId="0" applyFont="1" applyFill="1" applyBorder="1" applyAlignment="1">
      <alignment horizontal="center" wrapText="1"/>
    </xf>
    <xf numFmtId="0" fontId="22" fillId="7" borderId="38" xfId="0" applyFont="1" applyFill="1" applyBorder="1" applyAlignment="1">
      <alignment horizontal="center" wrapText="1"/>
    </xf>
    <xf numFmtId="179" fontId="22" fillId="7" borderId="38" xfId="0" applyNumberFormat="1" applyFont="1" applyFill="1" applyBorder="1" applyAlignment="1">
      <alignment horizontal="center" wrapText="1"/>
    </xf>
    <xf numFmtId="0" fontId="22" fillId="20" borderId="40" xfId="0" applyFont="1" applyFill="1" applyBorder="1" applyAlignment="1">
      <alignment horizontal="center" vertical="center" wrapText="1"/>
    </xf>
    <xf numFmtId="0" fontId="22" fillId="0" borderId="41" xfId="0" applyFont="1" applyBorder="1" applyAlignment="1">
      <alignment horizontal="center" vertical="top" wrapText="1"/>
    </xf>
    <xf numFmtId="0" fontId="12" fillId="14" borderId="50" xfId="0" applyFont="1" applyFill="1" applyBorder="1" applyAlignment="1">
      <alignment vertical="top" wrapText="1"/>
    </xf>
    <xf numFmtId="0" fontId="22" fillId="0" borderId="51" xfId="0" applyFont="1" applyBorder="1" applyAlignment="1">
      <alignment horizontal="center" vertical="top" wrapText="1"/>
    </xf>
    <xf numFmtId="179" fontId="12" fillId="0" borderId="54" xfId="0" applyNumberFormat="1" applyFont="1" applyBorder="1" applyAlignment="1">
      <alignment horizontal="center" vertical="top" wrapText="1"/>
    </xf>
    <xf numFmtId="0" fontId="22" fillId="0" borderId="48" xfId="0" applyFont="1" applyBorder="1" applyAlignment="1">
      <alignment horizontal="center" vertical="top" wrapText="1"/>
    </xf>
    <xf numFmtId="0" fontId="22" fillId="7" borderId="49" xfId="0" applyFont="1" applyFill="1" applyBorder="1" applyAlignment="1">
      <alignment horizontal="left" vertical="center" wrapText="1"/>
    </xf>
    <xf numFmtId="0" fontId="22" fillId="7" borderId="52" xfId="0" applyFont="1" applyFill="1" applyBorder="1" applyAlignment="1">
      <alignment horizontal="center" wrapText="1"/>
    </xf>
    <xf numFmtId="0" fontId="22" fillId="7" borderId="60" xfId="0" applyFont="1" applyFill="1" applyBorder="1" applyAlignment="1">
      <alignment horizontal="center" wrapText="1"/>
    </xf>
    <xf numFmtId="179" fontId="22" fillId="7" borderId="60" xfId="0" applyNumberFormat="1" applyFont="1" applyFill="1" applyBorder="1" applyAlignment="1">
      <alignment horizontal="center" wrapText="1"/>
    </xf>
    <xf numFmtId="0" fontId="10" fillId="21" borderId="50" xfId="0" applyFont="1" applyFill="1" applyBorder="1" applyAlignment="1">
      <alignment horizontal="center" vertical="center" wrapText="1"/>
    </xf>
    <xf numFmtId="0" fontId="10" fillId="21" borderId="50" xfId="0" applyFont="1" applyFill="1" applyBorder="1" applyAlignment="1">
      <alignment wrapText="1"/>
    </xf>
    <xf numFmtId="0" fontId="25" fillId="18" borderId="38" xfId="0" applyFont="1" applyFill="1" applyBorder="1" applyAlignment="1">
      <alignment horizontal="center"/>
    </xf>
    <xf numFmtId="0" fontId="25" fillId="7" borderId="38" xfId="0" applyFont="1" applyFill="1" applyBorder="1" applyAlignment="1">
      <alignment horizontal="center"/>
    </xf>
    <xf numFmtId="0" fontId="22" fillId="9" borderId="34" xfId="0" applyFont="1" applyFill="1" applyBorder="1" applyAlignment="1">
      <alignment horizontal="center" vertical="center" wrapText="1"/>
    </xf>
    <xf numFmtId="0" fontId="22" fillId="9" borderId="35" xfId="0" applyFont="1" applyFill="1" applyBorder="1" applyAlignment="1">
      <alignment horizontal="center" vertical="center" wrapText="1"/>
    </xf>
    <xf numFmtId="0" fontId="22" fillId="9" borderId="34" xfId="0" applyFont="1" applyFill="1" applyBorder="1" applyAlignment="1">
      <alignment horizontal="left" vertical="center" wrapText="1"/>
    </xf>
    <xf numFmtId="0" fontId="22" fillId="9" borderId="36" xfId="0" applyFont="1" applyFill="1" applyBorder="1" applyAlignment="1">
      <alignment horizontal="center" wrapText="1"/>
    </xf>
    <xf numFmtId="0" fontId="22" fillId="9" borderId="38" xfId="0" applyFont="1" applyFill="1" applyBorder="1" applyAlignment="1">
      <alignment horizontal="center" wrapText="1"/>
    </xf>
    <xf numFmtId="179" fontId="22" fillId="9" borderId="38" xfId="0" applyNumberFormat="1" applyFont="1" applyFill="1" applyBorder="1" applyAlignment="1">
      <alignment horizontal="center" wrapText="1"/>
    </xf>
    <xf numFmtId="0" fontId="22" fillId="9" borderId="40" xfId="0" applyFont="1" applyFill="1" applyBorder="1" applyAlignment="1">
      <alignment horizontal="center" vertical="center" wrapText="1"/>
    </xf>
    <xf numFmtId="0" fontId="22" fillId="9" borderId="49" xfId="0" applyFont="1" applyFill="1" applyBorder="1" applyAlignment="1">
      <alignment horizontal="left" vertical="center" wrapText="1"/>
    </xf>
    <xf numFmtId="0" fontId="22" fillId="9" borderId="52" xfId="0" applyFont="1" applyFill="1" applyBorder="1" applyAlignment="1">
      <alignment horizontal="center" wrapText="1"/>
    </xf>
    <xf numFmtId="0" fontId="22" fillId="9" borderId="60" xfId="0" applyFont="1" applyFill="1" applyBorder="1" applyAlignment="1">
      <alignment horizontal="center" wrapText="1"/>
    </xf>
    <xf numFmtId="179" fontId="22" fillId="9" borderId="60" xfId="0" applyNumberFormat="1" applyFont="1" applyFill="1" applyBorder="1" applyAlignment="1">
      <alignment horizontal="center" wrapText="1"/>
    </xf>
    <xf numFmtId="0" fontId="22" fillId="0" borderId="45" xfId="0" applyFont="1" applyBorder="1" applyAlignment="1">
      <alignment horizontal="center" wrapText="1"/>
    </xf>
    <xf numFmtId="0" fontId="25" fillId="9" borderId="38" xfId="0" applyFont="1" applyFill="1" applyBorder="1" applyAlignment="1">
      <alignment horizontal="center"/>
    </xf>
    <xf numFmtId="0" fontId="12" fillId="0" borderId="50" xfId="0" applyFont="1" applyBorder="1" applyAlignment="1">
      <alignment wrapText="1"/>
    </xf>
    <xf numFmtId="0" fontId="12" fillId="0" borderId="21" xfId="0" applyFont="1" applyBorder="1" applyAlignment="1">
      <alignment wrapText="1"/>
    </xf>
    <xf numFmtId="0" fontId="22" fillId="0" borderId="0" xfId="0" applyFont="1" applyAlignment="1">
      <alignment horizontal="right" wrapText="1"/>
    </xf>
    <xf numFmtId="0" fontId="22" fillId="25" borderId="38" xfId="0" applyFont="1" applyFill="1" applyBorder="1" applyAlignment="1">
      <alignment horizontal="center" vertical="center" wrapText="1"/>
    </xf>
    <xf numFmtId="0" fontId="22" fillId="25" borderId="60" xfId="0" applyFont="1" applyFill="1" applyBorder="1" applyAlignment="1">
      <alignment horizontal="center" vertical="center" wrapText="1"/>
    </xf>
    <xf numFmtId="0" fontId="22" fillId="0" borderId="54" xfId="0" applyFont="1" applyBorder="1" applyAlignment="1">
      <alignment horizontal="center" vertical="center" wrapText="1"/>
    </xf>
    <xf numFmtId="0" fontId="12" fillId="0" borderId="0" xfId="0" applyFont="1" applyAlignment="1">
      <alignment vertical="center" wrapText="1"/>
    </xf>
    <xf numFmtId="0" fontId="10" fillId="13" borderId="38" xfId="0" applyFont="1" applyFill="1" applyBorder="1" applyAlignment="1">
      <alignment horizontal="center" vertical="center" wrapText="1"/>
    </xf>
    <xf numFmtId="0" fontId="22" fillId="5" borderId="38" xfId="0" applyFont="1" applyFill="1" applyBorder="1" applyAlignment="1">
      <alignment horizontal="left" vertical="center" wrapText="1"/>
    </xf>
    <xf numFmtId="2" fontId="22" fillId="0" borderId="38" xfId="0" applyNumberFormat="1" applyFont="1" applyBorder="1" applyAlignment="1">
      <alignment horizontal="center" vertical="center" wrapText="1"/>
    </xf>
    <xf numFmtId="0" fontId="12" fillId="0" borderId="45" xfId="0" applyFont="1" applyBorder="1" applyAlignment="1">
      <alignment horizontal="center" wrapText="1"/>
    </xf>
    <xf numFmtId="0" fontId="12" fillId="0" borderId="54" xfId="0" applyFont="1" applyBorder="1" applyAlignment="1">
      <alignment wrapText="1"/>
    </xf>
    <xf numFmtId="0" fontId="10" fillId="10" borderId="38" xfId="0" applyFont="1" applyFill="1" applyBorder="1" applyAlignment="1">
      <alignment horizontal="center" vertical="center" wrapText="1"/>
    </xf>
    <xf numFmtId="0" fontId="22" fillId="6" borderId="38" xfId="0" applyFont="1" applyFill="1" applyBorder="1" applyAlignment="1">
      <alignment vertical="center" wrapText="1"/>
    </xf>
    <xf numFmtId="0" fontId="10" fillId="17" borderId="38" xfId="0" applyFont="1" applyFill="1" applyBorder="1" applyAlignment="1">
      <alignment horizontal="center" vertical="center" wrapText="1"/>
    </xf>
    <xf numFmtId="0" fontId="22" fillId="18" borderId="38" xfId="0" applyFont="1" applyFill="1" applyBorder="1" applyAlignment="1">
      <alignment vertical="center" wrapText="1"/>
    </xf>
    <xf numFmtId="0" fontId="10" fillId="19" borderId="38" xfId="0" applyFont="1" applyFill="1" applyBorder="1" applyAlignment="1">
      <alignment horizontal="center" vertical="center" wrapText="1"/>
    </xf>
    <xf numFmtId="0" fontId="22" fillId="7" borderId="38" xfId="0" applyFont="1" applyFill="1" applyBorder="1" applyAlignment="1">
      <alignment horizontal="left" vertical="center" wrapText="1"/>
    </xf>
    <xf numFmtId="0" fontId="10" fillId="21" borderId="38" xfId="0" applyFont="1" applyFill="1" applyBorder="1" applyAlignment="1">
      <alignment horizontal="center" vertical="center" wrapText="1"/>
    </xf>
    <xf numFmtId="0" fontId="22" fillId="9" borderId="38" xfId="0" applyFont="1" applyFill="1" applyBorder="1" applyAlignment="1">
      <alignment vertical="center" wrapText="1"/>
    </xf>
    <xf numFmtId="0" fontId="10" fillId="26" borderId="38" xfId="0" applyFont="1" applyFill="1" applyBorder="1" applyAlignment="1">
      <alignment horizontal="center" vertical="center" wrapText="1"/>
    </xf>
    <xf numFmtId="0" fontId="22" fillId="18" borderId="38" xfId="0" applyFont="1" applyFill="1" applyBorder="1" applyAlignment="1">
      <alignment horizontal="left" vertical="center" wrapText="1"/>
    </xf>
    <xf numFmtId="0" fontId="3" fillId="0" borderId="0" xfId="0" applyFont="1" applyAlignment="1">
      <alignment vertical="top"/>
    </xf>
    <xf numFmtId="0" fontId="12" fillId="0" borderId="0" xfId="0" applyFont="1" applyAlignment="1">
      <alignment vertical="top" wrapText="1"/>
    </xf>
    <xf numFmtId="0" fontId="12" fillId="0" borderId="26" xfId="0" applyFont="1" applyBorder="1" applyAlignment="1">
      <alignment wrapText="1"/>
    </xf>
    <xf numFmtId="0" fontId="12" fillId="0" borderId="28" xfId="0" applyFont="1" applyBorder="1" applyAlignment="1">
      <alignment wrapText="1"/>
    </xf>
    <xf numFmtId="15" fontId="12" fillId="0" borderId="28" xfId="0" applyNumberFormat="1" applyFont="1" applyBorder="1" applyAlignment="1">
      <alignment horizontal="left" wrapText="1"/>
    </xf>
    <xf numFmtId="0" fontId="12" fillId="0" borderId="31" xfId="0" applyFont="1" applyBorder="1" applyAlignment="1">
      <alignment wrapText="1"/>
    </xf>
    <xf numFmtId="0" fontId="22" fillId="5" borderId="34" xfId="0" applyFont="1" applyFill="1" applyBorder="1" applyAlignment="1">
      <alignment wrapText="1"/>
    </xf>
    <xf numFmtId="0" fontId="22" fillId="5" borderId="35" xfId="0" applyFont="1" applyFill="1" applyBorder="1" applyAlignment="1">
      <alignment horizontal="center" wrapText="1"/>
    </xf>
    <xf numFmtId="0" fontId="22" fillId="5" borderId="40" xfId="0" applyFont="1" applyFill="1" applyBorder="1" applyAlignment="1">
      <alignment horizontal="center" wrapText="1"/>
    </xf>
    <xf numFmtId="0" fontId="31" fillId="4" borderId="12" xfId="0" applyFont="1" applyFill="1" applyBorder="1" applyAlignment="1">
      <alignment horizontal="right" vertical="top" wrapText="1"/>
    </xf>
    <xf numFmtId="0" fontId="12" fillId="4" borderId="77" xfId="0" applyFont="1" applyFill="1" applyBorder="1" applyAlignment="1">
      <alignment vertical="top" wrapText="1"/>
    </xf>
    <xf numFmtId="0" fontId="12" fillId="4" borderId="77" xfId="0" applyFont="1" applyFill="1" applyBorder="1" applyAlignment="1">
      <alignment horizontal="center" wrapText="1"/>
    </xf>
    <xf numFmtId="0" fontId="12" fillId="4" borderId="42" xfId="0" applyFont="1" applyFill="1" applyBorder="1" applyAlignment="1">
      <alignment wrapText="1"/>
    </xf>
    <xf numFmtId="0" fontId="12" fillId="4" borderId="42" xfId="0" applyFont="1" applyFill="1" applyBorder="1" applyAlignment="1">
      <alignment horizontal="center" wrapText="1"/>
    </xf>
    <xf numFmtId="179" fontId="12" fillId="4" borderId="78" xfId="0" applyNumberFormat="1" applyFont="1" applyFill="1" applyBorder="1" applyAlignment="1">
      <alignment horizontal="center"/>
    </xf>
    <xf numFmtId="0" fontId="12" fillId="0" borderId="45" xfId="0" applyFont="1" applyBorder="1" applyAlignment="1">
      <alignment horizontal="center"/>
    </xf>
    <xf numFmtId="0" fontId="31" fillId="4" borderId="55" xfId="0" applyFont="1" applyFill="1" applyBorder="1" applyAlignment="1">
      <alignment horizontal="right" vertical="top" wrapText="1"/>
    </xf>
    <xf numFmtId="0" fontId="22" fillId="4" borderId="42" xfId="0" applyFont="1" applyFill="1" applyBorder="1" applyAlignment="1">
      <alignment horizontal="center" wrapText="1"/>
    </xf>
    <xf numFmtId="179" fontId="12" fillId="4" borderId="78" xfId="0" applyNumberFormat="1" applyFont="1" applyFill="1" applyBorder="1" applyAlignment="1">
      <alignment horizontal="center" wrapText="1"/>
    </xf>
    <xf numFmtId="0" fontId="12" fillId="14" borderId="49" xfId="0" applyFont="1" applyFill="1" applyBorder="1" applyAlignment="1">
      <alignment wrapText="1"/>
    </xf>
    <xf numFmtId="0" fontId="12" fillId="4" borderId="79" xfId="0" applyFont="1" applyFill="1" applyBorder="1" applyAlignment="1">
      <alignment vertical="top" wrapText="1"/>
    </xf>
    <xf numFmtId="0" fontId="12" fillId="4" borderId="79" xfId="0" applyFont="1" applyFill="1" applyBorder="1" applyAlignment="1">
      <alignment horizontal="center" wrapText="1"/>
    </xf>
    <xf numFmtId="0" fontId="12" fillId="14" borderId="55" xfId="0" applyFont="1" applyFill="1" applyBorder="1" applyAlignment="1">
      <alignment wrapText="1"/>
    </xf>
    <xf numFmtId="179" fontId="12" fillId="0" borderId="48" xfId="0" applyNumberFormat="1" applyFont="1" applyBorder="1" applyAlignment="1">
      <alignment horizontal="center" wrapText="1"/>
    </xf>
    <xf numFmtId="0" fontId="22" fillId="4" borderId="48" xfId="0" applyFont="1" applyFill="1" applyBorder="1" applyAlignment="1">
      <alignment horizontal="center" wrapText="1"/>
    </xf>
    <xf numFmtId="0" fontId="12" fillId="4" borderId="48" xfId="0" applyFont="1" applyFill="1" applyBorder="1" applyAlignment="1">
      <alignment horizontal="center" wrapText="1"/>
    </xf>
    <xf numFmtId="179" fontId="12" fillId="4" borderId="46" xfId="0" applyNumberFormat="1" applyFont="1" applyFill="1" applyBorder="1" applyAlignment="1">
      <alignment horizontal="center" wrapText="1"/>
    </xf>
    <xf numFmtId="179" fontId="24" fillId="0" borderId="83" xfId="0" applyNumberFormat="1" applyFont="1" applyBorder="1" applyAlignment="1">
      <alignment horizontal="center"/>
    </xf>
    <xf numFmtId="179" fontId="24" fillId="27" borderId="84" xfId="0" applyNumberFormat="1" applyFont="1" applyFill="1" applyBorder="1" applyAlignment="1">
      <alignment horizontal="center"/>
    </xf>
    <xf numFmtId="179" fontId="24" fillId="0" borderId="85" xfId="0" applyNumberFormat="1" applyFont="1" applyBorder="1" applyAlignment="1">
      <alignment horizontal="center" wrapText="1"/>
    </xf>
    <xf numFmtId="179" fontId="24" fillId="27" borderId="84" xfId="0" applyNumberFormat="1" applyFont="1" applyFill="1" applyBorder="1" applyAlignment="1">
      <alignment horizontal="center" wrapText="1"/>
    </xf>
    <xf numFmtId="0" fontId="22" fillId="6" borderId="40" xfId="0" applyFont="1" applyFill="1" applyBorder="1" applyAlignment="1">
      <alignment horizontal="center" wrapText="1"/>
    </xf>
    <xf numFmtId="0" fontId="22" fillId="4" borderId="86" xfId="0" applyFont="1" applyFill="1" applyBorder="1" applyAlignment="1">
      <alignment horizontal="center" wrapText="1"/>
    </xf>
    <xf numFmtId="0" fontId="12" fillId="0" borderId="0" xfId="0" applyFont="1"/>
    <xf numFmtId="0" fontId="22" fillId="5" borderId="38" xfId="0" applyFont="1" applyFill="1" applyBorder="1" applyAlignment="1">
      <alignment horizontal="center"/>
    </xf>
    <xf numFmtId="0" fontId="25" fillId="0" borderId="54" xfId="0" applyFont="1" applyBorder="1" applyAlignment="1">
      <alignment horizontal="left" wrapText="1"/>
    </xf>
    <xf numFmtId="0" fontId="12" fillId="14" borderId="52" xfId="0" applyFont="1" applyFill="1" applyBorder="1" applyAlignment="1">
      <alignment wrapText="1"/>
    </xf>
    <xf numFmtId="0" fontId="12" fillId="14" borderId="5" xfId="0" applyFont="1" applyFill="1" applyBorder="1" applyAlignment="1">
      <alignment wrapText="1"/>
    </xf>
    <xf numFmtId="0" fontId="32" fillId="0" borderId="0" xfId="0" applyFont="1" applyAlignment="1">
      <alignment horizontal="left" wrapText="1"/>
    </xf>
    <xf numFmtId="0" fontId="22" fillId="6" borderId="38" xfId="0" applyFont="1" applyFill="1" applyBorder="1" applyAlignment="1">
      <alignment horizontal="center"/>
    </xf>
    <xf numFmtId="0" fontId="12" fillId="0" borderId="48" xfId="0" applyFont="1" applyBorder="1" applyAlignment="1">
      <alignment horizontal="center"/>
    </xf>
    <xf numFmtId="0" fontId="12" fillId="14" borderId="34" xfId="0" applyFont="1" applyFill="1" applyBorder="1" applyAlignment="1">
      <alignment wrapText="1"/>
    </xf>
    <xf numFmtId="0" fontId="22" fillId="18" borderId="40" xfId="0" applyFont="1" applyFill="1" applyBorder="1" applyAlignment="1">
      <alignment horizontal="center" wrapText="1"/>
    </xf>
    <xf numFmtId="0" fontId="22" fillId="8" borderId="52" xfId="0" applyFont="1" applyFill="1" applyBorder="1" applyAlignment="1">
      <alignment horizontal="center" wrapText="1"/>
    </xf>
    <xf numFmtId="0" fontId="12" fillId="14" borderId="36" xfId="0" applyFont="1" applyFill="1" applyBorder="1" applyAlignment="1">
      <alignment wrapText="1"/>
    </xf>
    <xf numFmtId="0" fontId="22" fillId="18" borderId="38" xfId="0" applyFont="1" applyFill="1" applyBorder="1" applyAlignment="1">
      <alignment horizontal="center"/>
    </xf>
    <xf numFmtId="0" fontId="22" fillId="20" borderId="40" xfId="0" applyFont="1" applyFill="1" applyBorder="1" applyAlignment="1">
      <alignment horizontal="center" vertical="top" wrapText="1"/>
    </xf>
    <xf numFmtId="0" fontId="12" fillId="4" borderId="77" xfId="0" applyFont="1" applyFill="1" applyBorder="1" applyAlignment="1">
      <alignment horizontal="center" vertical="top" wrapText="1"/>
    </xf>
    <xf numFmtId="0" fontId="22" fillId="4" borderId="48" xfId="0" applyFont="1" applyFill="1" applyBorder="1" applyAlignment="1">
      <alignment horizontal="center" vertical="top" wrapText="1"/>
    </xf>
    <xf numFmtId="0" fontId="12" fillId="4" borderId="48" xfId="0" applyFont="1" applyFill="1" applyBorder="1" applyAlignment="1">
      <alignment horizontal="center" vertical="top" wrapText="1"/>
    </xf>
    <xf numFmtId="0" fontId="12" fillId="14" borderId="49" xfId="0" applyFont="1" applyFill="1" applyBorder="1" applyAlignment="1">
      <alignment vertical="top" wrapText="1"/>
    </xf>
    <xf numFmtId="179" fontId="12" fillId="0" borderId="45" xfId="0" applyNumberFormat="1" applyFont="1" applyBorder="1" applyAlignment="1">
      <alignment horizontal="center" vertical="top" wrapText="1"/>
    </xf>
    <xf numFmtId="179" fontId="12" fillId="4" borderId="46" xfId="0" applyNumberFormat="1" applyFont="1" applyFill="1" applyBorder="1" applyAlignment="1">
      <alignment horizontal="center" vertical="top" wrapText="1"/>
    </xf>
    <xf numFmtId="0" fontId="12" fillId="0" borderId="45" xfId="0" applyFont="1" applyBorder="1" applyAlignment="1">
      <alignment horizontal="center" vertical="top"/>
    </xf>
    <xf numFmtId="0" fontId="22" fillId="9" borderId="40" xfId="0" applyFont="1" applyFill="1" applyBorder="1" applyAlignment="1">
      <alignment horizontal="center" vertical="top" wrapText="1"/>
    </xf>
    <xf numFmtId="0" fontId="12" fillId="4" borderId="86" xfId="0" applyFont="1" applyFill="1" applyBorder="1" applyAlignment="1">
      <alignment horizontal="center" wrapText="1"/>
    </xf>
    <xf numFmtId="0" fontId="22" fillId="7" borderId="38" xfId="0" applyFont="1" applyFill="1" applyBorder="1" applyAlignment="1">
      <alignment horizontal="center"/>
    </xf>
    <xf numFmtId="0" fontId="12" fillId="14" borderId="52" xfId="0" applyFont="1" applyFill="1" applyBorder="1" applyAlignment="1">
      <alignment vertical="top" wrapText="1"/>
    </xf>
    <xf numFmtId="0" fontId="22" fillId="9" borderId="38" xfId="0" applyFont="1" applyFill="1" applyBorder="1" applyAlignment="1">
      <alignment horizontal="center"/>
    </xf>
    <xf numFmtId="179" fontId="12" fillId="4" borderId="56" xfId="0" applyNumberFormat="1" applyFont="1" applyFill="1" applyBorder="1" applyAlignment="1">
      <alignment horizontal="center" wrapText="1"/>
    </xf>
    <xf numFmtId="0" fontId="33" fillId="28" borderId="0" xfId="1" applyFont="1" applyFill="1" applyAlignment="1">
      <alignment horizontal="left" vertical="top"/>
    </xf>
    <xf numFmtId="0" fontId="13" fillId="28" borderId="0" xfId="1" applyFont="1" applyFill="1" applyAlignment="1">
      <alignment horizontal="left" vertical="top"/>
    </xf>
    <xf numFmtId="0" fontId="34" fillId="28" borderId="0" xfId="1" applyFont="1" applyFill="1" applyAlignment="1">
      <alignment horizontal="left" vertical="top"/>
    </xf>
    <xf numFmtId="0" fontId="36" fillId="0" borderId="0" xfId="1" applyFont="1" applyAlignment="1">
      <alignment horizontal="left" vertical="top"/>
    </xf>
    <xf numFmtId="0" fontId="36" fillId="0" borderId="0" xfId="1" applyFont="1" applyAlignment="1">
      <alignment horizontal="left" vertical="top" wrapText="1"/>
    </xf>
    <xf numFmtId="0" fontId="36" fillId="0" borderId="0" xfId="1" applyFont="1"/>
    <xf numFmtId="0" fontId="37" fillId="28" borderId="0" xfId="1" applyFont="1" applyFill="1"/>
    <xf numFmtId="0" fontId="36" fillId="28" borderId="0" xfId="1" applyFont="1" applyFill="1"/>
    <xf numFmtId="0" fontId="37" fillId="28" borderId="0" xfId="1" applyFont="1" applyFill="1" applyAlignment="1">
      <alignment horizontal="left" vertical="top"/>
    </xf>
    <xf numFmtId="0" fontId="36" fillId="28" borderId="0" xfId="1" applyFont="1" applyFill="1" applyAlignment="1">
      <alignment horizontal="left" vertical="top"/>
    </xf>
    <xf numFmtId="0" fontId="36" fillId="28" borderId="0" xfId="1" applyFont="1" applyFill="1" applyAlignment="1">
      <alignment horizontal="left" vertical="top" wrapText="1"/>
    </xf>
    <xf numFmtId="0" fontId="38" fillId="28" borderId="0" xfId="1" applyFont="1" applyFill="1" applyAlignment="1">
      <alignment horizontal="left" vertical="top"/>
    </xf>
    <xf numFmtId="0" fontId="38" fillId="28" borderId="0" xfId="1" applyFont="1" applyFill="1" applyAlignment="1">
      <alignment horizontal="left" vertical="top" wrapText="1"/>
    </xf>
    <xf numFmtId="0" fontId="38" fillId="28" borderId="0" xfId="1" applyFont="1" applyFill="1"/>
    <xf numFmtId="0" fontId="39" fillId="28" borderId="0" xfId="0" applyFont="1" applyFill="1" applyAlignment="1">
      <alignment horizontal="left" vertical="top"/>
    </xf>
    <xf numFmtId="0" fontId="36" fillId="28" borderId="0" xfId="1" quotePrefix="1" applyFont="1" applyFill="1" applyAlignment="1">
      <alignment horizontal="left" vertical="top"/>
    </xf>
    <xf numFmtId="0" fontId="35" fillId="28" borderId="0" xfId="1" quotePrefix="1" applyFont="1" applyFill="1" applyAlignment="1">
      <alignment horizontal="left" vertical="top" wrapText="1"/>
    </xf>
    <xf numFmtId="0" fontId="20" fillId="0" borderId="0" xfId="0" applyFont="1" applyAlignment="1">
      <alignment horizontal="center" wrapText="1"/>
    </xf>
    <xf numFmtId="0" fontId="3" fillId="0" borderId="0" xfId="0" applyFont="1" applyAlignment="1">
      <alignment vertical="top"/>
    </xf>
    <xf numFmtId="0" fontId="3" fillId="0" borderId="0" xfId="0" applyFont="1" applyAlignment="1">
      <alignment wrapText="1"/>
    </xf>
    <xf numFmtId="0" fontId="3" fillId="0" borderId="0" xfId="0" applyFont="1" applyAlignment="1">
      <alignment horizontal="center" wrapText="1"/>
    </xf>
    <xf numFmtId="0" fontId="8" fillId="0" borderId="0" xfId="0" applyFont="1" applyAlignment="1">
      <alignment horizontal="center"/>
    </xf>
    <xf numFmtId="0" fontId="3" fillId="0" borderId="0" xfId="0" applyFont="1" applyAlignment="1">
      <alignment horizontal="center"/>
    </xf>
    <xf numFmtId="179" fontId="3" fillId="0" borderId="0" xfId="0" applyNumberFormat="1" applyFont="1" applyAlignment="1">
      <alignment horizontal="center"/>
    </xf>
    <xf numFmtId="0" fontId="3" fillId="0" borderId="0" xfId="0" applyFont="1"/>
    <xf numFmtId="0" fontId="22" fillId="12" borderId="72" xfId="0" applyFont="1" applyFill="1" applyBorder="1" applyAlignment="1">
      <alignment horizontal="center" wrapText="1"/>
    </xf>
    <xf numFmtId="0" fontId="3" fillId="0" borderId="18" xfId="0" applyFont="1" applyBorder="1"/>
    <xf numFmtId="0" fontId="3" fillId="0" borderId="19" xfId="0" applyFont="1" applyBorder="1"/>
    <xf numFmtId="0" fontId="12" fillId="3" borderId="73" xfId="0" applyFont="1" applyFill="1" applyBorder="1" applyAlignment="1">
      <alignment vertical="center" wrapText="1"/>
    </xf>
    <xf numFmtId="0" fontId="3" fillId="0" borderId="21" xfId="0" applyFont="1" applyBorder="1" applyAlignment="1">
      <alignment vertical="center"/>
    </xf>
    <xf numFmtId="0" fontId="3" fillId="0" borderId="87" xfId="0" applyFont="1" applyBorder="1" applyAlignment="1">
      <alignment vertical="center"/>
    </xf>
    <xf numFmtId="0" fontId="12" fillId="3" borderId="74"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wrapText="1"/>
    </xf>
    <xf numFmtId="0" fontId="8" fillId="0" borderId="0" xfId="0" applyFont="1" applyAlignment="1">
      <alignment horizontal="center" vertical="center"/>
    </xf>
    <xf numFmtId="0" fontId="3" fillId="0" borderId="0" xfId="0" applyFont="1" applyAlignment="1">
      <alignment horizontal="center" vertical="center"/>
    </xf>
    <xf numFmtId="179" fontId="3" fillId="0" borderId="0" xfId="0" applyNumberFormat="1" applyFont="1" applyAlignment="1">
      <alignment horizontal="center" vertical="center"/>
    </xf>
    <xf numFmtId="0" fontId="3" fillId="0" borderId="88" xfId="0" applyFont="1" applyBorder="1" applyAlignment="1">
      <alignment vertical="center"/>
    </xf>
    <xf numFmtId="0" fontId="12" fillId="3" borderId="75" xfId="0" applyFont="1" applyFill="1" applyBorder="1" applyAlignment="1">
      <alignment vertical="center" wrapText="1"/>
    </xf>
    <xf numFmtId="0" fontId="3" fillId="0" borderId="14" xfId="0" applyFont="1" applyBorder="1" applyAlignment="1">
      <alignment vertical="center"/>
    </xf>
    <xf numFmtId="0" fontId="3" fillId="0" borderId="89" xfId="0" applyFont="1" applyBorder="1" applyAlignment="1">
      <alignment vertical="center"/>
    </xf>
    <xf numFmtId="0" fontId="22" fillId="0" borderId="24" xfId="0" applyFont="1" applyBorder="1" applyAlignment="1">
      <alignment horizontal="right" vertical="center" wrapText="1"/>
    </xf>
    <xf numFmtId="0" fontId="3" fillId="0" borderId="25" xfId="0" applyFont="1" applyBorder="1" applyAlignment="1">
      <alignment vertical="center"/>
    </xf>
    <xf numFmtId="0" fontId="22" fillId="0" borderId="27" xfId="0" applyFont="1" applyBorder="1" applyAlignment="1">
      <alignment horizontal="right" vertical="center" wrapText="1"/>
    </xf>
    <xf numFmtId="0" fontId="3" fillId="0" borderId="5" xfId="0" applyFont="1" applyBorder="1" applyAlignment="1">
      <alignment vertical="center"/>
    </xf>
    <xf numFmtId="0" fontId="3" fillId="0" borderId="30" xfId="0" applyFont="1" applyBorder="1" applyAlignment="1">
      <alignment vertical="center"/>
    </xf>
    <xf numFmtId="0" fontId="10" fillId="13" borderId="50" xfId="0" applyFont="1" applyFill="1" applyBorder="1" applyAlignment="1">
      <alignment horizontal="center" wrapText="1"/>
    </xf>
    <xf numFmtId="0" fontId="3" fillId="0" borderId="50" xfId="0" applyFont="1" applyBorder="1"/>
    <xf numFmtId="0" fontId="22" fillId="5" borderId="60" xfId="0" applyFont="1" applyFill="1" applyBorder="1" applyAlignment="1">
      <alignment horizontal="center" wrapText="1"/>
    </xf>
    <xf numFmtId="0" fontId="3" fillId="0" borderId="52" xfId="0" applyFont="1" applyBorder="1"/>
    <xf numFmtId="0" fontId="22" fillId="5" borderId="80" xfId="0" applyFont="1" applyFill="1" applyBorder="1" applyAlignment="1">
      <alignment horizontal="center" wrapText="1"/>
    </xf>
    <xf numFmtId="0" fontId="3" fillId="0" borderId="81" xfId="0" applyFont="1" applyBorder="1"/>
    <xf numFmtId="0" fontId="3" fillId="0" borderId="82" xfId="0" applyFont="1" applyBorder="1"/>
    <xf numFmtId="0" fontId="10" fillId="10" borderId="50" xfId="0" applyFont="1" applyFill="1" applyBorder="1" applyAlignment="1">
      <alignment horizontal="center" wrapText="1"/>
    </xf>
    <xf numFmtId="0" fontId="22" fillId="6" borderId="38" xfId="0" applyFont="1" applyFill="1" applyBorder="1" applyAlignment="1">
      <alignment horizontal="center" wrapText="1"/>
    </xf>
    <xf numFmtId="0" fontId="3" fillId="0" borderId="35" xfId="0" applyFont="1" applyBorder="1"/>
    <xf numFmtId="0" fontId="3" fillId="0" borderId="36" xfId="0" applyFont="1" applyBorder="1"/>
    <xf numFmtId="0" fontId="22" fillId="6" borderId="60" xfId="0" applyFont="1" applyFill="1" applyBorder="1" applyAlignment="1">
      <alignment horizontal="center" wrapText="1"/>
    </xf>
    <xf numFmtId="0" fontId="28" fillId="17" borderId="50" xfId="0" applyFont="1" applyFill="1" applyBorder="1" applyAlignment="1">
      <alignment horizontal="center" wrapText="1"/>
    </xf>
    <xf numFmtId="0" fontId="22" fillId="18" borderId="38" xfId="0" applyFont="1" applyFill="1" applyBorder="1" applyAlignment="1">
      <alignment horizontal="center" wrapText="1"/>
    </xf>
    <xf numFmtId="0" fontId="22" fillId="18" borderId="60" xfId="0" applyFont="1" applyFill="1" applyBorder="1" applyAlignment="1">
      <alignment horizontal="center" wrapText="1"/>
    </xf>
    <xf numFmtId="0" fontId="10" fillId="19" borderId="50" xfId="0" applyFont="1" applyFill="1" applyBorder="1" applyAlignment="1">
      <alignment horizontal="center" wrapText="1"/>
    </xf>
    <xf numFmtId="0" fontId="22" fillId="7" borderId="38" xfId="0" applyFont="1" applyFill="1" applyBorder="1" applyAlignment="1">
      <alignment horizontal="center" wrapText="1"/>
    </xf>
    <xf numFmtId="0" fontId="22" fillId="7" borderId="60" xfId="0" applyFont="1" applyFill="1" applyBorder="1" applyAlignment="1">
      <alignment horizontal="center" wrapText="1"/>
    </xf>
    <xf numFmtId="0" fontId="10" fillId="21" borderId="50" xfId="0" applyFont="1" applyFill="1" applyBorder="1" applyAlignment="1">
      <alignment horizontal="center" wrapText="1"/>
    </xf>
    <xf numFmtId="0" fontId="22" fillId="9" borderId="38" xfId="0" applyFont="1" applyFill="1" applyBorder="1" applyAlignment="1">
      <alignment horizontal="center" wrapText="1"/>
    </xf>
    <xf numFmtId="0" fontId="22" fillId="9" borderId="60" xfId="0" applyFont="1" applyFill="1" applyBorder="1" applyAlignment="1">
      <alignment horizontal="center" wrapText="1"/>
    </xf>
    <xf numFmtId="0" fontId="22" fillId="5" borderId="76" xfId="0" applyFont="1" applyFill="1" applyBorder="1" applyAlignment="1">
      <alignment horizontal="center" vertical="center" wrapText="1"/>
    </xf>
    <xf numFmtId="0" fontId="3" fillId="0" borderId="54" xfId="0" applyFont="1" applyBorder="1"/>
    <xf numFmtId="0" fontId="3" fillId="0" borderId="57" xfId="0" applyFont="1" applyBorder="1"/>
    <xf numFmtId="0" fontId="22" fillId="6" borderId="34" xfId="0" applyFont="1" applyFill="1" applyBorder="1" applyAlignment="1">
      <alignment horizontal="center" vertical="center" wrapText="1"/>
    </xf>
    <xf numFmtId="0" fontId="3" fillId="0" borderId="49" xfId="0" applyFont="1" applyBorder="1"/>
    <xf numFmtId="0" fontId="22" fillId="18" borderId="34" xfId="0" applyFont="1" applyFill="1" applyBorder="1" applyAlignment="1">
      <alignment horizontal="center" vertical="center" wrapText="1"/>
    </xf>
    <xf numFmtId="0" fontId="22" fillId="20" borderId="34" xfId="0" applyFont="1" applyFill="1" applyBorder="1" applyAlignment="1">
      <alignment horizontal="center" vertical="center" wrapText="1"/>
    </xf>
    <xf numFmtId="0" fontId="22" fillId="9" borderId="34" xfId="0" applyFont="1" applyFill="1" applyBorder="1" applyAlignment="1">
      <alignment horizontal="center" vertical="center" wrapText="1"/>
    </xf>
    <xf numFmtId="0" fontId="12" fillId="0" borderId="37" xfId="0" applyFont="1" applyBorder="1" applyAlignment="1">
      <alignment horizontal="left" vertical="center"/>
    </xf>
    <xf numFmtId="0" fontId="3" fillId="0" borderId="45" xfId="0" applyFont="1" applyBorder="1"/>
    <xf numFmtId="0" fontId="12" fillId="0" borderId="51" xfId="0" applyFont="1" applyBorder="1" applyAlignment="1">
      <alignment horizontal="left" vertical="center"/>
    </xf>
    <xf numFmtId="0" fontId="3" fillId="0" borderId="48" xfId="0" applyFont="1" applyBorder="1"/>
    <xf numFmtId="0" fontId="12" fillId="0" borderId="60" xfId="0" applyFont="1" applyBorder="1" applyAlignment="1">
      <alignment horizontal="left" vertical="center"/>
    </xf>
    <xf numFmtId="0" fontId="3" fillId="0" borderId="60" xfId="0" applyFont="1" applyBorder="1"/>
    <xf numFmtId="0" fontId="12" fillId="0" borderId="38" xfId="0" applyFont="1" applyBorder="1" applyAlignment="1">
      <alignment horizontal="left" vertical="center"/>
    </xf>
    <xf numFmtId="0" fontId="24" fillId="0" borderId="90" xfId="0" applyFont="1" applyBorder="1" applyAlignment="1">
      <alignment horizontal="left" vertical="center"/>
    </xf>
    <xf numFmtId="0" fontId="3" fillId="0" borderId="92" xfId="0" applyFont="1" applyBorder="1"/>
    <xf numFmtId="0" fontId="24" fillId="0" borderId="93" xfId="0" applyFont="1" applyBorder="1" applyAlignment="1">
      <alignment horizontal="left" vertical="center"/>
    </xf>
    <xf numFmtId="0" fontId="3" fillId="0" borderId="94" xfId="0" applyFont="1" applyBorder="1"/>
    <xf numFmtId="0" fontId="24" fillId="0" borderId="95" xfId="0" applyFont="1" applyBorder="1" applyAlignment="1">
      <alignment horizontal="left" vertical="center"/>
    </xf>
    <xf numFmtId="0" fontId="12" fillId="0" borderId="36" xfId="0" applyFont="1" applyBorder="1" applyAlignment="1">
      <alignment horizontal="left" vertical="center"/>
    </xf>
    <xf numFmtId="0" fontId="12" fillId="0" borderId="36" xfId="0" applyFont="1" applyBorder="1" applyAlignment="1">
      <alignment horizontal="left" vertical="top"/>
    </xf>
    <xf numFmtId="2" fontId="26" fillId="5" borderId="37" xfId="0" applyNumberFormat="1" applyFont="1" applyFill="1" applyBorder="1" applyAlignment="1">
      <alignment horizontal="center" vertical="center"/>
    </xf>
    <xf numFmtId="2" fontId="27" fillId="15" borderId="91" xfId="0" applyNumberFormat="1" applyFont="1" applyFill="1" applyBorder="1" applyAlignment="1">
      <alignment horizontal="center" vertical="center"/>
    </xf>
    <xf numFmtId="0" fontId="3" fillId="0" borderId="85" xfId="0" applyFont="1" applyBorder="1"/>
    <xf numFmtId="2" fontId="27" fillId="16" borderId="91" xfId="0" applyNumberFormat="1" applyFont="1" applyFill="1" applyBorder="1" applyAlignment="1">
      <alignment horizontal="center" vertical="center"/>
    </xf>
    <xf numFmtId="2" fontId="27" fillId="22" borderId="91" xfId="0" applyNumberFormat="1" applyFont="1" applyFill="1" applyBorder="1" applyAlignment="1">
      <alignment horizontal="center" vertical="center"/>
    </xf>
    <xf numFmtId="2" fontId="27" fillId="23" borderId="91" xfId="0" applyNumberFormat="1" applyFont="1" applyFill="1" applyBorder="1" applyAlignment="1">
      <alignment horizontal="center" vertical="center"/>
    </xf>
    <xf numFmtId="2" fontId="27" fillId="24" borderId="91" xfId="0" applyNumberFormat="1" applyFont="1" applyFill="1" applyBorder="1" applyAlignment="1">
      <alignment horizontal="center" vertical="center"/>
    </xf>
    <xf numFmtId="0" fontId="21" fillId="0" borderId="0" xfId="0" applyFont="1" applyAlignment="1">
      <alignment horizontal="center" vertical="center" wrapText="1"/>
    </xf>
    <xf numFmtId="0" fontId="8" fillId="3" borderId="1" xfId="1" applyFont="1" applyFill="1" applyBorder="1" applyAlignment="1">
      <alignment horizontal="left" vertical="center" wrapText="1"/>
    </xf>
    <xf numFmtId="0" fontId="3" fillId="0" borderId="2" xfId="0" applyFont="1" applyBorder="1"/>
    <xf numFmtId="0" fontId="3" fillId="0" borderId="6" xfId="0" applyFont="1" applyBorder="1"/>
    <xf numFmtId="0" fontId="22" fillId="0" borderId="0" xfId="0" applyFont="1" applyAlignment="1">
      <alignment horizontal="right" wrapText="1"/>
    </xf>
    <xf numFmtId="0" fontId="12" fillId="0" borderId="0" xfId="0" applyFont="1" applyAlignment="1">
      <alignment wrapText="1"/>
    </xf>
    <xf numFmtId="14" fontId="12" fillId="0" borderId="0" xfId="0" applyNumberFormat="1" applyFont="1" applyAlignment="1">
      <alignment horizontal="left" wrapText="1"/>
    </xf>
    <xf numFmtId="0" fontId="12" fillId="0" borderId="0" xfId="0" applyFont="1" applyAlignment="1">
      <alignment horizontal="left" wrapText="1"/>
    </xf>
    <xf numFmtId="0" fontId="29" fillId="14" borderId="1" xfId="0" applyFont="1" applyFill="1" applyBorder="1" applyAlignment="1">
      <alignment horizontal="center" vertical="center" wrapText="1"/>
    </xf>
    <xf numFmtId="0" fontId="30" fillId="14" borderId="1" xfId="0" applyFont="1" applyFill="1" applyBorder="1" applyAlignment="1">
      <alignment horizontal="center" vertical="center"/>
    </xf>
    <xf numFmtId="0" fontId="22" fillId="25" borderId="10" xfId="0" applyFont="1" applyFill="1" applyBorder="1" applyAlignment="1">
      <alignment horizontal="center" vertical="center" wrapText="1"/>
    </xf>
    <xf numFmtId="0" fontId="3" fillId="0" borderId="9" xfId="0" applyFont="1" applyBorder="1"/>
    <xf numFmtId="0" fontId="3" fillId="0" borderId="71" xfId="0" applyFont="1" applyBorder="1"/>
    <xf numFmtId="0" fontId="12" fillId="3" borderId="20" xfId="0" applyFont="1" applyFill="1" applyBorder="1" applyAlignment="1">
      <alignment horizontal="left" vertical="center" wrapText="1"/>
    </xf>
    <xf numFmtId="0" fontId="12" fillId="3" borderId="21" xfId="0" applyFont="1" applyFill="1" applyBorder="1" applyAlignment="1">
      <alignment horizontal="left" vertical="center" wrapText="1"/>
    </xf>
    <xf numFmtId="0" fontId="12" fillId="3" borderId="22" xfId="0" applyFont="1" applyFill="1" applyBorder="1" applyAlignment="1">
      <alignment horizontal="left" vertical="center" wrapText="1"/>
    </xf>
    <xf numFmtId="0" fontId="12" fillId="3" borderId="0" xfId="0" applyFont="1" applyFill="1" applyAlignment="1">
      <alignment horizontal="left" vertical="center" wrapText="1"/>
    </xf>
    <xf numFmtId="0" fontId="12" fillId="3" borderId="23" xfId="0" applyFont="1" applyFill="1" applyBorder="1" applyAlignment="1">
      <alignment horizontal="left" vertical="center" wrapText="1"/>
    </xf>
    <xf numFmtId="0" fontId="12" fillId="3" borderId="14" xfId="0" applyFont="1" applyFill="1" applyBorder="1" applyAlignment="1">
      <alignment horizontal="left" vertical="center" wrapText="1"/>
    </xf>
    <xf numFmtId="0" fontId="10" fillId="13" borderId="33" xfId="0" applyFont="1" applyFill="1" applyBorder="1" applyAlignment="1">
      <alignment horizontal="center" wrapText="1"/>
    </xf>
    <xf numFmtId="0" fontId="3" fillId="0" borderId="32" xfId="0" applyFont="1" applyBorder="1"/>
    <xf numFmtId="0" fontId="3" fillId="0" borderId="64" xfId="0" applyFont="1" applyBorder="1"/>
    <xf numFmtId="0" fontId="10" fillId="10" borderId="35" xfId="0" applyFont="1" applyFill="1" applyBorder="1" applyAlignment="1">
      <alignment horizontal="center" wrapText="1"/>
    </xf>
    <xf numFmtId="0" fontId="10" fillId="10" borderId="66" xfId="0" applyFont="1" applyFill="1" applyBorder="1" applyAlignment="1">
      <alignment horizontal="center" wrapText="1"/>
    </xf>
    <xf numFmtId="0" fontId="3" fillId="0" borderId="68" xfId="0" applyFont="1" applyBorder="1"/>
    <xf numFmtId="0" fontId="28" fillId="17" borderId="35" xfId="0" applyFont="1" applyFill="1" applyBorder="1" applyAlignment="1">
      <alignment horizontal="center" wrapText="1"/>
    </xf>
    <xf numFmtId="0" fontId="28" fillId="17" borderId="66" xfId="0" applyFont="1" applyFill="1" applyBorder="1" applyAlignment="1">
      <alignment horizontal="center" wrapText="1"/>
    </xf>
    <xf numFmtId="0" fontId="10" fillId="19" borderId="35" xfId="0" applyFont="1" applyFill="1" applyBorder="1" applyAlignment="1">
      <alignment horizontal="center" wrapText="1"/>
    </xf>
    <xf numFmtId="0" fontId="10" fillId="19" borderId="66" xfId="0" applyFont="1" applyFill="1" applyBorder="1" applyAlignment="1">
      <alignment horizontal="center" wrapText="1"/>
    </xf>
    <xf numFmtId="0" fontId="10" fillId="21" borderId="35" xfId="0" applyFont="1" applyFill="1" applyBorder="1" applyAlignment="1">
      <alignment horizontal="center" wrapText="1"/>
    </xf>
    <xf numFmtId="0" fontId="10" fillId="21" borderId="66" xfId="0" applyFont="1" applyFill="1" applyBorder="1" applyAlignment="1">
      <alignment horizontal="center" wrapText="1"/>
    </xf>
    <xf numFmtId="0" fontId="22" fillId="5" borderId="39" xfId="0" applyFont="1" applyFill="1" applyBorder="1" applyAlignment="1">
      <alignment horizontal="center" vertical="center" wrapText="1"/>
    </xf>
    <xf numFmtId="0" fontId="3" fillId="0" borderId="43" xfId="0" applyFont="1" applyBorder="1"/>
    <xf numFmtId="0" fontId="3" fillId="0" borderId="46" xfId="0" applyFont="1" applyBorder="1"/>
    <xf numFmtId="0" fontId="22" fillId="5" borderId="56" xfId="0" applyFont="1" applyFill="1" applyBorder="1" applyAlignment="1">
      <alignment horizontal="center" vertical="center" wrapText="1"/>
    </xf>
    <xf numFmtId="0" fontId="22" fillId="6" borderId="39" xfId="0" applyFont="1" applyFill="1" applyBorder="1" applyAlignment="1">
      <alignment horizontal="center" vertical="center" wrapText="1"/>
    </xf>
    <xf numFmtId="0" fontId="22" fillId="6" borderId="61" xfId="0" applyFont="1" applyFill="1" applyBorder="1" applyAlignment="1">
      <alignment horizontal="center" vertical="center" wrapText="1"/>
    </xf>
    <xf numFmtId="0" fontId="3" fillId="0" borderId="62" xfId="0" applyFont="1" applyBorder="1"/>
    <xf numFmtId="0" fontId="22" fillId="6" borderId="69" xfId="0" applyFont="1" applyFill="1" applyBorder="1" applyAlignment="1">
      <alignment horizontal="center" vertical="center" wrapText="1"/>
    </xf>
    <xf numFmtId="0" fontId="22" fillId="18" borderId="39" xfId="0" applyFont="1" applyFill="1" applyBorder="1" applyAlignment="1">
      <alignment horizontal="center" vertical="center" wrapText="1"/>
    </xf>
    <xf numFmtId="0" fontId="22" fillId="20" borderId="39" xfId="0" applyFont="1" applyFill="1" applyBorder="1" applyAlignment="1">
      <alignment horizontal="center" vertical="center" wrapText="1"/>
    </xf>
    <xf numFmtId="0" fontId="22" fillId="9" borderId="61" xfId="0" applyFont="1" applyFill="1" applyBorder="1" applyAlignment="1">
      <alignment horizontal="center" vertical="center" wrapText="1"/>
    </xf>
    <xf numFmtId="0" fontId="22" fillId="9" borderId="69" xfId="0" applyFont="1" applyFill="1" applyBorder="1" applyAlignment="1">
      <alignment horizontal="center" vertical="center" wrapText="1"/>
    </xf>
    <xf numFmtId="0" fontId="22" fillId="9" borderId="39" xfId="0" applyFont="1" applyFill="1" applyBorder="1" applyAlignment="1">
      <alignment horizontal="center" vertical="center" wrapText="1"/>
    </xf>
    <xf numFmtId="2" fontId="26" fillId="5" borderId="61" xfId="0" applyNumberFormat="1" applyFont="1" applyFill="1" applyBorder="1" applyAlignment="1">
      <alignment horizontal="center" vertical="center"/>
    </xf>
    <xf numFmtId="2" fontId="26" fillId="5" borderId="66" xfId="0" applyNumberFormat="1" applyFont="1" applyFill="1" applyBorder="1" applyAlignment="1">
      <alignment horizontal="center" vertical="center"/>
    </xf>
    <xf numFmtId="0" fontId="3" fillId="0" borderId="8" xfId="0" applyFont="1" applyBorder="1"/>
    <xf numFmtId="0" fontId="3" fillId="0" borderId="67" xfId="0" applyFont="1" applyBorder="1"/>
    <xf numFmtId="2" fontId="27" fillId="15" borderId="40" xfId="0" applyNumberFormat="1" applyFont="1" applyFill="1" applyBorder="1" applyAlignment="1">
      <alignment horizontal="center" vertical="center"/>
    </xf>
    <xf numFmtId="0" fontId="3" fillId="0" borderId="10" xfId="0" applyFont="1" applyBorder="1"/>
    <xf numFmtId="2" fontId="27" fillId="16" borderId="66" xfId="0" applyNumberFormat="1" applyFont="1" applyFill="1" applyBorder="1" applyAlignment="1">
      <alignment horizontal="center" vertical="center"/>
    </xf>
    <xf numFmtId="2" fontId="27" fillId="16" borderId="40" xfId="0" applyNumberFormat="1" applyFont="1" applyFill="1" applyBorder="1" applyAlignment="1">
      <alignment horizontal="center" vertical="center"/>
    </xf>
    <xf numFmtId="2" fontId="27" fillId="22" borderId="66" xfId="0" applyNumberFormat="1" applyFont="1" applyFill="1" applyBorder="1" applyAlignment="1">
      <alignment horizontal="center" vertical="center"/>
    </xf>
    <xf numFmtId="2" fontId="27" fillId="22" borderId="40" xfId="0" applyNumberFormat="1" applyFont="1" applyFill="1" applyBorder="1" applyAlignment="1">
      <alignment horizontal="center" vertical="center"/>
    </xf>
    <xf numFmtId="2" fontId="27" fillId="23" borderId="66" xfId="0" applyNumberFormat="1" applyFont="1" applyFill="1" applyBorder="1" applyAlignment="1">
      <alignment horizontal="center" vertical="center"/>
    </xf>
    <xf numFmtId="2" fontId="27" fillId="23" borderId="40" xfId="0" applyNumberFormat="1" applyFont="1" applyFill="1" applyBorder="1" applyAlignment="1">
      <alignment horizontal="center" vertical="center"/>
    </xf>
    <xf numFmtId="2" fontId="27" fillId="24" borderId="66" xfId="0" applyNumberFormat="1" applyFont="1" applyFill="1" applyBorder="1" applyAlignment="1">
      <alignment horizontal="center" vertical="center"/>
    </xf>
    <xf numFmtId="2" fontId="27" fillId="24" borderId="70" xfId="0" applyNumberFormat="1" applyFont="1" applyFill="1" applyBorder="1" applyAlignment="1">
      <alignment horizontal="center" vertical="center"/>
    </xf>
    <xf numFmtId="0" fontId="7" fillId="0" borderId="0" xfId="1" applyFont="1" applyAlignment="1" applyProtection="1">
      <alignment horizontal="left"/>
      <protection locked="0"/>
    </xf>
    <xf numFmtId="0" fontId="7" fillId="0" borderId="0" xfId="1" applyFont="1"/>
    <xf numFmtId="14" fontId="7" fillId="0" borderId="0" xfId="1" applyNumberFormat="1" applyFont="1" applyAlignment="1" applyProtection="1">
      <alignment horizontal="left"/>
      <protection locked="0"/>
    </xf>
    <xf numFmtId="0" fontId="7" fillId="11" borderId="0" xfId="1" applyFont="1" applyFill="1" applyAlignment="1">
      <alignment horizontal="center"/>
    </xf>
    <xf numFmtId="0" fontId="7" fillId="11" borderId="14" xfId="1" applyFont="1" applyFill="1" applyBorder="1" applyAlignment="1">
      <alignment horizontal="center"/>
    </xf>
    <xf numFmtId="0" fontId="3" fillId="0" borderId="14" xfId="0" applyFont="1" applyBorder="1"/>
    <xf numFmtId="0" fontId="3" fillId="11" borderId="0" xfId="1" applyFont="1" applyFill="1" applyAlignment="1">
      <alignment horizontal="center"/>
    </xf>
    <xf numFmtId="0" fontId="3" fillId="0" borderId="0" xfId="1" applyFont="1"/>
    <xf numFmtId="0" fontId="4" fillId="3" borderId="1" xfId="1" applyFont="1" applyFill="1" applyBorder="1" applyAlignment="1">
      <alignment horizontal="left" vertical="center" wrapText="1"/>
    </xf>
    <xf numFmtId="0" fontId="0" fillId="0" borderId="2" xfId="0" applyBorder="1"/>
    <xf numFmtId="0" fontId="0" fillId="0" borderId="6" xfId="0" applyBorder="1"/>
    <xf numFmtId="0" fontId="5" fillId="0" borderId="3" xfId="0" applyFont="1" applyBorder="1" applyAlignment="1">
      <alignment horizontal="center"/>
    </xf>
    <xf numFmtId="0" fontId="0" fillId="0" borderId="4" xfId="0" applyBorder="1"/>
    <xf numFmtId="0" fontId="0" fillId="0" borderId="5" xfId="0" applyBorder="1"/>
    <xf numFmtId="0" fontId="0" fillId="4" borderId="0" xfId="0" applyFill="1" applyAlignment="1">
      <alignment horizontal="center" vertical="center"/>
    </xf>
    <xf numFmtId="0" fontId="0" fillId="0" borderId="0" xfId="0"/>
    <xf numFmtId="0" fontId="43" fillId="0" borderId="29" xfId="0" applyFont="1" applyBorder="1" applyAlignment="1">
      <alignment horizontal="right" vertical="center" wrapText="1"/>
    </xf>
    <xf numFmtId="0" fontId="44" fillId="0" borderId="0" xfId="0" applyFont="1" applyAlignment="1">
      <alignment wrapText="1"/>
    </xf>
  </cellXfs>
  <cellStyles count="5">
    <cellStyle name="Hyperlink 2" xfId="2" xr:uid="{00000000-0005-0000-0000-000022000000}"/>
    <cellStyle name="Normal 2" xfId="1" xr:uid="{00000000-0005-0000-0000-00000D000000}"/>
    <cellStyle name="Normal 2 2" xfId="3" xr:uid="{00000000-0005-0000-0000-00002E000000}"/>
    <cellStyle name="Percent 2" xfId="4" xr:uid="{00000000-0005-0000-0000-000034000000}"/>
    <cellStyle name="標準" xfId="0" builtinId="0"/>
  </cellStyles>
  <dxfs count="691">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r>
              <a:rPr lang="en-US">
                <a:latin typeface="Meiryo UI" panose="020B0604030504040204" charset="-128"/>
                <a:ea typeface="Meiryo UI" panose="020B0604030504040204" charset="-128"/>
                <a:cs typeface="Meiryo UI" panose="020B0604030504040204" charset="-128"/>
                <a:sym typeface="Meiryo UI" panose="020B0604030504040204" charset="-128"/>
              </a:rPr>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ガバナンス</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DE8B-49BB-9F32-13E93A3ACC33}"/>
            </c:ext>
          </c:extLst>
        </c:ser>
        <c:ser>
          <c:idx val="1"/>
          <c:order val="1"/>
          <c:tx>
            <c:strRef>
              <c:f>Scorecard!$W$13</c:f>
              <c:strCache>
                <c:ptCount val="1"/>
                <c:pt idx="0">
                  <c:v>設計</c:v>
                </c:pt>
              </c:strCache>
            </c:strRef>
          </c:tx>
          <c:spPr>
            <a:solidFill>
              <a:srgbClr val="B75727"/>
            </a:solidFill>
            <a:ln>
              <a:noFill/>
              <a:prstDash val="solid"/>
            </a:ln>
            <a:sp3d/>
          </c:spPr>
          <c:cat>
            <c:strRef>
              <c:f>Scorecard!$U$14:$U$28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DE8B-49BB-9F32-13E93A3ACC33}"/>
            </c:ext>
          </c:extLst>
        </c:ser>
        <c:ser>
          <c:idx val="2"/>
          <c:order val="2"/>
          <c:tx>
            <c:strRef>
              <c:f>Scorecard!$X$13</c:f>
              <c:strCache>
                <c:ptCount val="1"/>
                <c:pt idx="0">
                  <c:v>実装</c:v>
                </c:pt>
              </c:strCache>
            </c:strRef>
          </c:tx>
          <c:spPr>
            <a:solidFill>
              <a:srgbClr val="FFC221"/>
            </a:solidFill>
            <a:ln w="25400">
              <a:noFill/>
              <a:prstDash val="solid"/>
            </a:ln>
            <a:sp3d/>
          </c:spPr>
          <c:cat>
            <c:strRef>
              <c:f>Scorecard!$U$14:$U$28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DE8B-49BB-9F32-13E93A3ACC33}"/>
            </c:ext>
          </c:extLst>
        </c:ser>
        <c:ser>
          <c:idx val="3"/>
          <c:order val="3"/>
          <c:tx>
            <c:strRef>
              <c:f>Scorecard!$Y$13</c:f>
              <c:strCache>
                <c:ptCount val="1"/>
                <c:pt idx="0">
                  <c:v>検証</c:v>
                </c:pt>
              </c:strCache>
            </c:strRef>
          </c:tx>
          <c:spPr>
            <a:solidFill>
              <a:srgbClr val="37793E"/>
            </a:solidFill>
            <a:ln>
              <a:noFill/>
              <a:prstDash val="solid"/>
            </a:ln>
            <a:sp3d/>
          </c:spPr>
          <c:cat>
            <c:strRef>
              <c:f>Scorecard!$U$14:$U$28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DE8B-49BB-9F32-13E93A3ACC33}"/>
            </c:ext>
          </c:extLst>
        </c:ser>
        <c:ser>
          <c:idx val="4"/>
          <c:order val="4"/>
          <c:tx>
            <c:strRef>
              <c:f>Scorecard!$Z$13</c:f>
              <c:strCache>
                <c:ptCount val="1"/>
                <c:pt idx="0">
                  <c:v>運用</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DE8B-49BB-9F32-13E93A3ACC33}"/>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w="9525" cap="flat" cmpd="sng" algn="ctr">
            <a:no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853951552"/>
        <c:crosses val="autoZero"/>
        <c:crossBetween val="between"/>
      </c:valAx>
    </c:plotArea>
    <c:plotVisOnly val="1"/>
    <c:dispBlanksAs val="gap"/>
    <c:showDLblsOverMax val="0"/>
  </c:chart>
  <c:txPr>
    <a:bodyPr/>
    <a:lstStyle/>
    <a:p>
      <a:pPr>
        <a:defRPr lang="ja-JP">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r>
              <a:rPr lang="en-US">
                <a:latin typeface="Meiryo UI" panose="020B0604030504040204" charset="-128"/>
                <a:ea typeface="Meiryo UI" panose="020B0604030504040204" charset="-128"/>
                <a:cs typeface="Meiryo UI" panose="020B0604030504040204" charset="-128"/>
                <a:sym typeface="Meiryo UI" panose="020B0604030504040204" charset="-128"/>
              </a:rPr>
              <a:t>Phase II Score</a:t>
            </a:r>
          </a:p>
        </c:rich>
      </c:tx>
      <c:layout>
        <c:manualLayout>
          <c:xMode val="edge"/>
          <c:yMode val="edge"/>
          <c:x val="0.76723734622399797"/>
          <c:y val="0.91054322690624101"/>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ガバナンス</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D9CE-49A9-A029-395F6F7932B4}"/>
            </c:ext>
          </c:extLst>
        </c:ser>
        <c:ser>
          <c:idx val="34"/>
          <c:order val="1"/>
          <c:tx>
            <c:strRef>
              <c:f>Scorecard!$W$53</c:f>
              <c:strCache>
                <c:ptCount val="1"/>
                <c:pt idx="0">
                  <c:v>設計</c:v>
                </c:pt>
              </c:strCache>
            </c:strRef>
          </c:tx>
          <c:spPr>
            <a:solidFill>
              <a:srgbClr val="B75727"/>
            </a:solidFill>
            <a:ln>
              <a:noFill/>
              <a:prstDash val="solid"/>
            </a:ln>
            <a:sp3d/>
          </c:spPr>
          <c:cat>
            <c:strRef>
              <c:f>Scorecard!$U$54:$U$68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D9CE-49A9-A029-395F6F7932B4}"/>
            </c:ext>
          </c:extLst>
        </c:ser>
        <c:ser>
          <c:idx val="35"/>
          <c:order val="2"/>
          <c:tx>
            <c:strRef>
              <c:f>Scorecard!$X$53</c:f>
              <c:strCache>
                <c:ptCount val="1"/>
                <c:pt idx="0">
                  <c:v>実装</c:v>
                </c:pt>
              </c:strCache>
            </c:strRef>
          </c:tx>
          <c:spPr>
            <a:solidFill>
              <a:srgbClr val="BDBF17"/>
            </a:solidFill>
            <a:ln w="25400">
              <a:noFill/>
              <a:prstDash val="solid"/>
            </a:ln>
            <a:sp3d/>
          </c:spPr>
          <c:cat>
            <c:strRef>
              <c:f>Scorecard!$U$54:$U$68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D9CE-49A9-A029-395F6F7932B4}"/>
            </c:ext>
          </c:extLst>
        </c:ser>
        <c:ser>
          <c:idx val="36"/>
          <c:order val="3"/>
          <c:tx>
            <c:strRef>
              <c:f>Scorecard!$Y$53</c:f>
              <c:strCache>
                <c:ptCount val="1"/>
                <c:pt idx="0">
                  <c:v>検証</c:v>
                </c:pt>
              </c:strCache>
            </c:strRef>
          </c:tx>
          <c:spPr>
            <a:solidFill>
              <a:srgbClr val="37793E"/>
            </a:solidFill>
            <a:ln>
              <a:noFill/>
              <a:prstDash val="solid"/>
            </a:ln>
            <a:sp3d/>
          </c:spPr>
          <c:cat>
            <c:strRef>
              <c:f>Scorecard!$U$54:$U$68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D9CE-49A9-A029-395F6F7932B4}"/>
            </c:ext>
          </c:extLst>
        </c:ser>
        <c:ser>
          <c:idx val="37"/>
          <c:order val="4"/>
          <c:tx>
            <c:strRef>
              <c:f>Scorecard!$Z$53</c:f>
              <c:strCache>
                <c:ptCount val="1"/>
                <c:pt idx="0">
                  <c:v>運用</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D9CE-49A9-A029-395F6F7932B4}"/>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w="9525" cap="flat" cmpd="sng" algn="ctr">
            <a:no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853951552"/>
        <c:crosses val="autoZero"/>
        <c:crossBetween val="between"/>
      </c:valAx>
    </c:plotArea>
    <c:plotVisOnly val="1"/>
    <c:dispBlanksAs val="gap"/>
    <c:showDLblsOverMax val="0"/>
  </c:chart>
  <c:txPr>
    <a:bodyPr/>
    <a:lstStyle/>
    <a:p>
      <a:pPr>
        <a:defRPr lang="ja-JP">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r>
              <a:rPr lang="en-US">
                <a:latin typeface="Meiryo UI" panose="020B0604030504040204" charset="-128"/>
                <a:ea typeface="Meiryo UI" panose="020B0604030504040204" charset="-128"/>
                <a:cs typeface="Meiryo UI" panose="020B0604030504040204" charset="-128"/>
                <a:sym typeface="Meiryo UI" panose="020B0604030504040204" charset="-128"/>
              </a:rPr>
              <a:t>Phase I Score</a:t>
            </a:r>
          </a:p>
        </c:rich>
      </c:tx>
      <c:layout>
        <c:manualLayout>
          <c:xMode val="edge"/>
          <c:yMode val="edge"/>
          <c:x val="0.76723734622399797"/>
          <c:y val="0.91054322690624101"/>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ガバナンス</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27BE-4607-B07D-5B63F2E09143}"/>
            </c:ext>
          </c:extLst>
        </c:ser>
        <c:ser>
          <c:idx val="1"/>
          <c:order val="1"/>
          <c:tx>
            <c:strRef>
              <c:f>Scorecard!$W$33</c:f>
              <c:strCache>
                <c:ptCount val="1"/>
                <c:pt idx="0">
                  <c:v>設計</c:v>
                </c:pt>
              </c:strCache>
            </c:strRef>
          </c:tx>
          <c:spPr>
            <a:solidFill>
              <a:srgbClr val="B75727"/>
            </a:solidFill>
            <a:ln>
              <a:noFill/>
              <a:prstDash val="solid"/>
            </a:ln>
            <a:sp3d/>
          </c:spPr>
          <c:cat>
            <c:strRef>
              <c:f>Scorecard!$U$34:$U$48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27BE-4607-B07D-5B63F2E09143}"/>
            </c:ext>
          </c:extLst>
        </c:ser>
        <c:ser>
          <c:idx val="2"/>
          <c:order val="2"/>
          <c:tx>
            <c:strRef>
              <c:f>Scorecard!$X$33</c:f>
              <c:strCache>
                <c:ptCount val="1"/>
                <c:pt idx="0">
                  <c:v>実装</c:v>
                </c:pt>
              </c:strCache>
            </c:strRef>
          </c:tx>
          <c:spPr>
            <a:solidFill>
              <a:srgbClr val="BDBF17"/>
            </a:solidFill>
            <a:ln w="25400">
              <a:noFill/>
              <a:prstDash val="solid"/>
            </a:ln>
            <a:sp3d/>
          </c:spPr>
          <c:cat>
            <c:strRef>
              <c:f>Scorecard!$U$34:$U$48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27BE-4607-B07D-5B63F2E09143}"/>
            </c:ext>
          </c:extLst>
        </c:ser>
        <c:ser>
          <c:idx val="3"/>
          <c:order val="3"/>
          <c:tx>
            <c:strRef>
              <c:f>Scorecard!$Y$33</c:f>
              <c:strCache>
                <c:ptCount val="1"/>
                <c:pt idx="0">
                  <c:v>検証</c:v>
                </c:pt>
              </c:strCache>
            </c:strRef>
          </c:tx>
          <c:spPr>
            <a:solidFill>
              <a:srgbClr val="37793E"/>
            </a:solidFill>
            <a:ln>
              <a:noFill/>
              <a:prstDash val="solid"/>
            </a:ln>
            <a:sp3d/>
          </c:spPr>
          <c:cat>
            <c:strRef>
              <c:f>Scorecard!$U$34:$U$48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27BE-4607-B07D-5B63F2E09143}"/>
            </c:ext>
          </c:extLst>
        </c:ser>
        <c:ser>
          <c:idx val="4"/>
          <c:order val="4"/>
          <c:tx>
            <c:strRef>
              <c:f>Scorecard!$Z$33</c:f>
              <c:strCache>
                <c:ptCount val="1"/>
                <c:pt idx="0">
                  <c:v>運用</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27BE-4607-B07D-5B63F2E09143}"/>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w="9525" cap="flat" cmpd="sng" algn="ctr">
            <a:no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853951552"/>
        <c:crosses val="autoZero"/>
        <c:crossBetween val="between"/>
      </c:valAx>
    </c:plotArea>
    <c:plotVisOnly val="1"/>
    <c:dispBlanksAs val="gap"/>
    <c:showDLblsOverMax val="0"/>
  </c:chart>
  <c:txPr>
    <a:bodyPr/>
    <a:lstStyle/>
    <a:p>
      <a:pPr>
        <a:defRPr lang="ja-JP">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r>
              <a:rPr lang="en-US">
                <a:latin typeface="Meiryo UI" panose="020B0604030504040204" charset="-128"/>
                <a:ea typeface="Meiryo UI" panose="020B0604030504040204" charset="-128"/>
                <a:cs typeface="Meiryo UI" panose="020B0604030504040204" charset="-128"/>
                <a:sym typeface="Meiryo UI" panose="020B0604030504040204" charset="-128"/>
              </a:rPr>
              <a:t>Phase IV Score</a:t>
            </a:r>
          </a:p>
        </c:rich>
      </c:tx>
      <c:layout>
        <c:manualLayout>
          <c:xMode val="edge"/>
          <c:yMode val="edge"/>
          <c:x val="0.76723734622399797"/>
          <c:y val="0.91054322690624101"/>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ガバナンス</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83D2-427B-98AE-E5FD5BDFE7F4}"/>
            </c:ext>
          </c:extLst>
        </c:ser>
        <c:ser>
          <c:idx val="34"/>
          <c:order val="1"/>
          <c:tx>
            <c:strRef>
              <c:f>Scorecard!$W$93</c:f>
              <c:strCache>
                <c:ptCount val="1"/>
                <c:pt idx="0">
                  <c:v>設計</c:v>
                </c:pt>
              </c:strCache>
            </c:strRef>
          </c:tx>
          <c:spPr>
            <a:solidFill>
              <a:srgbClr val="B75727"/>
            </a:solidFill>
            <a:ln>
              <a:noFill/>
              <a:prstDash val="solid"/>
            </a:ln>
            <a:sp3d/>
          </c:spPr>
          <c:cat>
            <c:strRef>
              <c:f>Scorecard!$U$94:$U$108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83D2-427B-98AE-E5FD5BDFE7F4}"/>
            </c:ext>
          </c:extLst>
        </c:ser>
        <c:ser>
          <c:idx val="35"/>
          <c:order val="2"/>
          <c:tx>
            <c:strRef>
              <c:f>Scorecard!$X$93</c:f>
              <c:strCache>
                <c:ptCount val="1"/>
                <c:pt idx="0">
                  <c:v>実装</c:v>
                </c:pt>
              </c:strCache>
            </c:strRef>
          </c:tx>
          <c:spPr>
            <a:solidFill>
              <a:srgbClr val="BDBF17"/>
            </a:solidFill>
            <a:ln w="25400">
              <a:noFill/>
              <a:prstDash val="solid"/>
            </a:ln>
            <a:sp3d/>
          </c:spPr>
          <c:cat>
            <c:strRef>
              <c:f>Scorecard!$U$94:$U$108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83D2-427B-98AE-E5FD5BDFE7F4}"/>
            </c:ext>
          </c:extLst>
        </c:ser>
        <c:ser>
          <c:idx val="36"/>
          <c:order val="3"/>
          <c:tx>
            <c:strRef>
              <c:f>Scorecard!$Y$93</c:f>
              <c:strCache>
                <c:ptCount val="1"/>
                <c:pt idx="0">
                  <c:v>検証</c:v>
                </c:pt>
              </c:strCache>
            </c:strRef>
          </c:tx>
          <c:spPr>
            <a:solidFill>
              <a:srgbClr val="37793E"/>
            </a:solidFill>
            <a:ln>
              <a:noFill/>
              <a:prstDash val="solid"/>
            </a:ln>
            <a:sp3d/>
          </c:spPr>
          <c:cat>
            <c:strRef>
              <c:f>Scorecard!$U$94:$U$108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83D2-427B-98AE-E5FD5BDFE7F4}"/>
            </c:ext>
          </c:extLst>
        </c:ser>
        <c:ser>
          <c:idx val="37"/>
          <c:order val="4"/>
          <c:tx>
            <c:strRef>
              <c:f>Scorecard!$Z$93</c:f>
              <c:strCache>
                <c:ptCount val="1"/>
                <c:pt idx="0">
                  <c:v>運用</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83D2-427B-98AE-E5FD5BDFE7F4}"/>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w="9525" cap="flat" cmpd="sng" algn="ctr">
            <a:no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853951552"/>
        <c:crosses val="autoZero"/>
        <c:crossBetween val="between"/>
      </c:valAx>
    </c:plotArea>
    <c:plotVisOnly val="1"/>
    <c:dispBlanksAs val="gap"/>
    <c:showDLblsOverMax val="0"/>
  </c:chart>
  <c:txPr>
    <a:bodyPr/>
    <a:lstStyle/>
    <a:p>
      <a:pPr>
        <a:defRPr lang="ja-JP">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600" b="1"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r>
              <a:rPr lang="en-US">
                <a:latin typeface="Meiryo UI" panose="020B0604030504040204" charset="-128"/>
                <a:ea typeface="Meiryo UI" panose="020B0604030504040204" charset="-128"/>
                <a:cs typeface="Meiryo UI" panose="020B0604030504040204" charset="-128"/>
                <a:sym typeface="Meiryo UI" panose="020B0604030504040204" charset="-128"/>
              </a:rPr>
              <a:t>Phase III Score</a:t>
            </a:r>
          </a:p>
        </c:rich>
      </c:tx>
      <c:layout>
        <c:manualLayout>
          <c:xMode val="edge"/>
          <c:yMode val="edge"/>
          <c:x val="0.76723734622399797"/>
          <c:y val="0.91054322690624101"/>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ガバナンス</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54C2-4F8E-8EC9-4172665E98CD}"/>
            </c:ext>
          </c:extLst>
        </c:ser>
        <c:ser>
          <c:idx val="34"/>
          <c:order val="1"/>
          <c:tx>
            <c:strRef>
              <c:f>Scorecard!$W$72</c:f>
              <c:strCache>
                <c:ptCount val="1"/>
                <c:pt idx="0">
                  <c:v>設計</c:v>
                </c:pt>
              </c:strCache>
            </c:strRef>
          </c:tx>
          <c:spPr>
            <a:solidFill>
              <a:srgbClr val="B75727"/>
            </a:solidFill>
            <a:ln>
              <a:noFill/>
              <a:prstDash val="solid"/>
            </a:ln>
            <a:sp3d/>
          </c:spPr>
          <c:cat>
            <c:strRef>
              <c:f>Scorecard!$U$73:$U$87</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54C2-4F8E-8EC9-4172665E98CD}"/>
            </c:ext>
          </c:extLst>
        </c:ser>
        <c:ser>
          <c:idx val="35"/>
          <c:order val="2"/>
          <c:tx>
            <c:strRef>
              <c:f>Scorecard!$X$72</c:f>
              <c:strCache>
                <c:ptCount val="1"/>
                <c:pt idx="0">
                  <c:v>実装</c:v>
                </c:pt>
              </c:strCache>
            </c:strRef>
          </c:tx>
          <c:spPr>
            <a:solidFill>
              <a:srgbClr val="BDBF17"/>
            </a:solidFill>
            <a:ln w="25400">
              <a:noFill/>
              <a:prstDash val="solid"/>
            </a:ln>
            <a:sp3d/>
          </c:spPr>
          <c:cat>
            <c:strRef>
              <c:f>Scorecard!$U$73:$U$87</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54C2-4F8E-8EC9-4172665E98CD}"/>
            </c:ext>
          </c:extLst>
        </c:ser>
        <c:ser>
          <c:idx val="36"/>
          <c:order val="3"/>
          <c:tx>
            <c:strRef>
              <c:f>Scorecard!$Y$72</c:f>
              <c:strCache>
                <c:ptCount val="1"/>
                <c:pt idx="0">
                  <c:v>検証</c:v>
                </c:pt>
              </c:strCache>
            </c:strRef>
          </c:tx>
          <c:spPr>
            <a:solidFill>
              <a:srgbClr val="37793E"/>
            </a:solidFill>
            <a:ln>
              <a:noFill/>
              <a:prstDash val="solid"/>
            </a:ln>
            <a:sp3d/>
          </c:spPr>
          <c:cat>
            <c:strRef>
              <c:f>Scorecard!$U$73:$U$87</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54C2-4F8E-8EC9-4172665E98CD}"/>
            </c:ext>
          </c:extLst>
        </c:ser>
        <c:ser>
          <c:idx val="37"/>
          <c:order val="4"/>
          <c:tx>
            <c:strRef>
              <c:f>Scorecard!$Z$72</c:f>
              <c:strCache>
                <c:ptCount val="1"/>
                <c:pt idx="0">
                  <c:v>運用</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54C2-4F8E-8EC9-4172665E98CD}"/>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w="9525" cap="flat" cmpd="sng" algn="ctr">
            <a:noFill/>
            <a:prstDash val="solid"/>
            <a:round/>
          </a:ln>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853951552"/>
        <c:crosses val="autoZero"/>
        <c:crossBetween val="between"/>
      </c:valAx>
    </c:plotArea>
    <c:plotVisOnly val="1"/>
    <c:dispBlanksAs val="gap"/>
    <c:showDLblsOverMax val="0"/>
  </c:chart>
  <c:txPr>
    <a:bodyPr/>
    <a:lstStyle/>
    <a:p>
      <a:pPr>
        <a:defRPr lang="ja-JP">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1E80-41FA-9C6F-61AF2141221C}"/>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9978-4EFE-A4C9-641FC81C712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7D0-4B82-8348-89C933F0009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B30-488B-A354-E477DA0E8C4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5B5-414F-87C0-1598E10FBD2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DCF-4D3F-A856-1BB113B8AC9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EA63-4478-8812-34E1B00220B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7BB-4BAC-B5E4-5323227604C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504-4FA5-9FDB-631E14E2CFF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54A-4309-9DCF-5DEC846BBB0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ECB-40BF-AC88-2D55095ED15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9E7-4C9A-B8C9-E2E7CB85B261}"/>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8FD-4F41-B9B0-B89265513A5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'Roadmap Chart'!$AA$11</c:f>
              <c:strCache>
                <c:ptCount val="1"/>
                <c:pt idx="0">
                  <c:v>フェーズ 4</c:v>
                </c:pt>
              </c:strCache>
            </c:strRef>
          </c:tx>
          <c:spPr>
            <a:solidFill>
              <a:schemeClr val="accent3"/>
            </a:solidFill>
            <a:ln>
              <a:solidFill>
                <a:schemeClr val="accent3"/>
              </a:solidFill>
              <a:prstDash val="solid"/>
            </a:ln>
          </c:spPr>
          <c:cat>
            <c:strRef>
              <c:f>'Roadmap Chart'!$Z$12:$Z$26</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189-4EB1-95DC-EF5ACE94928A}"/>
            </c:ext>
          </c:extLst>
        </c:ser>
        <c:ser>
          <c:idx val="1"/>
          <c:order val="1"/>
          <c:tx>
            <c:strRef>
              <c:f>'Roadmap Chart'!$AB$11</c:f>
              <c:strCache>
                <c:ptCount val="1"/>
                <c:pt idx="0">
                  <c:v>フェーズ 3</c:v>
                </c:pt>
              </c:strCache>
            </c:strRef>
          </c:tx>
          <c:spPr>
            <a:solidFill>
              <a:srgbClr val="00B0F0"/>
            </a:solidFill>
            <a:ln>
              <a:noFill/>
              <a:prstDash val="solid"/>
            </a:ln>
          </c:spPr>
          <c:cat>
            <c:strRef>
              <c:f>'Roadmap Chart'!$Z$12:$Z$26</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189-4EB1-95DC-EF5ACE94928A}"/>
            </c:ext>
          </c:extLst>
        </c:ser>
        <c:ser>
          <c:idx val="2"/>
          <c:order val="2"/>
          <c:tx>
            <c:strRef>
              <c:f>'Roadmap Chart'!$AC$11</c:f>
              <c:strCache>
                <c:ptCount val="1"/>
                <c:pt idx="0">
                  <c:v>フェーズ 2</c:v>
                </c:pt>
              </c:strCache>
            </c:strRef>
          </c:tx>
          <c:spPr>
            <a:solidFill>
              <a:srgbClr val="FFC000"/>
            </a:solidFill>
            <a:ln>
              <a:noFill/>
              <a:prstDash val="solid"/>
            </a:ln>
          </c:spPr>
          <c:cat>
            <c:strRef>
              <c:f>'Roadmap Chart'!$Z$12:$Z$26</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A189-4EB1-95DC-EF5ACE94928A}"/>
            </c:ext>
          </c:extLst>
        </c:ser>
        <c:ser>
          <c:idx val="3"/>
          <c:order val="3"/>
          <c:tx>
            <c:strRef>
              <c:f>'Roadmap Chart'!$AD$11</c:f>
              <c:strCache>
                <c:ptCount val="1"/>
                <c:pt idx="0">
                  <c:v>フェーズ 1</c:v>
                </c:pt>
              </c:strCache>
            </c:strRef>
          </c:tx>
          <c:spPr>
            <a:solidFill>
              <a:schemeClr val="accent2"/>
            </a:solidFill>
            <a:ln>
              <a:solidFill>
                <a:schemeClr val="accent2"/>
              </a:solidFill>
              <a:prstDash val="solid"/>
            </a:ln>
          </c:spPr>
          <c:cat>
            <c:strRef>
              <c:f>'Roadmap Chart'!$Z$12:$Z$26</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A189-4EB1-95DC-EF5ACE94928A}"/>
            </c:ext>
          </c:extLst>
        </c:ser>
        <c:ser>
          <c:idx val="4"/>
          <c:order val="4"/>
          <c:tx>
            <c:strRef>
              <c:f>'Roadmap Chart'!$AE$11</c:f>
              <c:strCache>
                <c:ptCount val="1"/>
                <c:pt idx="0">
                  <c:v>開始時点</c:v>
                </c:pt>
              </c:strCache>
            </c:strRef>
          </c:tx>
          <c:spPr>
            <a:solidFill>
              <a:schemeClr val="bg2">
                <a:lumMod val="90000"/>
              </a:schemeClr>
            </a:solidFill>
            <a:ln>
              <a:noFill/>
              <a:prstDash val="solid"/>
            </a:ln>
          </c:spPr>
          <c:cat>
            <c:strRef>
              <c:f>'Roadmap Chart'!$Z$12:$Z$26</c:f>
              <c:strCache>
                <c:ptCount val="15"/>
                <c:pt idx="0">
                  <c:v>戦略と指標</c:v>
                </c:pt>
                <c:pt idx="1">
                  <c:v>ポリシーとコンプライアンス</c:v>
                </c:pt>
                <c:pt idx="2">
                  <c:v>教育とガイダンス</c:v>
                </c:pt>
                <c:pt idx="3">
                  <c:v>脅威の評価</c:v>
                </c:pt>
                <c:pt idx="4">
                  <c:v>セキュリティ要件</c:v>
                </c:pt>
                <c:pt idx="5">
                  <c:v>安全なアーキテクチャ</c:v>
                </c:pt>
                <c:pt idx="6">
                  <c:v>安全なビルド</c:v>
                </c:pt>
                <c:pt idx="7">
                  <c:v>安全なデプロイ</c:v>
                </c:pt>
                <c:pt idx="8">
                  <c:v>不具合の管理</c:v>
                </c:pt>
                <c:pt idx="9">
                  <c:v>アーキテクチャの評価</c:v>
                </c:pt>
                <c:pt idx="10">
                  <c:v>要件のテスト</c:v>
                </c:pt>
                <c:pt idx="11">
                  <c:v>セキュリティテスト</c:v>
                </c:pt>
                <c:pt idx="12">
                  <c:v>インシデントの管理</c:v>
                </c:pt>
                <c:pt idx="13">
                  <c:v>環境の管理</c:v>
                </c:pt>
                <c:pt idx="14">
                  <c:v>運用上の管理</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A189-4EB1-95DC-EF5ACE94928A}"/>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ja-JP" sz="1000" b="1" i="0" u="none" strike="noStrike" kern="1200" baseline="0">
                <a:solidFill>
                  <a:schemeClr val="tx1"/>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rot="-60000000" spcFirstLastPara="0" vertOverflow="ellipsis" vert="horz" wrap="square" anchor="ctr" anchorCtr="1"/>
          <a:lstStyle/>
          <a:p>
            <a:pPr>
              <a:defRPr lang="ja-JP" sz="1100" b="0" i="0" u="none" strike="noStrike" kern="1200" baseline="0">
                <a:solidFill>
                  <a:schemeClr val="tx1"/>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crossAx val="-1708641200"/>
        <c:crosses val="autoZero"/>
        <c:crossBetween val="between"/>
        <c:majorUnit val="1"/>
      </c:valAx>
    </c:plotArea>
    <c:legend>
      <c:legendPos val="r"/>
      <c:legendEntry>
        <c:idx val="0"/>
        <c:txPr>
          <a:bodyPr rot="0" spcFirstLastPara="0" vertOverflow="ellipsis" vert="horz" wrap="square" anchor="ctr" anchorCtr="1"/>
          <a:lstStyle/>
          <a:p>
            <a:pPr>
              <a:defRPr lang="ja-JP" sz="1000" b="0" i="0" u="none" strike="noStrike" kern="1200" baseline="0">
                <a:solidFill>
                  <a:schemeClr val="tx1"/>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legendEntry>
      <c:legendEntry>
        <c:idx val="1"/>
        <c:txPr>
          <a:bodyPr rot="0" spcFirstLastPara="0" vertOverflow="ellipsis" vert="horz" wrap="square" anchor="ctr" anchorCtr="1"/>
          <a:lstStyle/>
          <a:p>
            <a:pPr>
              <a:defRPr lang="ja-JP" sz="1000" b="0" i="0" u="none" strike="noStrike" kern="1200" baseline="0">
                <a:solidFill>
                  <a:schemeClr val="tx1"/>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legendEntry>
      <c:legendEntry>
        <c:idx val="2"/>
        <c:txPr>
          <a:bodyPr rot="0" spcFirstLastPara="0" vertOverflow="ellipsis" vert="horz" wrap="square" anchor="ctr" anchorCtr="1"/>
          <a:lstStyle/>
          <a:p>
            <a:pPr>
              <a:defRPr lang="ja-JP" sz="1000" b="0" i="0" u="none" strike="noStrike" kern="1200" baseline="0">
                <a:solidFill>
                  <a:schemeClr val="tx1"/>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legendEntry>
      <c:legendEntry>
        <c:idx val="3"/>
        <c:txPr>
          <a:bodyPr rot="0" spcFirstLastPara="0" vertOverflow="ellipsis" vert="horz" wrap="square" anchor="ctr" anchorCtr="1"/>
          <a:lstStyle/>
          <a:p>
            <a:pPr>
              <a:defRPr lang="ja-JP" sz="1000" b="0" i="0" u="none" strike="noStrike" kern="1200" baseline="0">
                <a:solidFill>
                  <a:schemeClr val="tx1"/>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legendEntry>
      <c:legendEntry>
        <c:idx val="4"/>
        <c:txPr>
          <a:bodyPr rot="0" spcFirstLastPara="0" vertOverflow="ellipsis" vert="horz" wrap="square" anchor="ctr" anchorCtr="1"/>
          <a:lstStyle/>
          <a:p>
            <a:pPr>
              <a:defRPr lang="ja-JP" sz="1000" b="0" i="0" u="none" strike="noStrike" kern="1200" baseline="0">
                <a:solidFill>
                  <a:schemeClr val="tx1"/>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legendEntry>
      <c:overlay val="0"/>
      <c:txPr>
        <a:bodyPr rot="0" spcFirstLastPara="0" vertOverflow="ellipsis" vert="horz" wrap="square" anchor="ctr" anchorCtr="1"/>
        <a:lstStyle/>
        <a:p>
          <a:pPr>
            <a:defRPr lang="ja-JP" sz="1000" b="0" i="0" u="none" strike="noStrike" kern="1200" baseline="0">
              <a:solidFill>
                <a:schemeClr val="tx1"/>
              </a:solidFill>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legend>
    <c:plotVisOnly val="1"/>
    <c:dispBlanksAs val="gap"/>
    <c:showDLblsOverMax val="0"/>
  </c:chart>
  <c:txPr>
    <a:bodyPr/>
    <a:lstStyle/>
    <a:p>
      <a:pPr>
        <a:defRPr lang="ja-JP">
          <a:latin typeface="Meiryo UI" panose="020B0604030504040204" charset="-128"/>
          <a:ea typeface="Meiryo UI" panose="020B0604030504040204" charset="-128"/>
          <a:cs typeface="Meiryo UI" panose="020B0604030504040204" charset="-128"/>
          <a:sym typeface="Meiryo UI" panose="020B0604030504040204" charset="-128"/>
        </a:defRPr>
      </a:pPr>
      <a:endParaRPr lang="ja-JP"/>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365-4004-AB68-1D3F93BA36C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47D-4624-A954-64527092D8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5F7-4B59-B6E0-C29237AADD1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txPr>
          <a:bodyPr rot="-60000000" spcFirstLastPara="0" vertOverflow="ellipsis" vert="horz" wrap="square" anchor="ctr" anchorCtr="1"/>
          <a:lstStyle/>
          <a:p>
            <a:pPr>
              <a:defRPr lang="ja-JP" sz="1000" b="0" i="0" u="none" strike="noStrike" kern="1200" baseline="0">
                <a:solidFill>
                  <a:schemeClr val="tx1"/>
                </a:solidFill>
                <a:latin typeface="+mn-lt"/>
                <a:ea typeface="+mn-ea"/>
                <a:cs typeface="+mn-cs"/>
              </a:defRPr>
            </a:pPr>
            <a:endParaRPr lang="ja-JP"/>
          </a:p>
        </c:txPr>
        <c:crossAx val="10"/>
        <c:crosses val="autoZero"/>
        <c:crossBetween val="between"/>
      </c:valAx>
    </c:plotArea>
    <c:plotVisOnly val="1"/>
    <c:dispBlanksAs val="zero"/>
    <c:showDLblsOverMax val="0"/>
  </c:chart>
  <c:txPr>
    <a:bodyPr/>
    <a:lstStyle/>
    <a:p>
      <a:pPr>
        <a:defRPr lang="ja-JP"/>
      </a:pPr>
      <a:endParaRPr lang="ja-JP"/>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133350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heetViews>
  <sheetFormatPr defaultColWidth="8.77734375" defaultRowHeight="14.4" x14ac:dyDescent="0.35"/>
  <cols>
    <col min="1" max="1" width="22.77734375" style="292" customWidth="1"/>
    <col min="2" max="2" width="100.44140625" style="292" customWidth="1"/>
    <col min="3" max="3" width="8.77734375" style="292" customWidth="1"/>
    <col min="4" max="16384" width="8.77734375" style="292"/>
  </cols>
  <sheetData>
    <row r="1" spans="1:2" s="291" customFormat="1" ht="25.05" customHeight="1" x14ac:dyDescent="0.5">
      <c r="A1" s="293" t="s">
        <v>0</v>
      </c>
      <c r="B1" s="293"/>
    </row>
    <row r="2" spans="1:2" x14ac:dyDescent="0.35">
      <c r="A2" s="294"/>
      <c r="B2" s="294"/>
    </row>
    <row r="3" spans="1:2" x14ac:dyDescent="0.35">
      <c r="A3" s="294" t="s">
        <v>1</v>
      </c>
      <c r="B3" s="300" t="s">
        <v>2</v>
      </c>
    </row>
    <row r="4" spans="1:2" x14ac:dyDescent="0.35">
      <c r="A4" s="294"/>
      <c r="B4" s="294"/>
    </row>
    <row r="5" spans="1:2" ht="42" customHeight="1" x14ac:dyDescent="0.35">
      <c r="A5" s="294" t="s">
        <v>3</v>
      </c>
      <c r="B5" s="295" t="s">
        <v>4</v>
      </c>
    </row>
    <row r="7" spans="1:2" x14ac:dyDescent="0.35">
      <c r="A7" s="294" t="s">
        <v>5</v>
      </c>
      <c r="B7" s="294" t="s">
        <v>6</v>
      </c>
    </row>
    <row r="8" spans="1:2" ht="42" customHeight="1" x14ac:dyDescent="0.35">
      <c r="A8" s="294"/>
      <c r="B8" s="295" t="s">
        <v>7</v>
      </c>
    </row>
    <row r="35" spans="1:2" x14ac:dyDescent="0.35">
      <c r="A35" s="294" t="s">
        <v>8</v>
      </c>
      <c r="B35" s="294" t="s">
        <v>9</v>
      </c>
    </row>
    <row r="36" spans="1:2" x14ac:dyDescent="0.35">
      <c r="A36" s="294" t="s">
        <v>10</v>
      </c>
      <c r="B36" s="294" t="s">
        <v>11</v>
      </c>
    </row>
    <row r="37" spans="1:2" x14ac:dyDescent="0.35">
      <c r="A37" s="294" t="s">
        <v>12</v>
      </c>
      <c r="B37" s="294" t="s">
        <v>13</v>
      </c>
    </row>
    <row r="39" spans="1:2" x14ac:dyDescent="0.35">
      <c r="A39" s="294" t="s">
        <v>8</v>
      </c>
      <c r="B39" s="294" t="s">
        <v>14</v>
      </c>
    </row>
    <row r="40" spans="1:2" x14ac:dyDescent="0.35">
      <c r="A40" s="294" t="s">
        <v>10</v>
      </c>
      <c r="B40" s="294" t="s">
        <v>15</v>
      </c>
    </row>
    <row r="41" spans="1:2" x14ac:dyDescent="0.35">
      <c r="A41" s="294"/>
      <c r="B41" s="294"/>
    </row>
    <row r="42" spans="1:2" x14ac:dyDescent="0.35">
      <c r="A42" s="294" t="s">
        <v>8</v>
      </c>
      <c r="B42" s="294" t="s">
        <v>16</v>
      </c>
    </row>
    <row r="43" spans="1:2" x14ac:dyDescent="0.35">
      <c r="A43" s="294" t="s">
        <v>17</v>
      </c>
      <c r="B43" s="294" t="s">
        <v>18</v>
      </c>
    </row>
    <row r="44" spans="1:2" x14ac:dyDescent="0.35">
      <c r="A44" s="294" t="s">
        <v>12</v>
      </c>
      <c r="B44" s="294" t="s">
        <v>19</v>
      </c>
    </row>
    <row r="45" spans="1:2" x14ac:dyDescent="0.35">
      <c r="A45" s="294"/>
      <c r="B45" s="294"/>
    </row>
    <row r="46" spans="1:2" x14ac:dyDescent="0.35">
      <c r="A46" s="294" t="s">
        <v>8</v>
      </c>
      <c r="B46" s="294" t="s">
        <v>20</v>
      </c>
    </row>
    <row r="47" spans="1:2" x14ac:dyDescent="0.35">
      <c r="A47" s="294" t="s">
        <v>21</v>
      </c>
      <c r="B47" s="294" t="s">
        <v>22</v>
      </c>
    </row>
    <row r="48" spans="1:2" x14ac:dyDescent="0.35">
      <c r="A48" s="294" t="s">
        <v>12</v>
      </c>
      <c r="B48" s="294"/>
    </row>
    <row r="49" spans="1:3" x14ac:dyDescent="0.35">
      <c r="A49" s="294"/>
      <c r="B49" s="294"/>
    </row>
    <row r="50" spans="1:3" ht="28.05" customHeight="1" x14ac:dyDescent="0.35">
      <c r="A50" s="296" t="s">
        <v>23</v>
      </c>
      <c r="B50" s="297" t="s">
        <v>24</v>
      </c>
      <c r="C50" s="298"/>
    </row>
    <row r="51" spans="1:3" x14ac:dyDescent="0.35">
      <c r="A51" s="296"/>
      <c r="B51" s="296" t="s">
        <v>25</v>
      </c>
      <c r="C51" s="298"/>
    </row>
    <row r="52" spans="1:3" x14ac:dyDescent="0.35">
      <c r="A52" s="296"/>
      <c r="B52" s="299" t="s">
        <v>26</v>
      </c>
      <c r="C52" s="298"/>
    </row>
  </sheetData>
  <sheetProtection sheet="1" objects="1" scenarios="1"/>
  <phoneticPr fontId="42"/>
  <pageMargins left="0.74803149606299202" right="0.74803149606299202" top="0.39370078740157499" bottom="0.39370078740157499" header="0.511811023622047" footer="0.511811023622047"/>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9.109375" defaultRowHeight="13.2" x14ac:dyDescent="0.25"/>
  <cols>
    <col min="2" max="2" width="112.109375" customWidth="1"/>
  </cols>
  <sheetData>
    <row r="1" spans="1:2" ht="27" x14ac:dyDescent="0.25">
      <c r="A1" s="285" t="s">
        <v>0</v>
      </c>
      <c r="B1" s="285"/>
    </row>
    <row r="2" spans="1:2" ht="14.4" x14ac:dyDescent="0.25">
      <c r="A2" s="286"/>
      <c r="B2" s="286"/>
    </row>
    <row r="3" spans="1:2" ht="72" customHeight="1" x14ac:dyDescent="0.25">
      <c r="A3" s="287" t="s">
        <v>27</v>
      </c>
      <c r="B3" s="301" t="s">
        <v>28</v>
      </c>
    </row>
    <row r="4" spans="1:2" ht="14.4" x14ac:dyDescent="0.25">
      <c r="A4" s="288"/>
      <c r="B4" s="288"/>
    </row>
    <row r="5" spans="1:2" ht="14.4" x14ac:dyDescent="0.25">
      <c r="A5" s="288"/>
      <c r="B5" s="289"/>
    </row>
    <row r="6" spans="1:2" ht="14.4" x14ac:dyDescent="0.35">
      <c r="A6" s="290"/>
      <c r="B6" s="290"/>
    </row>
    <row r="7" spans="1:2" ht="14.4" x14ac:dyDescent="0.25">
      <c r="A7" s="288"/>
      <c r="B7" s="288"/>
    </row>
    <row r="8" spans="1:2" ht="14.4" x14ac:dyDescent="0.25">
      <c r="A8" s="288"/>
      <c r="B8" s="289"/>
    </row>
  </sheetData>
  <phoneticPr fontId="4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0"/>
  <sheetViews>
    <sheetView tabSelected="1" topLeftCell="B3" workbookViewId="0">
      <selection activeCell="B25" sqref="B25:B30"/>
    </sheetView>
  </sheetViews>
  <sheetFormatPr defaultColWidth="8.77734375" defaultRowHeight="15" x14ac:dyDescent="0.3"/>
  <cols>
    <col min="1" max="1" width="10.33203125" style="74" hidden="1" customWidth="1"/>
    <col min="2" max="2" width="14.33203125" style="4" customWidth="1"/>
    <col min="3" max="3" width="7.33203125" style="225" customWidth="1"/>
    <col min="4" max="4" width="107.77734375" style="5" customWidth="1"/>
    <col min="5" max="5" width="5.21875" style="76" hidden="1" customWidth="1"/>
    <col min="6" max="6" width="33.33203125" style="77" customWidth="1"/>
    <col min="7" max="7" width="8.6640625" style="74" hidden="1" customWidth="1"/>
    <col min="8" max="8" width="8.6640625" style="78" hidden="1" customWidth="1"/>
    <col min="9" max="9" width="33.33203125" style="4" customWidth="1"/>
    <col min="10" max="10" width="15" style="79" customWidth="1"/>
    <col min="11" max="11" width="15" style="4" customWidth="1"/>
    <col min="12" max="12" width="26" style="4" customWidth="1"/>
    <col min="13" max="13" width="24.44140625" style="4" customWidth="1"/>
    <col min="14" max="14" width="26.6640625" style="4" customWidth="1"/>
    <col min="15" max="15" width="25.6640625" style="4" customWidth="1"/>
    <col min="16" max="16" width="28.6640625" style="4" customWidth="1"/>
    <col min="17" max="26" width="15" style="4" customWidth="1"/>
    <col min="27" max="16384" width="8.77734375" style="4"/>
  </cols>
  <sheetData>
    <row r="1" spans="1:26" ht="18" customHeight="1" x14ac:dyDescent="0.35">
      <c r="B1" s="302" t="str">
        <f>CONCATENATE("SAMM 評価インタビュー: ",D10," , ",D11)</f>
        <v xml:space="preserve">SAMM 評価インタビュー:  , </v>
      </c>
      <c r="C1" s="303"/>
      <c r="D1" s="304"/>
      <c r="E1" s="305"/>
      <c r="F1" s="306"/>
      <c r="G1" s="307"/>
      <c r="H1" s="308"/>
      <c r="I1" s="309"/>
      <c r="J1" s="151"/>
      <c r="K1" s="85"/>
      <c r="L1" s="85"/>
      <c r="M1" s="85"/>
      <c r="N1" s="85"/>
      <c r="O1" s="85"/>
      <c r="P1" s="85"/>
      <c r="Q1" s="85"/>
      <c r="R1" s="85"/>
      <c r="S1" s="85"/>
      <c r="T1" s="85"/>
      <c r="U1" s="85"/>
      <c r="V1" s="85"/>
      <c r="W1" s="85"/>
      <c r="X1" s="85"/>
      <c r="Y1" s="85"/>
      <c r="Z1" s="85"/>
    </row>
    <row r="2" spans="1:26" ht="15" customHeight="1" x14ac:dyDescent="0.3">
      <c r="B2" s="85"/>
      <c r="C2" s="226"/>
      <c r="D2" s="85"/>
      <c r="E2" s="86"/>
      <c r="F2" s="87"/>
      <c r="G2" s="86"/>
      <c r="H2" s="88"/>
      <c r="I2" s="258"/>
      <c r="J2" s="151"/>
      <c r="K2" s="85"/>
      <c r="L2" s="85"/>
      <c r="M2" s="85"/>
      <c r="N2" s="85"/>
      <c r="O2" s="85"/>
      <c r="P2" s="85"/>
      <c r="Q2" s="85"/>
      <c r="R2" s="85"/>
      <c r="S2" s="85"/>
      <c r="T2" s="85"/>
      <c r="U2" s="85"/>
      <c r="V2" s="85"/>
      <c r="W2" s="85"/>
      <c r="X2" s="85"/>
      <c r="Y2" s="85"/>
      <c r="Z2" s="85"/>
    </row>
    <row r="3" spans="1:26" x14ac:dyDescent="0.3">
      <c r="B3" s="310" t="s">
        <v>29</v>
      </c>
      <c r="C3" s="311"/>
      <c r="D3" s="311"/>
      <c r="E3" s="311"/>
      <c r="F3" s="311"/>
      <c r="G3" s="311"/>
      <c r="H3" s="311"/>
      <c r="I3" s="312"/>
      <c r="J3" s="151"/>
      <c r="K3" s="85"/>
      <c r="L3" s="85"/>
      <c r="M3" s="85"/>
      <c r="N3" s="85"/>
      <c r="O3" s="85"/>
      <c r="P3" s="85"/>
      <c r="Q3" s="85"/>
      <c r="R3" s="85"/>
      <c r="S3" s="85"/>
      <c r="T3" s="85"/>
      <c r="U3" s="85"/>
      <c r="V3" s="85"/>
      <c r="W3" s="85"/>
      <c r="X3" s="85"/>
      <c r="Y3" s="85"/>
      <c r="Z3" s="85"/>
    </row>
    <row r="4" spans="1:26" x14ac:dyDescent="0.3">
      <c r="B4" s="313" t="s">
        <v>30</v>
      </c>
      <c r="C4" s="314"/>
      <c r="D4" s="314"/>
      <c r="E4" s="314"/>
      <c r="F4" s="314"/>
      <c r="G4" s="314"/>
      <c r="H4" s="314"/>
      <c r="I4" s="315"/>
      <c r="J4" s="151"/>
      <c r="K4" s="85"/>
      <c r="L4" s="85"/>
      <c r="M4" s="85"/>
      <c r="N4" s="85"/>
      <c r="O4" s="85"/>
      <c r="P4" s="85"/>
      <c r="Q4" s="85"/>
      <c r="R4" s="85"/>
      <c r="S4" s="85"/>
      <c r="T4" s="85"/>
      <c r="U4" s="85"/>
      <c r="V4" s="85"/>
      <c r="W4" s="85"/>
      <c r="X4" s="85"/>
      <c r="Y4" s="85"/>
      <c r="Z4" s="85"/>
    </row>
    <row r="5" spans="1:26" x14ac:dyDescent="0.3">
      <c r="B5" s="316" t="s">
        <v>31</v>
      </c>
      <c r="C5" s="317"/>
      <c r="D5" s="318"/>
      <c r="E5" s="319"/>
      <c r="F5" s="320"/>
      <c r="G5" s="321"/>
      <c r="H5" s="322"/>
      <c r="I5" s="323"/>
      <c r="J5" s="151"/>
      <c r="K5" s="85"/>
      <c r="L5" s="85"/>
      <c r="M5" s="85"/>
      <c r="N5" s="85"/>
      <c r="O5" s="85"/>
      <c r="P5" s="85"/>
      <c r="Q5" s="85"/>
      <c r="R5" s="85"/>
      <c r="S5" s="85"/>
      <c r="T5" s="85"/>
      <c r="U5" s="85"/>
      <c r="V5" s="85"/>
      <c r="W5" s="85"/>
      <c r="X5" s="85"/>
      <c r="Y5" s="85"/>
      <c r="Z5" s="85"/>
    </row>
    <row r="6" spans="1:26" x14ac:dyDescent="0.3">
      <c r="B6" s="316" t="s">
        <v>32</v>
      </c>
      <c r="C6" s="317"/>
      <c r="D6" s="318"/>
      <c r="E6" s="319"/>
      <c r="F6" s="320"/>
      <c r="G6" s="321"/>
      <c r="H6" s="322"/>
      <c r="I6" s="323"/>
      <c r="J6" s="151"/>
      <c r="K6" s="85"/>
      <c r="L6" s="85"/>
      <c r="M6" s="85"/>
      <c r="N6" s="85"/>
      <c r="O6" s="85"/>
      <c r="P6" s="85"/>
      <c r="Q6" s="85"/>
      <c r="R6" s="85"/>
      <c r="S6" s="85"/>
      <c r="T6" s="85"/>
      <c r="U6" s="85"/>
      <c r="V6" s="85"/>
      <c r="W6" s="85"/>
      <c r="X6" s="85"/>
      <c r="Y6" s="85"/>
      <c r="Z6" s="85"/>
    </row>
    <row r="7" spans="1:26" x14ac:dyDescent="0.3">
      <c r="B7" s="316" t="s">
        <v>33</v>
      </c>
      <c r="C7" s="317"/>
      <c r="D7" s="318"/>
      <c r="E7" s="319"/>
      <c r="F7" s="320"/>
      <c r="G7" s="321"/>
      <c r="H7" s="322"/>
      <c r="I7" s="323"/>
      <c r="J7" s="151"/>
      <c r="K7" s="85"/>
      <c r="L7" s="85"/>
      <c r="M7" s="85"/>
      <c r="N7" s="85"/>
      <c r="O7" s="85"/>
      <c r="P7" s="85"/>
      <c r="Q7" s="85"/>
      <c r="R7" s="85"/>
      <c r="S7" s="85"/>
      <c r="T7" s="85"/>
      <c r="U7" s="85"/>
      <c r="V7" s="85"/>
      <c r="W7" s="85"/>
      <c r="X7" s="85"/>
      <c r="Y7" s="85"/>
      <c r="Z7" s="85"/>
    </row>
    <row r="8" spans="1:26" ht="15" customHeight="1" x14ac:dyDescent="0.3">
      <c r="B8" s="324" t="s">
        <v>34</v>
      </c>
      <c r="C8" s="325"/>
      <c r="D8" s="325"/>
      <c r="E8" s="325"/>
      <c r="F8" s="325"/>
      <c r="G8" s="325"/>
      <c r="H8" s="325"/>
      <c r="I8" s="326"/>
      <c r="J8" s="151"/>
      <c r="K8" s="85"/>
      <c r="L8" s="85"/>
      <c r="M8" s="85"/>
      <c r="N8" s="85"/>
      <c r="O8" s="85"/>
      <c r="P8" s="85"/>
      <c r="Q8" s="85"/>
      <c r="R8" s="85"/>
      <c r="S8" s="85"/>
      <c r="T8" s="85"/>
      <c r="U8" s="85"/>
      <c r="V8" s="85"/>
      <c r="W8" s="85"/>
      <c r="X8" s="85"/>
      <c r="Y8" s="85"/>
      <c r="Z8" s="85"/>
    </row>
    <row r="9" spans="1:26" ht="15" customHeight="1" x14ac:dyDescent="0.3">
      <c r="B9" s="85"/>
      <c r="C9" s="226"/>
      <c r="D9" s="85"/>
      <c r="E9" s="86"/>
      <c r="F9" s="87"/>
      <c r="G9" s="86"/>
      <c r="H9" s="88"/>
      <c r="I9" s="258"/>
      <c r="J9" s="151"/>
      <c r="K9" s="85"/>
      <c r="L9" s="85"/>
      <c r="M9" s="85"/>
      <c r="N9" s="85"/>
      <c r="O9" s="85"/>
      <c r="P9" s="85"/>
      <c r="Q9" s="85"/>
      <c r="R9" s="85"/>
      <c r="S9" s="85"/>
      <c r="T9" s="85"/>
      <c r="U9" s="85"/>
      <c r="V9" s="85"/>
      <c r="W9" s="85"/>
      <c r="X9" s="85"/>
      <c r="Y9" s="85"/>
      <c r="Z9" s="85"/>
    </row>
    <row r="10" spans="1:26" x14ac:dyDescent="0.3">
      <c r="B10" s="327" t="s">
        <v>35</v>
      </c>
      <c r="C10" s="328"/>
      <c r="D10" s="227"/>
      <c r="E10" s="86"/>
      <c r="F10" s="87"/>
      <c r="G10" s="86"/>
      <c r="H10" s="88"/>
      <c r="I10" s="258"/>
      <c r="J10" s="151"/>
      <c r="K10" s="85"/>
      <c r="L10" s="85"/>
      <c r="M10" s="85"/>
      <c r="N10" s="85"/>
      <c r="O10" s="85"/>
      <c r="P10" s="85"/>
      <c r="Q10" s="85"/>
      <c r="R10" s="85"/>
      <c r="S10" s="85"/>
      <c r="T10" s="85"/>
      <c r="U10" s="85"/>
      <c r="V10" s="85"/>
      <c r="W10" s="85"/>
      <c r="X10" s="85"/>
      <c r="Y10" s="85"/>
      <c r="Z10" s="85"/>
    </row>
    <row r="11" spans="1:26" x14ac:dyDescent="0.3">
      <c r="B11" s="329" t="s">
        <v>36</v>
      </c>
      <c r="C11" s="330"/>
      <c r="D11" s="228"/>
      <c r="E11" s="86"/>
      <c r="F11" s="87"/>
      <c r="G11" s="86"/>
      <c r="H11" s="88"/>
      <c r="I11" s="258"/>
      <c r="J11" s="151"/>
      <c r="K11" s="85"/>
      <c r="L11" s="85"/>
      <c r="M11" s="85"/>
      <c r="N11" s="85"/>
      <c r="O11" s="85"/>
      <c r="P11" s="85"/>
      <c r="Q11" s="85"/>
      <c r="R11" s="85"/>
      <c r="S11" s="85"/>
      <c r="T11" s="85"/>
      <c r="U11" s="85"/>
      <c r="V11" s="85"/>
      <c r="W11" s="85"/>
      <c r="X11" s="85"/>
      <c r="Y11" s="85"/>
      <c r="Z11" s="85"/>
    </row>
    <row r="12" spans="1:26" x14ac:dyDescent="0.3">
      <c r="B12" s="329" t="s">
        <v>37</v>
      </c>
      <c r="C12" s="330"/>
      <c r="D12" s="229"/>
      <c r="E12" s="100"/>
      <c r="F12" s="87"/>
      <c r="G12" s="86"/>
      <c r="H12" s="88"/>
      <c r="I12" s="258"/>
      <c r="J12" s="151"/>
      <c r="K12" s="85"/>
      <c r="L12" s="85"/>
      <c r="M12" s="85"/>
      <c r="N12" s="85"/>
      <c r="O12" s="85"/>
      <c r="P12" s="85"/>
      <c r="Q12" s="85"/>
      <c r="R12" s="85"/>
      <c r="S12" s="85"/>
      <c r="T12" s="85"/>
      <c r="U12" s="85"/>
      <c r="V12" s="85"/>
      <c r="W12" s="85"/>
      <c r="X12" s="85"/>
      <c r="Y12" s="85"/>
      <c r="Z12" s="85"/>
    </row>
    <row r="13" spans="1:26" x14ac:dyDescent="0.3">
      <c r="B13" s="329" t="s">
        <v>38</v>
      </c>
      <c r="C13" s="330"/>
      <c r="D13" s="228"/>
      <c r="E13" s="86"/>
      <c r="F13" s="87"/>
      <c r="G13" s="86"/>
      <c r="H13" s="88"/>
      <c r="I13" s="258"/>
      <c r="J13" s="151"/>
      <c r="K13" s="85"/>
      <c r="L13" s="85"/>
      <c r="M13" s="85"/>
      <c r="N13" s="85"/>
      <c r="O13" s="85"/>
      <c r="P13" s="85"/>
      <c r="Q13" s="85"/>
      <c r="R13" s="85"/>
      <c r="S13" s="85"/>
      <c r="T13" s="85"/>
      <c r="U13" s="85"/>
      <c r="V13" s="85"/>
      <c r="W13" s="85"/>
      <c r="X13" s="85"/>
      <c r="Y13" s="85"/>
      <c r="Z13" s="85"/>
    </row>
    <row r="14" spans="1:26" ht="15.75" customHeight="1" x14ac:dyDescent="0.45">
      <c r="A14" s="101"/>
      <c r="B14" s="456" t="s">
        <v>549</v>
      </c>
      <c r="C14" s="331"/>
      <c r="D14" s="230"/>
      <c r="E14" s="86"/>
      <c r="F14" s="87"/>
      <c r="G14" s="86"/>
      <c r="H14" s="88"/>
      <c r="I14" s="258"/>
      <c r="J14" s="151"/>
      <c r="K14" s="85"/>
      <c r="L14" s="85"/>
      <c r="M14" s="85"/>
      <c r="N14" s="85"/>
      <c r="O14" s="85"/>
      <c r="P14" s="85"/>
      <c r="Q14" s="85"/>
      <c r="R14" s="85"/>
      <c r="S14" s="85"/>
      <c r="T14" s="85"/>
      <c r="U14" s="85"/>
      <c r="V14" s="85"/>
      <c r="W14" s="85"/>
      <c r="X14" s="85"/>
      <c r="Y14" s="85"/>
      <c r="Z14" s="85"/>
    </row>
    <row r="15" spans="1:26" x14ac:dyDescent="0.3">
      <c r="B15" s="85"/>
      <c r="C15" s="226"/>
      <c r="D15" s="85"/>
      <c r="E15" s="86"/>
      <c r="F15" s="87"/>
      <c r="G15" s="86"/>
      <c r="H15" s="88"/>
      <c r="I15" s="258"/>
      <c r="J15" s="151"/>
      <c r="K15" s="85"/>
      <c r="L15" s="85"/>
      <c r="M15" s="85"/>
      <c r="N15" s="85"/>
      <c r="O15" s="85"/>
      <c r="P15" s="85"/>
      <c r="Q15" s="85"/>
      <c r="R15" s="85"/>
      <c r="S15" s="85"/>
      <c r="T15" s="85"/>
      <c r="U15" s="85"/>
      <c r="V15" s="85"/>
      <c r="W15" s="85"/>
      <c r="X15" s="85"/>
      <c r="Y15" s="85"/>
      <c r="Z15" s="85"/>
    </row>
    <row r="16" spans="1:26" ht="13.05" customHeight="1" x14ac:dyDescent="0.3">
      <c r="B16" s="332" t="s">
        <v>40</v>
      </c>
      <c r="C16" s="333"/>
      <c r="D16" s="333"/>
      <c r="E16" s="333"/>
      <c r="F16" s="333"/>
      <c r="G16" s="333"/>
      <c r="H16" s="333"/>
      <c r="I16" s="333"/>
      <c r="J16" s="333"/>
      <c r="K16" s="85"/>
      <c r="Q16" s="85"/>
      <c r="R16" s="85"/>
      <c r="S16" s="85"/>
      <c r="T16" s="85"/>
      <c r="U16" s="85"/>
      <c r="V16" s="85"/>
      <c r="W16" s="85"/>
      <c r="X16" s="85"/>
      <c r="Y16" s="85"/>
      <c r="Z16" s="85"/>
    </row>
    <row r="17" spans="1:26" ht="13.05" customHeight="1" x14ac:dyDescent="0.3">
      <c r="B17" s="231" t="s">
        <v>41</v>
      </c>
      <c r="C17" s="232" t="s">
        <v>42</v>
      </c>
      <c r="D17" s="107" t="s">
        <v>43</v>
      </c>
      <c r="E17" s="108"/>
      <c r="F17" s="110" t="s">
        <v>44</v>
      </c>
      <c r="G17" s="110"/>
      <c r="H17" s="111"/>
      <c r="I17" s="259" t="s">
        <v>45</v>
      </c>
      <c r="J17" s="259" t="s">
        <v>46</v>
      </c>
      <c r="K17" s="85"/>
      <c r="Q17" s="85"/>
      <c r="R17" s="85"/>
      <c r="S17" s="85"/>
      <c r="T17" s="85"/>
      <c r="U17" s="85"/>
      <c r="V17" s="85"/>
      <c r="W17" s="85"/>
      <c r="X17" s="85"/>
      <c r="Y17" s="85"/>
      <c r="Z17" s="85"/>
    </row>
    <row r="18" spans="1:26" ht="13.05" customHeight="1" x14ac:dyDescent="0.3">
      <c r="A18" s="74" t="s">
        <v>47</v>
      </c>
      <c r="B18" s="353" t="s">
        <v>48</v>
      </c>
      <c r="C18" s="233">
        <f>VLOOKUP(A18,'imp-questions'!A:H,5,FALSE)</f>
        <v>1</v>
      </c>
      <c r="D18" s="113" t="str">
        <f>VLOOKUP(A18,'imp-questions'!A:H,6,FALSE)</f>
        <v>自社のアプリケーションに対する企業全体のリスク選好度を理解していますか?</v>
      </c>
      <c r="E18" s="114" t="str">
        <f>CHAR(65+VLOOKUP(A18,'imp-questions'!A:H,8,FALSE))</f>
        <v>N</v>
      </c>
      <c r="F18" s="128"/>
      <c r="G18" s="116">
        <f t="array" aca="1" ref="G18" ca="1">IFERROR(VLOOKUP(INDIRECT("RC[-1]",0),INDIRECT("Ans"&amp;INDIRECT("RC[-2]",0)&amp;"TBL"),2,FALSE),0)</f>
        <v>0</v>
      </c>
      <c r="H18" s="117">
        <f ca="1">IFERROR(AVERAGE(G18,G25),0)</f>
        <v>0</v>
      </c>
      <c r="I18" s="361"/>
      <c r="J18" s="375">
        <f ca="1">SUM(H18,H20,H22)</f>
        <v>0</v>
      </c>
      <c r="K18" s="85"/>
      <c r="L18" s="84"/>
      <c r="M18" s="84"/>
      <c r="N18" s="84"/>
      <c r="O18" s="84"/>
      <c r="P18" s="84"/>
      <c r="Q18" s="85"/>
      <c r="R18" s="85"/>
      <c r="S18" s="85"/>
      <c r="T18" s="85"/>
      <c r="U18" s="85"/>
      <c r="V18" s="85"/>
      <c r="W18" s="85"/>
      <c r="X18" s="85"/>
      <c r="Y18" s="85"/>
      <c r="Z18" s="85"/>
    </row>
    <row r="19" spans="1:26" ht="58.95" customHeight="1" x14ac:dyDescent="0.3">
      <c r="B19" s="354"/>
      <c r="C19" s="234"/>
      <c r="D19" s="235" t="str">
        <f>VLOOKUP(A18,'imp-questions'!A:H,7,FALSE)</f>
        <v>組織の経営幹部のリスク選好を把握している。
組織のリーダーが一連のリスクを精査して承認している。
資産とデータに対する主なビジネス上および技術上の脅威を特定している。
リスクを文書化し、アクセス可能な場所に保管している。</v>
      </c>
      <c r="E19" s="236"/>
      <c r="F19" s="237"/>
      <c r="G19" s="238"/>
      <c r="H19" s="239"/>
      <c r="I19" s="362"/>
      <c r="J19" s="362"/>
      <c r="K19" s="85"/>
      <c r="L19" s="84"/>
      <c r="M19" s="84"/>
      <c r="N19" s="84"/>
      <c r="O19" s="84"/>
      <c r="P19" s="84"/>
      <c r="Q19" s="85"/>
      <c r="R19" s="85"/>
      <c r="S19" s="85"/>
      <c r="T19" s="85"/>
      <c r="U19" s="85"/>
      <c r="V19" s="85"/>
      <c r="W19" s="85"/>
      <c r="X19" s="85"/>
      <c r="Y19" s="85"/>
      <c r="Z19" s="85"/>
    </row>
    <row r="20" spans="1:26" x14ac:dyDescent="0.3">
      <c r="A20" s="74" t="s">
        <v>49</v>
      </c>
      <c r="B20" s="354"/>
      <c r="C20" s="233">
        <f>VLOOKUP(A20,'imp-questions'!A:H,5,FALSE)</f>
        <v>2</v>
      </c>
      <c r="D20" s="113" t="str">
        <f>VLOOKUP(A20,'imp-questions'!A:H,6,FALSE)</f>
        <v>アプリケーションセキュリティに対する戦略的な計画があり、意思決定のためにそれを使用していますか?</v>
      </c>
      <c r="E20" s="118" t="str">
        <f>CHAR(65+VLOOKUP(A20,'imp-questions'!A:H,8,FALSE))</f>
        <v>O</v>
      </c>
      <c r="F20" s="201"/>
      <c r="G20" s="240">
        <f t="array" aca="1" ref="G20" ca="1">IFERROR(VLOOKUP(INDIRECT("RC[-1]",0),INDIRECT("Ans"&amp;INDIRECT("RC[-2]",0)&amp;"TBL"),2,FALSE),0)</f>
        <v>0</v>
      </c>
      <c r="H20" s="119">
        <f ca="1">IFERROR(AVERAGE(G20,G27),0)</f>
        <v>0</v>
      </c>
      <c r="I20" s="363"/>
      <c r="J20" s="260"/>
      <c r="K20" s="85"/>
      <c r="L20" s="84"/>
      <c r="M20" s="84"/>
      <c r="N20" s="84"/>
      <c r="O20" s="84"/>
      <c r="P20" s="84"/>
      <c r="Q20" s="85"/>
      <c r="R20" s="85"/>
      <c r="S20" s="85"/>
      <c r="T20" s="85"/>
      <c r="U20" s="85"/>
      <c r="V20" s="85"/>
      <c r="W20" s="85"/>
      <c r="X20" s="85"/>
      <c r="Y20" s="85"/>
      <c r="Z20" s="85"/>
    </row>
    <row r="21" spans="1:26" ht="72" customHeight="1" x14ac:dyDescent="0.3">
      <c r="B21" s="354"/>
      <c r="C21" s="241"/>
      <c r="D21" s="235" t="str">
        <f>VLOOKUP(A20,'imp-questions'!A:H,7,FALSE)</f>
        <v>計画には、組織のビジネスの優先順位とリスク選好度が反映されている。
計画には、測定可能なマイルストーンと予算が含まれている。
計画は、組織のビジネス推進要因およびリスクと一致している。
計画では、戦略的および戦術的イニシアチブのロードマップが示されている。
開発チームを含むステークホルダーから了承を得ている。</v>
      </c>
      <c r="E21" s="236"/>
      <c r="F21" s="242"/>
      <c r="G21" s="238"/>
      <c r="H21" s="243"/>
      <c r="I21" s="364"/>
      <c r="J21" s="260"/>
      <c r="K21" s="85"/>
      <c r="L21" s="84"/>
      <c r="M21" s="84"/>
      <c r="N21" s="84"/>
      <c r="O21" s="84"/>
      <c r="P21" s="84"/>
      <c r="Q21" s="85"/>
      <c r="R21" s="85"/>
      <c r="S21" s="85"/>
      <c r="T21" s="85"/>
      <c r="U21" s="85"/>
      <c r="V21" s="85"/>
      <c r="W21" s="85"/>
      <c r="X21" s="85"/>
      <c r="Y21" s="85"/>
      <c r="Z21" s="85"/>
    </row>
    <row r="22" spans="1:26" x14ac:dyDescent="0.3">
      <c r="A22" s="74" t="s">
        <v>50</v>
      </c>
      <c r="B22" s="354"/>
      <c r="C22" s="233">
        <f>VLOOKUP(A22,'imp-questions'!A:H,5,FALSE)</f>
        <v>3</v>
      </c>
      <c r="D22" s="113" t="str">
        <f>VLOOKUP(A22,'imp-questions'!A:H,6,FALSE)</f>
        <v>アプリケーションセキュリティに対する戦略的な計画を定期的にレビューし更新していますか?</v>
      </c>
      <c r="E22" s="118" t="str">
        <f>CHAR(65+VLOOKUP(A22,'imp-questions'!A:H,8,FALSE))</f>
        <v>P</v>
      </c>
      <c r="F22" s="201"/>
      <c r="G22" s="240">
        <f t="array" aca="1" ref="G22" ca="1">IFERROR(VLOOKUP(INDIRECT("RC[-1]",0),INDIRECT("Ans"&amp;INDIRECT("RC[-2]",0)&amp;"TBL"),2,FALSE),0)</f>
        <v>0</v>
      </c>
      <c r="H22" s="119">
        <f ca="1">IFERROR(AVERAGE(G22,G29),0)</f>
        <v>0</v>
      </c>
      <c r="I22" s="363"/>
      <c r="J22" s="260"/>
      <c r="K22" s="85"/>
      <c r="L22" s="84"/>
      <c r="M22" s="84"/>
      <c r="N22" s="84"/>
      <c r="O22" s="84"/>
      <c r="P22" s="84"/>
      <c r="Q22" s="85"/>
      <c r="R22" s="85"/>
      <c r="S22" s="85"/>
      <c r="T22" s="85"/>
      <c r="U22" s="85"/>
      <c r="V22" s="85"/>
      <c r="W22" s="85"/>
      <c r="X22" s="85"/>
      <c r="Y22" s="85"/>
      <c r="Z22" s="85"/>
    </row>
    <row r="23" spans="1:26" ht="60" customHeight="1" x14ac:dyDescent="0.3">
      <c r="B23" s="355"/>
      <c r="C23" s="241"/>
      <c r="D23" s="235" t="str">
        <f>VLOOKUP(A22,'imp-questions'!A:H,7,FALSE)</f>
        <v>ビジネス環境、組織、またはそのリスク選好度の重大な変化に応じて、計画を見直して更新している。
計画の更新手順には、すべてのステークホルダーとともに計画をレビューし、ビジネスの原動力と戦略を更新することが含まれている。
完了したロードマップ活動から学んだ教訓に基づいて、計画とロードマップを調整している。
ロードマップ活動に関する進捗情報を公開し、すべてのステークホルダーが利用できるようにしている。</v>
      </c>
      <c r="E23" s="236"/>
      <c r="F23" s="242"/>
      <c r="G23" s="238"/>
      <c r="H23" s="243"/>
      <c r="I23" s="364"/>
      <c r="J23" s="260"/>
      <c r="K23" s="85"/>
      <c r="L23" s="84"/>
      <c r="M23" s="84"/>
      <c r="N23" s="84"/>
      <c r="O23" s="84"/>
      <c r="P23" s="84"/>
      <c r="Q23" s="85"/>
      <c r="R23" s="85"/>
      <c r="S23" s="85"/>
      <c r="T23" s="85"/>
      <c r="U23" s="85"/>
      <c r="V23" s="85"/>
      <c r="W23" s="85"/>
      <c r="X23" s="85"/>
      <c r="Y23" s="85"/>
      <c r="Z23" s="85"/>
    </row>
    <row r="24" spans="1:26" x14ac:dyDescent="0.3">
      <c r="B24" s="244"/>
      <c r="C24" s="124"/>
      <c r="D24" s="124"/>
      <c r="E24" s="124"/>
      <c r="F24" s="124"/>
      <c r="G24" s="124"/>
      <c r="H24" s="124"/>
      <c r="I24" s="261"/>
      <c r="J24" s="260"/>
      <c r="K24" s="85"/>
      <c r="L24" s="84"/>
      <c r="M24" s="84"/>
      <c r="N24" s="84"/>
      <c r="O24" s="84"/>
      <c r="P24" s="84"/>
      <c r="Q24" s="85"/>
      <c r="R24" s="85"/>
      <c r="S24" s="85"/>
      <c r="T24" s="85"/>
      <c r="U24" s="85"/>
      <c r="V24" s="85"/>
      <c r="W24" s="85"/>
      <c r="X24" s="85"/>
      <c r="Y24" s="85"/>
      <c r="Z24" s="85"/>
    </row>
    <row r="25" spans="1:26" ht="28.05" customHeight="1" x14ac:dyDescent="0.3">
      <c r="A25" s="74" t="s">
        <v>51</v>
      </c>
      <c r="B25" s="353" t="s">
        <v>52</v>
      </c>
      <c r="C25" s="233">
        <f>VLOOKUP(A25,'imp-questions'!A:H,5,FALSE)</f>
        <v>1</v>
      </c>
      <c r="D25" s="113" t="str">
        <f>VLOOKUP(A25,'imp-questions'!A:H,6,FALSE)</f>
        <v>アプリケーション全体のアプリケーションセキュリティプログラムの有効性と効率を測定するために、一連の指標を使用していますか?</v>
      </c>
      <c r="E25" s="114" t="str">
        <f>CHAR(65+VLOOKUP(A25,'imp-questions'!A:H,8,FALSE))</f>
        <v>Q</v>
      </c>
      <c r="F25" s="128"/>
      <c r="G25" s="240">
        <f t="array" aca="1" ref="G25" ca="1">IFERROR(VLOOKUP(INDIRECT("RC[-1]",0),INDIRECT("Ans"&amp;INDIRECT("RC[-2]",0)&amp;"TBL"),2,FALSE),0)</f>
        <v>0</v>
      </c>
      <c r="H25" s="117"/>
      <c r="I25" s="361"/>
      <c r="J25" s="260"/>
      <c r="K25" s="85"/>
      <c r="L25" s="84"/>
      <c r="M25" s="84"/>
      <c r="N25" s="84"/>
      <c r="O25" s="84"/>
      <c r="P25" s="84"/>
      <c r="Q25" s="85"/>
      <c r="R25" s="85"/>
      <c r="S25" s="85"/>
      <c r="T25" s="85"/>
      <c r="U25" s="85"/>
      <c r="V25" s="85"/>
      <c r="W25" s="85"/>
      <c r="X25" s="85"/>
      <c r="Y25" s="85"/>
      <c r="Z25" s="85"/>
    </row>
    <row r="26" spans="1:26" ht="70.95" customHeight="1" x14ac:dyDescent="0.3">
      <c r="B26" s="354"/>
      <c r="C26" s="234"/>
      <c r="D26" s="245" t="str">
        <f>VLOOKUP(A25,'imp-questions'!A:H,7,FALSE)</f>
        <v>情報源の説明や測定範囲を含む各指標、アプリケーションセキュリティの傾向を説明するための指標の使用方法に関するガイダンスなどを文書化している。
指標には、取り組みや結果、環境測定カテゴリの測定値が含まれている。
ほとんどの指標は頻繁に測定され、収集が簡単または安価であり、基数またはパーセンテージで表されている。
アプリケーションセキュリティ チームと開発チームが指標を公開している。</v>
      </c>
      <c r="E26" s="246"/>
      <c r="F26" s="242"/>
      <c r="G26" s="238"/>
      <c r="H26" s="243"/>
      <c r="I26" s="362"/>
      <c r="J26" s="260"/>
      <c r="K26" s="85"/>
      <c r="L26" s="84"/>
      <c r="M26" s="84"/>
      <c r="N26" s="84"/>
      <c r="O26" s="84"/>
      <c r="P26" s="84"/>
      <c r="Q26" s="85"/>
      <c r="R26" s="85"/>
      <c r="S26" s="85"/>
      <c r="T26" s="85"/>
      <c r="U26" s="85"/>
      <c r="V26" s="85"/>
      <c r="W26" s="85"/>
      <c r="X26" s="85"/>
      <c r="Y26" s="85"/>
      <c r="Z26" s="85"/>
    </row>
    <row r="27" spans="1:26" x14ac:dyDescent="0.3">
      <c r="A27" s="74" t="s">
        <v>53</v>
      </c>
      <c r="B27" s="354"/>
      <c r="C27" s="233">
        <f>VLOOKUP(A27,'imp-questions'!A:H,5,FALSE)</f>
        <v>2</v>
      </c>
      <c r="D27" s="113" t="str">
        <f>VLOOKUP(A27,'imp-questions'!A:H,6,FALSE)</f>
        <v>該当するアプリケーションセキュリティ指標から重要評価指標（KPI）を定義していますか?</v>
      </c>
      <c r="E27" s="114" t="str">
        <f>CHAR(65+VLOOKUP(A27,'imp-questions'!A:H,8,FALSE))</f>
        <v>T</v>
      </c>
      <c r="F27" s="201"/>
      <c r="G27" s="240">
        <f t="array" aca="1" ref="G27" ca="1">IFERROR(VLOOKUP(INDIRECT("RC[-1]",0),INDIRECT("Ans"&amp;INDIRECT("RC[-2]",0)&amp;"TBL"),2,FALSE),0)</f>
        <v>0</v>
      </c>
      <c r="H27" s="119"/>
      <c r="I27" s="361"/>
      <c r="J27" s="260"/>
      <c r="K27" s="85"/>
      <c r="L27" s="84"/>
      <c r="M27" s="84"/>
      <c r="N27" s="84"/>
      <c r="O27" s="84"/>
      <c r="P27" s="84"/>
      <c r="Q27" s="85"/>
      <c r="R27" s="85"/>
      <c r="S27" s="85"/>
      <c r="T27" s="85"/>
      <c r="U27" s="85"/>
      <c r="V27" s="85"/>
      <c r="W27" s="85"/>
      <c r="X27" s="85"/>
      <c r="Y27" s="85"/>
      <c r="Z27" s="85"/>
    </row>
    <row r="28" spans="1:26" ht="60" customHeight="1" x14ac:dyDescent="0.3">
      <c r="B28" s="354"/>
      <c r="C28" s="241"/>
      <c r="D28" s="235" t="str">
        <f>VLOOKUP(A27,'imp-questions'!A:H,7,FALSE)</f>
        <v>現実的な目標を確立するのに十分な情報を収集した後に、KPIを定義している。
アプリケーションセキュリティを担当するリーダーシップとチームからの了承を得て、KPIを策定している。
KPIはアプリケーションチームが利用でき、チームが行動を起こす必要がある場合に備えて、受容可能なしきい値とガイダンスが含まれている。
アプリケーションセキュリティプログラムの成果は、定義されたKPIに基づいて明確に可視化されている。</v>
      </c>
      <c r="E28" s="236"/>
      <c r="F28" s="242"/>
      <c r="G28" s="238"/>
      <c r="H28" s="243"/>
      <c r="I28" s="362"/>
      <c r="J28" s="260"/>
      <c r="K28" s="85"/>
      <c r="L28" s="84"/>
      <c r="M28" s="84"/>
      <c r="N28" s="84"/>
      <c r="O28" s="84"/>
      <c r="P28" s="84"/>
      <c r="Q28" s="85"/>
      <c r="R28" s="85"/>
      <c r="S28" s="85"/>
      <c r="T28" s="85"/>
      <c r="U28" s="85"/>
      <c r="V28" s="85"/>
      <c r="W28" s="85"/>
      <c r="X28" s="85"/>
      <c r="Y28" s="85"/>
      <c r="Z28" s="85"/>
    </row>
    <row r="29" spans="1:26" x14ac:dyDescent="0.3">
      <c r="A29" s="74" t="s">
        <v>54</v>
      </c>
      <c r="B29" s="354"/>
      <c r="C29" s="233">
        <f>VLOOKUP(A29,'imp-questions'!A:H,5,FALSE)</f>
        <v>3</v>
      </c>
      <c r="D29" s="113" t="str">
        <f>VLOOKUP(A29,'imp-questions'!A:H,6,FALSE)</f>
        <v>アプリケーションセキュリティの指標やKPIに基づいて、アプリケーションセキュリティの戦略やロードマップを更新していますか?</v>
      </c>
      <c r="E29" s="114" t="str">
        <f>CHAR(65+VLOOKUP(A29,'imp-questions'!A:H,8,FALSE))</f>
        <v>P</v>
      </c>
      <c r="F29" s="201"/>
      <c r="G29" s="240">
        <f t="array" aca="1" ref="G29" ca="1">IFERROR(VLOOKUP(INDIRECT("RC[-1]",0),INDIRECT("Ans"&amp;INDIRECT("RC[-2]",0)&amp;"TBL"),2,FALSE),0)</f>
        <v>0</v>
      </c>
      <c r="H29" s="119"/>
      <c r="I29" s="361"/>
      <c r="J29" s="260"/>
      <c r="K29" s="85"/>
      <c r="L29" s="84"/>
      <c r="M29" s="84"/>
      <c r="N29" s="84"/>
      <c r="O29" s="84"/>
      <c r="P29" s="84"/>
      <c r="Q29" s="85"/>
      <c r="R29" s="85"/>
      <c r="S29" s="85"/>
      <c r="T29" s="85"/>
      <c r="U29" s="85"/>
      <c r="V29" s="85"/>
      <c r="W29" s="85"/>
      <c r="X29" s="85"/>
      <c r="Y29" s="85"/>
      <c r="Z29" s="85"/>
    </row>
    <row r="30" spans="1:26" ht="37.950000000000003" customHeight="1" x14ac:dyDescent="0.3">
      <c r="B30" s="355"/>
      <c r="C30" s="241"/>
      <c r="D30" s="235" t="str">
        <f>VLOOKUP(A29,'imp-questions'!A:H,7,FALSE)</f>
        <v>少なくとも年に1回、KPIの効率と有効性をレビューしている。
KPIとアプリケーションセキュリティの指標は、アプリケーションセキュリティの戦略の変更のほとんどの契機となっている。</v>
      </c>
      <c r="E30" s="236"/>
      <c r="F30" s="242"/>
      <c r="G30" s="238"/>
      <c r="H30" s="243"/>
      <c r="I30" s="362"/>
      <c r="J30" s="260"/>
      <c r="K30" s="85"/>
      <c r="L30" s="84"/>
      <c r="M30" s="84"/>
      <c r="N30" s="84"/>
      <c r="O30" s="84"/>
      <c r="P30" s="84"/>
      <c r="Q30" s="85"/>
      <c r="R30" s="85"/>
      <c r="S30" s="85"/>
      <c r="T30" s="85"/>
      <c r="U30" s="85"/>
      <c r="V30" s="85"/>
      <c r="W30" s="85"/>
      <c r="X30" s="85"/>
      <c r="Y30" s="85"/>
      <c r="Z30" s="85"/>
    </row>
    <row r="31" spans="1:26" ht="13.05" customHeight="1" x14ac:dyDescent="0.3">
      <c r="B31" s="334" t="s">
        <v>55</v>
      </c>
      <c r="C31" s="333"/>
      <c r="D31" s="335"/>
      <c r="E31" s="127"/>
      <c r="F31" s="110" t="s">
        <v>44</v>
      </c>
      <c r="G31" s="110"/>
      <c r="H31" s="111"/>
      <c r="I31" s="259" t="s">
        <v>45</v>
      </c>
      <c r="J31" s="259" t="s">
        <v>46</v>
      </c>
      <c r="K31" s="85"/>
      <c r="L31" s="84"/>
      <c r="M31" s="84"/>
      <c r="N31" s="84"/>
      <c r="O31" s="84"/>
      <c r="P31" s="84"/>
      <c r="Q31" s="85"/>
      <c r="R31" s="85"/>
      <c r="S31" s="85"/>
      <c r="T31" s="85"/>
      <c r="U31" s="85"/>
      <c r="V31" s="85"/>
      <c r="W31" s="85"/>
      <c r="X31" s="85"/>
      <c r="Y31" s="85"/>
      <c r="Z31" s="85"/>
    </row>
    <row r="32" spans="1:26" ht="13.05" customHeight="1" x14ac:dyDescent="0.3">
      <c r="A32" s="74" t="s">
        <v>56</v>
      </c>
      <c r="B32" s="353" t="s">
        <v>57</v>
      </c>
      <c r="C32" s="233">
        <f>VLOOKUP(A32,'imp-questions'!A:H,5,FALSE)</f>
        <v>1</v>
      </c>
      <c r="D32" s="113" t="str">
        <f>VLOOKUP(A32,'imp-questions'!A:H,6,FALSE)</f>
        <v>組織を通して共通のポリシーや基準があり、それを適用していますか?</v>
      </c>
      <c r="E32" s="114" t="str">
        <f>CHAR(65+VLOOKUP(A32,'imp-questions'!A:H,8,FALSE))</f>
        <v>A</v>
      </c>
      <c r="F32" s="128"/>
      <c r="G32" s="240">
        <f t="array" aca="1" ref="G32" ca="1">IFERROR(VLOOKUP(INDIRECT("RC[-1]",0),INDIRECT("Ans"&amp;INDIRECT("RC[-2]",0)&amp;"TBL"),2,FALSE),0)</f>
        <v>0</v>
      </c>
      <c r="H32" s="117">
        <f ca="1">IFERROR(AVERAGE(G32,G39),0)</f>
        <v>0</v>
      </c>
      <c r="I32" s="361"/>
      <c r="J32" s="375">
        <f ca="1">SUM(H32,H34,H36)</f>
        <v>0</v>
      </c>
      <c r="K32" s="85"/>
      <c r="L32" s="84"/>
      <c r="M32" s="84"/>
      <c r="N32" s="84"/>
      <c r="O32" s="84"/>
      <c r="P32" s="84"/>
      <c r="Q32" s="85"/>
      <c r="R32" s="85"/>
      <c r="S32" s="85"/>
      <c r="T32" s="85"/>
      <c r="U32" s="85"/>
      <c r="V32" s="85"/>
      <c r="W32" s="85"/>
      <c r="X32" s="85"/>
      <c r="Y32" s="85"/>
      <c r="Z32" s="85"/>
    </row>
    <row r="33" spans="1:26" ht="36" customHeight="1" x14ac:dyDescent="0.3">
      <c r="B33" s="354"/>
      <c r="C33" s="234"/>
      <c r="D33" s="245" t="str">
        <f>VLOOKUP(A32,'imp-questions'!A:H,7,FALSE)</f>
        <v>分野固有の考慮事項を説明するために、自社の業界に適した既存の基準を適合させている。
基準はポリシーに沿っており、テクノロジー固有の実装ガイダンスが組み込まれている。</v>
      </c>
      <c r="E33" s="246"/>
      <c r="F33" s="242"/>
      <c r="G33" s="238"/>
      <c r="H33" s="239"/>
      <c r="I33" s="362"/>
      <c r="J33" s="362"/>
      <c r="K33" s="85"/>
      <c r="L33" s="84"/>
      <c r="M33" s="84"/>
      <c r="N33" s="84"/>
      <c r="O33" s="84"/>
      <c r="P33" s="84"/>
      <c r="Q33" s="85"/>
      <c r="R33" s="85"/>
      <c r="S33" s="85"/>
      <c r="T33" s="85"/>
      <c r="U33" s="85"/>
      <c r="V33" s="85"/>
      <c r="W33" s="85"/>
      <c r="X33" s="85"/>
      <c r="Y33" s="85"/>
      <c r="Z33" s="85"/>
    </row>
    <row r="34" spans="1:26" x14ac:dyDescent="0.3">
      <c r="A34" s="74" t="s">
        <v>58</v>
      </c>
      <c r="B34" s="354"/>
      <c r="C34" s="233">
        <f>VLOOKUP(A34,'imp-questions'!A:H,5,FALSE)</f>
        <v>2</v>
      </c>
      <c r="D34" s="113" t="str">
        <f>VLOOKUP(A34,'imp-questions'!A:H,6,FALSE)</f>
        <v>開発チームが簡単に解釈できるように、組織のポリシーをテストスクリプトまたはランブックとして公開していますか?</v>
      </c>
      <c r="E34" s="114" t="str">
        <f>CHAR(65+VLOOKUP(A34,'imp-questions'!A:H,8,FALSE))</f>
        <v>C</v>
      </c>
      <c r="F34" s="128"/>
      <c r="G34" s="240">
        <f t="array" aca="1" ref="G34" ca="1">IFERROR(VLOOKUP(INDIRECT("RC[-1]",0),INDIRECT("Ans"&amp;INDIRECT("RC[-2]",0)&amp;"TBL"),2,FALSE),0)</f>
        <v>0</v>
      </c>
      <c r="H34" s="119">
        <f ca="1">IFERROR(AVERAGE(G34,G41),0)</f>
        <v>0</v>
      </c>
      <c r="I34" s="363"/>
      <c r="J34" s="260"/>
      <c r="K34" s="85"/>
      <c r="L34" s="84"/>
      <c r="M34" s="84"/>
      <c r="N34" s="84"/>
      <c r="O34" s="84"/>
      <c r="P34" s="84"/>
      <c r="Q34" s="85"/>
      <c r="R34" s="85"/>
      <c r="S34" s="85"/>
      <c r="T34" s="85"/>
      <c r="U34" s="85"/>
      <c r="V34" s="85"/>
      <c r="W34" s="85"/>
      <c r="X34" s="85"/>
      <c r="Y34" s="85"/>
      <c r="Z34" s="85"/>
    </row>
    <row r="35" spans="1:26" ht="43.05" customHeight="1" x14ac:dyDescent="0.3">
      <c r="B35" s="354"/>
      <c r="C35" s="234"/>
      <c r="D35" s="245" t="str">
        <f>VLOOKUP(A34,'imp-questions'!A:H,7,FALSE)</f>
        <v>ポリシーの要件と関連する基準の実装ガイダンスに合わせて、該当する場合は検証チェックリストとテストスクリプトを作成している。
組織が使用する各開発方法論とテクノロジーに適合したバージョンを作成している。</v>
      </c>
      <c r="E35" s="246"/>
      <c r="F35" s="242"/>
      <c r="G35" s="238"/>
      <c r="H35" s="243"/>
      <c r="I35" s="364"/>
      <c r="J35" s="260"/>
      <c r="K35" s="85"/>
      <c r="L35" s="84"/>
      <c r="M35" s="84"/>
      <c r="N35" s="84"/>
      <c r="O35" s="84"/>
      <c r="P35" s="84"/>
      <c r="Q35" s="85"/>
      <c r="R35" s="85"/>
      <c r="S35" s="85"/>
      <c r="T35" s="85"/>
      <c r="U35" s="85"/>
      <c r="V35" s="85"/>
      <c r="W35" s="85"/>
      <c r="X35" s="85"/>
      <c r="Y35" s="85"/>
      <c r="Z35" s="85"/>
    </row>
    <row r="36" spans="1:26" ht="25.95" customHeight="1" x14ac:dyDescent="0.3">
      <c r="A36" s="74" t="s">
        <v>59</v>
      </c>
      <c r="B36" s="354"/>
      <c r="C36" s="233">
        <f>VLOOKUP(A36,'imp-questions'!A:H,5,FALSE)</f>
        <v>3</v>
      </c>
      <c r="D36" s="113" t="str">
        <f>VLOOKUP(A36,'imp-questions'!A:H,6,FALSE)</f>
        <v>ポリシーと基準のコンプライアンスについて定期的に報告し、その情報を使用してコンプライアンスの改善に取り組んでいますか?</v>
      </c>
      <c r="E36" s="114" t="str">
        <f>CHAR(65+VLOOKUP(A36,'imp-questions'!A:H,8,FALSE))</f>
        <v>U</v>
      </c>
      <c r="F36" s="128"/>
      <c r="G36" s="240">
        <f t="array" aca="1" ref="G36" ca="1">IFERROR(VLOOKUP(INDIRECT("RC[-1]",0),INDIRECT("Ans"&amp;INDIRECT("RC[-2]",0)&amp;"TBL"),2,FALSE),0)</f>
        <v>0</v>
      </c>
      <c r="H36" s="119">
        <f ca="1">IFERROR(AVERAGE(G36,G43),0)</f>
        <v>0</v>
      </c>
      <c r="I36" s="363"/>
      <c r="J36" s="260"/>
      <c r="K36" s="85"/>
      <c r="L36" s="84"/>
      <c r="M36" s="84"/>
      <c r="N36" s="84"/>
      <c r="O36" s="84"/>
      <c r="P36" s="84"/>
      <c r="Q36" s="85"/>
      <c r="R36" s="85"/>
      <c r="S36" s="85"/>
      <c r="T36" s="85"/>
      <c r="U36" s="85"/>
      <c r="V36" s="85"/>
      <c r="W36" s="85"/>
      <c r="X36" s="85"/>
      <c r="Y36" s="85"/>
      <c r="Z36" s="85"/>
    </row>
    <row r="37" spans="1:26" ht="46.95" customHeight="1" x14ac:dyDescent="0.3">
      <c r="B37" s="355"/>
      <c r="C37" s="234"/>
      <c r="D37" s="245" t="str">
        <f>VLOOKUP(A36,'imp-questions'!A:H,7,FALSE)</f>
        <v>コンプライアンスレポートを定期的に生成するための手順（可能であれば自動化された手順）がある。
関連するすべてのステークホルダーにコンプライアンスレポートを提供している。
ステークホルダーは、報告されたコンプライアンス状況の情報を使用して、改善が必要な領域を特定している。</v>
      </c>
      <c r="E37" s="246"/>
      <c r="F37" s="242"/>
      <c r="G37" s="238"/>
      <c r="H37" s="243"/>
      <c r="I37" s="364"/>
      <c r="J37" s="260"/>
      <c r="K37" s="85"/>
      <c r="L37" s="84"/>
      <c r="M37" s="84"/>
      <c r="N37" s="84"/>
      <c r="O37" s="84"/>
      <c r="P37" s="84"/>
      <c r="Q37" s="85"/>
      <c r="R37" s="85"/>
      <c r="S37" s="85"/>
      <c r="T37" s="85"/>
      <c r="U37" s="85"/>
      <c r="V37" s="85"/>
      <c r="W37" s="85"/>
      <c r="X37" s="85"/>
      <c r="Y37" s="85"/>
      <c r="Z37" s="85"/>
    </row>
    <row r="38" spans="1:26" x14ac:dyDescent="0.3">
      <c r="B38" s="247"/>
      <c r="C38" s="133"/>
      <c r="D38" s="133"/>
      <c r="E38" s="133"/>
      <c r="F38" s="133"/>
      <c r="G38" s="133"/>
      <c r="H38" s="133"/>
      <c r="I38" s="262"/>
      <c r="J38" s="151"/>
      <c r="K38" s="85"/>
      <c r="L38" s="84"/>
      <c r="M38" s="84"/>
      <c r="N38" s="84"/>
      <c r="O38" s="84"/>
      <c r="P38" s="84"/>
      <c r="Q38" s="85"/>
      <c r="R38" s="85"/>
      <c r="S38" s="85"/>
      <c r="T38" s="85"/>
      <c r="U38" s="85"/>
      <c r="V38" s="85"/>
      <c r="W38" s="85"/>
      <c r="X38" s="85"/>
      <c r="Y38" s="85"/>
      <c r="Z38" s="85"/>
    </row>
    <row r="39" spans="1:26" x14ac:dyDescent="0.3">
      <c r="A39" s="74" t="s">
        <v>60</v>
      </c>
      <c r="B39" s="353" t="s">
        <v>61</v>
      </c>
      <c r="C39" s="233">
        <f>VLOOKUP(A39,'imp-questions'!A:H,5,FALSE)</f>
        <v>1</v>
      </c>
      <c r="D39" s="113" t="str">
        <f>VLOOKUP(A39,'imp-questions'!A:H,6,FALSE)</f>
        <v>外部コンプライアンス義務の全体像を把握していますか?</v>
      </c>
      <c r="E39" s="114" t="str">
        <f>CHAR(65+VLOOKUP(A39,'imp-questions'!A:H,8,FALSE))</f>
        <v>A</v>
      </c>
      <c r="F39" s="115"/>
      <c r="G39" s="240">
        <f t="array" aca="1" ref="G39" ca="1">IFERROR(VLOOKUP(INDIRECT("RC[-1]",0),INDIRECT("Ans"&amp;INDIRECT("RC[-2]",0)&amp;"TBL"),2,FALSE),0)</f>
        <v>0</v>
      </c>
      <c r="H39" s="248"/>
      <c r="I39" s="365"/>
      <c r="J39" s="260"/>
      <c r="K39" s="85"/>
      <c r="L39" s="84"/>
      <c r="M39" s="84"/>
      <c r="N39" s="84"/>
      <c r="O39" s="84"/>
      <c r="P39" s="84"/>
      <c r="Q39" s="85"/>
      <c r="R39" s="85"/>
      <c r="S39" s="85"/>
      <c r="T39" s="85"/>
      <c r="U39" s="85"/>
      <c r="V39" s="85"/>
      <c r="W39" s="85"/>
      <c r="X39" s="85"/>
      <c r="Y39" s="85"/>
      <c r="Z39" s="85"/>
    </row>
    <row r="40" spans="1:26" ht="37.049999999999997" customHeight="1" x14ac:dyDescent="0.3">
      <c r="B40" s="354"/>
      <c r="C40" s="234"/>
      <c r="D40" s="245" t="str">
        <f>VLOOKUP(A39,'imp-questions'!A:H,7,FALSE)</f>
        <v>外部コンプライアンス義務のすべての情報源を特定している。
すべての情報源からコンプライアンス義務を把握し、調整している。</v>
      </c>
      <c r="E40" s="236"/>
      <c r="F40" s="249"/>
      <c r="G40" s="250"/>
      <c r="H40" s="251"/>
      <c r="I40" s="366"/>
      <c r="J40" s="260"/>
      <c r="K40" s="85"/>
      <c r="L40" s="84"/>
      <c r="M40" s="84"/>
      <c r="N40" s="84"/>
      <c r="O40" s="84"/>
      <c r="P40" s="84"/>
      <c r="Q40" s="85"/>
      <c r="R40" s="85"/>
      <c r="S40" s="85"/>
      <c r="T40" s="85"/>
      <c r="U40" s="85"/>
      <c r="V40" s="85"/>
      <c r="W40" s="85"/>
      <c r="X40" s="85"/>
      <c r="Y40" s="85"/>
      <c r="Z40" s="85"/>
    </row>
    <row r="41" spans="1:26" ht="28.05" customHeight="1" x14ac:dyDescent="0.3">
      <c r="A41" s="74" t="s">
        <v>62</v>
      </c>
      <c r="B41" s="354"/>
      <c r="C41" s="233">
        <f>VLOOKUP(A41,'imp-questions'!A:H,5,FALSE)</f>
        <v>2</v>
      </c>
      <c r="D41" s="113" t="str">
        <f>VLOOKUP(A41,'imp-questions'!A:H,6,FALSE)</f>
        <v>組織の外部コンプライアンス義務に対応するセキュリティ要件と検証手順の標準セットがありますか?</v>
      </c>
      <c r="E41" s="114" t="str">
        <f>CHAR(65+VLOOKUP(A41,'imp-questions'!A:H,8,FALSE))</f>
        <v>V</v>
      </c>
      <c r="F41" s="115"/>
      <c r="G41" s="240">
        <f t="array" aca="1" ref="G41" ca="1">IFERROR(VLOOKUP(INDIRECT("RC[-1]",0),INDIRECT("Ans"&amp;INDIRECT("RC[-2]",0)&amp;"TBL"),2,FALSE),0)</f>
        <v>0</v>
      </c>
      <c r="H41" s="248"/>
      <c r="I41" s="367"/>
      <c r="J41" s="260"/>
      <c r="K41" s="85"/>
      <c r="L41" s="84"/>
      <c r="M41" s="84"/>
      <c r="N41" s="84"/>
      <c r="O41" s="84"/>
      <c r="P41" s="84"/>
      <c r="Q41" s="85"/>
      <c r="R41" s="85"/>
      <c r="S41" s="85"/>
      <c r="T41" s="85"/>
      <c r="U41" s="85"/>
      <c r="V41" s="85"/>
      <c r="W41" s="85"/>
      <c r="X41" s="85"/>
      <c r="Y41" s="85"/>
      <c r="Z41" s="85"/>
    </row>
    <row r="42" spans="1:26" ht="37.950000000000003" customHeight="1" x14ac:dyDescent="0.3">
      <c r="B42" s="354"/>
      <c r="C42" s="234"/>
      <c r="D42" s="245" t="str">
        <f>VLOOKUP(A41,'imp-questions'!A:H,7,FALSE)</f>
        <v>各外部コンプライアンス義務を、明確に定義された一連のアプリケーション要件に対応付けている。
コンプライアンス関連の要件への準拠を検証するために、自動化されたテストを含む検証手順を定義している。</v>
      </c>
      <c r="E42" s="236"/>
      <c r="F42" s="249"/>
      <c r="G42" s="250"/>
      <c r="H42" s="251"/>
      <c r="I42" s="366"/>
      <c r="J42" s="260"/>
      <c r="K42" s="85"/>
      <c r="L42" s="84"/>
      <c r="M42" s="84"/>
      <c r="N42" s="84"/>
      <c r="O42" s="84"/>
      <c r="P42" s="84"/>
      <c r="Q42" s="85"/>
      <c r="R42" s="85"/>
      <c r="S42" s="85"/>
      <c r="T42" s="85"/>
      <c r="U42" s="85"/>
      <c r="V42" s="85"/>
      <c r="W42" s="85"/>
      <c r="X42" s="85"/>
      <c r="Y42" s="85"/>
      <c r="Z42" s="85"/>
    </row>
    <row r="43" spans="1:26" ht="28.05" customHeight="1" x14ac:dyDescent="0.3">
      <c r="A43" s="74" t="s">
        <v>63</v>
      </c>
      <c r="B43" s="354"/>
      <c r="C43" s="233">
        <f>VLOOKUP(A43,'imp-questions'!A:H,5,FALSE)</f>
        <v>3</v>
      </c>
      <c r="D43" s="113" t="str">
        <f>VLOOKUP(A43,'imp-questions'!A:H,6,FALSE)</f>
        <v>外部コンプライアンス義務の順守について定期的に報告し、その情報を使用してコンプライアンスのギャップを埋めるための取り組みを行っていますか?</v>
      </c>
      <c r="E43" s="114" t="str">
        <f>CHAR(65+VLOOKUP(A43,'imp-questions'!A:H,8,FALSE))</f>
        <v>U</v>
      </c>
      <c r="F43" s="115"/>
      <c r="G43" s="240">
        <f t="array" aca="1" ref="G43" ca="1">IFERROR(VLOOKUP(INDIRECT("RC[-1]",0),INDIRECT("Ans"&amp;INDIRECT("RC[-2]",0)&amp;"TBL"),2,FALSE),0)</f>
        <v>0</v>
      </c>
      <c r="H43" s="248"/>
      <c r="I43" s="367"/>
      <c r="J43" s="260"/>
      <c r="K43" s="85"/>
      <c r="L43" s="84"/>
      <c r="M43" s="84"/>
      <c r="N43" s="84"/>
      <c r="O43" s="84"/>
      <c r="P43" s="84"/>
      <c r="Q43" s="85"/>
      <c r="R43" s="85"/>
      <c r="S43" s="85"/>
      <c r="T43" s="85"/>
      <c r="U43" s="85"/>
      <c r="V43" s="85"/>
      <c r="W43" s="85"/>
      <c r="X43" s="85"/>
      <c r="Y43" s="85"/>
      <c r="Z43" s="85"/>
    </row>
    <row r="44" spans="1:26" ht="45" customHeight="1" x14ac:dyDescent="0.3">
      <c r="B44" s="354"/>
      <c r="C44" s="234"/>
      <c r="D44" s="245" t="str">
        <f>VLOOKUP(A43,'imp-questions'!A:H,7,FALSE)</f>
        <v>明確に定義されたコンプライアンス指標を確立している。
アプリケーションのコンプライアンス指標を定期的に測定して報告している。
ステークホルダーは、コンプライアンス ギャップを特定し、ギャップ是正の取り組みに優先順位を付けるために、報告されたコンプライアンス状況の情報を利用している。</v>
      </c>
      <c r="E44" s="236"/>
      <c r="F44" s="249"/>
      <c r="G44" s="250"/>
      <c r="H44" s="251"/>
      <c r="I44" s="366"/>
      <c r="J44" s="260"/>
      <c r="K44" s="85"/>
      <c r="L44" s="84"/>
      <c r="M44" s="84"/>
      <c r="N44" s="84"/>
      <c r="O44" s="84"/>
      <c r="P44" s="84"/>
      <c r="Q44" s="85"/>
      <c r="R44" s="85"/>
      <c r="S44" s="85"/>
      <c r="T44" s="85"/>
      <c r="U44" s="85"/>
      <c r="V44" s="85"/>
      <c r="W44" s="85"/>
      <c r="X44" s="85"/>
      <c r="Y44" s="85"/>
      <c r="Z44" s="85"/>
    </row>
    <row r="45" spans="1:26" ht="13.05" customHeight="1" x14ac:dyDescent="0.3">
      <c r="B45" s="336" t="s">
        <v>64</v>
      </c>
      <c r="C45" s="337"/>
      <c r="D45" s="338"/>
      <c r="E45" s="127"/>
      <c r="F45" s="110" t="s">
        <v>44</v>
      </c>
      <c r="G45" s="110"/>
      <c r="H45" s="111"/>
      <c r="I45" s="259" t="s">
        <v>45</v>
      </c>
      <c r="J45" s="259" t="s">
        <v>46</v>
      </c>
      <c r="K45" s="85"/>
      <c r="L45" s="84"/>
      <c r="M45" s="84"/>
      <c r="N45" s="84"/>
      <c r="O45" s="84"/>
      <c r="P45" s="84"/>
      <c r="Q45" s="85"/>
      <c r="R45" s="85"/>
      <c r="S45" s="85"/>
      <c r="T45" s="85"/>
      <c r="U45" s="85"/>
      <c r="V45" s="85"/>
      <c r="W45" s="85"/>
      <c r="X45" s="85"/>
      <c r="Y45" s="85"/>
      <c r="Z45" s="85"/>
    </row>
    <row r="46" spans="1:26" ht="13.05" customHeight="1" x14ac:dyDescent="0.3">
      <c r="A46" s="4" t="s">
        <v>65</v>
      </c>
      <c r="B46" s="353" t="s">
        <v>66</v>
      </c>
      <c r="C46" s="233">
        <f>VLOOKUP(A46,'imp-questions'!A:H,5,FALSE)</f>
        <v>1</v>
      </c>
      <c r="D46" s="113" t="str">
        <f>VLOOKUP(A46,'imp-questions'!A:H,6,FALSE)</f>
        <v>アプリケーション開発に関与している従業員にSDLCのトレーニングを受けるように要求していますか?</v>
      </c>
      <c r="E46" s="114" t="str">
        <f>CHAR(65+VLOOKUP(A46,'imp-questions'!A:H,8,FALSE))</f>
        <v>B</v>
      </c>
      <c r="F46" s="128"/>
      <c r="G46" s="240">
        <f t="array" aca="1" ref="G46" ca="1">IFERROR(VLOOKUP(INDIRECT("RC[-1]",0),INDIRECT("Ans"&amp;INDIRECT("RC[-2]",0)&amp;"TBL"),2,FALSE),0)</f>
        <v>0</v>
      </c>
      <c r="H46" s="252">
        <f ca="1">IFERROR(AVERAGE(G46,G53),0)</f>
        <v>0</v>
      </c>
      <c r="I46" s="368"/>
      <c r="J46" s="376">
        <f ca="1">SUM(H46,H48,H50)</f>
        <v>0</v>
      </c>
      <c r="K46" s="85"/>
      <c r="L46" s="84"/>
      <c r="M46" s="84"/>
      <c r="N46" s="84"/>
      <c r="O46" s="84"/>
      <c r="P46" s="84"/>
      <c r="Q46" s="85"/>
      <c r="R46" s="85"/>
      <c r="S46" s="85"/>
      <c r="T46" s="85"/>
      <c r="U46" s="85"/>
      <c r="V46" s="85"/>
      <c r="W46" s="85"/>
      <c r="X46" s="85"/>
      <c r="Y46" s="85"/>
      <c r="Z46" s="85"/>
    </row>
    <row r="47" spans="1:26" ht="84" customHeight="1" x14ac:dyDescent="0.3">
      <c r="B47" s="354"/>
      <c r="C47" s="234"/>
      <c r="D47" s="245" t="str">
        <f>VLOOKUP(A46,'imp-questions'!A:H,7,FALSE)</f>
        <v>トレーニングは、反復可能で一貫性があり、ソフトウェア開発ライフサイクルに関わるすべての人が利用できる。
トレーニングには、必要に応じて最新のOWASP Top 10が含まれ、最小特権、多層防御、フェイルセキュア（セーフ）、完全な仲介、セッション管理、オープンな設計、心理的受容性などの概念が含まれている。
トレーニングでは、参加者からの署名または確認が必要となっている。
過去 12 か月間にトレーニングを更新したことがある。
従業員のオンボーディングプロセス中に、トレーニングが必要とされている。</v>
      </c>
      <c r="E47" s="236"/>
      <c r="F47" s="242"/>
      <c r="G47" s="238"/>
      <c r="H47" s="253"/>
      <c r="I47" s="369"/>
      <c r="J47" s="377"/>
      <c r="K47" s="85"/>
      <c r="L47" s="84"/>
      <c r="M47" s="84"/>
      <c r="N47" s="84"/>
      <c r="O47" s="84"/>
      <c r="P47" s="84"/>
      <c r="Q47" s="85"/>
      <c r="R47" s="85"/>
      <c r="S47" s="85"/>
      <c r="T47" s="85"/>
      <c r="U47" s="85"/>
      <c r="V47" s="85"/>
      <c r="W47" s="85"/>
      <c r="X47" s="85"/>
      <c r="Y47" s="85"/>
      <c r="Z47" s="85"/>
    </row>
    <row r="48" spans="1:26" x14ac:dyDescent="0.3">
      <c r="A48" s="4" t="s">
        <v>67</v>
      </c>
      <c r="B48" s="354"/>
      <c r="C48" s="233">
        <f>VLOOKUP(A48,'imp-questions'!A:H,5,FALSE)</f>
        <v>2</v>
      </c>
      <c r="D48" s="113" t="str">
        <f>VLOOKUP(A48,'imp-questions'!A:H,6,FALSE)</f>
        <v>開発者・テスター・セキュリティチャンピオン等の個人の役割に対してトレーニングをカスタマイズしていますか?</v>
      </c>
      <c r="E48" s="118" t="str">
        <f>CHAR(65+VLOOKUP(A48,'imp-questions'!A:H,8,FALSE))</f>
        <v>D</v>
      </c>
      <c r="F48" s="201"/>
      <c r="G48" s="240">
        <f t="array" aca="1" ref="G48" ca="1">IFERROR(VLOOKUP(INDIRECT("RC[-1]",0),INDIRECT("Ans"&amp;INDIRECT("RC[-2]",0)&amp;"TBL"),2,FALSE),0)</f>
        <v>0</v>
      </c>
      <c r="H48" s="254">
        <f ca="1">IFERROR(AVERAGE(G48,G55),0)</f>
        <v>0</v>
      </c>
      <c r="I48" s="370"/>
      <c r="J48" s="263"/>
      <c r="K48" s="85"/>
      <c r="L48" s="84"/>
      <c r="M48" s="84"/>
      <c r="N48" s="84"/>
      <c r="O48" s="84"/>
      <c r="P48" s="84"/>
      <c r="Q48" s="85"/>
      <c r="R48" s="85"/>
      <c r="S48" s="85"/>
      <c r="T48" s="85"/>
      <c r="U48" s="85"/>
      <c r="V48" s="85"/>
      <c r="W48" s="85"/>
      <c r="X48" s="85"/>
      <c r="Y48" s="85"/>
      <c r="Z48" s="85"/>
    </row>
    <row r="49" spans="1:26" ht="73.05" customHeight="1" x14ac:dyDescent="0.3">
      <c r="B49" s="354"/>
      <c r="C49" s="234"/>
      <c r="D49" s="245" t="str">
        <f>VLOOKUP(A48,'imp-questions'!A:H,7,FALSE)</f>
        <v>トレーニングには、成熟度レベル1のすべてのトピックが含まれており、より具体的なツール、技法、およびデモンストレーションが追加されている。
トレーニングはすべての従業員と請負業者に義務付けられている。
トレーニングには、社内のSMEおよび被研修者からのインプットが含まれている。
トレーニングには、社内で開発されたツールと技術のデモンストレーションが含まれている。
今後のトレーニングを強化しより適切なものにするために、フィードバックを利用している。</v>
      </c>
      <c r="E49" s="236"/>
      <c r="F49" s="242"/>
      <c r="G49" s="238"/>
      <c r="H49" s="255"/>
      <c r="I49" s="371"/>
      <c r="J49" s="263"/>
      <c r="K49" s="85"/>
      <c r="L49" s="84"/>
      <c r="M49" s="84"/>
      <c r="N49" s="84"/>
      <c r="O49" s="84"/>
      <c r="P49" s="84"/>
      <c r="Q49" s="85"/>
      <c r="R49" s="85"/>
      <c r="S49" s="85"/>
      <c r="T49" s="85"/>
      <c r="U49" s="85"/>
      <c r="V49" s="85"/>
      <c r="W49" s="85"/>
      <c r="X49" s="85"/>
      <c r="Y49" s="85"/>
      <c r="Z49" s="85"/>
    </row>
    <row r="50" spans="1:26" ht="25.95" customHeight="1" x14ac:dyDescent="0.3">
      <c r="A50" s="4" t="s">
        <v>68</v>
      </c>
      <c r="B50" s="354"/>
      <c r="C50" s="233">
        <f>VLOOKUP(A50,'imp-questions'!A:H,5,FALSE)</f>
        <v>3</v>
      </c>
      <c r="D50" s="113" t="str">
        <f>VLOOKUP(A50,'imp-questions'!A:H,6,FALSE)</f>
        <v>学習管理システムまたは従業員のトレーニングや認定プロセスを追跡する同様のシステムを実装していますか?</v>
      </c>
      <c r="E50" s="118" t="str">
        <f>CHAR(65+VLOOKUP(A50,'imp-questions'!A:H,8,FALSE))</f>
        <v>D</v>
      </c>
      <c r="F50" s="201"/>
      <c r="G50" s="240">
        <f t="array" aca="1" ref="G50" ca="1">IFERROR(VLOOKUP(INDIRECT("RC[-1]",0),INDIRECT("Ans"&amp;INDIRECT("RC[-2]",0)&amp;"TBL"),2,FALSE),0)</f>
        <v>0</v>
      </c>
      <c r="H50" s="254">
        <f ca="1">IFERROR(AVERAGE(G50,G57),0)</f>
        <v>0</v>
      </c>
      <c r="I50" s="372"/>
      <c r="J50" s="263"/>
      <c r="K50" s="85"/>
      <c r="L50" s="84"/>
      <c r="M50" s="84"/>
      <c r="N50" s="84"/>
      <c r="O50" s="84"/>
      <c r="P50" s="84"/>
      <c r="Q50" s="85"/>
      <c r="R50" s="85"/>
      <c r="S50" s="85"/>
      <c r="T50" s="85"/>
      <c r="U50" s="85"/>
      <c r="V50" s="85"/>
      <c r="W50" s="85"/>
      <c r="X50" s="85"/>
      <c r="Y50" s="85"/>
      <c r="Z50" s="85"/>
    </row>
    <row r="51" spans="1:26" ht="46.95" customHeight="1" x14ac:dyDescent="0.3">
      <c r="B51" s="355"/>
      <c r="C51" s="241"/>
      <c r="D51" s="235" t="str">
        <f>VLOOKUP(A50,'imp-questions'!A:H,7,FALSE)</f>
        <v>学習管理システム (LMS) は、トレーニングと認定を追跡するために使用されている。
トレーニングは、社内基準、ポリシー、および手順に基づいている。
開発システムおよびリソースへのアクセスを決定するために、認定プログラムまたは出席記録を使用している。</v>
      </c>
      <c r="E51" s="236"/>
      <c r="F51" s="242"/>
      <c r="G51" s="238"/>
      <c r="H51" s="255"/>
      <c r="I51" s="371"/>
      <c r="J51" s="263"/>
      <c r="K51" s="85"/>
      <c r="L51" s="84"/>
      <c r="M51" s="84"/>
      <c r="N51" s="84"/>
      <c r="O51" s="84"/>
      <c r="P51" s="84"/>
      <c r="Q51" s="85"/>
      <c r="R51" s="85"/>
      <c r="S51" s="85"/>
      <c r="T51" s="85"/>
      <c r="U51" s="85"/>
      <c r="V51" s="85"/>
      <c r="W51" s="85"/>
      <c r="X51" s="85"/>
      <c r="Y51" s="85"/>
      <c r="Z51" s="85"/>
    </row>
    <row r="52" spans="1:26" x14ac:dyDescent="0.3">
      <c r="B52" s="244"/>
      <c r="C52" s="124"/>
      <c r="D52" s="124"/>
      <c r="E52" s="124"/>
      <c r="F52" s="124"/>
      <c r="G52" s="124"/>
      <c r="H52" s="124"/>
      <c r="I52" s="261"/>
      <c r="J52" s="260"/>
      <c r="K52" s="85"/>
      <c r="L52" s="84"/>
      <c r="M52" s="84"/>
      <c r="N52" s="84"/>
      <c r="O52" s="84"/>
      <c r="P52" s="84"/>
      <c r="Q52" s="85"/>
      <c r="R52" s="85"/>
      <c r="S52" s="85"/>
      <c r="T52" s="85"/>
      <c r="U52" s="85"/>
      <c r="V52" s="85"/>
      <c r="W52" s="85"/>
      <c r="X52" s="85"/>
      <c r="Y52" s="85"/>
      <c r="Z52" s="85"/>
    </row>
    <row r="53" spans="1:26" x14ac:dyDescent="0.3">
      <c r="A53" s="4" t="s">
        <v>69</v>
      </c>
      <c r="B53" s="353" t="s">
        <v>70</v>
      </c>
      <c r="C53" s="233">
        <f>VLOOKUP(A53,'imp-questions'!A:H,5,FALSE)</f>
        <v>1</v>
      </c>
      <c r="D53" s="113" t="str">
        <f>VLOOKUP(A53,'imp-questions'!A:H,6,FALSE)</f>
        <v>各開発チームに対してセキュリティチャンピオンを特定していますか?</v>
      </c>
      <c r="E53" s="114" t="str">
        <f>CHAR(65+VLOOKUP(A53,'imp-questions'!A:H,8,FALSE))</f>
        <v>W</v>
      </c>
      <c r="F53" s="128"/>
      <c r="G53" s="240">
        <f t="array" aca="1" ref="G53" ca="1">IFERROR(VLOOKUP(INDIRECT("RC[-1]",0),INDIRECT("Ans"&amp;INDIRECT("RC[-2]",0)&amp;"TBL"),2,FALSE),0)</f>
        <v>0</v>
      </c>
      <c r="H53" s="119"/>
      <c r="I53" s="361"/>
      <c r="J53" s="260"/>
      <c r="K53" s="85"/>
      <c r="L53" s="84"/>
      <c r="M53" s="84"/>
      <c r="N53" s="84"/>
      <c r="O53" s="84"/>
      <c r="P53" s="84"/>
      <c r="Q53" s="85"/>
      <c r="R53" s="85"/>
      <c r="S53" s="85"/>
      <c r="T53" s="85"/>
      <c r="U53" s="85"/>
      <c r="V53" s="85"/>
      <c r="W53" s="85"/>
      <c r="X53" s="85"/>
      <c r="Y53" s="85"/>
      <c r="Z53" s="85"/>
    </row>
    <row r="54" spans="1:26" ht="70.05" customHeight="1" x14ac:dyDescent="0.3">
      <c r="B54" s="354"/>
      <c r="C54" s="234"/>
      <c r="D54" s="245" t="str">
        <f>VLOOKUP(A53,'imp-questions'!A:H,7,FALSE)</f>
        <v>セキュリティチャンピオンは適切なトレーニングを受けている。
アプリケーションセキュリティチームと開発チームは、セキュリティイニシアチブと修正の全体的なステータスについて、セキュリティチャンピオンから定期的にブリーフィングを受けている。
セキュリティチャンピオンは、アプリケーションバックログに追加する前に、外部テストの結果をレビューしている。</v>
      </c>
      <c r="E54" s="246"/>
      <c r="F54" s="242"/>
      <c r="G54" s="238"/>
      <c r="H54" s="243"/>
      <c r="I54" s="362"/>
      <c r="J54" s="260"/>
      <c r="K54" s="85"/>
      <c r="L54" s="84"/>
      <c r="M54" s="84"/>
      <c r="N54" s="84"/>
      <c r="O54" s="84"/>
      <c r="P54" s="84"/>
      <c r="Q54" s="85"/>
      <c r="R54" s="85"/>
      <c r="S54" s="85"/>
      <c r="T54" s="85"/>
      <c r="U54" s="85"/>
      <c r="V54" s="85"/>
      <c r="W54" s="85"/>
      <c r="X54" s="85"/>
      <c r="Y54" s="85"/>
      <c r="Z54" s="85"/>
    </row>
    <row r="55" spans="1:26" x14ac:dyDescent="0.3">
      <c r="A55" s="4" t="s">
        <v>71</v>
      </c>
      <c r="B55" s="354"/>
      <c r="C55" s="233">
        <f>VLOOKUP(A55,'imp-questions'!A:H,5,FALSE)</f>
        <v>2</v>
      </c>
      <c r="D55" s="113" t="str">
        <f>VLOOKUP(A55,'imp-questions'!A:H,6,FALSE)</f>
        <v>安全なソフトウェアに関する中核拠点（Secure Software Center of Excellence, SSCE）がありますか?</v>
      </c>
      <c r="E55" s="114" t="str">
        <f>CHAR(65+VLOOKUP(A55,'imp-questions'!A:H,8,FALSE))</f>
        <v>F</v>
      </c>
      <c r="F55" s="201"/>
      <c r="G55" s="240">
        <f t="array" aca="1" ref="G55" ca="1">IFERROR(VLOOKUP(INDIRECT("RC[-1]",0),INDIRECT("Ans"&amp;INDIRECT("RC[-2]",0)&amp;"TBL"),2,FALSE),0)</f>
        <v>0</v>
      </c>
      <c r="H55" s="119"/>
      <c r="I55" s="363"/>
      <c r="J55" s="260"/>
      <c r="K55" s="85"/>
      <c r="L55" s="84"/>
      <c r="M55" s="84"/>
      <c r="N55" s="84"/>
      <c r="O55" s="84"/>
      <c r="P55" s="84"/>
      <c r="Q55" s="85"/>
      <c r="R55" s="85"/>
      <c r="S55" s="85"/>
      <c r="T55" s="85"/>
      <c r="U55" s="85"/>
      <c r="V55" s="85"/>
      <c r="W55" s="85"/>
      <c r="X55" s="85"/>
      <c r="Y55" s="85"/>
      <c r="Z55" s="85"/>
    </row>
    <row r="56" spans="1:26" ht="60" customHeight="1" x14ac:dyDescent="0.3">
      <c r="B56" s="354"/>
      <c r="C56" s="234"/>
      <c r="D56" s="245" t="str">
        <f>VLOOKUP(A55,'imp-questions'!A:H,7,FALSE)</f>
        <v>SSCEには、組織内での役割を定義する憲章がある。
開発チームは、重要なアーキテクチャの変更をすべてSSCEでレビューしている。
SSCEは、アプリケーションセキュリティに関連するSDLC基準とガイドラインを公開している。
製品チャンピオンには、特定のセキュリティツールの使用を促進する責任がある。</v>
      </c>
      <c r="E56" s="236"/>
      <c r="F56" s="242"/>
      <c r="G56" s="238"/>
      <c r="H56" s="243"/>
      <c r="I56" s="364"/>
      <c r="J56" s="260"/>
      <c r="K56" s="85"/>
      <c r="L56" s="84"/>
      <c r="M56" s="84"/>
      <c r="N56" s="84"/>
      <c r="O56" s="84"/>
      <c r="P56" s="84"/>
      <c r="Q56" s="85"/>
      <c r="R56" s="85"/>
      <c r="S56" s="85"/>
      <c r="T56" s="85"/>
      <c r="U56" s="85"/>
      <c r="V56" s="85"/>
      <c r="W56" s="85"/>
      <c r="X56" s="85"/>
      <c r="Y56" s="85"/>
      <c r="Z56" s="85"/>
    </row>
    <row r="57" spans="1:26" ht="28.05" customHeight="1" x14ac:dyDescent="0.3">
      <c r="A57" s="4" t="s">
        <v>72</v>
      </c>
      <c r="B57" s="354"/>
      <c r="C57" s="233">
        <f>VLOOKUP(A57,'imp-questions'!A:H,5,FALSE)</f>
        <v>3</v>
      </c>
      <c r="D57" s="113" t="str">
        <f>VLOOKUP(A57,'imp-questions'!A:H,6,FALSE)</f>
        <v>異なるチームや事業部門の開発者やセキュリティ専門家が意思疎通し情報を共有できる一元化されたポータルがありますか?</v>
      </c>
      <c r="E57" s="114" t="str">
        <f>CHAR(65+VLOOKUP(A57,'imp-questions'!A:H,8,FALSE))</f>
        <v>F</v>
      </c>
      <c r="F57" s="201"/>
      <c r="G57" s="240">
        <f t="array" aca="1" ref="G57" ca="1">IFERROR(VLOOKUP(INDIRECT("RC[-1]",0),INDIRECT("Ans"&amp;INDIRECT("RC[-2]",0)&amp;"TBL"),2,FALSE),0)</f>
        <v>0</v>
      </c>
      <c r="H57" s="119"/>
      <c r="I57" s="363"/>
      <c r="J57" s="260"/>
      <c r="K57" s="85"/>
      <c r="L57" s="84"/>
      <c r="M57" s="84"/>
      <c r="N57" s="84"/>
      <c r="O57" s="84"/>
      <c r="P57" s="84"/>
      <c r="Q57" s="85"/>
      <c r="R57" s="85"/>
      <c r="S57" s="85"/>
      <c r="T57" s="85"/>
      <c r="U57" s="85"/>
      <c r="V57" s="85"/>
      <c r="W57" s="85"/>
      <c r="X57" s="85"/>
      <c r="Y57" s="85"/>
      <c r="Z57" s="85"/>
    </row>
    <row r="58" spans="1:26" ht="106.05" customHeight="1" x14ac:dyDescent="0.3">
      <c r="B58" s="355"/>
      <c r="C58" s="241"/>
      <c r="D58" s="235" t="str">
        <f>VLOOKUP(A57,'imp-questions'!A:H,7,FALSE)</f>
        <v>組織は、さまざまなチームや事業部門間で単一のポータルを使用することを促進している。
ポータルは、セキュリティインシデントの通知、ツールの更新、アーキテクチャ基準の変更、およびその他の関連するお知らせなどのタイムリーな情報に使用されている。
ポータルは、組織固有のアプリケーションのセキュリティ情報の一元化されたリポジトリとして、開発者やアーキテクトに広く認識されている。
すべてのコンテンツは永続的で検索可能と見なされている。
ポータルは、アプリケーション固有のセキュリティ指標へのアクセスを提供している。</v>
      </c>
      <c r="E58" s="236"/>
      <c r="F58" s="242"/>
      <c r="G58" s="238"/>
      <c r="H58" s="243"/>
      <c r="I58" s="364"/>
      <c r="J58" s="260"/>
      <c r="K58" s="85"/>
      <c r="L58" s="84"/>
      <c r="M58" s="84"/>
      <c r="N58" s="84"/>
      <c r="O58" s="84"/>
      <c r="P58" s="84"/>
      <c r="Q58" s="85"/>
      <c r="R58" s="85"/>
      <c r="S58" s="85"/>
      <c r="T58" s="85"/>
      <c r="U58" s="85"/>
      <c r="V58" s="85"/>
      <c r="W58" s="85"/>
      <c r="X58" s="85"/>
      <c r="Y58" s="85"/>
      <c r="Z58" s="85"/>
    </row>
    <row r="59" spans="1:26" ht="13.05" customHeight="1" x14ac:dyDescent="0.3">
      <c r="B59" s="339" t="s">
        <v>73</v>
      </c>
      <c r="C59" s="333"/>
      <c r="D59" s="333"/>
      <c r="E59" s="333"/>
      <c r="F59" s="333"/>
      <c r="G59" s="333"/>
      <c r="H59" s="333"/>
      <c r="I59" s="333"/>
      <c r="J59" s="333"/>
      <c r="K59" s="85"/>
      <c r="L59" s="84"/>
      <c r="M59" s="84"/>
      <c r="N59" s="84"/>
      <c r="O59" s="84"/>
      <c r="P59" s="84"/>
      <c r="Q59" s="85"/>
      <c r="R59" s="85"/>
      <c r="S59" s="85"/>
      <c r="T59" s="85"/>
      <c r="U59" s="85"/>
      <c r="V59" s="85"/>
      <c r="W59" s="85"/>
      <c r="X59" s="85"/>
      <c r="Y59" s="85"/>
      <c r="Z59" s="85"/>
    </row>
    <row r="60" spans="1:26" ht="13.05" customHeight="1" x14ac:dyDescent="0.3">
      <c r="B60" s="340" t="s">
        <v>74</v>
      </c>
      <c r="C60" s="341"/>
      <c r="D60" s="342"/>
      <c r="E60" s="142"/>
      <c r="F60" s="143" t="s">
        <v>44</v>
      </c>
      <c r="G60" s="143"/>
      <c r="H60" s="144"/>
      <c r="I60" s="264" t="s">
        <v>45</v>
      </c>
      <c r="J60" s="264" t="s">
        <v>46</v>
      </c>
      <c r="K60" s="85"/>
      <c r="L60" s="84"/>
      <c r="M60" s="84"/>
      <c r="N60" s="84"/>
      <c r="O60" s="84"/>
      <c r="P60" s="84"/>
      <c r="Q60" s="85"/>
      <c r="R60" s="85"/>
      <c r="S60" s="85"/>
      <c r="T60" s="85"/>
      <c r="U60" s="85"/>
      <c r="V60" s="85"/>
      <c r="W60" s="85"/>
      <c r="X60" s="85"/>
      <c r="Y60" s="85"/>
      <c r="Z60" s="85"/>
    </row>
    <row r="61" spans="1:26" ht="13.05" customHeight="1" x14ac:dyDescent="0.3">
      <c r="A61" s="4" t="s">
        <v>75</v>
      </c>
      <c r="B61" s="356" t="s">
        <v>76</v>
      </c>
      <c r="C61" s="256">
        <f>VLOOKUP(A61,'imp-questions'!A:H,5,FALSE)</f>
        <v>1</v>
      </c>
      <c r="D61" s="113" t="str">
        <f>VLOOKUP(A61,'imp-questions'!A:H,6,FALSE)</f>
        <v>定義済みの簡単な一連の質問に基づいて、ビジネスリスクに従いアプリケーションを分類していますか?</v>
      </c>
      <c r="E61" s="114" t="str">
        <f>CHAR(65+VLOOKUP(A61,'imp-questions'!A:H,8,FALSE))</f>
        <v>B</v>
      </c>
      <c r="F61" s="125"/>
      <c r="G61" s="240">
        <f t="array" aca="1" ref="G61" ca="1">IFERROR(VLOOKUP(INDIRECT("RC[-1]",0),INDIRECT("Ans"&amp;INDIRECT("RC[-2]",0)&amp;"TBL"),2,FALSE),0)</f>
        <v>0</v>
      </c>
      <c r="H61" s="252">
        <f ca="1">IFERROR(AVERAGE(G61,G68),0)</f>
        <v>0</v>
      </c>
      <c r="I61" s="368"/>
      <c r="J61" s="378">
        <f ca="1">SUM(H61,H63,H65)</f>
        <v>0</v>
      </c>
      <c r="K61" s="85"/>
      <c r="L61" s="84"/>
      <c r="M61" s="84"/>
      <c r="N61" s="84"/>
      <c r="O61" s="84"/>
      <c r="P61" s="84"/>
      <c r="Q61" s="85"/>
      <c r="R61" s="85"/>
      <c r="S61" s="85"/>
      <c r="T61" s="85"/>
      <c r="U61" s="85"/>
      <c r="V61" s="85"/>
      <c r="W61" s="85"/>
      <c r="X61" s="85"/>
      <c r="Y61" s="85"/>
      <c r="Z61" s="85"/>
    </row>
    <row r="62" spans="1:26" ht="55.95" customHeight="1" x14ac:dyDescent="0.3">
      <c r="B62" s="354"/>
      <c r="C62" s="234"/>
      <c r="D62" s="245" t="str">
        <f>VLOOKUP(A61,'imp-questions'!A:H,7,FALSE)</f>
        <v>合意済みのリスク分類が存在する。
アプリケーションチームがリスク分類を理解している。
リスク分類は、組織が直面しているビジネス リスクの重要な側面をカバーしている。
組織には、スコープ内のアプリケーションのインベントリがある。</v>
      </c>
      <c r="E62" s="236"/>
      <c r="F62" s="257"/>
      <c r="G62" s="238"/>
      <c r="H62" s="253"/>
      <c r="I62" s="369"/>
      <c r="J62" s="377"/>
      <c r="K62" s="85"/>
      <c r="L62" s="84"/>
      <c r="M62" s="84"/>
      <c r="N62" s="84"/>
      <c r="O62" s="84"/>
      <c r="P62" s="84"/>
      <c r="Q62" s="85"/>
      <c r="R62" s="85"/>
      <c r="S62" s="85"/>
      <c r="T62" s="85"/>
      <c r="U62" s="85"/>
      <c r="V62" s="85"/>
      <c r="W62" s="85"/>
      <c r="X62" s="85"/>
      <c r="Y62" s="85"/>
      <c r="Z62" s="85"/>
    </row>
    <row r="63" spans="1:26" x14ac:dyDescent="0.3">
      <c r="A63" s="4" t="s">
        <v>77</v>
      </c>
      <c r="B63" s="354"/>
      <c r="C63" s="256">
        <f>VLOOKUP(A63,'imp-questions'!A:H,5,FALSE)</f>
        <v>2</v>
      </c>
      <c r="D63" s="113" t="str">
        <f>VLOOKUP(A63,'imp-questions'!A:H,6,FALSE)</f>
        <v>ビジネスリスクを評価するために一元化され定量化されたアプリケーションのリスクプロファイルを使用していますか?</v>
      </c>
      <c r="E63" s="114" t="str">
        <f>CHAR(65+VLOOKUP(A63,'imp-questions'!A:H,8,FALSE))</f>
        <v>A</v>
      </c>
      <c r="F63" s="125"/>
      <c r="G63" s="240">
        <f t="array" aca="1" ref="G63" ca="1">IFERROR(VLOOKUP(INDIRECT("RC[-1]",0),INDIRECT("Ans"&amp;INDIRECT("RC[-2]",0)&amp;"TBL"),2,FALSE),0)</f>
        <v>0</v>
      </c>
      <c r="H63" s="252">
        <f ca="1">IFERROR(AVERAGE(G63,G70),0)</f>
        <v>0</v>
      </c>
      <c r="I63" s="370"/>
      <c r="J63" s="263"/>
      <c r="K63" s="85"/>
      <c r="L63" s="84"/>
      <c r="M63" s="84"/>
      <c r="N63" s="84"/>
      <c r="O63" s="84"/>
      <c r="P63" s="84"/>
      <c r="Q63" s="85"/>
      <c r="R63" s="85"/>
      <c r="S63" s="85"/>
      <c r="T63" s="85"/>
      <c r="U63" s="85"/>
      <c r="V63" s="85"/>
      <c r="W63" s="85"/>
      <c r="X63" s="85"/>
      <c r="Y63" s="85"/>
      <c r="Z63" s="85"/>
    </row>
    <row r="64" spans="1:26" ht="55.95" customHeight="1" x14ac:dyDescent="0.3">
      <c r="B64" s="354"/>
      <c r="C64" s="234"/>
      <c r="D64" s="245" t="str">
        <f>VLOOKUP(A63,'imp-questions'!A:H,7,FALSE)</f>
        <v>アプリケーションのリスクプロファイルは、組織のリスク基準に沿っている。
アプリケーションのリスクプロファイルは、セキュリティとプライバシーへの影響をカバーしている。
リスクプロファイルの品質を、手動か自動のいずれか、もしくは両方で検証している。
アプリケーションのリスクプロファイルは、中心となるインベントリに保存されている。</v>
      </c>
      <c r="E64" s="236"/>
      <c r="F64" s="249"/>
      <c r="G64" s="250"/>
      <c r="H64" s="255"/>
      <c r="I64" s="371"/>
      <c r="J64" s="263"/>
      <c r="K64" s="85"/>
      <c r="L64" s="84"/>
      <c r="M64" s="84"/>
      <c r="N64" s="84"/>
      <c r="O64" s="84"/>
      <c r="P64" s="84"/>
      <c r="Q64" s="85"/>
      <c r="R64" s="85"/>
      <c r="S64" s="85"/>
      <c r="T64" s="85"/>
      <c r="U64" s="85"/>
      <c r="V64" s="85"/>
      <c r="W64" s="85"/>
      <c r="X64" s="85"/>
      <c r="Y64" s="85"/>
      <c r="Z64" s="85"/>
    </row>
    <row r="65" spans="1:26" x14ac:dyDescent="0.3">
      <c r="A65" s="4" t="s">
        <v>78</v>
      </c>
      <c r="B65" s="354"/>
      <c r="C65" s="256">
        <f>VLOOKUP(A65,'imp-questions'!A:H,5,FALSE)</f>
        <v>3</v>
      </c>
      <c r="D65" s="113" t="str">
        <f>VLOOKUP(A65,'imp-questions'!A:H,6,FALSE)</f>
        <v>自社のアプリケーションに対するリスクプロファイルを定期的にレビューし更新していますか?</v>
      </c>
      <c r="E65" s="114" t="str">
        <f>CHAR(65+VLOOKUP(A65,'imp-questions'!A:H,8,FALSE))</f>
        <v>R</v>
      </c>
      <c r="F65" s="125"/>
      <c r="G65" s="265">
        <f t="array" aca="1" ref="G65" ca="1">IFERROR(VLOOKUP(INDIRECT("RC[-1]",0),INDIRECT("Ans"&amp;INDIRECT("RC[-2]",0)&amp;"TBL"),2,FALSE),0)</f>
        <v>0</v>
      </c>
      <c r="H65" s="252">
        <f ca="1">IFERROR(AVERAGE(G65,G72),0)</f>
        <v>0</v>
      </c>
      <c r="I65" s="372"/>
      <c r="J65" s="263"/>
      <c r="K65" s="85"/>
      <c r="L65" s="84"/>
      <c r="M65" s="84"/>
      <c r="N65" s="84"/>
      <c r="O65" s="84"/>
      <c r="P65" s="84"/>
      <c r="Q65" s="85"/>
      <c r="R65" s="85"/>
      <c r="S65" s="85"/>
      <c r="T65" s="85"/>
      <c r="U65" s="85"/>
      <c r="V65" s="85"/>
      <c r="W65" s="85"/>
      <c r="X65" s="85"/>
      <c r="Y65" s="85"/>
      <c r="Z65" s="85"/>
    </row>
    <row r="66" spans="1:26" ht="28.05" customHeight="1" x14ac:dyDescent="0.3">
      <c r="B66" s="357"/>
      <c r="C66" s="241"/>
      <c r="D66" s="235" t="str">
        <f>VLOOKUP(A65,'imp-questions'!A:H,7,FALSE)</f>
        <v>組織のリスク基準では、評価方法を改善するために過去のフィードバックが考慮されている。
アプリケーションまたはビジネスコンテキストの大幅な変更により、関連するリスクプロファイルのレビューが開始されている。</v>
      </c>
      <c r="E66" s="236"/>
      <c r="F66" s="249"/>
      <c r="G66" s="250"/>
      <c r="H66" s="255"/>
      <c r="I66" s="371"/>
      <c r="J66" s="263"/>
      <c r="K66" s="85"/>
      <c r="L66" s="84"/>
      <c r="M66" s="84"/>
      <c r="N66" s="84"/>
      <c r="O66" s="84"/>
      <c r="P66" s="84"/>
      <c r="Q66" s="85"/>
      <c r="R66" s="85"/>
      <c r="S66" s="85"/>
      <c r="T66" s="85"/>
      <c r="U66" s="85"/>
      <c r="V66" s="85"/>
      <c r="W66" s="85"/>
      <c r="X66" s="85"/>
      <c r="Y66" s="85"/>
      <c r="Z66" s="85"/>
    </row>
    <row r="67" spans="1:26" x14ac:dyDescent="0.3">
      <c r="B67" s="244"/>
      <c r="C67" s="124"/>
      <c r="D67" s="124"/>
      <c r="E67" s="124"/>
      <c r="F67" s="124"/>
      <c r="G67" s="124"/>
      <c r="H67" s="124"/>
      <c r="I67" s="261"/>
      <c r="J67" s="260"/>
      <c r="K67" s="85"/>
      <c r="L67" s="84"/>
      <c r="M67" s="84"/>
      <c r="N67" s="84"/>
      <c r="O67" s="84"/>
      <c r="P67" s="84"/>
      <c r="Q67" s="85"/>
      <c r="R67" s="85"/>
      <c r="S67" s="85"/>
      <c r="T67" s="85"/>
      <c r="U67" s="85"/>
      <c r="V67" s="85"/>
      <c r="W67" s="85"/>
      <c r="X67" s="85"/>
      <c r="Y67" s="85"/>
      <c r="Z67" s="85"/>
    </row>
    <row r="68" spans="1:26" x14ac:dyDescent="0.3">
      <c r="A68" s="4" t="s">
        <v>79</v>
      </c>
      <c r="B68" s="356" t="s">
        <v>80</v>
      </c>
      <c r="C68" s="256">
        <f>VLOOKUP(A68,'imp-questions'!A:H,5,FALSE)</f>
        <v>1</v>
      </c>
      <c r="D68" s="113" t="str">
        <f>VLOOKUP(A68,'imp-questions'!A:H,6,FALSE)</f>
        <v>脅威モデリングを使ってアーキテクチャの設計の欠陥を特定し管理していますか?</v>
      </c>
      <c r="E68" s="114" t="str">
        <f>CHAR(65+VLOOKUP(A68,'imp-questions'!A:H,8,FALSE))</f>
        <v>B</v>
      </c>
      <c r="F68" s="125"/>
      <c r="G68" s="240">
        <f t="array" aca="1" ref="G68" ca="1">IFERROR(VLOOKUP(INDIRECT("RC[-1]",0),INDIRECT("Ans"&amp;INDIRECT("RC[-2]",0)&amp;"TBL"),2,FALSE),0)</f>
        <v>0</v>
      </c>
      <c r="H68" s="119"/>
      <c r="I68" s="373"/>
      <c r="J68" s="260"/>
      <c r="K68" s="85"/>
      <c r="L68" s="84"/>
      <c r="M68" s="84"/>
      <c r="N68" s="84"/>
      <c r="O68" s="84"/>
      <c r="P68" s="84"/>
      <c r="Q68" s="85"/>
      <c r="R68" s="85"/>
      <c r="S68" s="85"/>
      <c r="T68" s="85"/>
      <c r="U68" s="85"/>
      <c r="V68" s="85"/>
      <c r="W68" s="85"/>
      <c r="X68" s="85"/>
      <c r="Y68" s="85"/>
      <c r="Z68" s="85"/>
    </row>
    <row r="69" spans="1:26" ht="42" customHeight="1" x14ac:dyDescent="0.3">
      <c r="B69" s="354"/>
      <c r="C69" s="234"/>
      <c r="D69" s="245" t="str">
        <f>VLOOKUP(A68,'imp-questions'!A:H,7,FALSE)</f>
        <v>高リスクのアプリケーションの脅威モデリングを実施している。
STRIDEなどの簡潔な脅威チェックリストを使用している。
後で使用するために脅威モデリングの結果を保持している。</v>
      </c>
      <c r="E69" s="236"/>
      <c r="F69" s="249"/>
      <c r="G69" s="250"/>
      <c r="H69" s="251"/>
      <c r="I69" s="335"/>
      <c r="J69" s="260"/>
      <c r="K69" s="85"/>
      <c r="L69" s="84"/>
      <c r="M69" s="84"/>
      <c r="N69" s="84"/>
      <c r="O69" s="84"/>
      <c r="P69" s="84"/>
      <c r="Q69" s="85"/>
      <c r="R69" s="85"/>
      <c r="S69" s="85"/>
      <c r="T69" s="85"/>
      <c r="U69" s="85"/>
      <c r="V69" s="85"/>
      <c r="W69" s="85"/>
      <c r="X69" s="85"/>
      <c r="Y69" s="85"/>
      <c r="Z69" s="85"/>
    </row>
    <row r="70" spans="1:26" x14ac:dyDescent="0.3">
      <c r="A70" s="4" t="s">
        <v>81</v>
      </c>
      <c r="B70" s="354"/>
      <c r="C70" s="256">
        <f>VLOOKUP(A70,'imp-questions'!A:H,5,FALSE)</f>
        <v>2</v>
      </c>
      <c r="D70" s="113" t="str">
        <f>VLOOKUP(A70,'imp-questions'!A:H,6,FALSE)</f>
        <v>自社のアプリケーションのリスクレベルに合わせた標準的な方法論を使用していますか?</v>
      </c>
      <c r="E70" s="114" t="str">
        <f>CHAR(65+VLOOKUP(A70,'imp-questions'!A:H,8,FALSE))</f>
        <v>A</v>
      </c>
      <c r="F70" s="125"/>
      <c r="G70" s="240">
        <f t="array" aca="1" ref="G70" ca="1">IFERROR(VLOOKUP(INDIRECT("RC[-1]",0),INDIRECT("Ans"&amp;INDIRECT("RC[-2]",0)&amp;"TBL"),2,FALSE),0)</f>
        <v>0</v>
      </c>
      <c r="H70" s="119"/>
      <c r="I70" s="373"/>
      <c r="J70" s="260"/>
      <c r="K70" s="85"/>
      <c r="L70" s="84"/>
      <c r="M70" s="84"/>
      <c r="N70" s="84"/>
      <c r="O70" s="84"/>
      <c r="P70" s="84"/>
      <c r="Q70" s="85"/>
      <c r="R70" s="85"/>
      <c r="S70" s="85"/>
      <c r="T70" s="85"/>
      <c r="U70" s="85"/>
      <c r="V70" s="85"/>
      <c r="W70" s="85"/>
      <c r="X70" s="85"/>
      <c r="Y70" s="85"/>
      <c r="Z70" s="85"/>
    </row>
    <row r="71" spans="1:26" ht="70.05" customHeight="1" x14ac:dyDescent="0.3">
      <c r="B71" s="354"/>
      <c r="C71" s="234"/>
      <c r="D71" s="245" t="str">
        <f>VLOOKUP(A70,'imp-questions'!A:H,7,FALSE)</f>
        <v>アーキテクト、セキュリティチャンピオン、およびその他のステークホルダーに、実践的な脅威モデリングの方法をトレーニングしている。
脅威モデリングの方法論には、少なくとも図式化、脅威の特定、設計上の欠陥の軽減、および脅威モデルのアーティファクトを検証する方法が含まれている。
アプリケーションまたはビジネスコンテキストの変化により、関連する脅威モデルのレビューが開始されている。
アプリケーションチームが使用するツールを使用して、脅威モデリングのアーティファクトを取り込んでいる。</v>
      </c>
      <c r="E71" s="236"/>
      <c r="F71" s="249"/>
      <c r="G71" s="250"/>
      <c r="H71" s="251"/>
      <c r="I71" s="335"/>
      <c r="J71" s="260"/>
      <c r="K71" s="85"/>
      <c r="L71" s="84"/>
      <c r="M71" s="84"/>
      <c r="N71" s="84"/>
      <c r="O71" s="84"/>
      <c r="P71" s="84"/>
      <c r="Q71" s="85"/>
      <c r="R71" s="85"/>
      <c r="S71" s="85"/>
      <c r="T71" s="85"/>
      <c r="U71" s="85"/>
      <c r="V71" s="85"/>
      <c r="W71" s="85"/>
      <c r="X71" s="85"/>
      <c r="Y71" s="85"/>
      <c r="Z71" s="85"/>
    </row>
    <row r="72" spans="1:26" x14ac:dyDescent="0.3">
      <c r="A72" s="4" t="s">
        <v>82</v>
      </c>
      <c r="B72" s="354"/>
      <c r="C72" s="256">
        <f>VLOOKUP(A72,'imp-questions'!A:H,5,FALSE)</f>
        <v>3</v>
      </c>
      <c r="D72" s="113" t="str">
        <f>VLOOKUP(A72,'imp-questions'!A:H,6,FALSE)</f>
        <v>自社のアプリケーションに対する脅威モデリングの方法論を定期的にレビューし更新していますか?</v>
      </c>
      <c r="E72" s="114" t="str">
        <f>CHAR(65+VLOOKUP(A72,'imp-questions'!A:H,8,FALSE))</f>
        <v>P</v>
      </c>
      <c r="F72" s="115"/>
      <c r="G72" s="240">
        <f t="array" aca="1" ref="G72" ca="1">IFERROR(VLOOKUP(INDIRECT("RC[-1]",0),INDIRECT("Ans"&amp;INDIRECT("RC[-2]",0)&amp;"TBL"),2,FALSE),0)</f>
        <v>0</v>
      </c>
      <c r="H72" s="119"/>
      <c r="I72" s="373"/>
      <c r="J72" s="260"/>
      <c r="K72" s="85"/>
      <c r="L72" s="84"/>
      <c r="M72" s="84"/>
      <c r="N72" s="84"/>
      <c r="O72" s="84"/>
      <c r="P72" s="84"/>
      <c r="Q72" s="85"/>
      <c r="R72" s="85"/>
      <c r="S72" s="85"/>
      <c r="T72" s="85"/>
      <c r="U72" s="85"/>
      <c r="V72" s="85"/>
      <c r="W72" s="85"/>
      <c r="X72" s="85"/>
      <c r="Y72" s="85"/>
      <c r="Z72" s="85"/>
    </row>
    <row r="73" spans="1:26" ht="42" customHeight="1" x14ac:dyDescent="0.3">
      <c r="B73" s="357"/>
      <c r="C73" s="241"/>
      <c r="D73" s="235" t="str">
        <f>VLOOKUP(A72,'imp-questions'!A:H,7,FALSE)</f>
        <v>脅威モデルの方法論では、改善のために過去のフィードバックが考慮されている。
アプリケーションに関連する新しい脅威がないことを検証するために、定期的 （例: 年 1 回）に既存の脅威モデルをレビューしている。
脅威モデリングツールを使用して、脅威モデリングのプロセスの一部を自動化している。</v>
      </c>
      <c r="E73" s="236"/>
      <c r="F73" s="249"/>
      <c r="G73" s="250"/>
      <c r="H73" s="251"/>
      <c r="I73" s="335"/>
      <c r="J73" s="260"/>
      <c r="K73" s="85"/>
      <c r="L73" s="84"/>
      <c r="M73" s="84"/>
      <c r="N73" s="84"/>
      <c r="O73" s="84"/>
      <c r="P73" s="84"/>
      <c r="Q73" s="85"/>
      <c r="R73" s="85"/>
      <c r="S73" s="85"/>
      <c r="T73" s="85"/>
      <c r="U73" s="85"/>
      <c r="V73" s="85"/>
      <c r="W73" s="85"/>
      <c r="X73" s="85"/>
      <c r="Y73" s="85"/>
      <c r="Z73" s="85"/>
    </row>
    <row r="74" spans="1:26" ht="13.05" customHeight="1" x14ac:dyDescent="0.3">
      <c r="B74" s="343" t="s">
        <v>83</v>
      </c>
      <c r="C74" s="333"/>
      <c r="D74" s="335"/>
      <c r="E74" s="147"/>
      <c r="F74" s="148" t="s">
        <v>44</v>
      </c>
      <c r="G74" s="148"/>
      <c r="H74" s="149"/>
      <c r="I74" s="264" t="s">
        <v>45</v>
      </c>
      <c r="J74" s="264" t="s">
        <v>46</v>
      </c>
      <c r="K74" s="85"/>
      <c r="L74" s="84"/>
      <c r="M74" s="84"/>
      <c r="N74" s="84"/>
      <c r="O74" s="84"/>
      <c r="P74" s="84"/>
      <c r="Q74" s="85"/>
      <c r="R74" s="85"/>
      <c r="S74" s="85"/>
      <c r="T74" s="85"/>
      <c r="U74" s="85"/>
      <c r="V74" s="85"/>
      <c r="W74" s="85"/>
      <c r="X74" s="85"/>
      <c r="Y74" s="85"/>
      <c r="Z74" s="85"/>
    </row>
    <row r="75" spans="1:26" ht="13.95" customHeight="1" x14ac:dyDescent="0.3">
      <c r="A75" s="4" t="s">
        <v>84</v>
      </c>
      <c r="B75" s="356" t="s">
        <v>85</v>
      </c>
      <c r="C75" s="256">
        <f>VLOOKUP(A75,'imp-questions'!A:H,5,FALSE)</f>
        <v>1</v>
      </c>
      <c r="D75" s="113" t="str">
        <f>VLOOKUP(A75,'imp-questions'!A:H,6,FALSE)</f>
        <v>開発において、プロジェクトチームはセキュリティ要件を規定していますか?</v>
      </c>
      <c r="E75" s="114" t="str">
        <f>CHAR(65+VLOOKUP(A75,'imp-questions'!A:H,8,FALSE))</f>
        <v>A</v>
      </c>
      <c r="F75" s="125"/>
      <c r="G75" s="240">
        <f t="array" aca="1" ref="G75" ca="1">IFERROR(VLOOKUP(INDIRECT("RC[-1]",0),INDIRECT("Ans"&amp;INDIRECT("RC[-2]",0)&amp;"TBL"),2,FALSE),0)</f>
        <v>0</v>
      </c>
      <c r="H75" s="252">
        <f ca="1">IFERROR(AVERAGE(G75,G82),0)</f>
        <v>0</v>
      </c>
      <c r="I75" s="368"/>
      <c r="J75" s="378">
        <f ca="1">SUM(H75,H77,H79)</f>
        <v>0</v>
      </c>
      <c r="K75" s="85"/>
      <c r="L75" s="84"/>
      <c r="M75" s="84"/>
      <c r="N75" s="84"/>
      <c r="O75" s="84"/>
      <c r="P75" s="84"/>
      <c r="Q75" s="85"/>
      <c r="R75" s="85"/>
      <c r="S75" s="85"/>
      <c r="T75" s="85"/>
      <c r="U75" s="85"/>
      <c r="V75" s="85"/>
      <c r="W75" s="85"/>
      <c r="X75" s="85"/>
      <c r="Y75" s="85"/>
      <c r="Z75" s="85"/>
    </row>
    <row r="76" spans="1:26" ht="42" customHeight="1" x14ac:dyDescent="0.3">
      <c r="B76" s="354"/>
      <c r="C76" s="234"/>
      <c r="D76" s="245" t="str">
        <f>VLOOKUP(A75,'imp-questions'!A:H,7,FALSE)</f>
        <v>チームは、機能要件と顧客または組織の懸念事項からセキュリティ要件を導出している。
セキュリティ要件は、具体的で、測定可能で、合理的である。
セキュリティ要件は組織のベースラインに沿っている。</v>
      </c>
      <c r="E76" s="236"/>
      <c r="F76" s="249"/>
      <c r="G76" s="250"/>
      <c r="H76" s="253"/>
      <c r="I76" s="369"/>
      <c r="J76" s="377"/>
      <c r="K76" s="85"/>
      <c r="L76" s="84"/>
      <c r="M76" s="84"/>
      <c r="N76" s="84"/>
      <c r="O76" s="84"/>
      <c r="P76" s="84"/>
      <c r="Q76" s="85"/>
      <c r="R76" s="85"/>
      <c r="S76" s="85"/>
      <c r="T76" s="85"/>
      <c r="U76" s="85"/>
      <c r="V76" s="85"/>
      <c r="W76" s="85"/>
      <c r="X76" s="85"/>
      <c r="Y76" s="85"/>
      <c r="Z76" s="85"/>
    </row>
    <row r="77" spans="1:26" x14ac:dyDescent="0.3">
      <c r="A77" s="4" t="s">
        <v>86</v>
      </c>
      <c r="B77" s="354"/>
      <c r="C77" s="256">
        <f>VLOOKUP(A77,'imp-questions'!A:H,5,FALSE)</f>
        <v>2</v>
      </c>
      <c r="D77" s="113" t="str">
        <f>VLOOKUP(A77,'imp-questions'!A:H,6,FALSE)</f>
        <v>セキュリティ要件の収集プロセスの成果物に優先順位付けを定義し、構造化し、含めていますか?</v>
      </c>
      <c r="E77" s="114" t="str">
        <f>CHAR(65+VLOOKUP(A77,'imp-questions'!A:H,8,FALSE))</f>
        <v>E</v>
      </c>
      <c r="F77" s="121"/>
      <c r="G77" s="240">
        <f t="array" aca="1" ref="G77" ca="1">IFERROR(VLOOKUP(INDIRECT("RC[-1]",0),INDIRECT("Ans"&amp;INDIRECT("RC[-2]",0)&amp;"TBL"),2,FALSE),0)</f>
        <v>0</v>
      </c>
      <c r="H77" s="252">
        <f ca="1">IFERROR(AVERAGE(G77,G84),0)</f>
        <v>0</v>
      </c>
      <c r="I77" s="370"/>
      <c r="J77" s="263"/>
      <c r="K77" s="85"/>
      <c r="L77" s="84"/>
      <c r="M77" s="84"/>
      <c r="N77" s="84"/>
      <c r="O77" s="84"/>
      <c r="P77" s="84"/>
      <c r="Q77" s="85"/>
      <c r="R77" s="85"/>
      <c r="S77" s="85"/>
      <c r="T77" s="85"/>
      <c r="U77" s="85"/>
      <c r="V77" s="85"/>
      <c r="W77" s="85"/>
      <c r="X77" s="85"/>
      <c r="Y77" s="85"/>
      <c r="Z77" s="85"/>
    </row>
    <row r="78" spans="1:26" ht="55.95" customHeight="1" x14ac:dyDescent="0.3">
      <c r="B78" s="354"/>
      <c r="C78" s="234"/>
      <c r="D78" s="245" t="str">
        <f>VLOOKUP(A77,'imp-questions'!A:H,7,FALSE)</f>
        <v>セキュリティ要件は、ポリシーとガイダンスを製品開発に適用する際に専門分野固有の知識を考慮に入れている。 
専門分野の専門家が要件定義プロセスに関与している。
セキュリティ要件に対する合意済みの構造化表記法がある。
開発チームには、セキュリティ要件と成果のレビューに専任のセキュリティチャンピオンがいる。</v>
      </c>
      <c r="E78" s="236"/>
      <c r="F78" s="249"/>
      <c r="G78" s="250"/>
      <c r="H78" s="255"/>
      <c r="I78" s="371"/>
      <c r="J78" s="263"/>
      <c r="K78" s="85"/>
      <c r="L78" s="84"/>
      <c r="M78" s="84"/>
      <c r="N78" s="84"/>
      <c r="O78" s="84"/>
      <c r="P78" s="84"/>
      <c r="Q78" s="85"/>
      <c r="R78" s="85"/>
      <c r="S78" s="85"/>
      <c r="T78" s="85"/>
      <c r="U78" s="85"/>
      <c r="V78" s="85"/>
      <c r="W78" s="85"/>
      <c r="X78" s="85"/>
      <c r="Y78" s="85"/>
      <c r="Z78" s="85"/>
    </row>
    <row r="79" spans="1:26" x14ac:dyDescent="0.3">
      <c r="A79" s="4" t="s">
        <v>87</v>
      </c>
      <c r="B79" s="354"/>
      <c r="C79" s="256">
        <f>VLOOKUP(A79,'imp-questions'!A:H,5,FALSE)</f>
        <v>3</v>
      </c>
      <c r="D79" s="113" t="str">
        <f>VLOOKUP(A79,'imp-questions'!A:H,6,FALSE)</f>
        <v>セキュリティ要件の抽出を効率化するために、標準的な要件フレームワークを使用していますか?</v>
      </c>
      <c r="E79" s="114" t="str">
        <f>CHAR(65+VLOOKUP(A79,'imp-questions'!A:H,8,FALSE))</f>
        <v>A</v>
      </c>
      <c r="F79" s="125"/>
      <c r="G79" s="240">
        <f t="array" aca="1" ref="G79" ca="1">IFERROR(VLOOKUP(INDIRECT("RC[-1]",0),INDIRECT("Ans"&amp;INDIRECT("RC[-2]",0)&amp;"TBL"),2,FALSE),0)</f>
        <v>0</v>
      </c>
      <c r="H79" s="252">
        <f ca="1">IFERROR(AVERAGE(G79,G86),0)</f>
        <v>0</v>
      </c>
      <c r="I79" s="372"/>
      <c r="J79" s="263"/>
      <c r="K79" s="85"/>
      <c r="L79" s="84"/>
      <c r="M79" s="84"/>
      <c r="N79" s="84"/>
      <c r="O79" s="84"/>
      <c r="P79" s="84"/>
      <c r="Q79" s="85"/>
      <c r="R79" s="85"/>
      <c r="S79" s="85"/>
      <c r="T79" s="85"/>
      <c r="U79" s="85"/>
      <c r="V79" s="85"/>
      <c r="W79" s="85"/>
      <c r="X79" s="85"/>
      <c r="Y79" s="85"/>
      <c r="Z79" s="85"/>
    </row>
    <row r="80" spans="1:26" ht="55.95" customHeight="1" x14ac:dyDescent="0.3">
      <c r="B80" s="357"/>
      <c r="C80" s="241"/>
      <c r="D80" s="235" t="str">
        <f>VLOOKUP(A79,'imp-questions'!A:H,7,FALSE)</f>
        <v>プロジェクトチームはセキュリティ要件フレームワークを利用できる。
フレームワークは、一般的な要件と標準ベースの要件によって分類されている。
フレームワークでは、要件の品質とその記述方法に関する明確なガイダンスが提供されている。
フレームワークは、特定のビジネス要件に適応可能である。</v>
      </c>
      <c r="E80" s="236"/>
      <c r="F80" s="249"/>
      <c r="G80" s="250"/>
      <c r="H80" s="255"/>
      <c r="I80" s="371"/>
      <c r="J80" s="263"/>
      <c r="K80" s="85"/>
      <c r="L80" s="84"/>
      <c r="M80" s="84"/>
      <c r="N80" s="84"/>
      <c r="O80" s="84"/>
      <c r="P80" s="84"/>
      <c r="Q80" s="85"/>
      <c r="R80" s="85"/>
      <c r="S80" s="85"/>
      <c r="T80" s="85"/>
      <c r="U80" s="85"/>
      <c r="V80" s="85"/>
      <c r="W80" s="85"/>
      <c r="X80" s="85"/>
      <c r="Y80" s="85"/>
      <c r="Z80" s="85"/>
    </row>
    <row r="81" spans="1:26" x14ac:dyDescent="0.3">
      <c r="B81" s="266"/>
      <c r="C81" s="124"/>
      <c r="D81" s="124"/>
      <c r="E81" s="124"/>
      <c r="F81" s="124"/>
      <c r="G81" s="124"/>
      <c r="H81" s="124"/>
      <c r="I81" s="269"/>
      <c r="J81" s="260"/>
      <c r="K81" s="85"/>
      <c r="L81" s="84"/>
      <c r="M81" s="84"/>
      <c r="N81" s="84"/>
      <c r="O81" s="84"/>
      <c r="P81" s="84"/>
      <c r="Q81" s="85"/>
      <c r="R81" s="85"/>
      <c r="S81" s="85"/>
      <c r="T81" s="85"/>
      <c r="U81" s="85"/>
      <c r="V81" s="85"/>
      <c r="W81" s="85"/>
      <c r="X81" s="85"/>
      <c r="Y81" s="85"/>
      <c r="Z81" s="85"/>
    </row>
    <row r="82" spans="1:26" x14ac:dyDescent="0.3">
      <c r="A82" s="4" t="s">
        <v>88</v>
      </c>
      <c r="B82" s="356" t="s">
        <v>89</v>
      </c>
      <c r="C82" s="256">
        <f>VLOOKUP(A82,'imp-questions'!A:H,5,FALSE)</f>
        <v>1</v>
      </c>
      <c r="D82" s="113" t="str">
        <f>VLOOKUP(A82,'imp-questions'!A:H,6,FALSE)</f>
        <v>ステークホルダーは、セキュリティ要件と方法論についてベンダーとの協働をレビューしていますか?</v>
      </c>
      <c r="E82" s="114" t="str">
        <f>CHAR(65+VLOOKUP(A82,'imp-questions'!A:H,8,FALSE))</f>
        <v>E</v>
      </c>
      <c r="F82" s="121"/>
      <c r="G82" s="240">
        <f t="array" aca="1" ref="G82" ca="1">IFERROR(VLOOKUP(INDIRECT("RC[-1]",0),INDIRECT("Ans"&amp;INDIRECT("RC[-2]",0)&amp;"TBL"),2,FALSE),0)</f>
        <v>0</v>
      </c>
      <c r="H82" s="119"/>
      <c r="I82" s="367"/>
      <c r="J82" s="260"/>
      <c r="K82" s="85"/>
      <c r="L82" s="84"/>
      <c r="M82" s="84"/>
      <c r="N82" s="84"/>
      <c r="O82" s="84"/>
      <c r="P82" s="84"/>
      <c r="Q82" s="85"/>
      <c r="R82" s="85"/>
      <c r="S82" s="85"/>
      <c r="T82" s="85"/>
      <c r="U82" s="85"/>
      <c r="V82" s="85"/>
      <c r="W82" s="85"/>
      <c r="X82" s="85"/>
      <c r="Y82" s="85"/>
      <c r="Z82" s="85"/>
    </row>
    <row r="83" spans="1:26" ht="31.95" customHeight="1" x14ac:dyDescent="0.3">
      <c r="B83" s="354"/>
      <c r="C83" s="234"/>
      <c r="D83" s="245" t="str">
        <f>VLOOKUP(A82,'imp-questions'!A:H,7,FALSE)</f>
        <v>サードパーティーとの契約を作成する際に、特定のセキュリティ要件、活動、およびプロセスを含めることを検討している。
ベンダーアンケートが利用可能であり、サプライヤーの長所と短所を評価するために使用されている。</v>
      </c>
      <c r="E83" s="236"/>
      <c r="F83" s="249"/>
      <c r="G83" s="250"/>
      <c r="H83" s="251"/>
      <c r="I83" s="366"/>
      <c r="J83" s="260"/>
      <c r="K83" s="85"/>
      <c r="L83" s="84"/>
      <c r="M83" s="84"/>
      <c r="N83" s="84"/>
      <c r="O83" s="84"/>
      <c r="P83" s="84"/>
      <c r="Q83" s="85"/>
      <c r="R83" s="85"/>
      <c r="S83" s="85"/>
      <c r="T83" s="85"/>
      <c r="U83" s="85"/>
      <c r="V83" s="85"/>
      <c r="W83" s="85"/>
      <c r="X83" s="85"/>
      <c r="Y83" s="85"/>
      <c r="Z83" s="85"/>
    </row>
    <row r="84" spans="1:26" ht="25.95" customHeight="1" x14ac:dyDescent="0.3">
      <c r="A84" s="4" t="s">
        <v>90</v>
      </c>
      <c r="B84" s="354"/>
      <c r="C84" s="256">
        <f>VLOOKUP(A84,'imp-questions'!A:H,5,FALSE)</f>
        <v>2</v>
      </c>
      <c r="D84" s="113" t="str">
        <f>VLOOKUP(A84,'imp-questions'!A:H,6,FALSE)</f>
        <v>ベンダーは、自社が定義したサービスレベル合意のセキュリティ責任と品質基準を満たしていますか?</v>
      </c>
      <c r="E84" s="114" t="str">
        <f>CHAR(65+VLOOKUP(A84,'imp-questions'!A:H,8,FALSE))</f>
        <v>E</v>
      </c>
      <c r="F84" s="121"/>
      <c r="G84" s="240">
        <f t="array" aca="1" ref="G84" ca="1">IFERROR(VLOOKUP(INDIRECT("RC[-1]",0),INDIRECT("Ans"&amp;INDIRECT("RC[-2]",0)&amp;"TBL"),2,FALSE),0)</f>
        <v>0</v>
      </c>
      <c r="H84" s="119"/>
      <c r="I84" s="367"/>
      <c r="J84" s="260"/>
      <c r="K84" s="85"/>
      <c r="L84" s="84"/>
      <c r="M84" s="84"/>
      <c r="N84" s="84"/>
      <c r="O84" s="84"/>
      <c r="P84" s="84"/>
      <c r="Q84" s="85"/>
      <c r="R84" s="85"/>
      <c r="S84" s="85"/>
      <c r="T84" s="85"/>
      <c r="U84" s="85"/>
      <c r="V84" s="85"/>
      <c r="W84" s="85"/>
      <c r="X84" s="85"/>
      <c r="Y84" s="85"/>
      <c r="Z84" s="85"/>
    </row>
    <row r="85" spans="1:26" ht="73.95" customHeight="1" x14ac:dyDescent="0.3">
      <c r="B85" s="354"/>
      <c r="C85" s="234"/>
      <c r="D85" s="245" t="str">
        <f>VLOOKUP(A84,'imp-questions'!A:H,7,FALSE)</f>
        <v>ベンダーとの契約を作成するときに、ベンダーとセキュリティ要件について検討している。
ベンダーとの契約では、合意された時間枠内でのセキュリティの不具合の修復に関する具体的なガイダンスが提供されている。
組織は、主要なベンダーのセキュリティプロセスに関する責任とサービスレベルのテンプレート化された合意書を持っている。
重要評価指標（KPI）を測定している。</v>
      </c>
      <c r="E85" s="236"/>
      <c r="F85" s="249"/>
      <c r="G85" s="250"/>
      <c r="H85" s="251"/>
      <c r="I85" s="366"/>
      <c r="J85" s="260"/>
      <c r="K85" s="85"/>
      <c r="L85" s="84"/>
      <c r="M85" s="84"/>
      <c r="N85" s="84"/>
      <c r="O85" s="84"/>
      <c r="P85" s="84"/>
      <c r="Q85" s="85"/>
      <c r="R85" s="85"/>
      <c r="S85" s="85"/>
      <c r="T85" s="85"/>
      <c r="U85" s="85"/>
      <c r="V85" s="85"/>
      <c r="W85" s="85"/>
      <c r="X85" s="85"/>
      <c r="Y85" s="85"/>
      <c r="Z85" s="85"/>
    </row>
    <row r="86" spans="1:26" ht="28.05" customHeight="1" x14ac:dyDescent="0.3">
      <c r="A86" s="4" t="s">
        <v>91</v>
      </c>
      <c r="B86" s="354"/>
      <c r="C86" s="256">
        <f>VLOOKUP(A86,'imp-questions'!A:H,5,FALSE)</f>
        <v>3</v>
      </c>
      <c r="D86" s="113" t="str">
        <f>VLOOKUP(A86,'imp-questions'!A:H,6,FALSE)</f>
        <v>ベンダーは、組織が利用する標準的なセキュリティ管理策、およびソフトウェア開発ツールとプロセスに沿っていますか?</v>
      </c>
      <c r="E86" s="114" t="str">
        <f>CHAR(65+VLOOKUP(A86,'imp-questions'!A:H,8,FALSE))</f>
        <v>E</v>
      </c>
      <c r="F86" s="121"/>
      <c r="G86" s="240">
        <f t="array" aca="1" ref="G86" ca="1">IFERROR(VLOOKUP(INDIRECT("RC[-1]",0),INDIRECT("Ans"&amp;INDIRECT("RC[-2]",0)&amp;"TBL"),2,FALSE),0)</f>
        <v>0</v>
      </c>
      <c r="H86" s="119"/>
      <c r="I86" s="367"/>
      <c r="J86" s="260"/>
      <c r="K86" s="85"/>
      <c r="L86" s="84"/>
      <c r="M86" s="84"/>
      <c r="N86" s="84"/>
      <c r="O86" s="84"/>
      <c r="P86" s="84"/>
      <c r="Q86" s="85"/>
      <c r="R86" s="85"/>
      <c r="S86" s="85"/>
      <c r="T86" s="85"/>
      <c r="U86" s="85"/>
      <c r="V86" s="85"/>
      <c r="W86" s="85"/>
      <c r="X86" s="85"/>
      <c r="Y86" s="85"/>
      <c r="Z86" s="85"/>
    </row>
    <row r="87" spans="1:26" ht="72" customHeight="1" x14ac:dyDescent="0.3">
      <c r="B87" s="357"/>
      <c r="C87" s="241"/>
      <c r="D87" s="235" t="str">
        <f>VLOOKUP(A86,'imp-questions'!A:H,7,FALSE)</f>
        <v>ベンダーには、組織で使用されているものに合わせた安全なビルド、安全なデプロイ、不具合の管理、およびインシデントの管理を含む安全なSDLCがある。
すべてのメジャーリリースの前に、ソリューションが品質とセキュリティの目標を満たしていることを検証している。
標準的な検証プロセスが利用できない場合は、ソフトウェア構成分析や独立したペネトレーションテストなどの代替コントロールを使用している。</v>
      </c>
      <c r="E87" s="236"/>
      <c r="F87" s="249"/>
      <c r="G87" s="250"/>
      <c r="H87" s="251"/>
      <c r="I87" s="366"/>
      <c r="J87" s="260"/>
      <c r="K87" s="85"/>
      <c r="L87" s="84"/>
      <c r="M87" s="84"/>
      <c r="N87" s="84"/>
      <c r="O87" s="84"/>
      <c r="P87" s="84"/>
      <c r="Q87" s="85"/>
      <c r="R87" s="85"/>
      <c r="S87" s="85"/>
      <c r="T87" s="85"/>
      <c r="U87" s="85"/>
      <c r="V87" s="85"/>
      <c r="W87" s="85"/>
      <c r="X87" s="85"/>
      <c r="Y87" s="85"/>
      <c r="Z87" s="85"/>
    </row>
    <row r="88" spans="1:26" ht="13.05" customHeight="1" x14ac:dyDescent="0.3">
      <c r="B88" s="343" t="s">
        <v>92</v>
      </c>
      <c r="C88" s="333"/>
      <c r="D88" s="335"/>
      <c r="E88" s="147"/>
      <c r="F88" s="148" t="s">
        <v>44</v>
      </c>
      <c r="G88" s="148"/>
      <c r="H88" s="149"/>
      <c r="I88" s="264" t="s">
        <v>45</v>
      </c>
      <c r="J88" s="264" t="s">
        <v>46</v>
      </c>
      <c r="K88" s="85"/>
      <c r="L88" s="84"/>
      <c r="M88" s="84"/>
      <c r="N88" s="84"/>
      <c r="O88" s="84"/>
      <c r="P88" s="84"/>
      <c r="Q88" s="85"/>
      <c r="R88" s="85"/>
      <c r="S88" s="85"/>
      <c r="T88" s="85"/>
      <c r="U88" s="85"/>
      <c r="V88" s="85"/>
      <c r="W88" s="85"/>
      <c r="X88" s="85"/>
      <c r="Y88" s="85"/>
      <c r="Z88" s="85"/>
    </row>
    <row r="89" spans="1:26" ht="13.95" customHeight="1" x14ac:dyDescent="0.3">
      <c r="A89" s="4" t="s">
        <v>93</v>
      </c>
      <c r="B89" s="356" t="s">
        <v>94</v>
      </c>
      <c r="C89" s="256">
        <f>VLOOKUP(A89,'imp-questions'!A:H,5,FALSE)</f>
        <v>1</v>
      </c>
      <c r="D89" s="113" t="str">
        <f>VLOOKUP(A89,'imp-questions'!A:H,6,FALSE)</f>
        <v>設計において、チームではセキュリティの原則を使用していますか?</v>
      </c>
      <c r="E89" s="114" t="str">
        <f>CHAR(65+VLOOKUP(A89,'imp-questions'!A:H,8,FALSE))</f>
        <v>A</v>
      </c>
      <c r="F89" s="125"/>
      <c r="G89" s="240">
        <f t="array" aca="1" ref="G89" ca="1">IFERROR(VLOOKUP(INDIRECT("RC[-1]",0),INDIRECT("Ans"&amp;INDIRECT("RC[-2]",0)&amp;"TBL"),2,FALSE),0)</f>
        <v>0</v>
      </c>
      <c r="H89" s="252">
        <f ca="1">IFERROR(AVERAGE(G89,G96),0)</f>
        <v>0</v>
      </c>
      <c r="I89" s="368"/>
      <c r="J89" s="378">
        <f ca="1">SUM(H89,H91,H93)</f>
        <v>0</v>
      </c>
      <c r="K89" s="85"/>
      <c r="L89" s="84"/>
      <c r="M89" s="84"/>
      <c r="N89" s="84"/>
      <c r="O89" s="84"/>
      <c r="P89" s="84"/>
      <c r="Q89" s="85"/>
      <c r="R89" s="85"/>
      <c r="S89" s="85"/>
      <c r="T89" s="85"/>
      <c r="U89" s="85"/>
      <c r="V89" s="85"/>
      <c r="W89" s="85"/>
      <c r="X89" s="85"/>
      <c r="Y89" s="85"/>
      <c r="Z89" s="85"/>
    </row>
    <row r="90" spans="1:26" ht="42" customHeight="1" x14ac:dyDescent="0.3">
      <c r="B90" s="354"/>
      <c r="C90" s="234"/>
      <c r="D90" s="245" t="str">
        <f>VLOOKUP(A89,'imp-questions'!A:H,7,FALSE)</f>
        <v>セキュリティの原則のチェックリストに合意している。
アクセス可能な場所にチェックリストを保存している。
関連するステークホルダーがセキュリティの原則を理解している。</v>
      </c>
      <c r="E90" s="236"/>
      <c r="F90" s="249"/>
      <c r="G90" s="250"/>
      <c r="H90" s="253"/>
      <c r="I90" s="369"/>
      <c r="J90" s="377"/>
      <c r="K90" s="85"/>
      <c r="L90" s="84"/>
      <c r="M90" s="84"/>
      <c r="N90" s="84"/>
      <c r="O90" s="84"/>
      <c r="P90" s="84"/>
      <c r="Q90" s="85"/>
      <c r="R90" s="85"/>
      <c r="S90" s="85"/>
      <c r="T90" s="85"/>
      <c r="U90" s="85"/>
      <c r="V90" s="85"/>
      <c r="W90" s="85"/>
      <c r="X90" s="85"/>
      <c r="Y90" s="85"/>
      <c r="Z90" s="85"/>
    </row>
    <row r="91" spans="1:26" x14ac:dyDescent="0.3">
      <c r="A91" s="4" t="s">
        <v>95</v>
      </c>
      <c r="B91" s="354"/>
      <c r="C91" s="256">
        <f>VLOOKUP(A91,'imp-questions'!A:H,5,FALSE)</f>
        <v>2</v>
      </c>
      <c r="D91" s="113" t="str">
        <f>VLOOKUP(A91,'imp-questions'!A:H,6,FALSE)</f>
        <v>設計において、共有セキュリティサービスを利用していますか?</v>
      </c>
      <c r="E91" s="114" t="str">
        <f>CHAR(65+VLOOKUP(A91,'imp-questions'!A:H,8,FALSE))</f>
        <v>A</v>
      </c>
      <c r="F91" s="125"/>
      <c r="G91" s="240">
        <f t="array" aca="1" ref="G91" ca="1">IFERROR(VLOOKUP(INDIRECT("RC[-1]",0),INDIRECT("Ans"&amp;INDIRECT("RC[-2]",0)&amp;"TBL"),2,FALSE),0)</f>
        <v>0</v>
      </c>
      <c r="H91" s="252">
        <f ca="1">IFERROR(AVERAGE(G91,G98),0)</f>
        <v>0</v>
      </c>
      <c r="I91" s="370"/>
      <c r="J91" s="263"/>
      <c r="K91" s="85"/>
      <c r="L91" s="84"/>
      <c r="M91" s="84"/>
      <c r="N91" s="84"/>
      <c r="O91" s="84"/>
      <c r="P91" s="84"/>
      <c r="Q91" s="85"/>
      <c r="R91" s="85"/>
      <c r="S91" s="85"/>
      <c r="T91" s="85"/>
      <c r="U91" s="85"/>
      <c r="V91" s="85"/>
      <c r="W91" s="85"/>
      <c r="X91" s="85"/>
      <c r="Y91" s="85"/>
      <c r="Z91" s="85"/>
    </row>
    <row r="92" spans="1:26" ht="42" customHeight="1" x14ac:dyDescent="0.3">
      <c r="B92" s="354"/>
      <c r="C92" s="234"/>
      <c r="D92" s="245" t="str">
        <f>VLOOKUP(A91,'imp-questions'!A:H,7,FALSE)</f>
        <v>関連するステークホルダーが利用できる、再利用可能なセキュリティサービスの文書化されたリストがある。
選択した各サービスのベースラインのセキュリティ体制をレビューしたことがある。
設計者は、該当するガイダンスに従って、選択した各サービスを統合するようにトレーニングされている。</v>
      </c>
      <c r="E92" s="236"/>
      <c r="F92" s="249"/>
      <c r="G92" s="250"/>
      <c r="H92" s="255"/>
      <c r="I92" s="371"/>
      <c r="J92" s="263"/>
      <c r="K92" s="85"/>
      <c r="L92" s="84"/>
      <c r="M92" s="84"/>
      <c r="N92" s="84"/>
      <c r="O92" s="84"/>
      <c r="P92" s="84"/>
      <c r="Q92" s="85"/>
      <c r="R92" s="85"/>
      <c r="S92" s="85"/>
      <c r="T92" s="85"/>
      <c r="U92" s="85"/>
      <c r="V92" s="85"/>
      <c r="W92" s="85"/>
      <c r="X92" s="85"/>
      <c r="Y92" s="85"/>
      <c r="Z92" s="85"/>
    </row>
    <row r="93" spans="1:26" x14ac:dyDescent="0.3">
      <c r="A93" s="4" t="s">
        <v>96</v>
      </c>
      <c r="B93" s="354"/>
      <c r="C93" s="256">
        <f>VLOOKUP(A93,'imp-questions'!A:H,5,FALSE)</f>
        <v>3</v>
      </c>
      <c r="D93" s="113" t="str">
        <f>VLOOKUP(A93,'imp-questions'!A:H,6,FALSE)</f>
        <v>自社の設計は該当する参照アーキテクチャに基づいていますか?</v>
      </c>
      <c r="E93" s="114" t="str">
        <f>CHAR(65+VLOOKUP(A93,'imp-questions'!A:H,8,FALSE))</f>
        <v>A</v>
      </c>
      <c r="F93" s="125"/>
      <c r="G93" s="240">
        <f t="array" aca="1" ref="G93" ca="1">IFERROR(VLOOKUP(INDIRECT("RC[-1]",0),INDIRECT("Ans"&amp;INDIRECT("RC[-2]",0)&amp;"TBL"),2,FALSE),0)</f>
        <v>0</v>
      </c>
      <c r="H93" s="252">
        <f ca="1">IFERROR(AVERAGE(G93,G100),0)</f>
        <v>0</v>
      </c>
      <c r="I93" s="372"/>
      <c r="J93" s="263"/>
      <c r="K93" s="85"/>
      <c r="L93" s="84"/>
      <c r="M93" s="84"/>
      <c r="N93" s="84"/>
      <c r="O93" s="84"/>
      <c r="P93" s="84"/>
      <c r="Q93" s="85"/>
      <c r="R93" s="85"/>
      <c r="S93" s="85"/>
      <c r="T93" s="85"/>
      <c r="U93" s="85"/>
      <c r="V93" s="85"/>
      <c r="W93" s="85"/>
      <c r="X93" s="85"/>
      <c r="Y93" s="85"/>
      <c r="Z93" s="85"/>
    </row>
    <row r="94" spans="1:26" ht="42" customHeight="1" x14ac:dyDescent="0.3">
      <c r="B94" s="357"/>
      <c r="C94" s="241"/>
      <c r="D94" s="235" t="str">
        <f>VLOOKUP(A93,'imp-questions'!A:H,7,FALSE)</f>
        <v>文書されておりステークホルダーが利用可能な承認済みの参照アーキテクチャが1個以上ある。
洞察とベストプラクティスに基づいて、参照アーキテクチャを継続的に改善している。
各参照アーキテクチャを実装するために、コンポーネント、ライブラリ、およびツールの一式を提供している。</v>
      </c>
      <c r="E94" s="236"/>
      <c r="F94" s="249"/>
      <c r="G94" s="250"/>
      <c r="H94" s="255"/>
      <c r="I94" s="371"/>
      <c r="J94" s="263"/>
      <c r="K94" s="85"/>
      <c r="L94" s="84"/>
      <c r="M94" s="84"/>
      <c r="N94" s="84"/>
      <c r="O94" s="84"/>
      <c r="P94" s="84"/>
      <c r="Q94" s="85"/>
      <c r="R94" s="85"/>
      <c r="S94" s="85"/>
      <c r="T94" s="85"/>
      <c r="U94" s="85"/>
      <c r="V94" s="85"/>
      <c r="W94" s="85"/>
      <c r="X94" s="85"/>
      <c r="Y94" s="85"/>
      <c r="Z94" s="85"/>
    </row>
    <row r="95" spans="1:26" x14ac:dyDescent="0.3">
      <c r="B95" s="266"/>
      <c r="C95" s="124"/>
      <c r="D95" s="124"/>
      <c r="E95" s="124"/>
      <c r="F95" s="124"/>
      <c r="G95" s="124"/>
      <c r="H95" s="124"/>
      <c r="I95" s="269"/>
      <c r="J95" s="260"/>
      <c r="K95" s="85"/>
      <c r="L95" s="84"/>
      <c r="M95" s="84"/>
      <c r="N95" s="84"/>
      <c r="O95" s="84"/>
      <c r="P95" s="84"/>
      <c r="Q95" s="85"/>
      <c r="R95" s="85"/>
      <c r="S95" s="85"/>
      <c r="T95" s="85"/>
      <c r="U95" s="85"/>
      <c r="V95" s="85"/>
      <c r="W95" s="85"/>
      <c r="X95" s="85"/>
      <c r="Y95" s="85"/>
      <c r="Z95" s="85"/>
    </row>
    <row r="96" spans="1:26" x14ac:dyDescent="0.3">
      <c r="A96" s="4" t="s">
        <v>97</v>
      </c>
      <c r="B96" s="356" t="s">
        <v>98</v>
      </c>
      <c r="C96" s="256">
        <f>VLOOKUP(A96,'imp-questions'!A:H,5,FALSE)</f>
        <v>1</v>
      </c>
      <c r="D96" s="113" t="str">
        <f>VLOOKUP(A96,'imp-questions'!A:H,6,FALSE)</f>
        <v>開発で利用する重要なテクノロジーのセキュリティ品質を評価していますか?</v>
      </c>
      <c r="E96" s="114" t="str">
        <f>CHAR(65+VLOOKUP(A96,'imp-questions'!A:H,8,FALSE))</f>
        <v>A</v>
      </c>
      <c r="F96" s="125"/>
      <c r="G96" s="240">
        <f t="array" aca="1" ref="G96" ca="1">IFERROR(VLOOKUP(INDIRECT("RC[-1]",0),INDIRECT("Ans"&amp;INDIRECT("RC[-2]",0)&amp;"TBL"),2,FALSE),0)</f>
        <v>0</v>
      </c>
      <c r="H96" s="119"/>
      <c r="I96" s="367"/>
      <c r="J96" s="260"/>
      <c r="K96" s="85"/>
      <c r="L96" s="84"/>
      <c r="M96" s="84"/>
      <c r="N96" s="84"/>
      <c r="O96" s="84"/>
      <c r="P96" s="84"/>
      <c r="Q96" s="85"/>
      <c r="R96" s="85"/>
      <c r="S96" s="85"/>
      <c r="T96" s="85"/>
      <c r="U96" s="85"/>
      <c r="V96" s="85"/>
      <c r="W96" s="85"/>
      <c r="X96" s="85"/>
      <c r="Y96" s="85"/>
      <c r="Z96" s="85"/>
    </row>
    <row r="97" spans="1:26" ht="42" customHeight="1" x14ac:dyDescent="0.3">
      <c r="B97" s="354"/>
      <c r="C97" s="234"/>
      <c r="D97" s="245" t="str">
        <f>VLOOKUP(A96,'imp-questions'!A:H,7,FALSE)</f>
        <v>各アプリケーションで使用されているテクノロジーのリスト、または各アプリケーションをサポートしている最も重要なテクノロジーのリストがある。
技術的なリスクを特定して追跡している。
これらのテクノロジーに対するリスクが自社のベースラインに沿っていることを確実にしている。</v>
      </c>
      <c r="E97" s="236"/>
      <c r="F97" s="249"/>
      <c r="G97" s="250"/>
      <c r="H97" s="251"/>
      <c r="I97" s="366"/>
      <c r="J97" s="260"/>
      <c r="K97" s="85"/>
      <c r="L97" s="84"/>
      <c r="M97" s="84"/>
      <c r="N97" s="84"/>
      <c r="O97" s="84"/>
      <c r="P97" s="84"/>
      <c r="Q97" s="85"/>
      <c r="R97" s="85"/>
      <c r="S97" s="85"/>
      <c r="T97" s="85"/>
      <c r="U97" s="85"/>
      <c r="V97" s="85"/>
      <c r="W97" s="85"/>
      <c r="X97" s="85"/>
      <c r="Y97" s="85"/>
      <c r="Z97" s="85"/>
    </row>
    <row r="98" spans="1:26" x14ac:dyDescent="0.3">
      <c r="A98" s="4" t="s">
        <v>99</v>
      </c>
      <c r="B98" s="354"/>
      <c r="C98" s="256">
        <f>VLOOKUP(A98,'imp-questions'!A:H,5,FALSE)</f>
        <v>2</v>
      </c>
      <c r="D98" s="113" t="str">
        <f>VLOOKUP(A98,'imp-questions'!A:H,6,FALSE)</f>
        <v>自社の推奨テクノロジーのリストを持っていますか?</v>
      </c>
      <c r="E98" s="114" t="str">
        <f>CHAR(65+VLOOKUP(A98,'imp-questions'!A:H,8,FALSE))</f>
        <v>M</v>
      </c>
      <c r="F98" s="121"/>
      <c r="G98" s="240">
        <f t="array" aca="1" ref="G98" ca="1">IFERROR(VLOOKUP(INDIRECT("RC[-1]",0),INDIRECT("Ans"&amp;INDIRECT("RC[-2]",0)&amp;"TBL"),2,FALSE),0)</f>
        <v>0</v>
      </c>
      <c r="H98" s="119"/>
      <c r="I98" s="367"/>
      <c r="J98" s="260"/>
      <c r="K98" s="85"/>
      <c r="L98" s="84"/>
      <c r="M98" s="84"/>
      <c r="N98" s="84"/>
      <c r="O98" s="84"/>
      <c r="P98" s="84"/>
      <c r="Q98" s="85"/>
      <c r="R98" s="85"/>
      <c r="S98" s="85"/>
      <c r="T98" s="85"/>
      <c r="U98" s="85"/>
      <c r="V98" s="85"/>
      <c r="W98" s="85"/>
      <c r="X98" s="85"/>
      <c r="Y98" s="85"/>
      <c r="Z98" s="85"/>
    </row>
    <row r="99" spans="1:26" ht="55.95" customHeight="1" x14ac:dyDescent="0.3">
      <c r="B99" s="354"/>
      <c r="C99" s="234"/>
      <c r="D99" s="245" t="str">
        <f>VLOOKUP(A98,'imp-questions'!A:H,7,FALSE)</f>
        <v>リストはソフトウェア ポートフォリオで使用されているテクノロジーに基づいている。
リードアーキテクトと開発者がリストをレビューし承認している。
組織全体でリストを共有している。
少なくとも年に1回、リストをレビューし更新している。</v>
      </c>
      <c r="E99" s="236"/>
      <c r="F99" s="249"/>
      <c r="G99" s="250"/>
      <c r="H99" s="251"/>
      <c r="I99" s="366"/>
      <c r="J99" s="260"/>
      <c r="K99" s="85"/>
      <c r="L99" s="84"/>
      <c r="M99" s="84"/>
      <c r="N99" s="84"/>
      <c r="O99" s="84"/>
      <c r="P99" s="84"/>
      <c r="Q99" s="85"/>
      <c r="R99" s="85"/>
      <c r="S99" s="85"/>
      <c r="T99" s="85"/>
      <c r="U99" s="85"/>
      <c r="V99" s="85"/>
      <c r="W99" s="85"/>
      <c r="X99" s="85"/>
      <c r="Y99" s="85"/>
      <c r="Z99" s="85"/>
    </row>
    <row r="100" spans="1:26" x14ac:dyDescent="0.3">
      <c r="A100" s="4" t="s">
        <v>100</v>
      </c>
      <c r="B100" s="354"/>
      <c r="C100" s="256">
        <f>VLOOKUP(A100,'imp-questions'!A:H,5,FALSE)</f>
        <v>3</v>
      </c>
      <c r="D100" s="113" t="str">
        <f>VLOOKUP(A100,'imp-questions'!A:H,6,FALSE)</f>
        <v>推奨テクノロジーを利用することを自社内で実施していますか?</v>
      </c>
      <c r="E100" s="114" t="str">
        <f>CHAR(65+VLOOKUP(A100,'imp-questions'!A:H,8,FALSE))</f>
        <v>A</v>
      </c>
      <c r="F100" s="125"/>
      <c r="G100" s="240">
        <f t="array" aca="1" ref="G100" ca="1">IFERROR(VLOOKUP(INDIRECT("RC[-1]",0),INDIRECT("Ans"&amp;INDIRECT("RC[-2]",0)&amp;"TBL"),2,FALSE),0)</f>
        <v>0</v>
      </c>
      <c r="H100" s="119"/>
      <c r="I100" s="367"/>
      <c r="J100" s="260"/>
      <c r="K100" s="85"/>
      <c r="L100" s="84"/>
      <c r="M100" s="84"/>
      <c r="N100" s="84"/>
      <c r="O100" s="84"/>
      <c r="P100" s="84"/>
      <c r="Q100" s="85"/>
      <c r="R100" s="85"/>
      <c r="S100" s="85"/>
      <c r="T100" s="85"/>
      <c r="U100" s="85"/>
      <c r="V100" s="85"/>
      <c r="W100" s="85"/>
      <c r="X100" s="85"/>
      <c r="Y100" s="85"/>
      <c r="Z100" s="85"/>
    </row>
    <row r="101" spans="1:26" ht="42" customHeight="1" x14ac:dyDescent="0.3">
      <c r="B101" s="357"/>
      <c r="C101" s="241"/>
      <c r="D101" s="235" t="str">
        <f>VLOOKUP(A100,'imp-questions'!A:H,7,FALSE)</f>
        <v>推奨テクノロジーを正しく使用するために、アプリケーションを定期的に監視している。
組織のポリシーに従って、リストに対する違反を解決している。
違反の数が年間目標を超えた場合、対応を実施している。</v>
      </c>
      <c r="E101" s="236"/>
      <c r="F101" s="249"/>
      <c r="G101" s="250"/>
      <c r="H101" s="251"/>
      <c r="I101" s="366"/>
      <c r="J101" s="260"/>
      <c r="K101" s="85"/>
      <c r="L101" s="84"/>
      <c r="M101" s="84"/>
      <c r="N101" s="84"/>
      <c r="O101" s="84"/>
      <c r="P101" s="84"/>
      <c r="Q101" s="85"/>
      <c r="R101" s="85"/>
      <c r="S101" s="85"/>
      <c r="T101" s="85"/>
      <c r="U101" s="85"/>
      <c r="V101" s="85"/>
      <c r="W101" s="85"/>
      <c r="X101" s="85"/>
      <c r="Y101" s="85"/>
      <c r="Z101" s="85"/>
    </row>
    <row r="102" spans="1:26" ht="13.05" customHeight="1" x14ac:dyDescent="0.3">
      <c r="B102" s="344" t="s">
        <v>101</v>
      </c>
      <c r="C102" s="333"/>
      <c r="D102" s="333"/>
      <c r="E102" s="333"/>
      <c r="F102" s="333"/>
      <c r="G102" s="333"/>
      <c r="H102" s="333"/>
      <c r="I102" s="333"/>
      <c r="J102" s="333"/>
      <c r="K102" s="85"/>
      <c r="L102" s="84"/>
      <c r="M102" s="84"/>
      <c r="N102" s="84"/>
      <c r="O102" s="84"/>
      <c r="P102" s="84"/>
      <c r="Q102" s="85"/>
      <c r="R102" s="85"/>
      <c r="S102" s="85"/>
      <c r="T102" s="85"/>
      <c r="U102" s="85"/>
      <c r="V102" s="85"/>
      <c r="W102" s="85"/>
      <c r="X102" s="85"/>
      <c r="Y102" s="85"/>
      <c r="Z102" s="85"/>
    </row>
    <row r="103" spans="1:26" ht="13.05" customHeight="1" x14ac:dyDescent="0.3">
      <c r="B103" s="345" t="s">
        <v>102</v>
      </c>
      <c r="C103" s="341"/>
      <c r="D103" s="342"/>
      <c r="E103" s="160"/>
      <c r="F103" s="161" t="s">
        <v>44</v>
      </c>
      <c r="G103" s="161"/>
      <c r="H103" s="162"/>
      <c r="I103" s="270" t="s">
        <v>45</v>
      </c>
      <c r="J103" s="270" t="s">
        <v>46</v>
      </c>
      <c r="K103" s="85"/>
      <c r="L103" s="84"/>
      <c r="M103" s="84"/>
      <c r="N103" s="84"/>
      <c r="O103" s="84"/>
      <c r="P103" s="84"/>
      <c r="Q103" s="85"/>
      <c r="R103" s="85"/>
      <c r="S103" s="85"/>
      <c r="T103" s="85"/>
      <c r="U103" s="85"/>
      <c r="V103" s="85"/>
      <c r="W103" s="85"/>
      <c r="X103" s="85"/>
      <c r="Y103" s="85"/>
      <c r="Z103" s="85"/>
    </row>
    <row r="104" spans="1:26" ht="13.05" customHeight="1" x14ac:dyDescent="0.3">
      <c r="A104" s="4" t="s">
        <v>103</v>
      </c>
      <c r="B104" s="358" t="s">
        <v>104</v>
      </c>
      <c r="C104" s="267">
        <f>VLOOKUP(A104,'imp-questions'!A:H,5,FALSE)</f>
        <v>1</v>
      </c>
      <c r="D104" s="113" t="str">
        <f>VLOOKUP(A104,'imp-questions'!A:H,6,FALSE)</f>
        <v>完全なビルドプロセスは正式に記述されていますか?</v>
      </c>
      <c r="E104" s="114" t="str">
        <f>CHAR(65+VLOOKUP(A104,'imp-questions'!A:H,8,FALSE))</f>
        <v>A</v>
      </c>
      <c r="F104" s="125"/>
      <c r="G104" s="240">
        <f t="array" aca="1" ref="G104" ca="1">IFERROR(VLOOKUP(INDIRECT("RC[-1]",0),INDIRECT("Ans"&amp;INDIRECT("RC[-2]",0)&amp;"TBL"),2,FALSE),0)</f>
        <v>0</v>
      </c>
      <c r="H104" s="252">
        <f ca="1">IFERROR(AVERAGE(G104,G111),0)</f>
        <v>0</v>
      </c>
      <c r="I104" s="368"/>
      <c r="J104" s="379">
        <f ca="1">SUM(H104,H106,H108)</f>
        <v>0</v>
      </c>
      <c r="K104" s="85"/>
      <c r="L104" s="84"/>
      <c r="M104" s="84"/>
      <c r="N104" s="84"/>
      <c r="O104" s="84"/>
      <c r="P104" s="84"/>
      <c r="Q104" s="85"/>
      <c r="R104" s="85"/>
      <c r="S104" s="85"/>
      <c r="T104" s="85"/>
      <c r="U104" s="85"/>
      <c r="V104" s="85"/>
      <c r="W104" s="85"/>
      <c r="X104" s="85"/>
      <c r="Y104" s="85"/>
      <c r="Z104" s="85"/>
    </row>
    <row r="105" spans="1:26" ht="70.05" customHeight="1" x14ac:dyDescent="0.3">
      <c r="B105" s="354"/>
      <c r="C105" s="234"/>
      <c r="D105" s="245" t="str">
        <f>VLOOKUP(A104,'imp-questions'!A:H,7,FALSE)</f>
        <v>ビルドプロセスを再作成するのに十分な情報がある。
ビルドに関する文書を最新化している。
ビルドに関する文書をアクセス可能な場所に保存している。
生成されたアーティファクトのチェックサムは、後の検証の裏付けのためにビルド中に作成される。
ビルドプロセス内で使用されるツールを堅牢化している。</v>
      </c>
      <c r="E105" s="236"/>
      <c r="F105" s="249"/>
      <c r="G105" s="250"/>
      <c r="H105" s="253"/>
      <c r="I105" s="369"/>
      <c r="J105" s="377"/>
      <c r="K105" s="85"/>
      <c r="L105" s="84"/>
      <c r="M105" s="84"/>
      <c r="N105" s="84"/>
      <c r="O105" s="84"/>
      <c r="P105" s="84"/>
      <c r="Q105" s="85"/>
      <c r="R105" s="85"/>
      <c r="S105" s="85"/>
      <c r="T105" s="85"/>
      <c r="U105" s="85"/>
      <c r="V105" s="85"/>
      <c r="W105" s="85"/>
      <c r="X105" s="85"/>
      <c r="Y105" s="85"/>
      <c r="Z105" s="85"/>
    </row>
    <row r="106" spans="1:26" x14ac:dyDescent="0.3">
      <c r="A106" s="4" t="s">
        <v>105</v>
      </c>
      <c r="B106" s="354"/>
      <c r="C106" s="267">
        <f>VLOOKUP(A106,'imp-questions'!A:H,5,FALSE)</f>
        <v>2</v>
      </c>
      <c r="D106" s="113" t="str">
        <f>VLOOKUP(A106,'imp-questions'!A:H,6,FALSE)</f>
        <v>ビルドプロセスは完全に自動化されていますか?</v>
      </c>
      <c r="E106" s="114" t="str">
        <f>CHAR(65+VLOOKUP(A106,'imp-questions'!A:H,8,FALSE))</f>
        <v>A</v>
      </c>
      <c r="F106" s="125"/>
      <c r="G106" s="240">
        <f t="array" aca="1" ref="G106" ca="1">IFERROR(VLOOKUP(INDIRECT("RC[-1]",0),INDIRECT("Ans"&amp;INDIRECT("RC[-2]",0)&amp;"TBL"),2,FALSE),0)</f>
        <v>0</v>
      </c>
      <c r="H106" s="252">
        <f ca="1">IFERROR(AVERAGE(G106,G113),0)</f>
        <v>0</v>
      </c>
      <c r="I106" s="370"/>
      <c r="J106" s="263"/>
      <c r="K106" s="85"/>
      <c r="L106" s="84"/>
      <c r="M106" s="84"/>
      <c r="N106" s="84"/>
      <c r="O106" s="84"/>
      <c r="P106" s="84"/>
      <c r="Q106" s="85"/>
      <c r="R106" s="85"/>
      <c r="S106" s="85"/>
      <c r="T106" s="85"/>
      <c r="U106" s="85"/>
      <c r="V106" s="85"/>
      <c r="W106" s="85"/>
      <c r="X106" s="85"/>
      <c r="Y106" s="85"/>
      <c r="Z106" s="85"/>
    </row>
    <row r="107" spans="1:26" ht="42" customHeight="1" x14ac:dyDescent="0.3">
      <c r="B107" s="354"/>
      <c r="C107" s="234"/>
      <c r="D107" s="245" t="str">
        <f>VLOOKUP(A106,'imp-questions'!A:H,7,FALSE)</f>
        <v>ビルドプロセス自体は、人間の介入を必要としていない。
ビルドツールは、ベストプラクティスとベンダーのガイダンスに従って堅牢化されている。
ビルドツールに必要な秘密情報を暗号化し、最小権限の原則に基づいてアクセスを制御している。</v>
      </c>
      <c r="E107" s="236"/>
      <c r="F107" s="249"/>
      <c r="G107" s="250"/>
      <c r="H107" s="255"/>
      <c r="I107" s="371"/>
      <c r="J107" s="263"/>
      <c r="K107" s="85"/>
      <c r="L107" s="84"/>
      <c r="M107" s="84"/>
      <c r="N107" s="84"/>
      <c r="O107" s="84"/>
      <c r="P107" s="84"/>
      <c r="Q107" s="85"/>
      <c r="R107" s="85"/>
      <c r="S107" s="85"/>
      <c r="T107" s="85"/>
      <c r="U107" s="85"/>
      <c r="V107" s="85"/>
      <c r="W107" s="85"/>
      <c r="X107" s="85"/>
      <c r="Y107" s="85"/>
      <c r="Z107" s="85"/>
    </row>
    <row r="108" spans="1:26" x14ac:dyDescent="0.3">
      <c r="A108" s="4" t="s">
        <v>106</v>
      </c>
      <c r="B108" s="354"/>
      <c r="C108" s="267">
        <f>VLOOKUP(A108,'imp-questions'!A:H,5,FALSE)</f>
        <v>3</v>
      </c>
      <c r="D108" s="113" t="str">
        <f>VLOOKUP(A108,'imp-questions'!A:H,6,FALSE)</f>
        <v>自動化されたセキュリティチェックをビルドプロセスで実施していますか?</v>
      </c>
      <c r="E108" s="114" t="str">
        <f>CHAR(65+VLOOKUP(A108,'imp-questions'!A:H,8,FALSE))</f>
        <v>A</v>
      </c>
      <c r="F108" s="125"/>
      <c r="G108" s="240">
        <f t="array" aca="1" ref="G108" ca="1">IFERROR(VLOOKUP(INDIRECT("RC[-1]",0),INDIRECT("Ans"&amp;INDIRECT("RC[-2]",0)&amp;"TBL"),2,FALSE),0)</f>
        <v>0</v>
      </c>
      <c r="H108" s="252">
        <f ca="1">IFERROR(AVERAGE(G108,G115),0)</f>
        <v>0</v>
      </c>
      <c r="I108" s="372"/>
      <c r="J108" s="263"/>
      <c r="K108" s="85"/>
      <c r="L108" s="84"/>
      <c r="M108" s="84"/>
      <c r="N108" s="84"/>
      <c r="O108" s="84"/>
      <c r="P108" s="84"/>
      <c r="Q108" s="85"/>
      <c r="R108" s="85"/>
      <c r="S108" s="85"/>
      <c r="T108" s="85"/>
      <c r="U108" s="85"/>
      <c r="V108" s="85"/>
      <c r="W108" s="85"/>
      <c r="X108" s="85"/>
      <c r="Y108" s="85"/>
      <c r="Z108" s="85"/>
    </row>
    <row r="109" spans="1:26" ht="55.95" customHeight="1" x14ac:dyDescent="0.3">
      <c r="B109" s="357"/>
      <c r="C109" s="241"/>
      <c r="D109" s="235" t="str">
        <f>VLOOKUP(A108,'imp-questions'!A:H,7,FALSE)</f>
        <v>アプリケーションが事前定義されたセキュリティベースラインを満たしていない場合、ビルドは失敗するようになっている。
脆弱性に対する最大の許容重大度がある。
一元化されたシステムで警告と失敗をログに記録している。
セキュリティ要件に対して各アプリケーションを評価するために、少なくとも年1回、ツールを選択して構成している。</v>
      </c>
      <c r="E109" s="236"/>
      <c r="F109" s="249"/>
      <c r="G109" s="250"/>
      <c r="H109" s="255"/>
      <c r="I109" s="371"/>
      <c r="J109" s="263"/>
      <c r="K109" s="85"/>
      <c r="L109" s="84"/>
      <c r="M109" s="84"/>
      <c r="N109" s="84"/>
      <c r="O109" s="84"/>
      <c r="P109" s="84"/>
      <c r="Q109" s="85"/>
      <c r="R109" s="85"/>
      <c r="S109" s="85"/>
      <c r="T109" s="85"/>
      <c r="U109" s="85"/>
      <c r="V109" s="85"/>
      <c r="W109" s="85"/>
      <c r="X109" s="85"/>
      <c r="Y109" s="85"/>
      <c r="Z109" s="85"/>
    </row>
    <row r="110" spans="1:26" x14ac:dyDescent="0.3">
      <c r="B110" s="244"/>
      <c r="C110" s="124"/>
      <c r="D110" s="124"/>
      <c r="E110" s="124"/>
      <c r="F110" s="124"/>
      <c r="G110" s="124"/>
      <c r="H110" s="124"/>
      <c r="I110" s="261"/>
      <c r="J110" s="260"/>
      <c r="K110" s="85"/>
      <c r="L110" s="84"/>
      <c r="M110" s="84"/>
      <c r="N110" s="84"/>
      <c r="O110" s="84"/>
      <c r="P110" s="84"/>
      <c r="Q110" s="85"/>
      <c r="R110" s="85"/>
      <c r="S110" s="85"/>
      <c r="T110" s="85"/>
      <c r="U110" s="85"/>
      <c r="V110" s="85"/>
      <c r="W110" s="85"/>
      <c r="X110" s="85"/>
      <c r="Y110" s="85"/>
      <c r="Z110" s="85"/>
    </row>
    <row r="111" spans="1:26" x14ac:dyDescent="0.3">
      <c r="A111" s="4" t="s">
        <v>107</v>
      </c>
      <c r="B111" s="358" t="s">
        <v>108</v>
      </c>
      <c r="C111" s="267">
        <f>VLOOKUP(A111,'imp-questions'!A:H,5,FALSE)</f>
        <v>1</v>
      </c>
      <c r="D111" s="113" t="str">
        <f>VLOOKUP(A111,'imp-questions'!A:H,6,FALSE)</f>
        <v>自社の依存関係について確かな知識がありますか?</v>
      </c>
      <c r="E111" s="114" t="str">
        <f>CHAR(65+VLOOKUP(A111,'imp-questions'!A:H,8,FALSE))</f>
        <v>A</v>
      </c>
      <c r="F111" s="125"/>
      <c r="G111" s="240">
        <f t="array" aca="1" ref="G111" ca="1">IFERROR(VLOOKUP(INDIRECT("RC[-1]",0),INDIRECT("Ans"&amp;INDIRECT("RC[-2]",0)&amp;"TBL"),2,FALSE),0)</f>
        <v>0</v>
      </c>
      <c r="H111" s="119"/>
      <c r="I111" s="373"/>
      <c r="J111" s="260"/>
      <c r="K111" s="85"/>
      <c r="L111" s="84"/>
      <c r="M111" s="84"/>
      <c r="N111" s="84"/>
      <c r="O111" s="84"/>
      <c r="P111" s="84"/>
      <c r="Q111" s="85"/>
      <c r="R111" s="85"/>
      <c r="S111" s="85"/>
      <c r="T111" s="85"/>
      <c r="U111" s="85"/>
      <c r="V111" s="85"/>
      <c r="W111" s="85"/>
      <c r="X111" s="85"/>
      <c r="Y111" s="85"/>
      <c r="Z111" s="85"/>
    </row>
    <row r="112" spans="1:26" ht="42" customHeight="1" x14ac:dyDescent="0.3">
      <c r="B112" s="354"/>
      <c r="C112" s="234"/>
      <c r="D112" s="245" t="str">
        <f>VLOOKUP(A111,'imp-questions'!A:H,7,FALSE)</f>
        <v>すべてのアプリケーションに最新の部品表 (BOM) がある。
特定のCVEの影響を受けるアプリケーションをすばやく見つけることができる。
過去3か月間に少なくとも1回、依存関係からの調査結果を分析し、対処し、文書化したことがある。</v>
      </c>
      <c r="E112" s="236"/>
      <c r="F112" s="249"/>
      <c r="G112" s="250"/>
      <c r="H112" s="251"/>
      <c r="I112" s="335"/>
      <c r="J112" s="260"/>
      <c r="K112" s="85"/>
      <c r="L112" s="84"/>
      <c r="M112" s="84"/>
      <c r="N112" s="84"/>
      <c r="O112" s="84"/>
      <c r="P112" s="84"/>
      <c r="Q112" s="85"/>
      <c r="R112" s="85"/>
      <c r="S112" s="85"/>
      <c r="T112" s="85"/>
      <c r="U112" s="85"/>
      <c r="V112" s="85"/>
      <c r="W112" s="85"/>
      <c r="X112" s="85"/>
      <c r="Y112" s="85"/>
      <c r="Z112" s="85"/>
    </row>
    <row r="113" spans="1:26" x14ac:dyDescent="0.3">
      <c r="A113" s="4" t="s">
        <v>109</v>
      </c>
      <c r="B113" s="354"/>
      <c r="C113" s="267">
        <f>VLOOKUP(A113,'imp-questions'!A:H,5,FALSE)</f>
        <v>2</v>
      </c>
      <c r="D113" s="113" t="str">
        <f>VLOOKUP(A113,'imp-questions'!A:H,6,FALSE)</f>
        <v>サードパーティーの依存関係のリスクを正式なプロセスで処理していますか?</v>
      </c>
      <c r="E113" s="114" t="str">
        <f>CHAR(65+VLOOKUP(A113,'imp-questions'!A:H,8,FALSE))</f>
        <v>A</v>
      </c>
      <c r="F113" s="125"/>
      <c r="G113" s="240">
        <f t="array" aca="1" ref="G113" ca="1">IFERROR(VLOOKUP(INDIRECT("RC[-1]",0),INDIRECT("Ans"&amp;INDIRECT("RC[-2]",0)&amp;"TBL"),2,FALSE),0)</f>
        <v>0</v>
      </c>
      <c r="H113" s="119"/>
      <c r="I113" s="373"/>
      <c r="J113" s="260"/>
      <c r="K113" s="85"/>
      <c r="L113" s="84"/>
      <c r="M113" s="84"/>
      <c r="N113" s="84"/>
      <c r="O113" s="84"/>
      <c r="P113" s="84"/>
      <c r="Q113" s="85"/>
      <c r="R113" s="85"/>
      <c r="S113" s="85"/>
      <c r="T113" s="85"/>
      <c r="U113" s="85"/>
      <c r="V113" s="85"/>
      <c r="W113" s="85"/>
      <c r="X113" s="85"/>
      <c r="Y113" s="85"/>
      <c r="Z113" s="85"/>
    </row>
    <row r="114" spans="1:26" ht="70.05" customHeight="1" x14ac:dyDescent="0.3">
      <c r="B114" s="354"/>
      <c r="C114" s="234"/>
      <c r="D114" s="245" t="str">
        <f>VLOOKUP(A113,'imp-questions'!A:H,7,FALSE)</f>
        <v>事前定義された基準を満たす承認済みの依存関係のリストを保持している。
新しいCVEの依存関係を自動的に評価し、担当者に警告している。
合法的なアプリケーションの使用に影響を与える可能性のあるライセンスの変更を、自動的に検出して警告している。
メンテナンスされていない依存関係の使用を、追跡して警告している。
ソフトウェアから不要な依存関係を、確実に検出して削除している。</v>
      </c>
      <c r="E114" s="236"/>
      <c r="F114" s="249"/>
      <c r="G114" s="250"/>
      <c r="H114" s="251"/>
      <c r="I114" s="335"/>
      <c r="J114" s="260"/>
      <c r="K114" s="85"/>
      <c r="L114" s="84"/>
      <c r="M114" s="84"/>
      <c r="N114" s="84"/>
      <c r="O114" s="84"/>
      <c r="P114" s="84"/>
      <c r="Q114" s="85"/>
      <c r="R114" s="85"/>
      <c r="S114" s="85"/>
      <c r="T114" s="85"/>
      <c r="U114" s="85"/>
      <c r="V114" s="85"/>
      <c r="W114" s="85"/>
      <c r="X114" s="85"/>
      <c r="Y114" s="85"/>
      <c r="Z114" s="85"/>
    </row>
    <row r="115" spans="1:26" x14ac:dyDescent="0.3">
      <c r="A115" s="4" t="s">
        <v>110</v>
      </c>
      <c r="B115" s="354"/>
      <c r="C115" s="267">
        <f>VLOOKUP(A115,'imp-questions'!A:H,5,FALSE)</f>
        <v>3</v>
      </c>
      <c r="D115" s="113" t="str">
        <f>VLOOKUP(A115,'imp-questions'!A:H,6,FALSE)</f>
        <v>ソフトウェアが依存関係における脆弱性の影響を受ける場合に、ソフトウェアのビルドを防止していますか?</v>
      </c>
      <c r="E115" s="114" t="str">
        <f>CHAR(65+VLOOKUP(A115,'imp-questions'!A:H,8,FALSE))</f>
        <v>A</v>
      </c>
      <c r="F115" s="125"/>
      <c r="G115" s="240">
        <f t="array" aca="1" ref="G115" ca="1">IFERROR(VLOOKUP(INDIRECT("RC[-1]",0),INDIRECT("Ans"&amp;INDIRECT("RC[-2]",0)&amp;"TBL"),2,FALSE),0)</f>
        <v>0</v>
      </c>
      <c r="H115" s="119"/>
      <c r="I115" s="373"/>
      <c r="J115" s="260"/>
      <c r="K115" s="85"/>
      <c r="L115" s="84"/>
      <c r="M115" s="84"/>
      <c r="N115" s="84"/>
      <c r="O115" s="84"/>
      <c r="P115" s="84"/>
      <c r="Q115" s="85"/>
      <c r="R115" s="85"/>
      <c r="S115" s="85"/>
      <c r="T115" s="85"/>
      <c r="U115" s="85"/>
      <c r="V115" s="85"/>
      <c r="W115" s="85"/>
      <c r="X115" s="85"/>
      <c r="Y115" s="85"/>
      <c r="Z115" s="85"/>
    </row>
    <row r="116" spans="1:26" ht="70.05" customHeight="1" x14ac:dyDescent="0.3">
      <c r="B116" s="357"/>
      <c r="C116" s="241"/>
      <c r="D116" s="235" t="str">
        <f>VLOOKUP(A115,'imp-questions'!A:H,7,FALSE)</f>
        <v>ビルドシステムがサードパーティーの依存関係リスクを追跡するシステムに接続されているため、脆弱性が誤検知であると評価されるかリスクが明示的に受け入れられない限り、ビルドは失敗するようになっている。
静的分析ツールを使用して依存関係をスキャンしている。
確立された責任ある開示プロセスを使用して、調査結果を依存関係の作成者に報告している。
セキュリティリスクが評価されていない新しい依存関係を使用すると、ビルドが失敗するようになっている。</v>
      </c>
      <c r="E116" s="236"/>
      <c r="F116" s="249"/>
      <c r="G116" s="250"/>
      <c r="H116" s="251"/>
      <c r="I116" s="335"/>
      <c r="J116" s="260"/>
      <c r="K116" s="85"/>
      <c r="L116" s="84"/>
      <c r="M116" s="84"/>
      <c r="N116" s="84"/>
      <c r="O116" s="84"/>
      <c r="P116" s="84"/>
      <c r="Q116" s="85"/>
      <c r="R116" s="85"/>
      <c r="S116" s="85"/>
      <c r="T116" s="85"/>
      <c r="U116" s="85"/>
      <c r="V116" s="85"/>
      <c r="W116" s="85"/>
      <c r="X116" s="85"/>
      <c r="Y116" s="85"/>
      <c r="Z116" s="85"/>
    </row>
    <row r="117" spans="1:26" ht="13.05" customHeight="1" x14ac:dyDescent="0.3">
      <c r="B117" s="346" t="s">
        <v>111</v>
      </c>
      <c r="C117" s="333"/>
      <c r="D117" s="335"/>
      <c r="E117" s="268"/>
      <c r="F117" s="161" t="s">
        <v>44</v>
      </c>
      <c r="G117" s="161"/>
      <c r="H117" s="162"/>
      <c r="I117" s="270" t="s">
        <v>45</v>
      </c>
      <c r="J117" s="270" t="s">
        <v>46</v>
      </c>
      <c r="K117" s="85"/>
      <c r="L117" s="84"/>
      <c r="M117" s="84"/>
      <c r="N117" s="84"/>
      <c r="O117" s="84"/>
      <c r="P117" s="84"/>
      <c r="Q117" s="85"/>
      <c r="R117" s="85"/>
      <c r="S117" s="85"/>
      <c r="T117" s="85"/>
      <c r="U117" s="85"/>
      <c r="V117" s="85"/>
      <c r="W117" s="85"/>
      <c r="X117" s="85"/>
      <c r="Y117" s="85"/>
      <c r="Z117" s="85"/>
    </row>
    <row r="118" spans="1:26" ht="13.95" customHeight="1" x14ac:dyDescent="0.3">
      <c r="A118" s="4" t="s">
        <v>112</v>
      </c>
      <c r="B118" s="358" t="s">
        <v>113</v>
      </c>
      <c r="C118" s="267">
        <f>VLOOKUP(A118,'imp-questions'!A:H,5,FALSE)</f>
        <v>1</v>
      </c>
      <c r="D118" s="113" t="str">
        <f>VLOOKUP(A118,'imp-questions'!A:H,6,FALSE)</f>
        <v>反復可能なデプロイプロセスを使用していますか?</v>
      </c>
      <c r="E118" s="114" t="str">
        <f>CHAR(65+VLOOKUP(A118,'imp-questions'!A:H,8,FALSE))</f>
        <v>A</v>
      </c>
      <c r="F118" s="125"/>
      <c r="G118" s="240">
        <f t="array" aca="1" ref="G118" ca="1">IFERROR(VLOOKUP(INDIRECT("RC[-1]",0),INDIRECT("Ans"&amp;INDIRECT("RC[-2]",0)&amp;"TBL"),2,FALSE),0)</f>
        <v>0</v>
      </c>
      <c r="H118" s="252">
        <f ca="1">IFERROR(AVERAGE(G118,G125),0)</f>
        <v>0</v>
      </c>
      <c r="I118" s="368"/>
      <c r="J118" s="379">
        <f ca="1">SUM(H118,H120,H122)</f>
        <v>0</v>
      </c>
      <c r="K118" s="85"/>
      <c r="L118" s="84"/>
      <c r="M118" s="84"/>
      <c r="N118" s="84"/>
      <c r="O118" s="84"/>
      <c r="P118" s="84"/>
      <c r="Q118" s="85"/>
      <c r="R118" s="85"/>
      <c r="S118" s="85"/>
      <c r="T118" s="85"/>
      <c r="U118" s="85"/>
      <c r="V118" s="85"/>
      <c r="W118" s="85"/>
      <c r="X118" s="85"/>
      <c r="Y118" s="85"/>
      <c r="Z118" s="85"/>
    </row>
    <row r="119" spans="1:26" ht="70.05" customHeight="1" x14ac:dyDescent="0.3">
      <c r="B119" s="354"/>
      <c r="C119" s="234"/>
      <c r="D119" s="245" t="str">
        <f>VLOOKUP(A118,'imp-questions'!A:H,7,FALSE)</f>
        <v>デプロイプロセスを実行するのに十分な情報がある。
デプロイに関する文書を最新化している。
デプロイに関する文書は、関連するステークホルダーがアクセス可能となっている。
定義された認定者のみがデプロイをトリガーできることを確実にしている。
デプロイプロセス内で使用されるツールを堅牢化している。</v>
      </c>
      <c r="E119" s="236"/>
      <c r="F119" s="249"/>
      <c r="G119" s="250"/>
      <c r="H119" s="253"/>
      <c r="I119" s="369"/>
      <c r="J119" s="377"/>
      <c r="K119" s="85"/>
      <c r="L119" s="84"/>
      <c r="M119" s="84"/>
      <c r="N119" s="84"/>
      <c r="O119" s="84"/>
      <c r="P119" s="84"/>
      <c r="Q119" s="85"/>
      <c r="R119" s="85"/>
      <c r="S119" s="85"/>
      <c r="T119" s="85"/>
      <c r="U119" s="85"/>
      <c r="V119" s="85"/>
      <c r="W119" s="85"/>
      <c r="X119" s="85"/>
      <c r="Y119" s="85"/>
      <c r="Z119" s="85"/>
    </row>
    <row r="120" spans="1:26" x14ac:dyDescent="0.3">
      <c r="A120" s="4" t="s">
        <v>114</v>
      </c>
      <c r="B120" s="354"/>
      <c r="C120" s="267">
        <f>VLOOKUP(A120,'imp-questions'!A:H,5,FALSE)</f>
        <v>2</v>
      </c>
      <c r="D120" s="113" t="str">
        <f>VLOOKUP(A120,'imp-questions'!A:H,6,FALSE)</f>
        <v>デプロイプロセスは自動化されており、セキュリティチェックが実施されていますか?</v>
      </c>
      <c r="E120" s="114" t="str">
        <f>CHAR(65+VLOOKUP(A120,'imp-questions'!A:H,8,FALSE))</f>
        <v>A</v>
      </c>
      <c r="F120" s="125"/>
      <c r="G120" s="240">
        <f t="array" aca="1" ref="G120" ca="1">IFERROR(VLOOKUP(INDIRECT("RC[-1]",0),INDIRECT("Ans"&amp;INDIRECT("RC[-2]",0)&amp;"TBL"),2,FALSE),0)</f>
        <v>0</v>
      </c>
      <c r="H120" s="252">
        <f ca="1">IFERROR(AVERAGE(G120,G127),0)</f>
        <v>0</v>
      </c>
      <c r="I120" s="370"/>
      <c r="J120" s="263"/>
      <c r="K120" s="85"/>
      <c r="L120" s="84"/>
      <c r="M120" s="84"/>
      <c r="N120" s="84"/>
      <c r="O120" s="84"/>
      <c r="P120" s="84"/>
      <c r="Q120" s="85"/>
      <c r="R120" s="85"/>
      <c r="S120" s="85"/>
      <c r="T120" s="85"/>
      <c r="U120" s="85"/>
      <c r="V120" s="85"/>
      <c r="W120" s="85"/>
      <c r="X120" s="85"/>
      <c r="Y120" s="85"/>
      <c r="Z120" s="85"/>
    </row>
    <row r="121" spans="1:26" ht="55.95" customHeight="1" x14ac:dyDescent="0.3">
      <c r="B121" s="354"/>
      <c r="C121" s="234"/>
      <c r="D121" s="245" t="str">
        <f>VLOOKUP(A120,'imp-questions'!A:H,7,FALSE)</f>
        <v>デプロイプロセスはすべての段階で自動化されている。
デプロイには、自動化されたセキュリティテスト手順が含まれている。
特定された脆弱性について担当者に警告している。
定義された期間の過去のデプロイに関するログを利用できるようになっている。</v>
      </c>
      <c r="E121" s="236"/>
      <c r="F121" s="249"/>
      <c r="G121" s="250"/>
      <c r="H121" s="255"/>
      <c r="I121" s="371"/>
      <c r="J121" s="263"/>
      <c r="K121" s="85"/>
      <c r="L121" s="84"/>
      <c r="M121" s="84"/>
      <c r="N121" s="84"/>
      <c r="O121" s="84"/>
      <c r="P121" s="84"/>
      <c r="Q121" s="85"/>
      <c r="R121" s="85"/>
      <c r="S121" s="85"/>
      <c r="T121" s="85"/>
      <c r="U121" s="85"/>
      <c r="V121" s="85"/>
      <c r="W121" s="85"/>
      <c r="X121" s="85"/>
      <c r="Y121" s="85"/>
      <c r="Z121" s="85"/>
    </row>
    <row r="122" spans="1:26" x14ac:dyDescent="0.3">
      <c r="A122" s="4" t="s">
        <v>115</v>
      </c>
      <c r="B122" s="354"/>
      <c r="C122" s="267">
        <f>VLOOKUP(A122,'imp-questions'!A:H,5,FALSE)</f>
        <v>3</v>
      </c>
      <c r="D122" s="113" t="str">
        <f>VLOOKUP(A122,'imp-questions'!A:H,6,FALSE)</f>
        <v>デプロイされたアーティファクトの整合性を一貫して検証していますか?</v>
      </c>
      <c r="E122" s="114" t="str">
        <f>CHAR(65+VLOOKUP(A122,'imp-questions'!A:H,8,FALSE))</f>
        <v>A</v>
      </c>
      <c r="F122" s="125"/>
      <c r="G122" s="240">
        <f t="array" aca="1" ref="G122" ca="1">IFERROR(VLOOKUP(INDIRECT("RC[-1]",0),INDIRECT("Ans"&amp;INDIRECT("RC[-2]",0)&amp;"TBL"),2,FALSE),0)</f>
        <v>0</v>
      </c>
      <c r="H122" s="252">
        <f ca="1">IFERROR(AVERAGE(G122,G129),0)</f>
        <v>0</v>
      </c>
      <c r="I122" s="372"/>
      <c r="J122" s="263"/>
      <c r="K122" s="85"/>
      <c r="L122" s="84"/>
      <c r="M122" s="84"/>
      <c r="N122" s="84"/>
      <c r="O122" s="84"/>
      <c r="P122" s="84"/>
      <c r="Q122" s="85"/>
      <c r="R122" s="85"/>
      <c r="S122" s="85"/>
      <c r="T122" s="85"/>
      <c r="U122" s="85"/>
      <c r="V122" s="85"/>
      <c r="W122" s="85"/>
      <c r="X122" s="85"/>
      <c r="Y122" s="85"/>
      <c r="Z122" s="85"/>
    </row>
    <row r="123" spans="1:26" ht="42" customHeight="1" x14ac:dyDescent="0.3">
      <c r="B123" s="357"/>
      <c r="C123" s="241"/>
      <c r="D123" s="235" t="str">
        <f>VLOOKUP(A122,'imp-questions'!A:H,7,FALSE)</f>
        <v>整合性違反を検出した場合、デプロイを防止またはロールバックしている。
検証は、ビルド時に作成された署名に対して行われている。
（外部ビルドのソフトウェアなど）署名のチェックが不可能な場合、代替手段を導入している。</v>
      </c>
      <c r="E123" s="236"/>
      <c r="F123" s="249"/>
      <c r="G123" s="250"/>
      <c r="H123" s="255"/>
      <c r="I123" s="371"/>
      <c r="J123" s="263"/>
      <c r="K123" s="85"/>
      <c r="L123" s="84"/>
      <c r="M123" s="84"/>
      <c r="N123" s="84"/>
      <c r="O123" s="84"/>
      <c r="P123" s="84"/>
      <c r="Q123" s="85"/>
      <c r="R123" s="85"/>
      <c r="S123" s="85"/>
      <c r="T123" s="85"/>
      <c r="U123" s="85"/>
      <c r="V123" s="85"/>
      <c r="W123" s="85"/>
      <c r="X123" s="85"/>
      <c r="Y123" s="85"/>
      <c r="Z123" s="85"/>
    </row>
    <row r="124" spans="1:26" x14ac:dyDescent="0.3">
      <c r="B124" s="244"/>
      <c r="C124" s="124"/>
      <c r="D124" s="124"/>
      <c r="E124" s="124"/>
      <c r="F124" s="124"/>
      <c r="G124" s="124"/>
      <c r="H124" s="124"/>
      <c r="I124" s="261"/>
      <c r="J124" s="260"/>
      <c r="K124" s="85"/>
      <c r="L124" s="84"/>
      <c r="M124" s="84"/>
      <c r="N124" s="84"/>
      <c r="O124" s="84"/>
      <c r="P124" s="84"/>
      <c r="Q124" s="85"/>
      <c r="R124" s="85"/>
      <c r="S124" s="85"/>
      <c r="T124" s="85"/>
      <c r="U124" s="85"/>
      <c r="V124" s="85"/>
      <c r="W124" s="85"/>
      <c r="X124" s="85"/>
      <c r="Y124" s="85"/>
      <c r="Z124" s="85"/>
    </row>
    <row r="125" spans="1:26" x14ac:dyDescent="0.3">
      <c r="A125" s="4" t="s">
        <v>116</v>
      </c>
      <c r="B125" s="358" t="s">
        <v>117</v>
      </c>
      <c r="C125" s="267">
        <f>VLOOKUP(A125,'imp-questions'!A:H,5,FALSE)</f>
        <v>1</v>
      </c>
      <c r="D125" s="113" t="str">
        <f>VLOOKUP(A125,'imp-questions'!A:H,6,FALSE)</f>
        <v>最小特権の原則に従って、アプリケーションの秘密情報へのアクセスを制限していますか?</v>
      </c>
      <c r="E125" s="114" t="str">
        <f>CHAR(65+VLOOKUP(A125,'imp-questions'!A:H,8,FALSE))</f>
        <v>A</v>
      </c>
      <c r="F125" s="125"/>
      <c r="G125" s="240">
        <f t="array" aca="1" ref="G125" ca="1">IFERROR(VLOOKUP(INDIRECT("RC[-1]",0),INDIRECT("Ans"&amp;INDIRECT("RC[-2]",0)&amp;"TBL"),2,FALSE),0)</f>
        <v>0</v>
      </c>
      <c r="H125" s="119"/>
      <c r="I125" s="373"/>
      <c r="J125" s="260"/>
      <c r="K125" s="85"/>
      <c r="L125" s="84"/>
      <c r="M125" s="84"/>
      <c r="N125" s="84"/>
      <c r="O125" s="84"/>
      <c r="P125" s="84"/>
      <c r="Q125" s="85"/>
      <c r="R125" s="85"/>
      <c r="S125" s="85"/>
      <c r="T125" s="85"/>
      <c r="U125" s="85"/>
      <c r="V125" s="85"/>
      <c r="W125" s="85"/>
      <c r="X125" s="85"/>
      <c r="Y125" s="85"/>
      <c r="Z125" s="85"/>
    </row>
    <row r="126" spans="1:26" ht="42" customHeight="1" x14ac:dyDescent="0.3">
      <c r="B126" s="354"/>
      <c r="C126" s="234"/>
      <c r="D126" s="245" t="str">
        <f>VLOOKUP(A125,'imp-questions'!A:H,7,FALSE)</f>
        <v>本番秘密情報を安全な場所に保護された状態で保存している。
開発者は本番秘密情報にアクセスできないようになっている。
本番秘密情報は非本番環境では利用できないようになっている。</v>
      </c>
      <c r="E126" s="236"/>
      <c r="F126" s="249"/>
      <c r="G126" s="250"/>
      <c r="H126" s="251"/>
      <c r="I126" s="335"/>
      <c r="J126" s="260"/>
      <c r="K126" s="85"/>
      <c r="L126" s="84"/>
      <c r="M126" s="84"/>
      <c r="N126" s="84"/>
      <c r="O126" s="84"/>
      <c r="P126" s="84"/>
      <c r="Q126" s="85"/>
      <c r="R126" s="85"/>
      <c r="S126" s="85"/>
      <c r="T126" s="85"/>
      <c r="U126" s="85"/>
      <c r="V126" s="85"/>
      <c r="W126" s="85"/>
      <c r="X126" s="85"/>
      <c r="Y126" s="85"/>
      <c r="Z126" s="85"/>
    </row>
    <row r="127" spans="1:26" x14ac:dyDescent="0.3">
      <c r="A127" s="4" t="s">
        <v>118</v>
      </c>
      <c r="B127" s="354"/>
      <c r="C127" s="267">
        <f>VLOOKUP(A127,'imp-questions'!A:H,5,FALSE)</f>
        <v>2</v>
      </c>
      <c r="D127" s="113" t="str">
        <f>VLOOKUP(A127,'imp-questions'!A:H,6,FALSE)</f>
        <v>デプロイにおいて、本番環境の秘密情報を構成ファイルに入れていますか?</v>
      </c>
      <c r="E127" s="114" t="str">
        <f>CHAR(65+VLOOKUP(A127,'imp-questions'!A:H,8,FALSE))</f>
        <v>A</v>
      </c>
      <c r="F127" s="125"/>
      <c r="G127" s="240">
        <f t="array" aca="1" ref="G127" ca="1">IFERROR(VLOOKUP(INDIRECT("RC[-1]",0),INDIRECT("Ans"&amp;INDIRECT("RC[-2]",0)&amp;"TBL"),2,FALSE),0)</f>
        <v>0</v>
      </c>
      <c r="H127" s="119"/>
      <c r="I127" s="373"/>
      <c r="J127" s="260"/>
      <c r="K127" s="85"/>
      <c r="L127" s="84"/>
      <c r="M127" s="84"/>
      <c r="N127" s="84"/>
      <c r="O127" s="84"/>
      <c r="P127" s="84"/>
      <c r="Q127" s="85"/>
      <c r="R127" s="85"/>
      <c r="S127" s="85"/>
      <c r="T127" s="85"/>
      <c r="U127" s="85"/>
      <c r="V127" s="85"/>
      <c r="W127" s="85"/>
      <c r="X127" s="85"/>
      <c r="Y127" s="85"/>
      <c r="Z127" s="85"/>
    </row>
    <row r="128" spans="1:26" ht="42" customHeight="1" x14ac:dyDescent="0.3">
      <c r="B128" s="354"/>
      <c r="C128" s="234"/>
      <c r="D128" s="245" t="str">
        <f>VLOOKUP(A127,'imp-questions'!A:H,7,FALSE)</f>
        <v>ソースコードファイルには、アクティブなアプリケーションの秘密情報が含まれないようにしている。
通常の状況では、デプロイ手順中に秘密情報にアクセスできる人間はいない。
秘密情報への異常なアクセスが試行された場合は、ログに記録して警告している。</v>
      </c>
      <c r="E128" s="236"/>
      <c r="F128" s="249"/>
      <c r="G128" s="250"/>
      <c r="H128" s="251"/>
      <c r="I128" s="335"/>
      <c r="J128" s="260"/>
      <c r="K128" s="85"/>
      <c r="L128" s="84"/>
      <c r="M128" s="84"/>
      <c r="N128" s="84"/>
      <c r="O128" s="84"/>
      <c r="P128" s="84"/>
      <c r="Q128" s="85"/>
      <c r="R128" s="85"/>
      <c r="S128" s="85"/>
      <c r="T128" s="85"/>
      <c r="U128" s="85"/>
      <c r="V128" s="85"/>
      <c r="W128" s="85"/>
      <c r="X128" s="85"/>
      <c r="Y128" s="85"/>
      <c r="Z128" s="85"/>
    </row>
    <row r="129" spans="1:26" x14ac:dyDescent="0.3">
      <c r="A129" s="4" t="s">
        <v>119</v>
      </c>
      <c r="B129" s="354"/>
      <c r="C129" s="267">
        <f>VLOOKUP(A129,'imp-questions'!A:H,5,FALSE)</f>
        <v>3</v>
      </c>
      <c r="D129" s="113" t="str">
        <f>VLOOKUP(A129,'imp-questions'!A:H,6,FALSE)</f>
        <v>アプリケーションの秘密情報に対して適切なライフサイクル管理を実践していますか?</v>
      </c>
      <c r="E129" s="114" t="str">
        <f>CHAR(65+VLOOKUP(A129,'imp-questions'!A:H,8,FALSE))</f>
        <v>A</v>
      </c>
      <c r="F129" s="125"/>
      <c r="G129" s="240">
        <f t="array" aca="1" ref="G129" ca="1">IFERROR(VLOOKUP(INDIRECT("RC[-1]",0),INDIRECT("Ans"&amp;INDIRECT("RC[-2]",0)&amp;"TBL"),2,FALSE),0)</f>
        <v>0</v>
      </c>
      <c r="H129" s="119"/>
      <c r="I129" s="373"/>
      <c r="J129" s="260"/>
      <c r="K129" s="85"/>
      <c r="L129" s="84"/>
      <c r="M129" s="84"/>
      <c r="N129" s="84"/>
      <c r="O129" s="84"/>
      <c r="P129" s="84"/>
      <c r="Q129" s="85"/>
      <c r="R129" s="85"/>
      <c r="S129" s="85"/>
      <c r="T129" s="85"/>
      <c r="U129" s="85"/>
      <c r="V129" s="85"/>
      <c r="W129" s="85"/>
      <c r="X129" s="85"/>
      <c r="Y129" s="85"/>
      <c r="Z129" s="85"/>
    </row>
    <row r="130" spans="1:26" ht="42" customHeight="1" x14ac:dyDescent="0.3">
      <c r="B130" s="357"/>
      <c r="C130" s="241"/>
      <c r="D130" s="235" t="str">
        <f>VLOOKUP(A129,'imp-questions'!A:H,7,FALSE)</f>
        <v>精査されたソリューションを使用して、秘密情報を生成し同期している。
秘密情報は、アプリケーションのインスタンス間で異なっている。
秘密情報は定期的に更新されている。</v>
      </c>
      <c r="E130" s="236"/>
      <c r="F130" s="249"/>
      <c r="G130" s="250"/>
      <c r="H130" s="251"/>
      <c r="I130" s="335"/>
      <c r="J130" s="260"/>
      <c r="K130" s="85"/>
      <c r="L130" s="84"/>
      <c r="M130" s="84"/>
      <c r="N130" s="84"/>
      <c r="O130" s="84"/>
      <c r="P130" s="84"/>
      <c r="Q130" s="85"/>
      <c r="R130" s="85"/>
      <c r="S130" s="85"/>
      <c r="T130" s="85"/>
      <c r="U130" s="85"/>
      <c r="V130" s="85"/>
      <c r="W130" s="85"/>
      <c r="X130" s="85"/>
      <c r="Y130" s="85"/>
      <c r="Z130" s="85"/>
    </row>
    <row r="131" spans="1:26" ht="13.05" customHeight="1" x14ac:dyDescent="0.3">
      <c r="B131" s="346" t="s">
        <v>120</v>
      </c>
      <c r="C131" s="333"/>
      <c r="D131" s="335"/>
      <c r="E131" s="268"/>
      <c r="F131" s="161" t="s">
        <v>44</v>
      </c>
      <c r="G131" s="161"/>
      <c r="H131" s="162"/>
      <c r="I131" s="270" t="s">
        <v>45</v>
      </c>
      <c r="J131" s="270" t="s">
        <v>46</v>
      </c>
      <c r="K131" s="85"/>
      <c r="L131" s="84"/>
      <c r="M131" s="84"/>
      <c r="N131" s="84"/>
      <c r="O131" s="84"/>
      <c r="P131" s="84"/>
      <c r="Q131" s="85"/>
      <c r="R131" s="85"/>
      <c r="S131" s="85"/>
      <c r="T131" s="85"/>
      <c r="U131" s="85"/>
      <c r="V131" s="85"/>
      <c r="W131" s="85"/>
      <c r="X131" s="85"/>
      <c r="Y131" s="85"/>
      <c r="Z131" s="85"/>
    </row>
    <row r="132" spans="1:26" ht="13.95" customHeight="1" x14ac:dyDescent="0.3">
      <c r="A132" s="4" t="s">
        <v>121</v>
      </c>
      <c r="B132" s="358" t="s">
        <v>122</v>
      </c>
      <c r="C132" s="267">
        <f>VLOOKUP(A132,'imp-questions'!A:H,5,FALSE)</f>
        <v>1</v>
      </c>
      <c r="D132" s="113" t="str">
        <f>VLOOKUP(A132,'imp-questions'!A:H,6,FALSE)</f>
        <v>アクセス可能な場所で既知のセキュリティ上の不具合をすべて追跡していますか?</v>
      </c>
      <c r="E132" s="114" t="str">
        <f>CHAR(65+VLOOKUP(A132,'imp-questions'!A:H,8,FALSE))</f>
        <v>A</v>
      </c>
      <c r="F132" s="125"/>
      <c r="G132" s="240">
        <f t="array" aca="1" ref="G132" ca="1">IFERROR(VLOOKUP(INDIRECT("RC[-1]",0),INDIRECT("Ans"&amp;INDIRECT("RC[-2]",0)&amp;"TBL"),2,FALSE),0)</f>
        <v>0</v>
      </c>
      <c r="H132" s="252">
        <f ca="1">IFERROR(AVERAGE(G132,G139),0)</f>
        <v>0</v>
      </c>
      <c r="I132" s="368"/>
      <c r="J132" s="379">
        <f ca="1">SUM(H132,H134,H136)</f>
        <v>0</v>
      </c>
      <c r="K132" s="85"/>
      <c r="L132" s="84"/>
      <c r="M132" s="84"/>
      <c r="N132" s="84"/>
      <c r="O132" s="84"/>
      <c r="P132" s="84"/>
      <c r="Q132" s="85"/>
      <c r="R132" s="85"/>
      <c r="S132" s="85"/>
      <c r="T132" s="85"/>
      <c r="U132" s="85"/>
      <c r="V132" s="85"/>
      <c r="W132" s="85"/>
      <c r="X132" s="85"/>
      <c r="Y132" s="85"/>
      <c r="Z132" s="85"/>
    </row>
    <row r="133" spans="1:26" ht="55.95" customHeight="1" x14ac:dyDescent="0.3">
      <c r="B133" s="354"/>
      <c r="C133" s="234"/>
      <c r="D133" s="245" t="str">
        <f>VLOOKUP(A132,'imp-questions'!A:H,7,FALSE)</f>
        <v>1つのアプリケーションに影響を与えるすべてのセキュリティ上の不具合の概要を簡単に把握できるようになっている。
少なくとも初歩的な分類スキームが整備されている。
プロセスには、誤検知と重複エントリを処理するための戦略が含まれている。
不具合管理システムは、さまざまな原因と活動からの不具合をカバーしている。</v>
      </c>
      <c r="E133" s="236"/>
      <c r="F133" s="249"/>
      <c r="G133" s="250"/>
      <c r="H133" s="253"/>
      <c r="I133" s="369"/>
      <c r="J133" s="377"/>
      <c r="K133" s="85"/>
      <c r="L133" s="84"/>
      <c r="M133" s="84"/>
      <c r="N133" s="84"/>
      <c r="O133" s="84"/>
      <c r="P133" s="84"/>
      <c r="Q133" s="85"/>
      <c r="R133" s="85"/>
      <c r="S133" s="85"/>
      <c r="T133" s="85"/>
      <c r="U133" s="85"/>
      <c r="V133" s="85"/>
      <c r="W133" s="85"/>
      <c r="X133" s="85"/>
      <c r="Y133" s="85"/>
      <c r="Z133" s="85"/>
    </row>
    <row r="134" spans="1:26" x14ac:dyDescent="0.3">
      <c r="A134" s="4" t="s">
        <v>123</v>
      </c>
      <c r="B134" s="354"/>
      <c r="C134" s="267">
        <f>VLOOKUP(A134,'imp-questions'!A:H,5,FALSE)</f>
        <v>2</v>
      </c>
      <c r="D134" s="113" t="str">
        <f>VLOOKUP(A134,'imp-questions'!A:H,6,FALSE)</f>
        <v>組織全体のセキュリティ上の不具合の状態の概要を把握していますか?</v>
      </c>
      <c r="E134" s="114" t="str">
        <f>CHAR(65+VLOOKUP(A134,'imp-questions'!A:H,8,FALSE))</f>
        <v>A</v>
      </c>
      <c r="F134" s="125"/>
      <c r="G134" s="240">
        <f t="array" aca="1" ref="G134" ca="1">IFERROR(VLOOKUP(INDIRECT("RC[-1]",0),INDIRECT("Ans"&amp;INDIRECT("RC[-2]",0)&amp;"TBL"),2,FALSE),0)</f>
        <v>0</v>
      </c>
      <c r="H134" s="252">
        <f ca="1">IFERROR(AVERAGE(G134,G141),0)</f>
        <v>0</v>
      </c>
      <c r="I134" s="370"/>
      <c r="J134" s="263"/>
      <c r="K134" s="85"/>
      <c r="L134" s="84"/>
      <c r="M134" s="84"/>
      <c r="N134" s="84"/>
      <c r="O134" s="84"/>
      <c r="P134" s="84"/>
      <c r="Q134" s="85"/>
      <c r="R134" s="85"/>
      <c r="S134" s="85"/>
      <c r="T134" s="85"/>
      <c r="U134" s="85"/>
      <c r="V134" s="85"/>
      <c r="W134" s="85"/>
      <c r="X134" s="85"/>
      <c r="Y134" s="85"/>
      <c r="Z134" s="85"/>
    </row>
    <row r="135" spans="1:26" ht="42" customHeight="1" x14ac:dyDescent="0.3">
      <c r="B135" s="354"/>
      <c r="C135" s="234"/>
      <c r="D135" s="245" t="str">
        <f>VLOOKUP(A134,'imp-questions'!A:H,7,FALSE)</f>
        <v>単一の重大度スキームが、組織全体のすべての不具合に適用されている。
スキームには、特定の重大度クラスを修正するためのSLAが含まれている。
SLAへのコンプライアンスを定期的に報告している。</v>
      </c>
      <c r="E135" s="236"/>
      <c r="F135" s="249"/>
      <c r="G135" s="250"/>
      <c r="H135" s="255"/>
      <c r="I135" s="371"/>
      <c r="J135" s="263"/>
      <c r="K135" s="85"/>
      <c r="L135" s="84"/>
      <c r="M135" s="84"/>
      <c r="N135" s="84"/>
      <c r="O135" s="84"/>
      <c r="P135" s="84"/>
      <c r="Q135" s="85"/>
      <c r="R135" s="85"/>
      <c r="S135" s="85"/>
      <c r="T135" s="85"/>
      <c r="U135" s="85"/>
      <c r="V135" s="85"/>
      <c r="W135" s="85"/>
      <c r="X135" s="85"/>
      <c r="Y135" s="85"/>
      <c r="Z135" s="85"/>
    </row>
    <row r="136" spans="1:26" x14ac:dyDescent="0.3">
      <c r="A136" s="4" t="s">
        <v>124</v>
      </c>
      <c r="B136" s="354"/>
      <c r="C136" s="267">
        <f>VLOOKUP(A136,'imp-questions'!A:H,5,FALSE)</f>
        <v>3</v>
      </c>
      <c r="D136" s="113" t="str">
        <f>VLOOKUP(A136,'imp-questions'!A:H,6,FALSE)</f>
        <v>セキュリティ上の不具合を修正するためのSLAを実施していますか?</v>
      </c>
      <c r="E136" s="114" t="str">
        <f>CHAR(65+VLOOKUP(A136,'imp-questions'!A:H,8,FALSE))</f>
        <v>A</v>
      </c>
      <c r="F136" s="125"/>
      <c r="G136" s="240">
        <f t="array" aca="1" ref="G136" ca="1">IFERROR(VLOOKUP(INDIRECT("RC[-1]",0),INDIRECT("Ans"&amp;INDIRECT("RC[-2]",0)&amp;"TBL"),2,FALSE),0)</f>
        <v>0</v>
      </c>
      <c r="H136" s="252">
        <f ca="1">IFERROR(AVERAGE(G136,G143),0)</f>
        <v>0</v>
      </c>
      <c r="I136" s="372"/>
      <c r="J136" s="263"/>
      <c r="K136" s="85"/>
      <c r="L136" s="84"/>
      <c r="M136" s="84"/>
      <c r="N136" s="84"/>
      <c r="O136" s="84"/>
      <c r="P136" s="84"/>
      <c r="Q136" s="85"/>
      <c r="R136" s="85"/>
      <c r="S136" s="85"/>
      <c r="T136" s="85"/>
      <c r="U136" s="85"/>
      <c r="V136" s="85"/>
      <c r="W136" s="85"/>
      <c r="X136" s="85"/>
      <c r="Y136" s="85"/>
      <c r="Z136" s="85"/>
    </row>
    <row r="137" spans="1:26" ht="28.05" customHeight="1" x14ac:dyDescent="0.3">
      <c r="B137" s="357"/>
      <c r="C137" s="241"/>
      <c r="D137" s="235" t="str">
        <f>VLOOKUP(A136,'imp-questions'!A:H,7,FALSE)</f>
        <v>SLA違反を自動的に警告し、それぞれの不具合をリスク管理プロセスに転送している。
関連するツール （監視、ビルド、デプロイなど）を不具合管理システムと統合している。</v>
      </c>
      <c r="E137" s="236"/>
      <c r="F137" s="249"/>
      <c r="G137" s="250"/>
      <c r="H137" s="255"/>
      <c r="I137" s="371"/>
      <c r="J137" s="263"/>
      <c r="K137" s="85"/>
      <c r="L137" s="84"/>
      <c r="M137" s="84"/>
      <c r="N137" s="84"/>
      <c r="O137" s="84"/>
      <c r="P137" s="84"/>
      <c r="Q137" s="85"/>
      <c r="R137" s="85"/>
      <c r="S137" s="85"/>
      <c r="T137" s="85"/>
      <c r="U137" s="85"/>
      <c r="V137" s="85"/>
      <c r="W137" s="85"/>
      <c r="X137" s="85"/>
      <c r="Y137" s="85"/>
      <c r="Z137" s="85"/>
    </row>
    <row r="138" spans="1:26" x14ac:dyDescent="0.3">
      <c r="B138" s="244"/>
      <c r="C138" s="124"/>
      <c r="D138" s="124"/>
      <c r="E138" s="124"/>
      <c r="F138" s="124"/>
      <c r="G138" s="124"/>
      <c r="H138" s="124"/>
      <c r="I138" s="261"/>
      <c r="J138" s="260"/>
      <c r="K138" s="85"/>
      <c r="L138" s="84"/>
      <c r="M138" s="84"/>
      <c r="N138" s="84"/>
      <c r="O138" s="84"/>
      <c r="P138" s="84"/>
      <c r="Q138" s="85"/>
      <c r="R138" s="85"/>
      <c r="S138" s="85"/>
      <c r="T138" s="85"/>
      <c r="U138" s="85"/>
      <c r="V138" s="85"/>
      <c r="W138" s="85"/>
      <c r="X138" s="85"/>
      <c r="Y138" s="85"/>
      <c r="Z138" s="85"/>
    </row>
    <row r="139" spans="1:26" x14ac:dyDescent="0.3">
      <c r="A139" s="4" t="s">
        <v>125</v>
      </c>
      <c r="B139" s="358" t="s">
        <v>126</v>
      </c>
      <c r="C139" s="267">
        <f>VLOOKUP(A139,'imp-questions'!A:H,5,FALSE)</f>
        <v>1</v>
      </c>
      <c r="D139" s="113" t="str">
        <f>VLOOKUP(A139,'imp-questions'!A:H,6,FALSE)</f>
        <v>迅速な改善活動を実施するために、記録されたセキュリティ上の不具合に関して基本的な指標を使用していますか?</v>
      </c>
      <c r="E139" s="114" t="str">
        <f>CHAR(65+VLOOKUP(A139,'imp-questions'!A:H,8,FALSE))</f>
        <v>A</v>
      </c>
      <c r="F139" s="125"/>
      <c r="G139" s="240">
        <f t="array" aca="1" ref="G139" ca="1">IFERROR(VLOOKUP(INDIRECT("RC[-1]",0),INDIRECT("Ans"&amp;INDIRECT("RC[-2]",0)&amp;"TBL"),2,FALSE),0)</f>
        <v>0</v>
      </c>
      <c r="H139" s="119"/>
      <c r="I139" s="373"/>
      <c r="J139" s="260"/>
      <c r="K139" s="85"/>
      <c r="L139" s="84"/>
      <c r="M139" s="84"/>
      <c r="N139" s="84"/>
      <c r="O139" s="84"/>
      <c r="P139" s="84"/>
      <c r="Q139" s="85"/>
      <c r="R139" s="85"/>
      <c r="S139" s="85"/>
      <c r="T139" s="85"/>
      <c r="U139" s="85"/>
      <c r="V139" s="85"/>
      <c r="W139" s="85"/>
      <c r="X139" s="85"/>
      <c r="Y139" s="85"/>
      <c r="Z139" s="85"/>
    </row>
    <row r="140" spans="1:26" ht="42" customHeight="1" x14ac:dyDescent="0.3">
      <c r="B140" s="354"/>
      <c r="C140" s="234"/>
      <c r="D140" s="245" t="str">
        <f>VLOOKUP(A139,'imp-questions'!A:H,7,FALSE)</f>
        <v>昨年、記録された指標を少なくとも1回分析したことがある。
最低限、このイニシアチブに関する少なくとも基本的な情報が記録され、利用可能である。
データに基づいて、少なくとも1つのクイックウィン活動を特定し実行している。</v>
      </c>
      <c r="E140" s="236"/>
      <c r="F140" s="249"/>
      <c r="G140" s="250"/>
      <c r="H140" s="251"/>
      <c r="I140" s="335"/>
      <c r="J140" s="260"/>
      <c r="K140" s="85"/>
      <c r="L140" s="84"/>
      <c r="M140" s="84"/>
      <c r="N140" s="84"/>
      <c r="O140" s="84"/>
      <c r="P140" s="84"/>
      <c r="Q140" s="85"/>
      <c r="R140" s="85"/>
      <c r="S140" s="85"/>
      <c r="T140" s="85"/>
      <c r="U140" s="85"/>
      <c r="V140" s="85"/>
      <c r="W140" s="85"/>
      <c r="X140" s="85"/>
      <c r="Y140" s="85"/>
      <c r="Z140" s="85"/>
    </row>
    <row r="141" spans="1:26" x14ac:dyDescent="0.3">
      <c r="A141" s="4" t="s">
        <v>127</v>
      </c>
      <c r="B141" s="354"/>
      <c r="C141" s="267">
        <f>VLOOKUP(A141,'imp-questions'!A:H,5,FALSE)</f>
        <v>2</v>
      </c>
      <c r="D141" s="113" t="str">
        <f>VLOOKUP(A141,'imp-questions'!A:H,6,FALSE)</f>
        <v>標準化された指標に基づいてセキュリティ保証プログラムを改善していますか?</v>
      </c>
      <c r="E141" s="114" t="str">
        <f>CHAR(65+VLOOKUP(A141,'imp-questions'!A:H,8,FALSE))</f>
        <v>A</v>
      </c>
      <c r="F141" s="125"/>
      <c r="G141" s="240">
        <f t="array" aca="1" ref="G141" ca="1">IFERROR(VLOOKUP(INDIRECT("RC[-1]",0),INDIRECT("Ans"&amp;INDIRECT("RC[-2]",0)&amp;"TBL"),2,FALSE),0)</f>
        <v>0</v>
      </c>
      <c r="H141" s="119"/>
      <c r="I141" s="373"/>
      <c r="J141" s="260"/>
      <c r="K141" s="85"/>
      <c r="L141" s="84"/>
      <c r="M141" s="84"/>
      <c r="N141" s="84"/>
      <c r="O141" s="84"/>
      <c r="P141" s="84"/>
      <c r="Q141" s="85"/>
      <c r="R141" s="85"/>
      <c r="S141" s="85"/>
      <c r="T141" s="85"/>
      <c r="U141" s="85"/>
      <c r="V141" s="85"/>
      <c r="W141" s="85"/>
      <c r="X141" s="85"/>
      <c r="Y141" s="85"/>
      <c r="Z141" s="85"/>
    </row>
    <row r="142" spans="1:26" ht="42" customHeight="1" x14ac:dyDescent="0.3">
      <c r="B142" s="354"/>
      <c r="C142" s="234"/>
      <c r="D142" s="245" t="str">
        <f>VLOOKUP(A141,'imp-questions'!A:H,7,FALSE)</f>
        <v>不具合の分類とカテゴライズの指標を文書化し、最新の状態に保っている。
経営陣は定期的に不具合に関する情報を受け取り、昨年はそれに基づいて行動したことがある。
チーム間でセキュリティ上の不具合に関する技術的な詳細を定期的に共有している。</v>
      </c>
      <c r="E142" s="236"/>
      <c r="F142" s="249"/>
      <c r="G142" s="250"/>
      <c r="H142" s="251"/>
      <c r="I142" s="335"/>
      <c r="J142" s="260"/>
      <c r="K142" s="85"/>
      <c r="L142" s="84"/>
      <c r="M142" s="84"/>
      <c r="N142" s="84"/>
      <c r="O142" s="84"/>
      <c r="P142" s="84"/>
      <c r="Q142" s="85"/>
      <c r="R142" s="85"/>
      <c r="S142" s="85"/>
      <c r="T142" s="85"/>
      <c r="U142" s="85"/>
      <c r="V142" s="85"/>
      <c r="W142" s="85"/>
      <c r="X142" s="85"/>
      <c r="Y142" s="85"/>
      <c r="Z142" s="85"/>
    </row>
    <row r="143" spans="1:26" ht="28.8" x14ac:dyDescent="0.3">
      <c r="A143" s="4" t="s">
        <v>128</v>
      </c>
      <c r="B143" s="354"/>
      <c r="C143" s="267">
        <f>VLOOKUP(A143,'imp-questions'!A:H,5,FALSE)</f>
        <v>3</v>
      </c>
      <c r="D143" s="113" t="str">
        <f>VLOOKUP(A143,'imp-questions'!A:H,6,FALSE)</f>
        <v>セキュリティ指標の有効性の情報がセキュリティ戦略の推進に役立つようにするために、セキュリティ指標の有効性を定期的に評価していますか?</v>
      </c>
      <c r="E143" s="114" t="str">
        <f>CHAR(65+VLOOKUP(A143,'imp-questions'!A:H,8,FALSE))</f>
        <v>A</v>
      </c>
      <c r="F143" s="125"/>
      <c r="G143" s="240">
        <f t="array" aca="1" ref="G143" ca="1">IFERROR(VLOOKUP(INDIRECT("RC[-1]",0),INDIRECT("Ans"&amp;INDIRECT("RC[-2]",0)&amp;"TBL"),2,FALSE),0)</f>
        <v>0</v>
      </c>
      <c r="H143" s="119"/>
      <c r="I143" s="373"/>
      <c r="J143" s="260"/>
      <c r="K143" s="85"/>
      <c r="L143" s="84"/>
      <c r="M143" s="84"/>
      <c r="N143" s="84"/>
      <c r="O143" s="84"/>
      <c r="P143" s="84"/>
      <c r="Q143" s="85"/>
      <c r="R143" s="85"/>
      <c r="S143" s="85"/>
      <c r="T143" s="85"/>
      <c r="U143" s="85"/>
      <c r="V143" s="85"/>
      <c r="W143" s="85"/>
      <c r="X143" s="85"/>
      <c r="Y143" s="85"/>
      <c r="Z143" s="85"/>
    </row>
    <row r="144" spans="1:26" ht="55.95" customHeight="1" x14ac:dyDescent="0.3">
      <c r="B144" s="357"/>
      <c r="C144" s="241"/>
      <c r="D144" s="235" t="str">
        <f>VLOOKUP(A143,'imp-questions'!A:H,7,FALSE)</f>
        <v>昨年、少なくとも1回、セキュリティ指標の有効性を分析したことがある。
可能な場合は、データの正確性を自動的に検証している。
指標は、脅威インテリジェンスやインシデント管理などの他の情報源と集約されています。
昨年の指標から、少なくとも1つの戦略的活動を導き出したことがある。</v>
      </c>
      <c r="E144" s="236"/>
      <c r="F144" s="249"/>
      <c r="G144" s="250"/>
      <c r="H144" s="251"/>
      <c r="I144" s="335"/>
      <c r="J144" s="260"/>
      <c r="K144" s="85"/>
      <c r="L144" s="84"/>
      <c r="M144" s="84"/>
      <c r="N144" s="84"/>
      <c r="O144" s="84"/>
      <c r="P144" s="84"/>
      <c r="Q144" s="85"/>
      <c r="R144" s="85"/>
      <c r="S144" s="85"/>
      <c r="T144" s="85"/>
      <c r="U144" s="85"/>
      <c r="V144" s="85"/>
      <c r="W144" s="85"/>
      <c r="X144" s="85"/>
      <c r="Y144" s="85"/>
      <c r="Z144" s="85"/>
    </row>
    <row r="145" spans="1:26" ht="13.05" customHeight="1" x14ac:dyDescent="0.3">
      <c r="B145" s="347" t="s">
        <v>129</v>
      </c>
      <c r="C145" s="333"/>
      <c r="D145" s="333"/>
      <c r="E145" s="333"/>
      <c r="F145" s="333"/>
      <c r="G145" s="333"/>
      <c r="H145" s="333"/>
      <c r="I145" s="333"/>
      <c r="J145" s="333"/>
      <c r="K145" s="85"/>
      <c r="L145" s="84"/>
      <c r="M145" s="84"/>
      <c r="N145" s="84"/>
      <c r="O145" s="84"/>
      <c r="P145" s="84"/>
      <c r="Q145" s="85"/>
      <c r="R145" s="85"/>
      <c r="S145" s="85"/>
      <c r="T145" s="85"/>
      <c r="U145" s="85"/>
      <c r="V145" s="85"/>
      <c r="W145" s="85"/>
      <c r="X145" s="85"/>
      <c r="Y145" s="85"/>
      <c r="Z145" s="85"/>
    </row>
    <row r="146" spans="1:26" ht="13.05" customHeight="1" x14ac:dyDescent="0.3">
      <c r="B146" s="348" t="s">
        <v>130</v>
      </c>
      <c r="C146" s="341"/>
      <c r="D146" s="342"/>
      <c r="E146" s="173"/>
      <c r="F146" s="174" t="s">
        <v>44</v>
      </c>
      <c r="G146" s="174"/>
      <c r="H146" s="175"/>
      <c r="I146" s="281" t="s">
        <v>45</v>
      </c>
      <c r="J146" s="281" t="s">
        <v>46</v>
      </c>
      <c r="K146" s="85"/>
      <c r="L146" s="84"/>
      <c r="M146" s="84"/>
      <c r="N146" s="84"/>
      <c r="O146" s="84"/>
      <c r="P146" s="84"/>
      <c r="Q146" s="85"/>
      <c r="R146" s="85"/>
      <c r="S146" s="85"/>
      <c r="T146" s="85"/>
      <c r="U146" s="85"/>
      <c r="V146" s="85"/>
      <c r="W146" s="85"/>
      <c r="X146" s="85"/>
      <c r="Y146" s="85"/>
      <c r="Z146" s="85"/>
    </row>
    <row r="147" spans="1:26" ht="13.05" customHeight="1" x14ac:dyDescent="0.3">
      <c r="A147" s="4" t="s">
        <v>131</v>
      </c>
      <c r="B147" s="359" t="s">
        <v>132</v>
      </c>
      <c r="C147" s="271">
        <f>VLOOKUP(A147,'imp-questions'!A:H,5,FALSE)</f>
        <v>1</v>
      </c>
      <c r="D147" s="113" t="str">
        <f>VLOOKUP(A147,'imp-questions'!A:H,6,FALSE)</f>
        <v>主要なセキュリティ目標に対して、アプリケーションアーキテクチャを臨機応変でレビューしていますか?</v>
      </c>
      <c r="E147" s="177" t="str">
        <f>CHAR(65+VLOOKUP(A147,'imp-questions'!A:H,8,FALSE))</f>
        <v>A</v>
      </c>
      <c r="F147" s="125"/>
      <c r="G147" s="240">
        <f t="array" aca="1" ref="G147" ca="1">IFERROR(VLOOKUP(INDIRECT("RC[-1]",0),INDIRECT("Ans"&amp;INDIRECT("RC[-2]",0)&amp;"TBL"),2,FALSE),0)</f>
        <v>0</v>
      </c>
      <c r="H147" s="252">
        <f ca="1">IFERROR(AVERAGE(G147,G154),0)</f>
        <v>0</v>
      </c>
      <c r="I147" s="368"/>
      <c r="J147" s="380">
        <f ca="1">SUM(H147,H149,H151)</f>
        <v>0</v>
      </c>
      <c r="K147" s="85"/>
      <c r="L147" s="84"/>
      <c r="M147" s="84"/>
      <c r="N147" s="84"/>
      <c r="O147" s="84"/>
      <c r="P147" s="84"/>
      <c r="Q147" s="85"/>
      <c r="R147" s="85"/>
      <c r="S147" s="85"/>
      <c r="T147" s="85"/>
      <c r="U147" s="85"/>
      <c r="V147" s="85"/>
      <c r="W147" s="85"/>
      <c r="X147" s="85"/>
      <c r="Y147" s="85"/>
      <c r="Z147" s="85"/>
    </row>
    <row r="148" spans="1:26" ht="55.95" customHeight="1" x14ac:dyDescent="0.3">
      <c r="B148" s="354"/>
      <c r="C148" s="234"/>
      <c r="D148" s="245" t="str">
        <f>VLOOKUP(A147,'imp-questions'!A:H,7,FALSE)</f>
        <v>ソフトウェアアーキテクチャ全体のモデルは合意されている。
アーキテクチャモデルには、コンポーネント、インターフェイス、および統合が含まれている。
一般的なセキュリティ機構が正しく提供されていることを検証している。
欠落しているセキュリティ管理策を不具合として記録している。</v>
      </c>
      <c r="E148" s="272"/>
      <c r="F148" s="273"/>
      <c r="G148" s="274"/>
      <c r="H148" s="253"/>
      <c r="I148" s="369"/>
      <c r="J148" s="377"/>
      <c r="K148" s="85"/>
      <c r="L148" s="84"/>
      <c r="M148" s="84"/>
      <c r="N148" s="84"/>
      <c r="O148" s="84"/>
      <c r="P148" s="84"/>
      <c r="Q148" s="85"/>
      <c r="R148" s="85"/>
      <c r="S148" s="85"/>
      <c r="T148" s="85"/>
      <c r="U148" s="85"/>
      <c r="V148" s="85"/>
      <c r="W148" s="85"/>
      <c r="X148" s="85"/>
      <c r="Y148" s="85"/>
      <c r="Z148" s="85"/>
    </row>
    <row r="149" spans="1:26" x14ac:dyDescent="0.3">
      <c r="A149" s="4" t="s">
        <v>133</v>
      </c>
      <c r="B149" s="354"/>
      <c r="C149" s="271">
        <f>VLOOKUP(A149,'imp-questions'!A:H,5,FALSE)</f>
        <v>2</v>
      </c>
      <c r="D149" s="113" t="str">
        <f>VLOOKUP(A149,'imp-questions'!A:H,6,FALSE)</f>
        <v>自社のアーキテクチャのセキュリティ機構を定期的にレビューしていますか?</v>
      </c>
      <c r="E149" s="177" t="str">
        <f>CHAR(65+VLOOKUP(A149,'imp-questions'!A:H,8,FALSE))</f>
        <v>A</v>
      </c>
      <c r="F149" s="125"/>
      <c r="G149" s="240">
        <f t="array" aca="1" ref="G149" ca="1">IFERROR(VLOOKUP(INDIRECT("RC[-1]",0),INDIRECT("Ans"&amp;INDIRECT("RC[-2]",0)&amp;"TBL"),2,FALSE),0)</f>
        <v>0</v>
      </c>
      <c r="H149" s="252">
        <f ca="1">IFERROR(AVERAGE(G149,G156),0)</f>
        <v>0</v>
      </c>
      <c r="I149" s="370"/>
      <c r="J149" s="263"/>
      <c r="K149" s="85"/>
      <c r="L149" s="84"/>
      <c r="M149" s="84"/>
      <c r="N149" s="84"/>
      <c r="O149" s="84"/>
      <c r="P149" s="84"/>
      <c r="Q149" s="85"/>
      <c r="R149" s="85"/>
      <c r="S149" s="85"/>
      <c r="T149" s="85"/>
      <c r="U149" s="85"/>
      <c r="V149" s="85"/>
      <c r="W149" s="85"/>
      <c r="X149" s="85"/>
      <c r="Y149" s="85"/>
      <c r="Z149" s="85"/>
    </row>
    <row r="150" spans="1:26" ht="55.95" customHeight="1" x14ac:dyDescent="0.3">
      <c r="B150" s="354"/>
      <c r="C150" s="234"/>
      <c r="D150" s="245" t="str">
        <f>VLOOKUP(A149,'imp-questions'!A:H,7,FALSE)</f>
        <v>内部および外部の要件への準拠をレビューしている。
システム内の各インターフェイスを体系的にレビューしている。
形式化されたレビュー方法と構造化された検証を使用している。
欠落しているセキュリティ機構を不具合として記録している。</v>
      </c>
      <c r="E150" s="272"/>
      <c r="F150" s="273"/>
      <c r="G150" s="274"/>
      <c r="H150" s="255"/>
      <c r="I150" s="371"/>
      <c r="J150" s="263"/>
      <c r="K150" s="85"/>
      <c r="L150" s="84"/>
      <c r="M150" s="84"/>
      <c r="N150" s="84"/>
      <c r="O150" s="84"/>
      <c r="P150" s="84"/>
      <c r="Q150" s="85"/>
      <c r="R150" s="85"/>
      <c r="S150" s="85"/>
      <c r="T150" s="85"/>
      <c r="U150" s="85"/>
      <c r="V150" s="85"/>
      <c r="W150" s="85"/>
      <c r="X150" s="85"/>
      <c r="Y150" s="85"/>
      <c r="Z150" s="85"/>
    </row>
    <row r="151" spans="1:26" x14ac:dyDescent="0.3">
      <c r="A151" s="4" t="s">
        <v>134</v>
      </c>
      <c r="B151" s="354"/>
      <c r="C151" s="271">
        <f>VLOOKUP(A151,'imp-questions'!A:H,5,FALSE)</f>
        <v>3</v>
      </c>
      <c r="D151" s="113" t="str">
        <f>VLOOKUP(A151,'imp-questions'!A:H,6,FALSE)</f>
        <v>セキュリティ管理策の有効性を定期的にレビューしていますか?</v>
      </c>
      <c r="E151" s="177" t="str">
        <f>CHAR(65+VLOOKUP(A151,'imp-questions'!A:H,8,FALSE))</f>
        <v>A</v>
      </c>
      <c r="F151" s="125"/>
      <c r="G151" s="240">
        <f t="array" aca="1" ref="G151" ca="1">IFERROR(VLOOKUP(INDIRECT("RC[-1]",0),INDIRECT("Ans"&amp;INDIRECT("RC[-2]",0)&amp;"TBL"),2,FALSE),0)</f>
        <v>0</v>
      </c>
      <c r="H151" s="252">
        <f ca="1">IFERROR(AVERAGE(G151,G158),0)</f>
        <v>0</v>
      </c>
      <c r="I151" s="372"/>
      <c r="J151" s="263"/>
      <c r="K151" s="85"/>
      <c r="L151" s="84"/>
      <c r="M151" s="84"/>
      <c r="N151" s="84"/>
      <c r="O151" s="84"/>
      <c r="P151" s="84"/>
      <c r="Q151" s="85"/>
      <c r="R151" s="85"/>
      <c r="S151" s="85"/>
      <c r="T151" s="85"/>
      <c r="U151" s="85"/>
      <c r="V151" s="85"/>
      <c r="W151" s="85"/>
      <c r="X151" s="85"/>
      <c r="Y151" s="85"/>
      <c r="Z151" s="85"/>
    </row>
    <row r="152" spans="1:26" ht="55.95" customHeight="1" x14ac:dyDescent="0.3">
      <c r="B152" s="357"/>
      <c r="C152" s="241"/>
      <c r="D152" s="235" t="str">
        <f>VLOOKUP(A151,'imp-questions'!A:H,7,FALSE)</f>
        <v>セキュリティ管理策の予防能力、検出能力および対応能力を評価している。
戦略の整合性、適切なサポート、およびセキュリティ管理策の拡張性を評価している。
有効性を少なくとも年に1回評価している。
識別された欠点を不具合として記録している。</v>
      </c>
      <c r="E152" s="272"/>
      <c r="F152" s="273"/>
      <c r="G152" s="274"/>
      <c r="H152" s="255"/>
      <c r="I152" s="371"/>
      <c r="J152" s="263"/>
      <c r="K152" s="85"/>
      <c r="L152" s="84"/>
      <c r="M152" s="84"/>
      <c r="N152" s="84"/>
      <c r="O152" s="84"/>
      <c r="P152" s="84"/>
      <c r="Q152" s="85"/>
      <c r="R152" s="85"/>
      <c r="S152" s="85"/>
      <c r="T152" s="85"/>
      <c r="U152" s="85"/>
      <c r="V152" s="85"/>
      <c r="W152" s="85"/>
      <c r="X152" s="85"/>
      <c r="Y152" s="85"/>
      <c r="Z152" s="85"/>
    </row>
    <row r="153" spans="1:26" x14ac:dyDescent="0.3">
      <c r="B153" s="275"/>
      <c r="C153" s="178"/>
      <c r="D153" s="178"/>
      <c r="E153" s="178"/>
      <c r="F153" s="178"/>
      <c r="G153" s="178"/>
      <c r="H153" s="178"/>
      <c r="I153" s="282"/>
      <c r="J153" s="260"/>
      <c r="K153" s="85"/>
      <c r="L153" s="84"/>
      <c r="M153" s="84"/>
      <c r="N153" s="84"/>
      <c r="O153" s="84"/>
      <c r="P153" s="84"/>
      <c r="Q153" s="85"/>
      <c r="R153" s="85"/>
      <c r="S153" s="85"/>
      <c r="T153" s="85"/>
      <c r="U153" s="85"/>
      <c r="V153" s="85"/>
      <c r="W153" s="85"/>
      <c r="X153" s="85"/>
      <c r="Y153" s="85"/>
      <c r="Z153" s="85"/>
    </row>
    <row r="154" spans="1:26" x14ac:dyDescent="0.3">
      <c r="A154" s="4" t="s">
        <v>135</v>
      </c>
      <c r="B154" s="359" t="s">
        <v>136</v>
      </c>
      <c r="C154" s="271">
        <f>VLOOKUP(A154,'imp-questions'!A:H,5,FALSE)</f>
        <v>1</v>
      </c>
      <c r="D154" s="113" t="str">
        <f>VLOOKUP(A154,'imp-questions'!A:H,6,FALSE)</f>
        <v>典型的な脅威を軽減するために、アプリケーションアーキテクチャを臨機応変でレビューしていますか?</v>
      </c>
      <c r="E154" s="177" t="str">
        <f>CHAR(65+VLOOKUP(A154,'imp-questions'!A:H,8,FALSE))</f>
        <v>A</v>
      </c>
      <c r="F154" s="125"/>
      <c r="G154" s="240">
        <f t="array" aca="1" ref="G154" ca="1">IFERROR(VLOOKUP(INDIRECT("RC[-1]",0),INDIRECT("Ans"&amp;INDIRECT("RC[-2]",0)&amp;"TBL"),2,FALSE),0)</f>
        <v>0</v>
      </c>
      <c r="H154" s="276"/>
      <c r="I154" s="374"/>
      <c r="J154" s="260"/>
      <c r="K154" s="85"/>
      <c r="L154" s="84"/>
      <c r="M154" s="84"/>
      <c r="N154" s="84"/>
      <c r="O154" s="84"/>
      <c r="P154" s="84"/>
      <c r="Q154" s="85"/>
      <c r="R154" s="85"/>
      <c r="S154" s="85"/>
      <c r="T154" s="85"/>
      <c r="U154" s="85"/>
      <c r="V154" s="85"/>
      <c r="W154" s="85"/>
      <c r="X154" s="85"/>
      <c r="Y154" s="85"/>
      <c r="Z154" s="85"/>
    </row>
    <row r="155" spans="1:26" ht="42" customHeight="1" x14ac:dyDescent="0.3">
      <c r="B155" s="354"/>
      <c r="C155" s="234"/>
      <c r="D155" s="245" t="str">
        <f>VLOOKUP(A154,'imp-questions'!A:H,7,FALSE)</f>
        <v>ソフトウェアアーキテクチャ全体のモデルは合意されている。
セキュリティに精通した担当者がレビューを実施している。
インサイダーやデータ関連の脅威など、さまざまな種類の脅威を考慮している。</v>
      </c>
      <c r="E155" s="272"/>
      <c r="F155" s="273"/>
      <c r="G155" s="274"/>
      <c r="H155" s="277"/>
      <c r="I155" s="335"/>
      <c r="J155" s="260"/>
      <c r="K155" s="85"/>
      <c r="L155" s="84"/>
      <c r="M155" s="84"/>
      <c r="N155" s="84"/>
      <c r="O155" s="84"/>
      <c r="P155" s="84"/>
      <c r="Q155" s="85"/>
      <c r="R155" s="85"/>
      <c r="S155" s="85"/>
      <c r="T155" s="85"/>
      <c r="U155" s="85"/>
      <c r="V155" s="85"/>
      <c r="W155" s="85"/>
      <c r="X155" s="85"/>
      <c r="Y155" s="85"/>
      <c r="Z155" s="85"/>
    </row>
    <row r="156" spans="1:26" x14ac:dyDescent="0.3">
      <c r="A156" s="4" t="s">
        <v>137</v>
      </c>
      <c r="B156" s="354"/>
      <c r="C156" s="271">
        <f>VLOOKUP(A156,'imp-questions'!A:H,5,FALSE)</f>
        <v>2</v>
      </c>
      <c r="D156" s="113" t="str">
        <f>VLOOKUP(A156,'imp-questions'!A:H,6,FALSE)</f>
        <v>自社のアーキテクチャへの脅威を定期的の評価していますか?</v>
      </c>
      <c r="E156" s="177" t="str">
        <f>CHAR(65+VLOOKUP(A156,'imp-questions'!A:H,8,FALSE))</f>
        <v>A</v>
      </c>
      <c r="F156" s="125"/>
      <c r="G156" s="240">
        <f t="array" aca="1" ref="G156" ca="1">IFERROR(VLOOKUP(INDIRECT("RC[-1]",0),INDIRECT("Ans"&amp;INDIRECT("RC[-2]",0)&amp;"TBL"),2,FALSE),0)</f>
        <v>0</v>
      </c>
      <c r="H156" s="276"/>
      <c r="I156" s="374"/>
      <c r="J156" s="260"/>
      <c r="K156" s="85"/>
      <c r="L156" s="84"/>
      <c r="M156" s="84"/>
      <c r="N156" s="84"/>
      <c r="O156" s="84"/>
      <c r="P156" s="84"/>
      <c r="Q156" s="85"/>
      <c r="R156" s="85"/>
      <c r="S156" s="85"/>
      <c r="T156" s="85"/>
      <c r="U156" s="85"/>
      <c r="V156" s="85"/>
      <c r="W156" s="85"/>
      <c r="X156" s="85"/>
      <c r="Y156" s="85"/>
      <c r="Z156" s="85"/>
    </row>
    <row r="157" spans="1:26" ht="55.95" customHeight="1" x14ac:dyDescent="0.3">
      <c r="B157" s="354"/>
      <c r="C157" s="234"/>
      <c r="D157" s="245" t="str">
        <f>VLOOKUP(A156,'imp-questions'!A:H,7,FALSE)</f>
        <v>脅威評価で特定された各脅威を体系的にレビューしている。
訓練を受けた、または経験豊富な担当者がレビューの演習を主導している。
特定された脅威ごとに設計レベルの軽減機能を特定している。
未処理の脅威を不具合として記録している。</v>
      </c>
      <c r="E157" s="272"/>
      <c r="F157" s="273"/>
      <c r="G157" s="274"/>
      <c r="H157" s="277"/>
      <c r="I157" s="335"/>
      <c r="J157" s="260"/>
      <c r="K157" s="85"/>
      <c r="L157" s="84"/>
      <c r="M157" s="84"/>
      <c r="N157" s="84"/>
      <c r="O157" s="84"/>
      <c r="P157" s="84"/>
      <c r="Q157" s="85"/>
      <c r="R157" s="85"/>
      <c r="S157" s="85"/>
      <c r="T157" s="85"/>
      <c r="U157" s="85"/>
      <c r="V157" s="85"/>
      <c r="W157" s="85"/>
      <c r="X157" s="85"/>
      <c r="Y157" s="85"/>
      <c r="Z157" s="85"/>
    </row>
    <row r="158" spans="1:26" x14ac:dyDescent="0.3">
      <c r="A158" s="4" t="s">
        <v>138</v>
      </c>
      <c r="B158" s="354"/>
      <c r="C158" s="271">
        <f>VLOOKUP(A158,'imp-questions'!A:H,5,FALSE)</f>
        <v>3</v>
      </c>
      <c r="D158" s="113" t="str">
        <f>VLOOKUP(A158,'imp-questions'!A:H,6,FALSE)</f>
        <v>アーキテクチャ評価の結果に基づいて、参照アーキテクチャを定期的に更新していますか?</v>
      </c>
      <c r="E158" s="177" t="str">
        <f>CHAR(65+VLOOKUP(A158,'imp-questions'!A:H,8,FALSE))</f>
        <v>A</v>
      </c>
      <c r="F158" s="125"/>
      <c r="G158" s="240">
        <f t="array" aca="1" ref="G158" ca="1">IFERROR(VLOOKUP(INDIRECT("RC[-1]",0),INDIRECT("Ans"&amp;INDIRECT("RC[-2]",0)&amp;"TBL"),2,FALSE),0)</f>
        <v>0</v>
      </c>
      <c r="H158" s="276"/>
      <c r="I158" s="374"/>
      <c r="J158" s="260"/>
      <c r="K158" s="85"/>
      <c r="L158" s="84"/>
      <c r="M158" s="84"/>
      <c r="N158" s="84"/>
      <c r="O158" s="84"/>
      <c r="P158" s="84"/>
      <c r="Q158" s="85"/>
      <c r="R158" s="85"/>
      <c r="S158" s="85"/>
      <c r="T158" s="85"/>
      <c r="U158" s="85"/>
      <c r="V158" s="85"/>
      <c r="W158" s="85"/>
      <c r="X158" s="85"/>
      <c r="Y158" s="85"/>
      <c r="Z158" s="85"/>
    </row>
    <row r="159" spans="1:26" ht="55.95" customHeight="1" x14ac:dyDescent="0.3">
      <c r="B159" s="357"/>
      <c r="C159" s="241"/>
      <c r="D159" s="235" t="str">
        <f>VLOOKUP(A158,'imp-questions'!A:H,7,FALSE)</f>
        <v>標準化され文書化された方法でアーキテクチャを評価している。
参照アーキテクチャのレビューをトリガーするために、繰り返し発見される事項を利用している。
臨機応変で、アーキテクチャ評価の品質を独自にレビューしている。
関連する共有ソリューションのレビューをリスクベースの方法でトリガーするために、参照アーキテクチャの更新を利用している。</v>
      </c>
      <c r="E159" s="272"/>
      <c r="F159" s="273"/>
      <c r="G159" s="274"/>
      <c r="H159" s="277"/>
      <c r="I159" s="335"/>
      <c r="J159" s="260"/>
      <c r="K159" s="85"/>
      <c r="L159" s="84"/>
      <c r="M159" s="84"/>
      <c r="N159" s="84"/>
      <c r="O159" s="84"/>
      <c r="P159" s="84"/>
      <c r="Q159" s="85"/>
      <c r="R159" s="85"/>
      <c r="S159" s="85"/>
      <c r="T159" s="85"/>
      <c r="U159" s="85"/>
      <c r="V159" s="85"/>
      <c r="W159" s="85"/>
      <c r="X159" s="85"/>
      <c r="Y159" s="85"/>
      <c r="Z159" s="85"/>
    </row>
    <row r="160" spans="1:26" ht="13.05" customHeight="1" x14ac:dyDescent="0.3">
      <c r="B160" s="349" t="s">
        <v>139</v>
      </c>
      <c r="C160" s="333"/>
      <c r="D160" s="335"/>
      <c r="E160" s="183"/>
      <c r="F160" s="174" t="s">
        <v>44</v>
      </c>
      <c r="G160" s="174"/>
      <c r="H160" s="175"/>
      <c r="I160" s="281" t="s">
        <v>45</v>
      </c>
      <c r="J160" s="281" t="s">
        <v>46</v>
      </c>
      <c r="K160" s="85"/>
      <c r="L160" s="84"/>
      <c r="M160" s="84"/>
      <c r="N160" s="84"/>
      <c r="O160" s="84"/>
      <c r="P160" s="84"/>
      <c r="Q160" s="85"/>
      <c r="R160" s="85"/>
      <c r="S160" s="85"/>
      <c r="T160" s="85"/>
      <c r="U160" s="85"/>
      <c r="V160" s="85"/>
      <c r="W160" s="85"/>
      <c r="X160" s="85"/>
      <c r="Y160" s="85"/>
      <c r="Z160" s="85"/>
    </row>
    <row r="161" spans="1:26" ht="13.95" customHeight="1" x14ac:dyDescent="0.3">
      <c r="A161" s="4" t="s">
        <v>140</v>
      </c>
      <c r="B161" s="359" t="s">
        <v>141</v>
      </c>
      <c r="C161" s="271">
        <f>VLOOKUP(A161,'imp-questions'!A:H,5,FALSE)</f>
        <v>1</v>
      </c>
      <c r="D161" s="113" t="str">
        <f>VLOOKUP(A161,'imp-questions'!A:H,6,FALSE)</f>
        <v>標準のセキュリティ管理策が正しく機能しているかアプリケーションをテストしていますか?</v>
      </c>
      <c r="E161" s="114" t="str">
        <f>CHAR(65+VLOOKUP(A161,'imp-questions'!A:H,8,FALSE))</f>
        <v>B</v>
      </c>
      <c r="F161" s="125"/>
      <c r="G161" s="240">
        <f t="array" aca="1" ref="G161" ca="1">IFERROR(VLOOKUP(INDIRECT("RC[-1]",0),INDIRECT("Ans"&amp;INDIRECT("RC[-2]",0)&amp;"TBL"),2,FALSE),0)</f>
        <v>0</v>
      </c>
      <c r="H161" s="252">
        <f ca="1">IFERROR(AVERAGE(G161,G168),0)</f>
        <v>0</v>
      </c>
      <c r="I161" s="368"/>
      <c r="J161" s="380">
        <f ca="1">SUM(H161,H163,H165)</f>
        <v>0</v>
      </c>
      <c r="K161" s="85"/>
      <c r="L161" s="84"/>
      <c r="M161" s="84"/>
      <c r="N161" s="84"/>
      <c r="O161" s="84"/>
      <c r="P161" s="84"/>
      <c r="Q161" s="85"/>
      <c r="R161" s="85"/>
      <c r="S161" s="85"/>
      <c r="T161" s="85"/>
      <c r="U161" s="85"/>
      <c r="V161" s="85"/>
      <c r="W161" s="85"/>
      <c r="X161" s="85"/>
      <c r="Y161" s="85"/>
      <c r="Z161" s="85"/>
    </row>
    <row r="162" spans="1:26" ht="42" customHeight="1" x14ac:dyDescent="0.3">
      <c r="B162" s="354"/>
      <c r="C162" s="234"/>
      <c r="D162" s="245" t="str">
        <f>VLOOKUP(A161,'imp-questions'!A:H,7,FALSE)</f>
        <v>セキュリティテストでは、少なくとも、認証、アクセス制御、入力検証、データのエンコードとエスケープ、および暗号化制御の実装を検証している。
セキュリティテストは、アプリケーションが管理策の利用を変更するたびに実行されている。</v>
      </c>
      <c r="E162" s="236"/>
      <c r="F162" s="249"/>
      <c r="G162" s="250"/>
      <c r="H162" s="253"/>
      <c r="I162" s="369"/>
      <c r="J162" s="377"/>
      <c r="K162" s="85"/>
      <c r="L162" s="84"/>
      <c r="M162" s="84"/>
      <c r="N162" s="84"/>
      <c r="O162" s="84"/>
      <c r="P162" s="84"/>
      <c r="Q162" s="85"/>
      <c r="R162" s="85"/>
      <c r="S162" s="85"/>
      <c r="T162" s="85"/>
      <c r="U162" s="85"/>
      <c r="V162" s="85"/>
      <c r="W162" s="85"/>
      <c r="X162" s="85"/>
      <c r="Y162" s="85"/>
      <c r="Z162" s="85"/>
    </row>
    <row r="163" spans="1:26" x14ac:dyDescent="0.3">
      <c r="A163" s="4" t="s">
        <v>142</v>
      </c>
      <c r="B163" s="354"/>
      <c r="C163" s="271">
        <f>VLOOKUP(A163,'imp-questions'!A:H,5,FALSE)</f>
        <v>2</v>
      </c>
      <c r="D163" s="113" t="str">
        <f>VLOOKUP(A163,'imp-questions'!A:H,6,FALSE)</f>
        <v>セキュリティ要件の機能性を検証するために、テストスクリプトを一貫して作成および実行していますか?</v>
      </c>
      <c r="E163" s="114" t="str">
        <f>CHAR(65+VLOOKUP(A163,'imp-questions'!A:H,8,FALSE))</f>
        <v>B</v>
      </c>
      <c r="F163" s="125"/>
      <c r="G163" s="240">
        <f t="array" aca="1" ref="G163" ca="1">IFERROR(VLOOKUP(INDIRECT("RC[-1]",0),INDIRECT("Ans"&amp;INDIRECT("RC[-2]",0)&amp;"TBL"),2,FALSE),0)</f>
        <v>0</v>
      </c>
      <c r="H163" s="252">
        <f ca="1">IFERROR(AVERAGE(G163,G170),0)</f>
        <v>0</v>
      </c>
      <c r="I163" s="370"/>
      <c r="J163" s="263"/>
      <c r="K163" s="85"/>
      <c r="L163" s="84"/>
      <c r="M163" s="84"/>
      <c r="N163" s="84"/>
      <c r="O163" s="84"/>
      <c r="P163" s="84"/>
      <c r="Q163" s="85"/>
      <c r="R163" s="85"/>
      <c r="S163" s="85"/>
      <c r="T163" s="85"/>
      <c r="U163" s="85"/>
      <c r="V163" s="85"/>
      <c r="W163" s="85"/>
      <c r="X163" s="85"/>
      <c r="Y163" s="85"/>
      <c r="Z163" s="85"/>
    </row>
    <row r="164" spans="1:26" ht="42" customHeight="1" x14ac:dyDescent="0.3">
      <c r="B164" s="354"/>
      <c r="C164" s="234"/>
      <c r="D164" s="245" t="str">
        <f>VLOOKUP(A163,'imp-questions'!A:H,7,FALSE)</f>
        <v>各アプリケーションに合わせてテストを調整し、期待されるセキュリティ機能のアサーションを実行している。
テスト結果を合格または不合格の条件として把握している。
テストは標準化されたフレームワークまたはDSLを使用している。</v>
      </c>
      <c r="E164" s="236"/>
      <c r="F164" s="249"/>
      <c r="G164" s="250"/>
      <c r="H164" s="255"/>
      <c r="I164" s="371"/>
      <c r="J164" s="263"/>
      <c r="K164" s="85"/>
      <c r="L164" s="84"/>
      <c r="M164" s="84"/>
      <c r="N164" s="84"/>
      <c r="O164" s="84"/>
      <c r="P164" s="84"/>
      <c r="Q164" s="85"/>
      <c r="R164" s="85"/>
      <c r="S164" s="85"/>
      <c r="T164" s="85"/>
      <c r="U164" s="85"/>
      <c r="V164" s="85"/>
      <c r="W164" s="85"/>
      <c r="X164" s="85"/>
      <c r="Y164" s="85"/>
      <c r="Z164" s="85"/>
    </row>
    <row r="165" spans="1:26" x14ac:dyDescent="0.3">
      <c r="A165" s="4" t="s">
        <v>143</v>
      </c>
      <c r="B165" s="354"/>
      <c r="C165" s="271">
        <f>VLOOKUP(A165,'imp-questions'!A:H,5,FALSE)</f>
        <v>3</v>
      </c>
      <c r="D165" s="113" t="str">
        <f>VLOOKUP(A165,'imp-questions'!A:H,6,FALSE)</f>
        <v>アプリケーションのセキュリティリグレッションを自動的にテストしていますか?</v>
      </c>
      <c r="E165" s="114" t="str">
        <f>CHAR(65+VLOOKUP(A165,'imp-questions'!A:H,8,FALSE))</f>
        <v>A</v>
      </c>
      <c r="F165" s="125"/>
      <c r="G165" s="240">
        <f t="array" aca="1" ref="G165" ca="1">IFERROR(VLOOKUP(INDIRECT("RC[-1]",0),INDIRECT("Ans"&amp;INDIRECT("RC[-2]",0)&amp;"TBL"),2,FALSE),0)</f>
        <v>0</v>
      </c>
      <c r="H165" s="252">
        <f ca="1">IFERROR(AVERAGE(G165,G172),0)</f>
        <v>0</v>
      </c>
      <c r="I165" s="372"/>
      <c r="J165" s="263"/>
      <c r="K165" s="85"/>
      <c r="L165" s="84"/>
      <c r="M165" s="84"/>
      <c r="N165" s="84"/>
      <c r="O165" s="84"/>
      <c r="P165" s="84"/>
      <c r="Q165" s="85"/>
      <c r="R165" s="85"/>
      <c r="S165" s="85"/>
      <c r="T165" s="85"/>
      <c r="U165" s="85"/>
      <c r="V165" s="85"/>
      <c r="W165" s="85"/>
      <c r="X165" s="85"/>
      <c r="Y165" s="85"/>
      <c r="Z165" s="85"/>
    </row>
    <row r="166" spans="1:26" ht="28.05" customHeight="1" x14ac:dyDescent="0.3">
      <c r="B166" s="357"/>
      <c r="C166" s="241"/>
      <c r="D166" s="235" t="str">
        <f>VLOOKUP(A165,'imp-questions'!A:H,7,FALSE)</f>
        <v>特定されたすべてのバグ（事前に定義された重大度のしきい値を超える可能性がある）のテストを一貫して作成している。
既存の単体テストフレームワークの一部であるテストスイートで、セキュリティテストをまとめている。</v>
      </c>
      <c r="E166" s="236"/>
      <c r="F166" s="249"/>
      <c r="G166" s="250"/>
      <c r="H166" s="255"/>
      <c r="I166" s="371"/>
      <c r="J166" s="263"/>
      <c r="K166" s="85"/>
      <c r="L166" s="84"/>
      <c r="M166" s="84"/>
      <c r="N166" s="84"/>
      <c r="O166" s="84"/>
      <c r="P166" s="84"/>
      <c r="Q166" s="85"/>
      <c r="R166" s="85"/>
      <c r="S166" s="85"/>
      <c r="T166" s="85"/>
      <c r="U166" s="85"/>
      <c r="V166" s="85"/>
      <c r="W166" s="85"/>
      <c r="X166" s="85"/>
      <c r="Y166" s="85"/>
      <c r="Z166" s="85"/>
    </row>
    <row r="167" spans="1:26" x14ac:dyDescent="0.3">
      <c r="B167" s="244"/>
      <c r="C167" s="124"/>
      <c r="D167" s="124"/>
      <c r="E167" s="124"/>
      <c r="F167" s="124"/>
      <c r="G167" s="124"/>
      <c r="H167" s="124"/>
      <c r="I167" s="261"/>
      <c r="J167" s="260"/>
      <c r="K167" s="85"/>
      <c r="L167" s="84"/>
      <c r="M167" s="84"/>
      <c r="N167" s="84"/>
      <c r="O167" s="84"/>
      <c r="P167" s="84"/>
      <c r="Q167" s="85"/>
      <c r="R167" s="85"/>
      <c r="S167" s="85"/>
      <c r="T167" s="85"/>
      <c r="U167" s="85"/>
      <c r="V167" s="85"/>
      <c r="W167" s="85"/>
      <c r="X167" s="85"/>
      <c r="Y167" s="85"/>
      <c r="Z167" s="85"/>
    </row>
    <row r="168" spans="1:26" x14ac:dyDescent="0.3">
      <c r="A168" s="4" t="s">
        <v>144</v>
      </c>
      <c r="B168" s="359" t="s">
        <v>145</v>
      </c>
      <c r="C168" s="271">
        <f>VLOOKUP(A168,'imp-questions'!A:H,5,FALSE)</f>
        <v>1</v>
      </c>
      <c r="D168" s="113" t="str">
        <f>VLOOKUP(A168,'imp-questions'!A:H,6,FALSE)</f>
        <v>ランダム化技術またはファジング技術を使用してアプリケーションをテストしていますか?</v>
      </c>
      <c r="E168" s="114" t="str">
        <f>CHAR(65+VLOOKUP(A168,'imp-questions'!A:H,8,FALSE))</f>
        <v>A</v>
      </c>
      <c r="F168" s="125"/>
      <c r="G168" s="240">
        <f t="array" aca="1" ref="G168" ca="1">IFERROR(VLOOKUP(INDIRECT("RC[-1]",0),INDIRECT("Ans"&amp;INDIRECT("RC[-2]",0)&amp;"TBL"),2,FALSE),0)</f>
        <v>0</v>
      </c>
      <c r="H168" s="119"/>
      <c r="I168" s="373"/>
      <c r="J168" s="260"/>
      <c r="K168" s="85"/>
      <c r="L168" s="84"/>
      <c r="M168" s="84"/>
      <c r="N168" s="84"/>
      <c r="O168" s="84"/>
      <c r="P168" s="84"/>
      <c r="Q168" s="85"/>
      <c r="R168" s="85"/>
      <c r="S168" s="85"/>
      <c r="T168" s="85"/>
      <c r="U168" s="85"/>
      <c r="V168" s="85"/>
      <c r="W168" s="85"/>
      <c r="X168" s="85"/>
      <c r="Y168" s="85"/>
      <c r="Z168" s="85"/>
    </row>
    <row r="169" spans="1:26" ht="28.05" customHeight="1" x14ac:dyDescent="0.3">
      <c r="B169" s="354"/>
      <c r="C169" s="234"/>
      <c r="D169" s="245" t="str">
        <f>VLOOKUP(A168,'imp-questions'!A:H,7,FALSE)</f>
        <v>テストは、アプリケーションの主要な入力パラメーターのほとんどまたはすべてをカバーしている。
セキュリティへの影響について、ベストエフォート ベースですべてのアプリケーションクラッシュを記録し調査している。</v>
      </c>
      <c r="E169" s="236"/>
      <c r="F169" s="249"/>
      <c r="G169" s="250"/>
      <c r="H169" s="251"/>
      <c r="I169" s="335"/>
      <c r="J169" s="260"/>
      <c r="K169" s="85"/>
      <c r="L169" s="84"/>
      <c r="M169" s="84"/>
      <c r="N169" s="84"/>
      <c r="O169" s="84"/>
      <c r="P169" s="84"/>
      <c r="Q169" s="85"/>
      <c r="R169" s="85"/>
      <c r="S169" s="85"/>
      <c r="T169" s="85"/>
      <c r="U169" s="85"/>
      <c r="V169" s="85"/>
      <c r="W169" s="85"/>
      <c r="X169" s="85"/>
      <c r="Y169" s="85"/>
      <c r="Z169" s="85"/>
    </row>
    <row r="170" spans="1:26" x14ac:dyDescent="0.3">
      <c r="A170" s="4" t="s">
        <v>146</v>
      </c>
      <c r="B170" s="354"/>
      <c r="C170" s="271">
        <f>VLOOKUP(A170,'imp-questions'!A:H,5,FALSE)</f>
        <v>2</v>
      </c>
      <c r="D170" s="113" t="str">
        <f>VLOOKUP(A170,'imp-questions'!A:H,6,FALSE)</f>
        <v>機能要件から悪用ケースを作成し、その悪用ケースを使用してセキュリティテストを推進していますか?</v>
      </c>
      <c r="E170" s="114" t="str">
        <f>CHAR(65+VLOOKUP(A170,'imp-questions'!A:H,8,FALSE))</f>
        <v>E</v>
      </c>
      <c r="F170" s="121"/>
      <c r="G170" s="278">
        <f t="array" aca="1" ref="G170" ca="1">IFERROR(VLOOKUP(INDIRECT("RC[-1]",0),INDIRECT("Ans"&amp;INDIRECT("RC[-2]",0)&amp;"TBL"),2,FALSE),0)</f>
        <v>0</v>
      </c>
      <c r="H170" s="119"/>
      <c r="I170" s="373"/>
      <c r="J170" s="260"/>
      <c r="K170" s="85"/>
      <c r="L170" s="84"/>
      <c r="M170" s="84"/>
      <c r="N170" s="84"/>
      <c r="O170" s="84"/>
      <c r="P170" s="84"/>
      <c r="Q170" s="85"/>
      <c r="R170" s="85"/>
      <c r="S170" s="85"/>
      <c r="T170" s="85"/>
      <c r="U170" s="85"/>
      <c r="V170" s="85"/>
      <c r="W170" s="85"/>
      <c r="X170" s="85"/>
      <c r="Y170" s="85"/>
      <c r="Z170" s="85"/>
    </row>
    <row r="171" spans="1:26" ht="42" customHeight="1" x14ac:dyDescent="0.3">
      <c r="B171" s="354"/>
      <c r="C171" s="234"/>
      <c r="D171" s="245" t="str">
        <f>VLOOKUP(A170,'imp-questions'!A:H,7,FALSE)</f>
        <v>重要なビジネス機能には、対応する悪用ケースがある。
動機と特徴が明確に定義された関連するペルソナを中心に、悪用者のストーリーを構築している。
特定された弱点をセキュリティ要件として把握している。</v>
      </c>
      <c r="E171" s="236"/>
      <c r="F171" s="249"/>
      <c r="G171" s="250"/>
      <c r="H171" s="251"/>
      <c r="I171" s="335"/>
      <c r="J171" s="260"/>
      <c r="K171" s="85"/>
      <c r="L171" s="84"/>
      <c r="M171" s="84"/>
      <c r="N171" s="84"/>
      <c r="O171" s="84"/>
      <c r="P171" s="84"/>
      <c r="Q171" s="85"/>
      <c r="R171" s="85"/>
      <c r="S171" s="85"/>
      <c r="T171" s="85"/>
      <c r="U171" s="85"/>
      <c r="V171" s="85"/>
      <c r="W171" s="85"/>
      <c r="X171" s="85"/>
      <c r="Y171" s="85"/>
      <c r="Z171" s="85"/>
    </row>
    <row r="172" spans="1:26" x14ac:dyDescent="0.3">
      <c r="A172" s="4" t="s">
        <v>147</v>
      </c>
      <c r="B172" s="354"/>
      <c r="C172" s="271">
        <f>VLOOKUP(A172,'imp-questions'!A:H,5,FALSE)</f>
        <v>3</v>
      </c>
      <c r="D172" s="113" t="str">
        <f>VLOOKUP(A172,'imp-questions'!A:H,6,FALSE)</f>
        <v>サービス拒否のテストやセキュリティのストレステストを実施していますか?</v>
      </c>
      <c r="E172" s="114" t="str">
        <f>CHAR(65+VLOOKUP(A172,'imp-questions'!A:H,8,FALSE))</f>
        <v>E</v>
      </c>
      <c r="F172" s="121"/>
      <c r="G172" s="278">
        <f t="array" aca="1" ref="G172" ca="1">IFERROR(VLOOKUP(INDIRECT("RC[-1]",0),INDIRECT("Ans"&amp;INDIRECT("RC[-2]",0)&amp;"TBL"),2,FALSE),0)</f>
        <v>0</v>
      </c>
      <c r="H172" s="119"/>
      <c r="I172" s="373"/>
      <c r="J172" s="260"/>
      <c r="K172" s="85"/>
      <c r="L172" s="84"/>
      <c r="M172" s="84"/>
      <c r="N172" s="84"/>
      <c r="O172" s="84"/>
      <c r="P172" s="84"/>
      <c r="Q172" s="85"/>
      <c r="R172" s="85"/>
      <c r="S172" s="85"/>
      <c r="T172" s="85"/>
      <c r="U172" s="85"/>
      <c r="V172" s="85"/>
      <c r="W172" s="85"/>
      <c r="X172" s="85"/>
      <c r="Y172" s="85"/>
      <c r="Z172" s="85"/>
    </row>
    <row r="173" spans="1:26" ht="42" customHeight="1" x14ac:dyDescent="0.3">
      <c r="B173" s="357"/>
      <c r="C173" s="241"/>
      <c r="D173" s="235" t="str">
        <f>VLOOKUP(A172,'imp-questions'!A:H,7,FALSE)</f>
        <v>ストレステストは、特定のアプリケーションリソース（例えば、大量のデータをユーザーセッションに保存することによるメモリの枯渇など）を対象としている。
適切に定義された機能（知識、リソース）を持つ関連するペルソナに関するテストを設計している。
結果を設計の慣行にフィードバックしている。</v>
      </c>
      <c r="E173" s="236"/>
      <c r="F173" s="249"/>
      <c r="G173" s="250"/>
      <c r="H173" s="251"/>
      <c r="I173" s="335"/>
      <c r="J173" s="260"/>
      <c r="K173" s="85"/>
      <c r="L173" s="84"/>
      <c r="M173" s="84"/>
      <c r="N173" s="84"/>
      <c r="O173" s="84"/>
      <c r="P173" s="84"/>
      <c r="Q173" s="85"/>
      <c r="R173" s="85"/>
      <c r="S173" s="85"/>
      <c r="T173" s="85"/>
      <c r="U173" s="85"/>
      <c r="V173" s="85"/>
      <c r="W173" s="85"/>
      <c r="X173" s="85"/>
      <c r="Y173" s="85"/>
      <c r="Z173" s="85"/>
    </row>
    <row r="174" spans="1:26" ht="13.05" customHeight="1" x14ac:dyDescent="0.3">
      <c r="B174" s="349" t="s">
        <v>148</v>
      </c>
      <c r="C174" s="333"/>
      <c r="D174" s="335"/>
      <c r="E174" s="183"/>
      <c r="F174" s="174" t="s">
        <v>44</v>
      </c>
      <c r="G174" s="174"/>
      <c r="H174" s="175"/>
      <c r="I174" s="281" t="s">
        <v>45</v>
      </c>
      <c r="J174" s="281" t="s">
        <v>46</v>
      </c>
      <c r="K174" s="85"/>
      <c r="L174" s="84"/>
      <c r="M174" s="84"/>
      <c r="N174" s="84"/>
      <c r="O174" s="84"/>
      <c r="P174" s="84"/>
      <c r="Q174" s="85"/>
      <c r="R174" s="85"/>
      <c r="S174" s="85"/>
      <c r="T174" s="85"/>
      <c r="U174" s="85"/>
      <c r="V174" s="85"/>
      <c r="W174" s="85"/>
      <c r="X174" s="85"/>
      <c r="Y174" s="85"/>
      <c r="Z174" s="85"/>
    </row>
    <row r="175" spans="1:26" ht="13.95" customHeight="1" x14ac:dyDescent="0.3">
      <c r="A175" s="4" t="s">
        <v>149</v>
      </c>
      <c r="B175" s="359" t="s">
        <v>150</v>
      </c>
      <c r="C175" s="271">
        <f>VLOOKUP(A175,'imp-questions'!A:H,5,FALSE)</f>
        <v>1</v>
      </c>
      <c r="D175" s="113" t="str">
        <f>VLOOKUP(A175,'imp-questions'!A:H,6,FALSE)</f>
        <v>自動化されたセキュリティ テストツールを使用してアプリケーションをスキャンしていますか?</v>
      </c>
      <c r="E175" s="114" t="str">
        <f>CHAR(65+VLOOKUP(A175,'imp-questions'!A:H,8,FALSE))</f>
        <v>B</v>
      </c>
      <c r="F175" s="125"/>
      <c r="G175" s="240">
        <f t="array" aca="1" ref="G175" ca="1">IFERROR(VLOOKUP(INDIRECT("RC[-1]",0),INDIRECT("Ans"&amp;INDIRECT("RC[-2]",0)&amp;"TBL"),2,FALSE),0)</f>
        <v>0</v>
      </c>
      <c r="H175" s="252">
        <f ca="1">IFERROR(AVERAGE(G175,G182),0)</f>
        <v>0</v>
      </c>
      <c r="I175" s="368"/>
      <c r="J175" s="380">
        <f ca="1">SUM(H175,H177,H179)</f>
        <v>0</v>
      </c>
      <c r="K175" s="85"/>
      <c r="L175" s="84"/>
      <c r="M175" s="84"/>
      <c r="N175" s="84"/>
      <c r="O175" s="84"/>
      <c r="P175" s="84"/>
      <c r="Q175" s="85"/>
      <c r="R175" s="85"/>
      <c r="S175" s="85"/>
      <c r="T175" s="85"/>
      <c r="U175" s="85"/>
      <c r="V175" s="85"/>
      <c r="W175" s="85"/>
      <c r="X175" s="85"/>
      <c r="Y175" s="85"/>
      <c r="Z175" s="85"/>
    </row>
    <row r="176" spans="1:26" ht="42" customHeight="1" x14ac:dyDescent="0.3">
      <c r="B176" s="354"/>
      <c r="C176" s="234"/>
      <c r="D176" s="245" t="str">
        <f>VLOOKUP(A175,'imp-questions'!A:H,7,FALSE)</f>
        <v>自動化されたツールを使用して、セキュリティテストの入力を動的に生成している。
組織のアーキテクチャとテクノロジースタックに適合するセキュリティテストツールを選択し、検査の深さや精度と、組織にとっての検出結果の有用性とのバランスを取っている。</v>
      </c>
      <c r="E176" s="236"/>
      <c r="F176" s="249"/>
      <c r="G176" s="250"/>
      <c r="H176" s="253"/>
      <c r="I176" s="369"/>
      <c r="J176" s="377"/>
      <c r="K176" s="85"/>
      <c r="L176" s="84"/>
      <c r="M176" s="84"/>
      <c r="N176" s="84"/>
      <c r="O176" s="84"/>
      <c r="P176" s="84"/>
      <c r="Q176" s="85"/>
      <c r="R176" s="85"/>
      <c r="S176" s="85"/>
      <c r="T176" s="85"/>
      <c r="U176" s="85"/>
      <c r="V176" s="85"/>
      <c r="W176" s="85"/>
      <c r="X176" s="85"/>
      <c r="Y176" s="85"/>
      <c r="Z176" s="85"/>
    </row>
    <row r="177" spans="1:26" x14ac:dyDescent="0.3">
      <c r="A177" s="4" t="s">
        <v>151</v>
      </c>
      <c r="B177" s="354"/>
      <c r="C177" s="271">
        <f>VLOOKUP(A177,'imp-questions'!A:H,5,FALSE)</f>
        <v>2</v>
      </c>
      <c r="D177" s="113" t="str">
        <f>VLOOKUP(A177,'imp-questions'!A:H,6,FALSE)</f>
        <v>自社のアプリケーションやテクノロジースタックに合わせて、自動化されたセキュリティツールをカスタマイズしていますか?</v>
      </c>
      <c r="E177" s="114" t="str">
        <f>CHAR(65+VLOOKUP(A177,'imp-questions'!A:H,8,FALSE))</f>
        <v>B</v>
      </c>
      <c r="F177" s="121"/>
      <c r="G177" s="240">
        <f t="array" aca="1" ref="G177" ca="1">IFERROR(VLOOKUP(INDIRECT("RC[-1]",0),INDIRECT("Ans"&amp;INDIRECT("RC[-2]",0)&amp;"TBL"),2,FALSE),0)</f>
        <v>0</v>
      </c>
      <c r="H177" s="252">
        <f ca="1">IFERROR(AVERAGE(G177,G184),0)</f>
        <v>0</v>
      </c>
      <c r="I177" s="370"/>
      <c r="J177" s="263"/>
      <c r="K177" s="85"/>
      <c r="L177" s="84"/>
      <c r="M177" s="84"/>
      <c r="N177" s="84"/>
      <c r="O177" s="84"/>
      <c r="P177" s="84"/>
      <c r="Q177" s="85"/>
      <c r="R177" s="85"/>
      <c r="S177" s="85"/>
      <c r="T177" s="85"/>
      <c r="U177" s="85"/>
      <c r="V177" s="85"/>
      <c r="W177" s="85"/>
      <c r="X177" s="85"/>
      <c r="Y177" s="85"/>
      <c r="Z177" s="85"/>
    </row>
    <row r="178" spans="1:26" ht="42" customHeight="1" x14ac:dyDescent="0.3">
      <c r="B178" s="354"/>
      <c r="C178" s="234"/>
      <c r="D178" s="245" t="str">
        <f>VLOOKUP(A177,'imp-questions'!A:H,7,FALSE)</f>
        <v>自社のアプリケーションまたはテクノロジースタックに一致するツール機能を調整して選択している。
無関係な警告や可能性の低い結果を抑止するか自動的にフィルタリングすることで、誤検知を最小限に抑えている。
アプリケーションまたは組織の基準に合わせてツールをカスタマイズするようなツール拡張機能またはDSLを活用することによって、偽陰性（検知漏れ）を最小限に抑えている。</v>
      </c>
      <c r="E178" s="236"/>
      <c r="F178" s="249"/>
      <c r="G178" s="250"/>
      <c r="H178" s="255"/>
      <c r="I178" s="371"/>
      <c r="J178" s="263"/>
      <c r="K178" s="85"/>
      <c r="L178" s="84"/>
      <c r="M178" s="84"/>
      <c r="N178" s="84"/>
      <c r="O178" s="84"/>
      <c r="P178" s="84"/>
      <c r="Q178" s="85"/>
      <c r="R178" s="85"/>
      <c r="S178" s="85"/>
      <c r="T178" s="85"/>
      <c r="U178" s="85"/>
      <c r="V178" s="85"/>
      <c r="W178" s="85"/>
      <c r="X178" s="85"/>
      <c r="Y178" s="85"/>
      <c r="Z178" s="85"/>
    </row>
    <row r="179" spans="1:26" x14ac:dyDescent="0.3">
      <c r="A179" s="4" t="s">
        <v>152</v>
      </c>
      <c r="B179" s="354"/>
      <c r="C179" s="271">
        <f>VLOOKUP(A179,'imp-questions'!A:H,5,FALSE)</f>
        <v>3</v>
      </c>
      <c r="D179" s="113" t="str">
        <f>VLOOKUP(A179,'imp-questions'!A:H,6,FALSE)</f>
        <v>自動化されたセキュリティテストをビルドプロセスおよびデプロイプロセスに統合していますか?</v>
      </c>
      <c r="E179" s="114" t="str">
        <f>CHAR(65+VLOOKUP(A179,'imp-questions'!A:H,8,FALSE))</f>
        <v>X</v>
      </c>
      <c r="F179" s="121"/>
      <c r="G179" s="240">
        <f t="array" aca="1" ref="G179" ca="1">IFERROR(VLOOKUP(INDIRECT("RC[-1]",0),INDIRECT("Ans"&amp;INDIRECT("RC[-2]",0)&amp;"TBL"),2,FALSE),0)</f>
        <v>0</v>
      </c>
      <c r="H179" s="252">
        <f ca="1">IFERROR(AVERAGE(G179,G186),0)</f>
        <v>0</v>
      </c>
      <c r="I179" s="372"/>
      <c r="J179" s="263"/>
      <c r="K179" s="85"/>
      <c r="L179" s="84"/>
      <c r="M179" s="84"/>
      <c r="N179" s="84"/>
      <c r="O179" s="84"/>
      <c r="P179" s="84"/>
      <c r="Q179" s="85"/>
      <c r="R179" s="85"/>
      <c r="S179" s="85"/>
      <c r="T179" s="85"/>
      <c r="U179" s="85"/>
      <c r="V179" s="85"/>
      <c r="W179" s="85"/>
      <c r="X179" s="85"/>
      <c r="Y179" s="85"/>
      <c r="Z179" s="85"/>
    </row>
    <row r="180" spans="1:26" ht="28.05" customHeight="1" x14ac:dyDescent="0.3">
      <c r="B180" s="357"/>
      <c r="C180" s="241"/>
      <c r="D180" s="235" t="str">
        <f>VLOOKUP(A179,'imp-questions'!A:H,7,FALSE)</f>
        <v>経営陣とビジネス上のステークホルダーは、開発サイクル全体を通してテスト結果を追跡し、レビューしている。
テスト結果を中央のダッシュボードにマージし、不具合管理にフィードしている。</v>
      </c>
      <c r="E180" s="236"/>
      <c r="F180" s="249"/>
      <c r="G180" s="250"/>
      <c r="H180" s="255"/>
      <c r="I180" s="371"/>
      <c r="J180" s="263"/>
      <c r="K180" s="85"/>
      <c r="L180" s="84"/>
      <c r="M180" s="84"/>
      <c r="N180" s="84"/>
      <c r="O180" s="84"/>
      <c r="P180" s="84"/>
      <c r="Q180" s="85"/>
      <c r="R180" s="85"/>
      <c r="S180" s="85"/>
      <c r="T180" s="85"/>
      <c r="U180" s="85"/>
      <c r="V180" s="85"/>
      <c r="W180" s="85"/>
      <c r="X180" s="85"/>
      <c r="Y180" s="85"/>
      <c r="Z180" s="85"/>
    </row>
    <row r="181" spans="1:26" x14ac:dyDescent="0.3">
      <c r="B181" s="244"/>
      <c r="C181" s="124"/>
      <c r="D181" s="124"/>
      <c r="E181" s="124"/>
      <c r="F181" s="124"/>
      <c r="G181" s="124"/>
      <c r="H181" s="124"/>
      <c r="I181" s="261"/>
      <c r="J181" s="260"/>
      <c r="K181" s="85"/>
      <c r="L181" s="84"/>
      <c r="M181" s="84"/>
      <c r="N181" s="84"/>
      <c r="O181" s="84"/>
      <c r="P181" s="84"/>
      <c r="Q181" s="85"/>
      <c r="R181" s="85"/>
      <c r="S181" s="85"/>
      <c r="T181" s="85"/>
      <c r="U181" s="85"/>
      <c r="V181" s="85"/>
      <c r="W181" s="85"/>
      <c r="X181" s="85"/>
      <c r="Y181" s="85"/>
      <c r="Z181" s="85"/>
    </row>
    <row r="182" spans="1:26" x14ac:dyDescent="0.3">
      <c r="A182" s="4" t="s">
        <v>153</v>
      </c>
      <c r="B182" s="359" t="s">
        <v>154</v>
      </c>
      <c r="C182" s="271">
        <f>VLOOKUP(A182,'imp-questions'!A:H,5,FALSE)</f>
        <v>1</v>
      </c>
      <c r="D182" s="113" t="str">
        <f>VLOOKUP(A182,'imp-questions'!A:H,6,FALSE)</f>
        <v>選択した高リスクのコンポーネントのセキュリティ品質を手動でレビューしていますか?</v>
      </c>
      <c r="E182" s="114" t="str">
        <f>CHAR(65+VLOOKUP(A182,'imp-questions'!A:H,8,FALSE))</f>
        <v>G</v>
      </c>
      <c r="F182" s="125"/>
      <c r="G182" s="240">
        <f t="array" aca="1" ref="G182" ca="1">IFERROR(VLOOKUP(INDIRECT("RC[-1]",0),INDIRECT("Ans"&amp;INDIRECT("RC[-2]",0)&amp;"TBL"),2,FALSE),0)</f>
        <v>0</v>
      </c>
      <c r="H182" s="119"/>
      <c r="I182" s="373"/>
      <c r="J182" s="260"/>
      <c r="K182" s="85"/>
      <c r="L182" s="84"/>
      <c r="M182" s="84"/>
      <c r="N182" s="84"/>
      <c r="O182" s="84"/>
      <c r="P182" s="84"/>
      <c r="Q182" s="85"/>
      <c r="R182" s="85"/>
      <c r="S182" s="85"/>
      <c r="T182" s="85"/>
      <c r="U182" s="85"/>
      <c r="V182" s="85"/>
      <c r="W182" s="85"/>
      <c r="X182" s="85"/>
      <c r="Y182" s="85"/>
      <c r="Z182" s="85"/>
    </row>
    <row r="183" spans="1:26" ht="42" customHeight="1" x14ac:dyDescent="0.3">
      <c r="B183" s="354"/>
      <c r="C183" s="234"/>
      <c r="D183" s="245" t="str">
        <f>VLOOKUP(A182,'imp-questions'!A:H,7,FALSE)</f>
        <v>レビュー担当者がリスクの高いコンポーネントに焦点を当てるのに役立つハンダン判断基準が存在する。
資格のある担当者が、文書化されたガイドラインに従ってレビューを実施している。
組織の不具合管理ポリシーに従って調査結果に対処している。</v>
      </c>
      <c r="E183" s="236"/>
      <c r="F183" s="249"/>
      <c r="G183" s="250"/>
      <c r="H183" s="251"/>
      <c r="I183" s="335"/>
      <c r="J183" s="260"/>
      <c r="K183" s="85"/>
      <c r="L183" s="84"/>
      <c r="M183" s="84"/>
      <c r="N183" s="84"/>
      <c r="O183" s="84"/>
      <c r="P183" s="84"/>
      <c r="Q183" s="85"/>
      <c r="R183" s="85"/>
      <c r="S183" s="85"/>
      <c r="T183" s="85"/>
      <c r="U183" s="85"/>
      <c r="V183" s="85"/>
      <c r="W183" s="85"/>
      <c r="X183" s="85"/>
      <c r="Y183" s="85"/>
      <c r="Z183" s="85"/>
    </row>
    <row r="184" spans="1:26" x14ac:dyDescent="0.3">
      <c r="A184" s="4" t="s">
        <v>155</v>
      </c>
      <c r="B184" s="354"/>
      <c r="C184" s="271">
        <f>VLOOKUP(A184,'imp-questions'!A:H,5,FALSE)</f>
        <v>2</v>
      </c>
      <c r="D184" s="113" t="str">
        <f>VLOOKUP(A184,'imp-questions'!A:H,6,FALSE)</f>
        <v>アプリケーションのペネトレーションテストを定期的に実施していますか?</v>
      </c>
      <c r="E184" s="114" t="str">
        <f>CHAR(65+VLOOKUP(A184,'imp-questions'!A:H,8,FALSE))</f>
        <v>A</v>
      </c>
      <c r="F184" s="125"/>
      <c r="G184" s="240">
        <f t="array" aca="1" ref="G184" ca="1">IFERROR(VLOOKUP(INDIRECT("RC[-1]",0),INDIRECT("Ans"&amp;INDIRECT("RC[-2]",0)&amp;"TBL"),2,FALSE),0)</f>
        <v>0</v>
      </c>
      <c r="H184" s="119"/>
      <c r="I184" s="373"/>
      <c r="J184" s="260"/>
      <c r="K184" s="85"/>
      <c r="L184" s="84"/>
      <c r="M184" s="84"/>
      <c r="N184" s="84"/>
      <c r="O184" s="84"/>
      <c r="P184" s="84"/>
      <c r="Q184" s="85"/>
      <c r="R184" s="85"/>
      <c r="S184" s="85"/>
      <c r="T184" s="85"/>
      <c r="U184" s="85"/>
      <c r="V184" s="85"/>
      <c r="W184" s="85"/>
      <c r="X184" s="85"/>
      <c r="Y184" s="85"/>
      <c r="Z184" s="85"/>
    </row>
    <row r="185" spans="1:26" ht="55.95" customHeight="1" x14ac:dyDescent="0.3">
      <c r="B185" s="354"/>
      <c r="C185" s="234"/>
      <c r="D185" s="245" t="str">
        <f>VLOOKUP(A184,'imp-questions'!A:H,7,FALSE)</f>
        <v>ペネトレーションテストでは、セキュリティを評価するために、アプリケーション固有のセキュリティテストケースを使用している。
ペネトレーションテストは、アプリケーションの技術的問題と論理的問題の両方を調査している、
ステークホルダーはテスト結果をレビューし、組織のリスク管理に従ってそれらを処理している。
資格のある担当者がペネトレーションテストを実施している。</v>
      </c>
      <c r="E185" s="236"/>
      <c r="F185" s="249"/>
      <c r="G185" s="250"/>
      <c r="H185" s="251"/>
      <c r="I185" s="335"/>
      <c r="J185" s="260"/>
      <c r="K185" s="85"/>
      <c r="L185" s="84"/>
      <c r="M185" s="84"/>
      <c r="N185" s="84"/>
      <c r="O185" s="84"/>
      <c r="P185" s="84"/>
      <c r="Q185" s="85"/>
      <c r="R185" s="85"/>
      <c r="S185" s="85"/>
      <c r="T185" s="85"/>
      <c r="U185" s="85"/>
      <c r="V185" s="85"/>
      <c r="W185" s="85"/>
      <c r="X185" s="85"/>
      <c r="Y185" s="85"/>
      <c r="Z185" s="85"/>
    </row>
    <row r="186" spans="1:26" x14ac:dyDescent="0.3">
      <c r="A186" s="4" t="s">
        <v>156</v>
      </c>
      <c r="B186" s="354"/>
      <c r="C186" s="271">
        <f>VLOOKUP(A186,'imp-questions'!A:H,5,FALSE)</f>
        <v>3</v>
      </c>
      <c r="D186" s="113" t="str">
        <f>VLOOKUP(A186,'imp-questions'!A:H,6,FALSE)</f>
        <v>開発ライフサイクルを改善するために、セキュリティテストの結果を利用していますか?</v>
      </c>
      <c r="E186" s="114" t="str">
        <f>CHAR(65+VLOOKUP(A186,'imp-questions'!A:H,8,FALSE))</f>
        <v>Y</v>
      </c>
      <c r="F186" s="121"/>
      <c r="G186" s="278">
        <f t="array" aca="1" ref="G186" ca="1">IFERROR(VLOOKUP(INDIRECT("RC[-1]",0),INDIRECT("Ans"&amp;INDIRECT("RC[-2]",0)&amp;"TBL"),2,FALSE),0)</f>
        <v>0</v>
      </c>
      <c r="H186" s="119"/>
      <c r="I186" s="373"/>
      <c r="J186" s="260"/>
      <c r="K186" s="85"/>
      <c r="L186" s="84"/>
      <c r="M186" s="84"/>
      <c r="N186" s="84"/>
      <c r="O186" s="84"/>
      <c r="P186" s="84"/>
      <c r="Q186" s="85"/>
      <c r="R186" s="85"/>
      <c r="S186" s="85"/>
      <c r="T186" s="85"/>
      <c r="U186" s="85"/>
      <c r="V186" s="85"/>
      <c r="W186" s="85"/>
      <c r="X186" s="85"/>
      <c r="Y186" s="85"/>
      <c r="Z186" s="85"/>
    </row>
    <row r="187" spans="1:26" ht="42" customHeight="1" x14ac:dyDescent="0.3">
      <c r="B187" s="357"/>
      <c r="C187" s="241"/>
      <c r="D187" s="235" t="str">
        <f>VLOOKUP(A186,'imp-questions'!A:H,7,FALSE)</f>
        <v>開発での統合セキュリティテストを改善するために、他のセキュリティ活動の結果を使用している。
テスト結果をレビューし、セキュリティ意識向上トレーニングとセキュリティテストのプレイブックに組み込んでいる。
ステークホルダーはテスト結果をレビューし、組織のリスク管理に従って処理している。</v>
      </c>
      <c r="E187" s="236"/>
      <c r="F187" s="249"/>
      <c r="G187" s="250"/>
      <c r="H187" s="251"/>
      <c r="I187" s="335"/>
      <c r="J187" s="260"/>
      <c r="K187" s="85"/>
      <c r="L187" s="84"/>
      <c r="M187" s="84"/>
      <c r="N187" s="84"/>
      <c r="O187" s="84"/>
      <c r="P187" s="84"/>
      <c r="Q187" s="85"/>
      <c r="R187" s="85"/>
      <c r="S187" s="85"/>
      <c r="T187" s="85"/>
      <c r="U187" s="85"/>
      <c r="V187" s="85"/>
      <c r="W187" s="85"/>
      <c r="X187" s="85"/>
      <c r="Y187" s="85"/>
      <c r="Z187" s="85"/>
    </row>
    <row r="188" spans="1:26" ht="13.05" customHeight="1" x14ac:dyDescent="0.3">
      <c r="B188" s="350" t="s">
        <v>157</v>
      </c>
      <c r="C188" s="333"/>
      <c r="D188" s="333"/>
      <c r="E188" s="333"/>
      <c r="F188" s="333"/>
      <c r="G188" s="333"/>
      <c r="H188" s="333"/>
      <c r="I188" s="333"/>
      <c r="J188" s="333"/>
      <c r="K188" s="85"/>
      <c r="L188" s="84"/>
      <c r="M188" s="84"/>
      <c r="N188" s="84"/>
      <c r="O188" s="84"/>
      <c r="P188" s="84"/>
      <c r="Q188" s="85"/>
      <c r="R188" s="85"/>
      <c r="S188" s="85"/>
      <c r="T188" s="85"/>
      <c r="U188" s="85"/>
      <c r="V188" s="85"/>
      <c r="W188" s="85"/>
      <c r="X188" s="85"/>
      <c r="Y188" s="85"/>
      <c r="Z188" s="85"/>
    </row>
    <row r="189" spans="1:26" ht="13.05" customHeight="1" x14ac:dyDescent="0.3">
      <c r="B189" s="351" t="s">
        <v>158</v>
      </c>
      <c r="C189" s="341"/>
      <c r="D189" s="342"/>
      <c r="E189" s="193"/>
      <c r="F189" s="194" t="s">
        <v>44</v>
      </c>
      <c r="G189" s="194"/>
      <c r="H189" s="195"/>
      <c r="I189" s="283" t="s">
        <v>45</v>
      </c>
      <c r="J189" s="283" t="s">
        <v>46</v>
      </c>
      <c r="K189" s="85"/>
      <c r="L189" s="84"/>
      <c r="M189" s="84"/>
      <c r="N189" s="84"/>
      <c r="O189" s="84"/>
      <c r="P189" s="84"/>
      <c r="Q189" s="85"/>
      <c r="R189" s="85"/>
      <c r="S189" s="85"/>
      <c r="T189" s="85"/>
      <c r="U189" s="85"/>
      <c r="V189" s="85"/>
      <c r="W189" s="85"/>
      <c r="X189" s="85"/>
      <c r="Y189" s="85"/>
      <c r="Z189" s="85"/>
    </row>
    <row r="190" spans="1:26" ht="13.05" customHeight="1" x14ac:dyDescent="0.3">
      <c r="A190" s="4" t="s">
        <v>159</v>
      </c>
      <c r="B190" s="360" t="s">
        <v>160</v>
      </c>
      <c r="C190" s="279">
        <f>VLOOKUP(A190,'imp-questions'!A:H,5,FALSE)</f>
        <v>1</v>
      </c>
      <c r="D190" s="113" t="str">
        <f>VLOOKUP(A190,'imp-questions'!A:H,6,FALSE)</f>
        <v>セキュリティインシデントのログデータを定期的に分析していますか?</v>
      </c>
      <c r="E190" s="114" t="str">
        <f>CHAR(65+VLOOKUP(A190,'imp-questions'!A:H,8,FALSE))</f>
        <v>A</v>
      </c>
      <c r="F190" s="125"/>
      <c r="G190" s="240">
        <f t="array" aca="1" ref="G190" ca="1">IFERROR(VLOOKUP(INDIRECT("RC[-1]",0),INDIRECT("Ans"&amp;INDIRECT("RC[-2]",0)&amp;"TBL"),2,FALSE),0)</f>
        <v>0</v>
      </c>
      <c r="H190" s="252">
        <f ca="1">IFERROR(AVERAGE(G190,G197),0)</f>
        <v>0</v>
      </c>
      <c r="I190" s="368"/>
      <c r="J190" s="381">
        <f ca="1">SUM(H190,H192,H194)</f>
        <v>0</v>
      </c>
      <c r="K190" s="85"/>
      <c r="L190" s="84"/>
      <c r="M190" s="84"/>
      <c r="N190" s="84"/>
      <c r="O190" s="84"/>
      <c r="P190" s="84"/>
      <c r="Q190" s="85"/>
      <c r="R190" s="85"/>
      <c r="S190" s="85"/>
      <c r="T190" s="85"/>
      <c r="U190" s="85"/>
      <c r="V190" s="85"/>
      <c r="W190" s="85"/>
      <c r="X190" s="85"/>
      <c r="Y190" s="85"/>
      <c r="Z190" s="85"/>
    </row>
    <row r="191" spans="1:26" ht="42" customHeight="1" x14ac:dyDescent="0.3">
      <c r="B191" s="354"/>
      <c r="C191" s="241"/>
      <c r="D191" s="235" t="str">
        <f>VLOOKUP(A190,'imp-questions'!A:H,7,FALSE)</f>
        <v>セキュリティインシデントを作成するための窓口がある。
ログデータの保存期間に従ってデータを分析している。
分析の頻度は、アプリケーションの重要度に合わせて調整されている。</v>
      </c>
      <c r="E191" s="236"/>
      <c r="F191" s="242"/>
      <c r="G191" s="280"/>
      <c r="H191" s="253"/>
      <c r="I191" s="369"/>
      <c r="J191" s="377"/>
      <c r="K191" s="85"/>
      <c r="L191" s="84"/>
      <c r="M191" s="84"/>
      <c r="N191" s="84"/>
      <c r="O191" s="84"/>
      <c r="P191" s="84"/>
      <c r="Q191" s="85"/>
      <c r="R191" s="85"/>
      <c r="S191" s="85"/>
      <c r="T191" s="85"/>
      <c r="U191" s="85"/>
      <c r="V191" s="85"/>
      <c r="W191" s="85"/>
      <c r="X191" s="85"/>
      <c r="Y191" s="85"/>
      <c r="Z191" s="85"/>
    </row>
    <row r="192" spans="1:26" x14ac:dyDescent="0.3">
      <c r="A192" s="4" t="s">
        <v>161</v>
      </c>
      <c r="B192" s="354"/>
      <c r="C192" s="279">
        <f>VLOOKUP(A192,'imp-questions'!A:H,5,FALSE)</f>
        <v>2</v>
      </c>
      <c r="D192" s="113" t="str">
        <f>VLOOKUP(A192,'imp-questions'!A:H,6,FALSE)</f>
        <v>インシデントの検知に対して、文書化されたプロセスに従っていますか?</v>
      </c>
      <c r="E192" s="114" t="str">
        <f>CHAR(65+VLOOKUP(A192,'imp-questions'!A:H,8,FALSE))</f>
        <v>A</v>
      </c>
      <c r="F192" s="125"/>
      <c r="G192" s="240">
        <f t="array" aca="1" ref="G192" ca="1">IFERROR(VLOOKUP(INDIRECT("RC[-1]",0),INDIRECT("Ans"&amp;INDIRECT("RC[-2]",0)&amp;"TBL"),2,FALSE),0)</f>
        <v>0</v>
      </c>
      <c r="H192" s="252">
        <f ca="1">IFERROR(AVERAGE(G192,G199),0)</f>
        <v>0</v>
      </c>
      <c r="I192" s="370"/>
      <c r="J192" s="263"/>
      <c r="K192" s="85"/>
      <c r="L192" s="84"/>
      <c r="M192" s="84"/>
      <c r="N192" s="84"/>
      <c r="O192" s="84"/>
      <c r="P192" s="84"/>
      <c r="Q192" s="85"/>
      <c r="R192" s="85"/>
      <c r="S192" s="85"/>
      <c r="T192" s="85"/>
      <c r="U192" s="85"/>
      <c r="V192" s="85"/>
      <c r="W192" s="85"/>
      <c r="X192" s="85"/>
      <c r="Y192" s="85"/>
      <c r="Z192" s="85"/>
    </row>
    <row r="193" spans="1:26" ht="70.05" customHeight="1" x14ac:dyDescent="0.3">
      <c r="B193" s="354"/>
      <c r="C193" s="241"/>
      <c r="D193" s="235" t="str">
        <f>VLOOKUP(A192,'imp-questions'!A:H,7,FALSE)</f>
        <v>プロセスには専任のオーナーがいる。
プロセス文書をアクセス可能な場所に保管している。
プロセスでは、さらなる分析のためにエスカレーション経路が考慮されている。
本プロセスでインシデント検出を担当する従業員をトレーニングしている。
インシデント検出を簡素化するために、潜在的な攻撃のチェックリストがある。</v>
      </c>
      <c r="E193" s="236"/>
      <c r="F193" s="257"/>
      <c r="G193" s="280"/>
      <c r="H193" s="255"/>
      <c r="I193" s="371"/>
      <c r="J193" s="263"/>
      <c r="K193" s="85"/>
      <c r="L193" s="84"/>
      <c r="M193" s="84"/>
      <c r="N193" s="84"/>
      <c r="O193" s="84"/>
      <c r="P193" s="84"/>
      <c r="Q193" s="85"/>
      <c r="R193" s="85"/>
      <c r="S193" s="85"/>
      <c r="T193" s="85"/>
      <c r="U193" s="85"/>
      <c r="V193" s="85"/>
      <c r="W193" s="85"/>
      <c r="X193" s="85"/>
      <c r="Y193" s="85"/>
      <c r="Z193" s="85"/>
    </row>
    <row r="194" spans="1:26" x14ac:dyDescent="0.3">
      <c r="A194" s="4" t="s">
        <v>162</v>
      </c>
      <c r="B194" s="354"/>
      <c r="C194" s="279">
        <f>VLOOKUP(A194,'imp-questions'!A:H,5,FALSE)</f>
        <v>3</v>
      </c>
      <c r="D194" s="113" t="str">
        <f>VLOOKUP(A194,'imp-questions'!A:H,6,FALSE)</f>
        <v>インシデントの検知プロセスを定期的にレビューし更新していますか?</v>
      </c>
      <c r="E194" s="114" t="str">
        <f>CHAR(65+VLOOKUP(A194,'imp-questions'!A:H,8,FALSE))</f>
        <v>A</v>
      </c>
      <c r="F194" s="125"/>
      <c r="G194" s="240">
        <f t="array" aca="1" ref="G194" ca="1">IFERROR(VLOOKUP(INDIRECT("RC[-1]",0),INDIRECT("Ans"&amp;INDIRECT("RC[-2]",0)&amp;"TBL"),2,FALSE),0)</f>
        <v>0</v>
      </c>
      <c r="H194" s="252">
        <f ca="1">IFERROR(AVERAGE(G194,G201),0)</f>
        <v>0</v>
      </c>
      <c r="I194" s="372"/>
      <c r="J194" s="263"/>
      <c r="K194" s="85"/>
      <c r="L194" s="84"/>
      <c r="M194" s="84"/>
      <c r="N194" s="84"/>
      <c r="O194" s="84"/>
      <c r="P194" s="84"/>
      <c r="Q194" s="85"/>
      <c r="R194" s="85"/>
      <c r="S194" s="85"/>
      <c r="T194" s="85"/>
      <c r="U194" s="85"/>
      <c r="V194" s="85"/>
      <c r="W194" s="85"/>
      <c r="X194" s="85"/>
      <c r="Y194" s="85"/>
      <c r="Z194" s="85"/>
    </row>
    <row r="195" spans="1:26" ht="28.05" customHeight="1" x14ac:dyDescent="0.3">
      <c r="B195" s="357"/>
      <c r="C195" s="241"/>
      <c r="D195" s="235" t="str">
        <f>VLOOKUP(A194,'imp-questions'!A:H,7,FALSE)</f>
        <v>少なくとも年に1回レビューを実施している。
外部および内部データを使用して、潜在的な攻撃のチェックリストを更新している。</v>
      </c>
      <c r="E195" s="236"/>
      <c r="F195" s="242"/>
      <c r="G195" s="280"/>
      <c r="H195" s="255"/>
      <c r="I195" s="371"/>
      <c r="J195" s="263"/>
      <c r="K195" s="85"/>
      <c r="L195" s="84"/>
      <c r="M195" s="84"/>
      <c r="N195" s="84"/>
      <c r="O195" s="84"/>
      <c r="P195" s="84"/>
      <c r="Q195" s="85"/>
      <c r="R195" s="85"/>
      <c r="S195" s="85"/>
      <c r="T195" s="85"/>
      <c r="U195" s="85"/>
      <c r="V195" s="85"/>
      <c r="W195" s="85"/>
      <c r="X195" s="85"/>
      <c r="Y195" s="85"/>
      <c r="Z195" s="85"/>
    </row>
    <row r="196" spans="1:26" x14ac:dyDescent="0.3">
      <c r="B196" s="266"/>
      <c r="C196" s="124"/>
      <c r="D196" s="124"/>
      <c r="E196" s="124"/>
      <c r="F196" s="124"/>
      <c r="G196" s="124"/>
      <c r="H196" s="124"/>
      <c r="I196" s="269"/>
      <c r="J196" s="260"/>
      <c r="K196" s="85"/>
      <c r="L196" s="84"/>
      <c r="M196" s="84"/>
      <c r="N196" s="84"/>
      <c r="O196" s="84"/>
      <c r="P196" s="84"/>
      <c r="Q196" s="85"/>
      <c r="R196" s="85"/>
      <c r="S196" s="85"/>
      <c r="T196" s="85"/>
      <c r="U196" s="85"/>
      <c r="V196" s="85"/>
      <c r="W196" s="85"/>
      <c r="X196" s="85"/>
      <c r="Y196" s="85"/>
      <c r="Z196" s="85"/>
    </row>
    <row r="197" spans="1:26" x14ac:dyDescent="0.3">
      <c r="A197" s="4" t="s">
        <v>163</v>
      </c>
      <c r="B197" s="360" t="s">
        <v>164</v>
      </c>
      <c r="C197" s="279">
        <f>VLOOKUP(A197,'imp-questions'!A:H,5,FALSE)</f>
        <v>1</v>
      </c>
      <c r="D197" s="113" t="str">
        <f>VLOOKUP(A197,'imp-questions'!A:H,6,FALSE)</f>
        <v>検知されたインシデントに対応していますか?</v>
      </c>
      <c r="E197" s="114" t="str">
        <f>CHAR(65+VLOOKUP(A197,'imp-questions'!A:H,8,FALSE))</f>
        <v>H</v>
      </c>
      <c r="F197" s="128"/>
      <c r="G197" s="240">
        <f t="array" aca="1" ref="G197" ca="1">IFERROR(VLOOKUP(INDIRECT("RC[-1]",0),INDIRECT("Ans"&amp;INDIRECT("RC[-2]",0)&amp;"TBL"),2,FALSE),0)</f>
        <v>0</v>
      </c>
      <c r="H197" s="119"/>
      <c r="I197" s="361"/>
      <c r="J197" s="260"/>
      <c r="K197" s="85"/>
      <c r="L197" s="84"/>
      <c r="M197" s="84"/>
      <c r="N197" s="84"/>
      <c r="O197" s="84"/>
      <c r="P197" s="84"/>
      <c r="Q197" s="85"/>
      <c r="R197" s="85"/>
      <c r="S197" s="85"/>
      <c r="T197" s="85"/>
      <c r="U197" s="85"/>
      <c r="V197" s="85"/>
      <c r="W197" s="85"/>
      <c r="X197" s="85"/>
      <c r="Y197" s="85"/>
      <c r="Z197" s="85"/>
    </row>
    <row r="198" spans="1:26" ht="28.05" customHeight="1" x14ac:dyDescent="0.3">
      <c r="B198" s="354"/>
      <c r="C198" s="241"/>
      <c r="D198" s="235" t="str">
        <f>VLOOKUP(A197,'imp-questions'!A:H,7,FALSE)</f>
        <v>インシデントを処理するための人員または役割が定義されている。
セキュリティインシデントを文書化している。</v>
      </c>
      <c r="E198" s="236"/>
      <c r="F198" s="242"/>
      <c r="G198" s="280"/>
      <c r="H198" s="284"/>
      <c r="I198" s="362"/>
      <c r="J198" s="260"/>
      <c r="K198" s="85"/>
      <c r="L198" s="84"/>
      <c r="M198" s="84"/>
      <c r="N198" s="84"/>
      <c r="O198" s="84"/>
      <c r="P198" s="84"/>
      <c r="Q198" s="85"/>
      <c r="R198" s="85"/>
      <c r="S198" s="85"/>
      <c r="T198" s="85"/>
      <c r="U198" s="85"/>
      <c r="V198" s="85"/>
      <c r="W198" s="85"/>
      <c r="X198" s="85"/>
      <c r="Y198" s="85"/>
      <c r="Z198" s="85"/>
    </row>
    <row r="199" spans="1:26" x14ac:dyDescent="0.3">
      <c r="A199" s="4" t="s">
        <v>165</v>
      </c>
      <c r="B199" s="354"/>
      <c r="C199" s="279">
        <f>VLOOKUP(A199,'imp-questions'!A:H,5,FALSE)</f>
        <v>2</v>
      </c>
      <c r="D199" s="113" t="str">
        <f>VLOOKUP(A199,'imp-questions'!A:H,6,FALSE)</f>
        <v>インシデントの対処に対して反復可能なプロセスを使用していますか?</v>
      </c>
      <c r="E199" s="114" t="str">
        <f>CHAR(65+VLOOKUP(A199,'imp-questions'!A:H,8,FALSE))</f>
        <v>I</v>
      </c>
      <c r="F199" s="201"/>
      <c r="G199" s="240">
        <f t="array" aca="1" ref="G199" ca="1">IFERROR(VLOOKUP(INDIRECT("RC[-1]",0),INDIRECT("Ans"&amp;INDIRECT("RC[-2]",0)&amp;"TBL"),2,FALSE),0)</f>
        <v>0</v>
      </c>
      <c r="H199" s="119"/>
      <c r="I199" s="361"/>
      <c r="J199" s="260"/>
      <c r="K199" s="85"/>
      <c r="L199" s="84"/>
      <c r="M199" s="84"/>
      <c r="N199" s="84"/>
      <c r="O199" s="84"/>
      <c r="P199" s="84"/>
      <c r="Q199" s="85"/>
      <c r="R199" s="85"/>
      <c r="S199" s="85"/>
      <c r="T199" s="85"/>
      <c r="U199" s="85"/>
      <c r="V199" s="85"/>
      <c r="W199" s="85"/>
      <c r="X199" s="85"/>
      <c r="Y199" s="85"/>
      <c r="Z199" s="85"/>
    </row>
    <row r="200" spans="1:26" ht="55.95" customHeight="1" x14ac:dyDescent="0.3">
      <c r="B200" s="354"/>
      <c r="C200" s="241"/>
      <c r="D200" s="235" t="str">
        <f>VLOOKUP(A199,'imp-questions'!A:H,7,FALSE)</f>
        <v>インシデントの分類は合意されている。
プロセスでは、重大度の高いインシデントの根本原因分析が考慮されている。
インシデント対応を担当する従業員は、本プロセスのトレーニングを受けている。
フォレンジック分析ツールが利用可能となっている。</v>
      </c>
      <c r="E200" s="236"/>
      <c r="F200" s="242"/>
      <c r="G200" s="280"/>
      <c r="H200" s="284"/>
      <c r="I200" s="362"/>
      <c r="J200" s="260"/>
      <c r="K200" s="85"/>
      <c r="L200" s="84"/>
      <c r="M200" s="84"/>
      <c r="N200" s="84"/>
      <c r="O200" s="84"/>
      <c r="P200" s="84"/>
      <c r="Q200" s="85"/>
      <c r="R200" s="85"/>
      <c r="S200" s="85"/>
      <c r="T200" s="85"/>
      <c r="U200" s="85"/>
      <c r="V200" s="85"/>
      <c r="W200" s="85"/>
      <c r="X200" s="85"/>
      <c r="Y200" s="85"/>
      <c r="Z200" s="85"/>
    </row>
    <row r="201" spans="1:26" x14ac:dyDescent="0.3">
      <c r="A201" s="4" t="s">
        <v>166</v>
      </c>
      <c r="B201" s="354"/>
      <c r="C201" s="279">
        <f>VLOOKUP(A201,'imp-questions'!A:H,5,FALSE)</f>
        <v>3</v>
      </c>
      <c r="D201" s="113" t="str">
        <f>VLOOKUP(A201,'imp-questions'!A:H,6,FALSE)</f>
        <v>専任のインシデント対応チームを利用できますか?</v>
      </c>
      <c r="E201" s="114" t="str">
        <f>CHAR(65+VLOOKUP(A201,'imp-questions'!A:H,8,FALSE))</f>
        <v>E</v>
      </c>
      <c r="F201" s="201"/>
      <c r="G201" s="240">
        <f t="array" aca="1" ref="G201" ca="1">IFERROR(VLOOKUP(INDIRECT("RC[-1]",0),INDIRECT("Ans"&amp;INDIRECT("RC[-2]",0)&amp;"TBL"),2,FALSE),0)</f>
        <v>0</v>
      </c>
      <c r="H201" s="119"/>
      <c r="I201" s="361"/>
      <c r="J201" s="260"/>
      <c r="K201" s="85"/>
      <c r="L201" s="84"/>
      <c r="M201" s="84"/>
      <c r="N201" s="84"/>
      <c r="O201" s="84"/>
      <c r="P201" s="84"/>
      <c r="Q201" s="85"/>
      <c r="R201" s="85"/>
      <c r="S201" s="85"/>
      <c r="T201" s="85"/>
      <c r="U201" s="85"/>
      <c r="V201" s="85"/>
      <c r="W201" s="85"/>
      <c r="X201" s="85"/>
      <c r="Y201" s="85"/>
      <c r="Z201" s="85"/>
    </row>
    <row r="202" spans="1:26" ht="28.05" customHeight="1" x14ac:dyDescent="0.3">
      <c r="B202" s="357"/>
      <c r="C202" s="241"/>
      <c r="D202" s="235" t="str">
        <f>VLOOKUP(A201,'imp-questions'!A:H,7,FALSE)</f>
        <v>特別な理由がない限り、チームはすべてのセキュリティインシデントの根本原因分析を実施している。
少なくとも年1回、対応プロセスをレビューし更新している。</v>
      </c>
      <c r="E202" s="236"/>
      <c r="F202" s="242"/>
      <c r="G202" s="280"/>
      <c r="H202" s="284"/>
      <c r="I202" s="362"/>
      <c r="J202" s="260"/>
      <c r="K202" s="85"/>
      <c r="L202" s="84"/>
      <c r="M202" s="84"/>
      <c r="N202" s="84"/>
      <c r="O202" s="84"/>
      <c r="P202" s="84"/>
      <c r="Q202" s="85"/>
      <c r="R202" s="85"/>
      <c r="S202" s="85"/>
      <c r="T202" s="85"/>
      <c r="U202" s="85"/>
      <c r="V202" s="85"/>
      <c r="W202" s="85"/>
      <c r="X202" s="85"/>
      <c r="Y202" s="85"/>
      <c r="Z202" s="85"/>
    </row>
    <row r="203" spans="1:26" ht="13.05" customHeight="1" x14ac:dyDescent="0.3">
      <c r="B203" s="352" t="s">
        <v>167</v>
      </c>
      <c r="C203" s="333"/>
      <c r="D203" s="335"/>
      <c r="E203" s="198"/>
      <c r="F203" s="194" t="s">
        <v>44</v>
      </c>
      <c r="G203" s="194"/>
      <c r="H203" s="195"/>
      <c r="I203" s="283" t="s">
        <v>45</v>
      </c>
      <c r="J203" s="283" t="s">
        <v>46</v>
      </c>
      <c r="K203" s="85"/>
      <c r="L203" s="84"/>
      <c r="M203" s="84"/>
      <c r="N203" s="84"/>
      <c r="O203" s="84"/>
      <c r="P203" s="84"/>
      <c r="Q203" s="85"/>
      <c r="R203" s="85"/>
      <c r="S203" s="85"/>
      <c r="T203" s="85"/>
      <c r="U203" s="85"/>
      <c r="V203" s="85"/>
      <c r="W203" s="85"/>
      <c r="X203" s="85"/>
      <c r="Y203" s="85"/>
      <c r="Z203" s="85"/>
    </row>
    <row r="204" spans="1:26" ht="30" customHeight="1" x14ac:dyDescent="0.3">
      <c r="A204" s="4" t="s">
        <v>168</v>
      </c>
      <c r="B204" s="360" t="s">
        <v>169</v>
      </c>
      <c r="C204" s="279">
        <f>VLOOKUP(A204,'imp-questions'!A:H,5,FALSE)</f>
        <v>1</v>
      </c>
      <c r="D204" s="113" t="str">
        <f>VLOOKUP(A204,'imp-questions'!A:H,6,FALSE)</f>
        <v>自社のテクノロジースタックの主要コンポーネントの構成を堅牢化していますか?</v>
      </c>
      <c r="E204" s="114" t="str">
        <f>CHAR(65+VLOOKUP(A204,'imp-questions'!A:H,8,FALSE))</f>
        <v>G</v>
      </c>
      <c r="F204" s="125"/>
      <c r="G204" s="240">
        <f t="array" aca="1" ref="G204" ca="1">IFERROR(VLOOKUP(INDIRECT("RC[-1]",0),INDIRECT("Ans"&amp;INDIRECT("RC[-2]",0)&amp;"TBL"),2,FALSE),0)</f>
        <v>0</v>
      </c>
      <c r="H204" s="252">
        <f ca="1">IFERROR(AVERAGE(G204,G211),0)</f>
        <v>0</v>
      </c>
      <c r="I204" s="368"/>
      <c r="J204" s="381">
        <f ca="1">SUM(H204,H206,H208)</f>
        <v>0</v>
      </c>
      <c r="K204" s="85"/>
      <c r="L204" s="84"/>
      <c r="M204" s="84"/>
      <c r="N204" s="84"/>
      <c r="O204" s="84"/>
      <c r="P204" s="84"/>
      <c r="Q204" s="85"/>
      <c r="R204" s="85"/>
      <c r="S204" s="85"/>
      <c r="T204" s="85"/>
      <c r="U204" s="85"/>
      <c r="V204" s="85"/>
      <c r="W204" s="85"/>
      <c r="X204" s="85"/>
      <c r="Y204" s="85"/>
      <c r="Z204" s="85"/>
    </row>
    <row r="205" spans="1:26" ht="28.05" customHeight="1" x14ac:dyDescent="0.3">
      <c r="B205" s="354"/>
      <c r="C205" s="241"/>
      <c r="D205" s="235" t="str">
        <f>VLOOKUP(A204,'imp-questions'!A:H,7,FALSE)</f>
        <v>利用している各テクノロジースタックの主要コンポーネントを特定している。
主要コンポーネントごとに確立された構成基準がある。</v>
      </c>
      <c r="E205" s="236"/>
      <c r="F205" s="242"/>
      <c r="G205" s="280"/>
      <c r="H205" s="253"/>
      <c r="I205" s="369"/>
      <c r="J205" s="377"/>
      <c r="K205" s="85"/>
      <c r="L205" s="84"/>
      <c r="M205" s="84"/>
      <c r="N205" s="84"/>
      <c r="O205" s="84"/>
      <c r="P205" s="84"/>
      <c r="Q205" s="85"/>
      <c r="R205" s="85"/>
      <c r="S205" s="85"/>
      <c r="T205" s="85"/>
      <c r="U205" s="85"/>
      <c r="V205" s="85"/>
      <c r="W205" s="85"/>
      <c r="X205" s="85"/>
      <c r="Y205" s="85"/>
      <c r="Z205" s="85"/>
    </row>
    <row r="206" spans="1:26" x14ac:dyDescent="0.3">
      <c r="A206" s="4" t="s">
        <v>170</v>
      </c>
      <c r="B206" s="354"/>
      <c r="C206" s="279">
        <f>VLOOKUP(A206,'imp-questions'!A:H,5,FALSE)</f>
        <v>2</v>
      </c>
      <c r="D206" s="113" t="str">
        <f>VLOOKUP(A206,'imp-questions'!A:H,6,FALSE)</f>
        <v>コンポーネントの堅牢化ベースラインはありますか?</v>
      </c>
      <c r="E206" s="114" t="str">
        <f>CHAR(65+VLOOKUP(A206,'imp-questions'!A:H,8,FALSE))</f>
        <v>G</v>
      </c>
      <c r="F206" s="201"/>
      <c r="G206" s="240">
        <f t="array" aca="1" ref="G206" ca="1">IFERROR(VLOOKUP(INDIRECT("RC[-1]",0),INDIRECT("Ans"&amp;INDIRECT("RC[-2]",0)&amp;"TBL"),2,FALSE),0)</f>
        <v>0</v>
      </c>
      <c r="H206" s="252">
        <f ca="1">IFERROR(AVERAGE(G206,G213),0)</f>
        <v>0</v>
      </c>
      <c r="I206" s="370"/>
      <c r="J206" s="263"/>
      <c r="K206" s="85"/>
      <c r="L206" s="84"/>
      <c r="M206" s="84"/>
      <c r="N206" s="84"/>
      <c r="O206" s="84"/>
      <c r="P206" s="84"/>
      <c r="Q206" s="85"/>
      <c r="R206" s="85"/>
      <c r="S206" s="85"/>
      <c r="T206" s="85"/>
      <c r="U206" s="85"/>
      <c r="V206" s="85"/>
      <c r="W206" s="85"/>
      <c r="X206" s="85"/>
      <c r="Y206" s="85"/>
      <c r="Z206" s="85"/>
    </row>
    <row r="207" spans="1:26" ht="55.95" customHeight="1" x14ac:dyDescent="0.3">
      <c r="B207" s="354"/>
      <c r="C207" s="241"/>
      <c r="D207" s="235" t="str">
        <f>VLOOKUP(A206,'imp-questions'!A:H,7,FALSE)</f>
        <v>各ベースラインにオーナーを割り当てている。
オーナーは、割り当てられたベースラインを最新の状態に保っている。
アクセス可能な場所にベースラインを保存している。
これらのベースラインの構成を担当する従業員をトレーニングしている。</v>
      </c>
      <c r="E207" s="236"/>
      <c r="F207" s="242"/>
      <c r="G207" s="280"/>
      <c r="H207" s="255"/>
      <c r="I207" s="371"/>
      <c r="J207" s="263"/>
      <c r="K207" s="85"/>
      <c r="L207" s="84"/>
      <c r="M207" s="84"/>
      <c r="N207" s="84"/>
      <c r="O207" s="84"/>
      <c r="P207" s="84"/>
      <c r="Q207" s="85"/>
      <c r="R207" s="85"/>
      <c r="S207" s="85"/>
      <c r="T207" s="85"/>
      <c r="U207" s="85"/>
      <c r="V207" s="85"/>
      <c r="W207" s="85"/>
      <c r="X207" s="85"/>
      <c r="Y207" s="85"/>
      <c r="Z207" s="85"/>
    </row>
    <row r="208" spans="1:26" x14ac:dyDescent="0.3">
      <c r="A208" s="4" t="s">
        <v>171</v>
      </c>
      <c r="B208" s="354"/>
      <c r="C208" s="279">
        <f>VLOOKUP(A208,'imp-questions'!A:H,5,FALSE)</f>
        <v>3</v>
      </c>
      <c r="D208" s="113" t="str">
        <f>VLOOKUP(A208,'imp-questions'!A:H,6,FALSE)</f>
        <v>堅牢化ベースラインへの準拠を監視し、実施していますか?</v>
      </c>
      <c r="E208" s="114" t="str">
        <f>CHAR(65+VLOOKUP(A208,'imp-questions'!A:H,8,FALSE))</f>
        <v>G</v>
      </c>
      <c r="F208" s="201"/>
      <c r="G208" s="240">
        <f t="array" aca="1" ref="G208" ca="1">IFERROR(VLOOKUP(INDIRECT("RC[-1]",0),INDIRECT("Ans"&amp;INDIRECT("RC[-2]",0)&amp;"TBL"),2,FALSE),0)</f>
        <v>0</v>
      </c>
      <c r="H208" s="252">
        <f ca="1">IFERROR(AVERAGE(G208,G215),0)</f>
        <v>0</v>
      </c>
      <c r="I208" s="372"/>
      <c r="J208" s="263"/>
      <c r="K208" s="85"/>
      <c r="L208" s="84"/>
      <c r="M208" s="84"/>
      <c r="N208" s="84"/>
      <c r="O208" s="84"/>
      <c r="P208" s="84"/>
      <c r="Q208" s="85"/>
      <c r="R208" s="85"/>
      <c r="S208" s="85"/>
      <c r="T208" s="85"/>
      <c r="U208" s="85"/>
      <c r="V208" s="85"/>
      <c r="W208" s="85"/>
      <c r="X208" s="85"/>
      <c r="Y208" s="85"/>
      <c r="Z208" s="85"/>
    </row>
    <row r="209" spans="1:26" ht="55.95" customHeight="1" x14ac:dyDescent="0.3">
      <c r="B209" s="357"/>
      <c r="C209" s="241"/>
      <c r="D209" s="235" t="str">
        <f>VLOOKUP(A208,'imp-questions'!A:H,7,FALSE)</f>
        <v>可能であれば自動化を使用して、適合性チェックを定期的に実行している。
適合性チェックの結果をアクセス可能な場所に保管している。
確立されたプロセスに従って、報告された不適合に対処している。
各ベースラインを少なくとも年1回レビューし、必要に応じて更新している。</v>
      </c>
      <c r="E209" s="236"/>
      <c r="F209" s="242"/>
      <c r="G209" s="280"/>
      <c r="H209" s="255"/>
      <c r="I209" s="371"/>
      <c r="J209" s="263"/>
      <c r="K209" s="85"/>
      <c r="L209" s="84"/>
      <c r="M209" s="84"/>
      <c r="N209" s="84"/>
      <c r="O209" s="84"/>
      <c r="P209" s="84"/>
      <c r="Q209" s="85"/>
      <c r="R209" s="85"/>
      <c r="S209" s="85"/>
      <c r="T209" s="85"/>
      <c r="U209" s="85"/>
      <c r="V209" s="85"/>
      <c r="W209" s="85"/>
      <c r="X209" s="85"/>
      <c r="Y209" s="85"/>
      <c r="Z209" s="85"/>
    </row>
    <row r="210" spans="1:26" x14ac:dyDescent="0.3">
      <c r="B210" s="266"/>
      <c r="C210" s="124"/>
      <c r="D210" s="124"/>
      <c r="E210" s="124"/>
      <c r="F210" s="124"/>
      <c r="G210" s="124"/>
      <c r="H210" s="124"/>
      <c r="I210" s="269"/>
      <c r="J210" s="260"/>
      <c r="K210" s="85"/>
      <c r="L210" s="84"/>
      <c r="M210" s="84"/>
      <c r="N210" s="84"/>
      <c r="O210" s="84"/>
      <c r="P210" s="84"/>
      <c r="Q210" s="85"/>
      <c r="R210" s="85"/>
      <c r="S210" s="85"/>
      <c r="T210" s="85"/>
      <c r="U210" s="85"/>
      <c r="V210" s="85"/>
      <c r="W210" s="85"/>
      <c r="X210" s="85"/>
      <c r="Y210" s="85"/>
      <c r="Z210" s="85"/>
    </row>
    <row r="211" spans="1:26" x14ac:dyDescent="0.3">
      <c r="A211" s="4" t="s">
        <v>172</v>
      </c>
      <c r="B211" s="360" t="s">
        <v>173</v>
      </c>
      <c r="C211" s="279">
        <f>VLOOKUP(A211,'imp-questions'!A:H,5,FALSE)</f>
        <v>1</v>
      </c>
      <c r="D211" s="113" t="str">
        <f>VLOOKUP(A211,'imp-questions'!A:H,6,FALSE)</f>
        <v>脆弱なコンポーネントを特定してパッチを適用していますか?</v>
      </c>
      <c r="E211" s="114" t="str">
        <f>CHAR(65+VLOOKUP(A211,'imp-questions'!A:H,8,FALSE))</f>
        <v>G</v>
      </c>
      <c r="F211" s="128"/>
      <c r="G211" s="240">
        <f t="array" aca="1" ref="G211" ca="1">IFERROR(VLOOKUP(INDIRECT("RC[-1]",0),INDIRECT("Ans"&amp;INDIRECT("RC[-2]",0)&amp;"TBL"),2,FALSE),0)</f>
        <v>0</v>
      </c>
      <c r="H211" s="119"/>
      <c r="I211" s="361"/>
      <c r="J211" s="260"/>
      <c r="K211" s="85"/>
      <c r="L211" s="84"/>
      <c r="M211" s="84"/>
      <c r="N211" s="84"/>
      <c r="O211" s="84"/>
      <c r="P211" s="84"/>
      <c r="Q211" s="85"/>
      <c r="R211" s="85"/>
      <c r="S211" s="85"/>
      <c r="T211" s="85"/>
      <c r="U211" s="85"/>
      <c r="V211" s="85"/>
      <c r="W211" s="85"/>
      <c r="X211" s="85"/>
      <c r="Y211" s="85"/>
      <c r="Z211" s="85"/>
    </row>
    <row r="212" spans="1:26" ht="28.05" customHeight="1" x14ac:dyDescent="0.3">
      <c r="B212" s="354"/>
      <c r="C212" s="241"/>
      <c r="D212" s="235" t="str">
        <f>VLOOKUP(A211,'imp-questions'!A:H,7,FALSE)</f>
        <v>バージョン情報を含むコンポーネントの最新リストがある。
コンポーネントに関連する脆弱性について、公開ソースを定期的にレビューしている。</v>
      </c>
      <c r="E212" s="236"/>
      <c r="F212" s="242"/>
      <c r="G212" s="280"/>
      <c r="H212" s="284"/>
      <c r="I212" s="362"/>
      <c r="J212" s="260"/>
      <c r="K212" s="85"/>
      <c r="L212" s="84"/>
      <c r="M212" s="84"/>
      <c r="N212" s="84"/>
      <c r="O212" s="84"/>
      <c r="P212" s="84"/>
      <c r="Q212" s="85"/>
      <c r="R212" s="85"/>
      <c r="S212" s="85"/>
      <c r="T212" s="85"/>
      <c r="U212" s="85"/>
      <c r="V212" s="85"/>
      <c r="W212" s="85"/>
      <c r="X212" s="85"/>
      <c r="Y212" s="85"/>
      <c r="Z212" s="85"/>
    </row>
    <row r="213" spans="1:26" x14ac:dyDescent="0.3">
      <c r="A213" s="4" t="s">
        <v>174</v>
      </c>
      <c r="B213" s="354"/>
      <c r="C213" s="279">
        <f>VLOOKUP(A213,'imp-questions'!A:H,5,FALSE)</f>
        <v>2</v>
      </c>
      <c r="D213" s="113" t="str">
        <f>VLOOKUP(A213,'imp-questions'!A:H,6,FALSE)</f>
        <v>自社のテクノロジースタックのコンポーネントを更新するための確立済みプロセスに従っていますか?</v>
      </c>
      <c r="E213" s="114" t="str">
        <f>CHAR(65+VLOOKUP(A213,'imp-questions'!A:H,8,FALSE))</f>
        <v>G</v>
      </c>
      <c r="F213" s="201"/>
      <c r="G213" s="240">
        <f t="array" aca="1" ref="G213" ca="1">IFERROR(VLOOKUP(INDIRECT("RC[-1]",0),INDIRECT("Ans"&amp;INDIRECT("RC[-2]",0)&amp;"TBL"),2,FALSE),0)</f>
        <v>0</v>
      </c>
      <c r="H213" s="119"/>
      <c r="I213" s="361"/>
      <c r="J213" s="260"/>
      <c r="K213" s="85"/>
      <c r="L213" s="84"/>
      <c r="M213" s="84"/>
      <c r="N213" s="84"/>
      <c r="O213" s="84"/>
      <c r="P213" s="84"/>
      <c r="Q213" s="85"/>
      <c r="R213" s="85"/>
      <c r="S213" s="85"/>
      <c r="T213" s="85"/>
      <c r="U213" s="85"/>
      <c r="V213" s="85"/>
      <c r="W213" s="85"/>
      <c r="X213" s="85"/>
      <c r="Y213" s="85"/>
      <c r="Z213" s="85"/>
    </row>
    <row r="214" spans="1:26" ht="42" customHeight="1" x14ac:dyDescent="0.3">
      <c r="B214" s="354"/>
      <c r="C214" s="241"/>
      <c r="D214" s="235" t="str">
        <f>VLOOKUP(A213,'imp-questions'!A:H,7,FALSE)</f>
        <v>プロセスには、サードパーティーのパッチに対するベンダー情報が含まれている。
プロセスでは、ゼロデイ攻撃に関する情報を収集するための外部情報源を考慮され、適切なリスク軽減手順を含められている。
プロセスには、コンポーネントの更新に優先順位を付けるためのガイダンスが含まれている。</v>
      </c>
      <c r="E214" s="236"/>
      <c r="F214" s="242"/>
      <c r="G214" s="238"/>
      <c r="H214" s="243"/>
      <c r="I214" s="362"/>
      <c r="J214" s="260"/>
      <c r="K214" s="85"/>
      <c r="L214" s="84"/>
      <c r="M214" s="84"/>
      <c r="N214" s="84"/>
      <c r="O214" s="84"/>
      <c r="P214" s="84"/>
      <c r="Q214" s="85"/>
      <c r="R214" s="85"/>
      <c r="S214" s="85"/>
      <c r="T214" s="85"/>
      <c r="U214" s="85"/>
      <c r="V214" s="85"/>
      <c r="W214" s="85"/>
      <c r="X214" s="85"/>
      <c r="Y214" s="85"/>
      <c r="Z214" s="85"/>
    </row>
    <row r="215" spans="1:26" x14ac:dyDescent="0.3">
      <c r="A215" s="4" t="s">
        <v>175</v>
      </c>
      <c r="B215" s="354"/>
      <c r="C215" s="279">
        <f>VLOOKUP(A215,'imp-questions'!A:H,5,FALSE)</f>
        <v>3</v>
      </c>
      <c r="D215" s="113" t="str">
        <f>VLOOKUP(A215,'imp-questions'!A:H,6,FALSE)</f>
        <v>コンポーネントを定期的に評価し、パッチレベルの状況をレビューしていますか?</v>
      </c>
      <c r="E215" s="114" t="str">
        <f>CHAR(65+VLOOKUP(A215,'imp-questions'!A:H,8,FALSE))</f>
        <v>G</v>
      </c>
      <c r="F215" s="201"/>
      <c r="G215" s="240">
        <f t="array" aca="1" ref="G215" ca="1">IFERROR(VLOOKUP(INDIRECT("RC[-1]",0),INDIRECT("Ans"&amp;INDIRECT("RC[-2]",0)&amp;"TBL"),2,FALSE),0)</f>
        <v>0</v>
      </c>
      <c r="H215" s="119"/>
      <c r="I215" s="361"/>
      <c r="J215" s="260"/>
      <c r="K215" s="85"/>
      <c r="L215" s="84"/>
      <c r="M215" s="84"/>
      <c r="N215" s="84"/>
      <c r="O215" s="84"/>
      <c r="P215" s="84"/>
      <c r="Q215" s="85"/>
      <c r="R215" s="85"/>
      <c r="S215" s="85"/>
      <c r="T215" s="85"/>
      <c r="U215" s="85"/>
      <c r="V215" s="85"/>
      <c r="W215" s="85"/>
      <c r="X215" s="85"/>
      <c r="Y215" s="85"/>
      <c r="Z215" s="85"/>
    </row>
    <row r="216" spans="1:26" ht="42" customHeight="1" x14ac:dyDescent="0.3">
      <c r="B216" s="357"/>
      <c r="C216" s="241"/>
      <c r="D216" s="235" t="str">
        <f>VLOOKUP(A215,'imp-questions'!A:H,7,FALSE)</f>
        <v>コンポーネントとバージョンを使ってリストを更新している。
既存のSLAに従って、不足している更新を特定して更新している。
パッチ適用担当者からのフィードバックに基づいて、プロセスをレビューし更新している。</v>
      </c>
      <c r="E216" s="236"/>
      <c r="F216" s="242"/>
      <c r="G216" s="238"/>
      <c r="H216" s="243"/>
      <c r="I216" s="362"/>
      <c r="J216" s="260"/>
      <c r="K216" s="85"/>
      <c r="L216" s="84"/>
      <c r="M216" s="84"/>
      <c r="N216" s="84"/>
      <c r="O216" s="84"/>
      <c r="P216" s="84"/>
      <c r="Q216" s="85"/>
      <c r="R216" s="85"/>
      <c r="S216" s="85"/>
      <c r="T216" s="85"/>
      <c r="U216" s="85"/>
      <c r="V216" s="85"/>
      <c r="W216" s="85"/>
      <c r="X216" s="85"/>
      <c r="Y216" s="85"/>
      <c r="Z216" s="85"/>
    </row>
    <row r="217" spans="1:26" ht="13.05" customHeight="1" x14ac:dyDescent="0.3">
      <c r="B217" s="352" t="s">
        <v>176</v>
      </c>
      <c r="C217" s="333"/>
      <c r="D217" s="335"/>
      <c r="E217" s="198"/>
      <c r="F217" s="194" t="s">
        <v>44</v>
      </c>
      <c r="G217" s="194"/>
      <c r="H217" s="195"/>
      <c r="I217" s="283" t="s">
        <v>45</v>
      </c>
      <c r="J217" s="283" t="s">
        <v>46</v>
      </c>
      <c r="K217" s="85"/>
      <c r="L217" s="84"/>
      <c r="M217" s="84"/>
      <c r="N217" s="84"/>
      <c r="O217" s="84"/>
      <c r="P217" s="84"/>
      <c r="Q217" s="85"/>
      <c r="R217" s="85"/>
      <c r="S217" s="85"/>
      <c r="T217" s="85"/>
      <c r="U217" s="85"/>
      <c r="V217" s="85"/>
      <c r="W217" s="85"/>
      <c r="X217" s="85"/>
      <c r="Y217" s="85"/>
      <c r="Z217" s="85"/>
    </row>
    <row r="218" spans="1:26" ht="28.05" customHeight="1" x14ac:dyDescent="0.3">
      <c r="A218" s="4" t="s">
        <v>177</v>
      </c>
      <c r="B218" s="360" t="s">
        <v>178</v>
      </c>
      <c r="C218" s="279">
        <f>VLOOKUP(A218,'imp-questions'!A:H,5,FALSE)</f>
        <v>1</v>
      </c>
      <c r="D218" s="113" t="str">
        <f>VLOOKUP(A218,'imp-questions'!A:H,6,FALSE)</f>
        <v>各アプリケーションで保存および処理されるデータの保護要件に従って、情報を保護および処理していますか?</v>
      </c>
      <c r="E218" s="114" t="str">
        <f>CHAR(65+VLOOKUP(A218,'imp-questions'!A:H,8,FALSE))</f>
        <v>A</v>
      </c>
      <c r="F218" s="125"/>
      <c r="G218" s="240">
        <f t="array" aca="1" ref="G218" ca="1">IFERROR(VLOOKUP(INDIRECT("RC[-1]",0),INDIRECT("Ans"&amp;INDIRECT("RC[-2]",0)&amp;"TBL"),2,FALSE),0)</f>
        <v>0</v>
      </c>
      <c r="H218" s="252">
        <f ca="1">IFERROR(AVERAGE(G218,G225),0)</f>
        <v>0</v>
      </c>
      <c r="I218" s="368"/>
      <c r="J218" s="381">
        <f ca="1">SUM(H218,H220,H222)</f>
        <v>0</v>
      </c>
      <c r="K218" s="85"/>
      <c r="L218" s="84"/>
      <c r="M218" s="84"/>
      <c r="N218" s="84"/>
      <c r="O218" s="84"/>
      <c r="P218" s="84"/>
      <c r="Q218" s="85"/>
      <c r="R218" s="85"/>
      <c r="S218" s="85"/>
      <c r="T218" s="85"/>
      <c r="U218" s="85"/>
      <c r="V218" s="85"/>
      <c r="W218" s="85"/>
      <c r="X218" s="85"/>
      <c r="Y218" s="85"/>
      <c r="Z218" s="85"/>
    </row>
    <row r="219" spans="1:26" ht="42" customHeight="1" x14ac:dyDescent="0.3">
      <c r="B219" s="354"/>
      <c r="C219" s="241"/>
      <c r="D219" s="235" t="str">
        <f>VLOOKUP(A218,'imp-questions'!A:H,7,FALSE)</f>
        <v>各アプリケーションによって処理および保存されるデータ要素を把握している。
特定された各データ要素の種類と機密レベルを把握している
無害化されていない機密データが本番環境から下位環境に伝播するのを防ぐための管理策がある。</v>
      </c>
      <c r="E219" s="236"/>
      <c r="F219" s="242"/>
      <c r="G219" s="238"/>
      <c r="H219" s="253"/>
      <c r="I219" s="369"/>
      <c r="J219" s="377"/>
      <c r="K219" s="85"/>
      <c r="L219" s="84"/>
      <c r="M219" s="84"/>
      <c r="N219" s="84"/>
      <c r="O219" s="84"/>
      <c r="P219" s="84"/>
      <c r="Q219" s="85"/>
      <c r="R219" s="85"/>
      <c r="S219" s="85"/>
      <c r="T219" s="85"/>
      <c r="U219" s="85"/>
      <c r="V219" s="85"/>
      <c r="W219" s="85"/>
      <c r="X219" s="85"/>
      <c r="Y219" s="85"/>
      <c r="Z219" s="85"/>
    </row>
    <row r="220" spans="1:26" x14ac:dyDescent="0.3">
      <c r="A220" s="4" t="s">
        <v>179</v>
      </c>
      <c r="B220" s="354"/>
      <c r="C220" s="279">
        <f>VLOOKUP(A220,'imp-questions'!A:H,5,FALSE)</f>
        <v>2</v>
      </c>
      <c r="D220" s="113" t="str">
        <f>VLOOKUP(A220,'imp-questions'!A:H,6,FALSE)</f>
        <v>種類や、機密レベル、処理場所や保管場所を含むデータカタログを維持していますか?</v>
      </c>
      <c r="E220" s="114" t="str">
        <f>CHAR(65+VLOOKUP(A220,'imp-questions'!A:H,8,FALSE))</f>
        <v>J</v>
      </c>
      <c r="F220" s="201"/>
      <c r="G220" s="240">
        <f t="array" aca="1" ref="G220" ca="1">IFERROR(VLOOKUP(INDIRECT("RC[-1]",0),INDIRECT("Ans"&amp;INDIRECT("RC[-2]",0)&amp;"TBL"),2,FALSE),0)</f>
        <v>0</v>
      </c>
      <c r="H220" s="252">
        <f ca="1">IFERROR(AVERAGE(G220,G227),0)</f>
        <v>0</v>
      </c>
      <c r="I220" s="370"/>
      <c r="J220" s="263"/>
      <c r="K220" s="85"/>
      <c r="L220" s="84"/>
      <c r="M220" s="84"/>
      <c r="N220" s="84"/>
      <c r="O220" s="84"/>
      <c r="P220" s="84"/>
      <c r="Q220" s="85"/>
      <c r="R220" s="85"/>
      <c r="S220" s="85"/>
      <c r="T220" s="85"/>
      <c r="U220" s="85"/>
      <c r="V220" s="85"/>
      <c r="W220" s="85"/>
      <c r="X220" s="85"/>
      <c r="Y220" s="85"/>
      <c r="Z220" s="85"/>
    </row>
    <row r="221" spans="1:26" ht="55.95" customHeight="1" x14ac:dyDescent="0.3">
      <c r="B221" s="354"/>
      <c r="C221" s="241"/>
      <c r="D221" s="235" t="str">
        <f>VLOOKUP(A220,'imp-questions'!A:H,7,FALSE)</f>
        <v>データカタログはアクセス可能な場所に保存されている。
特定の規制の対象となるデータ要素を把握している。
データの寿命全体にわたってデータを保護および保存するための管理策がある。
データの保持要件があり、関連する保持期間の終了後に適時にバックアップを破棄している。</v>
      </c>
      <c r="E221" s="236"/>
      <c r="F221" s="242"/>
      <c r="G221" s="238"/>
      <c r="H221" s="255"/>
      <c r="I221" s="371"/>
      <c r="J221" s="263"/>
      <c r="K221" s="85"/>
      <c r="L221" s="84"/>
      <c r="M221" s="84"/>
      <c r="N221" s="84"/>
      <c r="O221" s="84"/>
      <c r="P221" s="84"/>
      <c r="Q221" s="85"/>
      <c r="R221" s="85"/>
      <c r="S221" s="85"/>
      <c r="T221" s="85"/>
      <c r="U221" s="85"/>
      <c r="V221" s="85"/>
      <c r="W221" s="85"/>
      <c r="X221" s="85"/>
      <c r="Y221" s="85"/>
      <c r="Z221" s="85"/>
    </row>
    <row r="222" spans="1:26" x14ac:dyDescent="0.3">
      <c r="A222" s="4" t="s">
        <v>180</v>
      </c>
      <c r="B222" s="354"/>
      <c r="C222" s="279">
        <f>VLOOKUP(A222,'imp-questions'!A:H,5,FALSE)</f>
        <v>3</v>
      </c>
      <c r="D222" s="113" t="str">
        <f>VLOOKUP(A222,'imp-questions'!A:H,6,FALSE)</f>
        <v>データカタログとデータ保護のポリシーと手順を定期的にレビューし更新していますか?</v>
      </c>
      <c r="E222" s="114" t="str">
        <f>CHAR(65+VLOOKUP(A222,'imp-questions'!A:H,8,FALSE))</f>
        <v>K</v>
      </c>
      <c r="F222" s="201"/>
      <c r="G222" s="240">
        <f t="array" aca="1" ref="G222" ca="1">IFERROR(VLOOKUP(INDIRECT("RC[-1]",0),INDIRECT("Ans"&amp;INDIRECT("RC[-2]",0)&amp;"TBL"),2,FALSE),0)</f>
        <v>0</v>
      </c>
      <c r="H222" s="252">
        <f ca="1">IFERROR(AVERAGE(G222,G229),0)</f>
        <v>0</v>
      </c>
      <c r="I222" s="372"/>
      <c r="J222" s="263"/>
      <c r="K222" s="85"/>
      <c r="L222" s="84"/>
      <c r="M222" s="84"/>
      <c r="N222" s="84"/>
      <c r="O222" s="84"/>
      <c r="P222" s="84"/>
      <c r="Q222" s="85"/>
      <c r="R222" s="85"/>
      <c r="S222" s="85"/>
      <c r="T222" s="85"/>
      <c r="U222" s="85"/>
      <c r="V222" s="85"/>
      <c r="W222" s="85"/>
      <c r="X222" s="85"/>
      <c r="Y222" s="85"/>
      <c r="Z222" s="85"/>
    </row>
    <row r="223" spans="1:26" ht="42" customHeight="1" x14ac:dyDescent="0.3">
      <c r="B223" s="357"/>
      <c r="C223" s="241"/>
      <c r="D223" s="235" t="str">
        <f>VLOOKUP(A222,'imp-questions'!A:H,7,FALSE)</f>
        <v>データ保護ポリシーへの違反の試みまたは実際の違反を検出するための監視を自動化している。
データ損失防止、アクセス制御と追跡、または異常な振舞いの検出のためのツールがある。
バックアップや記録の削除など、自動化された仕組みの動作を定期的に監査している。</v>
      </c>
      <c r="E223" s="236"/>
      <c r="F223" s="242"/>
      <c r="G223" s="238"/>
      <c r="H223" s="255"/>
      <c r="I223" s="371"/>
      <c r="J223" s="263"/>
      <c r="K223" s="85"/>
      <c r="L223" s="84"/>
      <c r="M223" s="84"/>
      <c r="N223" s="84"/>
      <c r="O223" s="84"/>
      <c r="P223" s="84"/>
      <c r="Q223" s="85"/>
      <c r="R223" s="85"/>
      <c r="S223" s="85"/>
      <c r="T223" s="85"/>
      <c r="U223" s="85"/>
      <c r="V223" s="85"/>
      <c r="W223" s="85"/>
      <c r="X223" s="85"/>
      <c r="Y223" s="85"/>
      <c r="Z223" s="85"/>
    </row>
    <row r="224" spans="1:26" x14ac:dyDescent="0.3">
      <c r="B224" s="266"/>
      <c r="C224" s="124"/>
      <c r="D224" s="124"/>
      <c r="E224" s="124"/>
      <c r="F224" s="124"/>
      <c r="G224" s="124"/>
      <c r="H224" s="124"/>
      <c r="I224" s="269"/>
      <c r="J224" s="260"/>
      <c r="K224" s="85"/>
      <c r="L224" s="84"/>
      <c r="M224" s="84"/>
      <c r="N224" s="84"/>
      <c r="O224" s="84"/>
      <c r="P224" s="84"/>
      <c r="Q224" s="85"/>
      <c r="R224" s="85"/>
      <c r="S224" s="85"/>
      <c r="T224" s="85"/>
      <c r="U224" s="85"/>
      <c r="V224" s="85"/>
      <c r="W224" s="85"/>
      <c r="X224" s="85"/>
      <c r="Y224" s="85"/>
      <c r="Z224" s="85"/>
    </row>
    <row r="225" spans="1:26" ht="28.05" customHeight="1" x14ac:dyDescent="0.3">
      <c r="A225" s="4" t="s">
        <v>181</v>
      </c>
      <c r="B225" s="360" t="s">
        <v>182</v>
      </c>
      <c r="C225" s="279">
        <f>VLOOKUP(A225,'imp-questions'!A:H,5,FALSE)</f>
        <v>1</v>
      </c>
      <c r="D225" s="113" t="str">
        <f>VLOOKUP(A225,'imp-questions'!A:H,6,FALSE)</f>
        <v>システム、アプリケーション、アプリケーションの依存関係、またはサービスのうち、使用されなくなったり、サポートが終了したり、積極的に開発またはサポートされなくなったりしたものを特定して削除していますか?</v>
      </c>
      <c r="E225" s="114" t="str">
        <f>CHAR(65+VLOOKUP(A225,'imp-questions'!A:H,8,FALSE))</f>
        <v>A</v>
      </c>
      <c r="F225" s="125"/>
      <c r="G225" s="240">
        <f t="array" aca="1" ref="G225" ca="1">IFERROR(VLOOKUP(INDIRECT("RC[-1]",0),INDIRECT("Ans"&amp;INDIRECT("RC[-2]",0)&amp;"TBL"),2,FALSE),0)</f>
        <v>0</v>
      </c>
      <c r="H225" s="119"/>
      <c r="I225" s="361"/>
      <c r="J225" s="260"/>
      <c r="K225" s="85"/>
      <c r="L225" s="84"/>
      <c r="M225" s="84"/>
      <c r="N225" s="84"/>
      <c r="O225" s="84"/>
      <c r="P225" s="84"/>
      <c r="Q225" s="85"/>
      <c r="R225" s="85"/>
      <c r="S225" s="85"/>
      <c r="T225" s="85"/>
      <c r="U225" s="85"/>
      <c r="V225" s="85"/>
      <c r="W225" s="85"/>
      <c r="X225" s="85"/>
      <c r="Y225" s="85"/>
      <c r="Z225" s="85"/>
    </row>
    <row r="226" spans="1:26" ht="28.05" customHeight="1" x14ac:dyDescent="0.3">
      <c r="B226" s="354"/>
      <c r="C226" s="241"/>
      <c r="D226" s="235" t="str">
        <f>VLOOKUP(A225,'imp-questions'!A:H,7,FALSE)</f>
        <v>サポートされていないアプリケーションや依存関係を使用していない。
各製品に対して、古いバージョンの顧客/ユーザーや顧客グループ/ユーザーグループの移行を管理している。</v>
      </c>
      <c r="E226" s="236"/>
      <c r="F226" s="242"/>
      <c r="G226" s="238"/>
      <c r="H226" s="243"/>
      <c r="I226" s="362"/>
      <c r="J226" s="260"/>
      <c r="K226" s="85"/>
      <c r="L226" s="84"/>
      <c r="M226" s="84"/>
      <c r="N226" s="84"/>
      <c r="O226" s="84"/>
      <c r="P226" s="84"/>
      <c r="Q226" s="85"/>
      <c r="R226" s="85"/>
      <c r="S226" s="85"/>
      <c r="T226" s="85"/>
      <c r="U226" s="85"/>
      <c r="V226" s="85"/>
      <c r="W226" s="85"/>
      <c r="X226" s="85"/>
      <c r="Y226" s="85"/>
      <c r="Z226" s="85"/>
    </row>
    <row r="227" spans="1:26" ht="28.05" customHeight="1" x14ac:dyDescent="0.3">
      <c r="A227" s="4" t="s">
        <v>183</v>
      </c>
      <c r="B227" s="354"/>
      <c r="C227" s="279">
        <f>VLOOKUP(A227,'imp-questions'!A:H,5,FALSE)</f>
        <v>2</v>
      </c>
      <c r="D227" s="113" t="str">
        <f>VLOOKUP(A227,'imp-questions'!A:H,6,FALSE)</f>
        <v>未使用のシステム、アプリケーション、アプリケーションの依存関係、またはサービスの廃止の一環として、関連するすべてのリソースを削除するための確立済みのプロセスに従っていますか?</v>
      </c>
      <c r="E227" s="114" t="str">
        <f>CHAR(65+VLOOKUP(A227,'imp-questions'!A:H,8,FALSE))</f>
        <v>E</v>
      </c>
      <c r="F227" s="201"/>
      <c r="G227" s="240">
        <f t="array" aca="1" ref="G227" ca="1">IFERROR(VLOOKUP(INDIRECT("RC[-1]",0),INDIRECT("Ans"&amp;INDIRECT("RC[-2]",0)&amp;"TBL"),2,FALSE),0)</f>
        <v>0</v>
      </c>
      <c r="H227" s="119"/>
      <c r="I227" s="361"/>
      <c r="J227" s="260"/>
      <c r="K227" s="85"/>
      <c r="L227" s="84"/>
      <c r="M227" s="84"/>
      <c r="N227" s="84"/>
      <c r="O227" s="84"/>
      <c r="P227" s="84"/>
      <c r="Q227" s="85"/>
      <c r="R227" s="85"/>
      <c r="S227" s="85"/>
      <c r="T227" s="85"/>
      <c r="U227" s="85"/>
      <c r="V227" s="85"/>
      <c r="W227" s="85"/>
      <c r="X227" s="85"/>
      <c r="Y227" s="85"/>
      <c r="Z227" s="85"/>
    </row>
    <row r="228" spans="1:26" ht="42" customHeight="1" x14ac:dyDescent="0.3">
      <c r="B228" s="354"/>
      <c r="C228" s="241"/>
      <c r="D228" s="235" t="str">
        <f>VLOOKUP(A227,'imp-questions'!A:H,7,FALSE)</f>
        <v>自社の製品に対するリリース済みすべてのバージョンのサポート状況を、アクセス可能な場所に文書化している。
プロセスには、サポートが終了したサードパーティーアプリケーションまたはアプリケーションの依存関係の置換またはアップグレードが含まれている。
運用環境には、保守・管理されていないアカウント、ファイアウォール ルール、またはその他の構成アーティファクトが含まれていない。</v>
      </c>
      <c r="E228" s="236"/>
      <c r="F228" s="242"/>
      <c r="G228" s="238"/>
      <c r="H228" s="243"/>
      <c r="I228" s="362"/>
      <c r="J228" s="260"/>
      <c r="K228" s="85"/>
      <c r="L228" s="84"/>
      <c r="M228" s="84"/>
      <c r="N228" s="84"/>
      <c r="O228" s="84"/>
      <c r="P228" s="84"/>
      <c r="Q228" s="85"/>
      <c r="R228" s="85"/>
      <c r="S228" s="85"/>
      <c r="T228" s="85"/>
      <c r="U228" s="85"/>
      <c r="V228" s="85"/>
      <c r="W228" s="85"/>
      <c r="X228" s="85"/>
      <c r="Y228" s="85"/>
      <c r="Z228" s="85"/>
    </row>
    <row r="229" spans="1:26" ht="28.05" customHeight="1" x14ac:dyDescent="0.3">
      <c r="A229" s="4" t="s">
        <v>184</v>
      </c>
      <c r="B229" s="354"/>
      <c r="C229" s="279">
        <f>VLOOKUP(A229,'imp-questions'!A:H,5,FALSE)</f>
        <v>3</v>
      </c>
      <c r="D229" s="113" t="str">
        <f>VLOOKUP(A229,'imp-questions'!A:H,6,FALSE)</f>
        <v>すべてのソフトウェア資産と基盤となるインフラストラクチャコンポーネントのライフサイクル状態とサポート状況を定期的に評価し、寿命を予測していますか?</v>
      </c>
      <c r="E229" s="114" t="str">
        <f>CHAR(65+VLOOKUP(A229,'imp-questions'!A:H,8,FALSE))</f>
        <v>L</v>
      </c>
      <c r="F229" s="201"/>
      <c r="G229" s="240">
        <f t="array" aca="1" ref="G229" ca="1">IFERROR(VLOOKUP(INDIRECT("RC[-1]",0),INDIRECT("Ans"&amp;INDIRECT("RC[-2]",0)&amp;"TBL"),2,FALSE),0)</f>
        <v>0</v>
      </c>
      <c r="H229" s="119"/>
      <c r="I229" s="363"/>
      <c r="J229" s="260"/>
      <c r="K229" s="85"/>
      <c r="L229" s="84"/>
      <c r="M229" s="84"/>
      <c r="N229" s="84"/>
      <c r="O229" s="84"/>
      <c r="P229" s="84"/>
      <c r="Q229" s="85"/>
      <c r="R229" s="85"/>
      <c r="S229" s="85"/>
      <c r="T229" s="85"/>
      <c r="U229" s="85"/>
      <c r="V229" s="85"/>
      <c r="W229" s="85"/>
      <c r="X229" s="85"/>
      <c r="Y229" s="85"/>
      <c r="Z229" s="85"/>
    </row>
    <row r="230" spans="1:26" ht="42" customHeight="1" x14ac:dyDescent="0.3">
      <c r="B230" s="357"/>
      <c r="C230" s="241"/>
      <c r="D230" s="235" t="str">
        <f>VLOOKUP(A229,'imp-questions'!A:H,7,FALSE)</f>
        <v>自社の寿命（EOL）管理プロセスは合意されている。
サービスやサポートの中断を防ぐために、製品のタイムラインを顧客やユーザーグループに通知している。
少なくとも年に1回、プロセスをレビューしている。</v>
      </c>
      <c r="E230" s="236"/>
      <c r="F230" s="242"/>
      <c r="G230" s="238"/>
      <c r="H230" s="243"/>
      <c r="I230" s="364"/>
      <c r="J230" s="260"/>
      <c r="K230" s="85"/>
      <c r="L230" s="84"/>
      <c r="M230" s="84"/>
      <c r="N230" s="84"/>
      <c r="O230" s="84"/>
      <c r="P230" s="84"/>
      <c r="Q230" s="85"/>
      <c r="R230" s="85"/>
      <c r="S230" s="85"/>
      <c r="T230" s="85"/>
      <c r="U230" s="85"/>
      <c r="V230" s="85"/>
      <c r="W230" s="85"/>
      <c r="X230" s="85"/>
      <c r="Y230" s="85"/>
      <c r="Z230" s="85"/>
    </row>
  </sheetData>
  <mergeCells count="166">
    <mergeCell ref="I213:I214"/>
    <mergeCell ref="I215:I216"/>
    <mergeCell ref="I218:I219"/>
    <mergeCell ref="I220:I221"/>
    <mergeCell ref="I222:I223"/>
    <mergeCell ref="I225:I226"/>
    <mergeCell ref="I227:I228"/>
    <mergeCell ref="I229:I230"/>
    <mergeCell ref="J18:J19"/>
    <mergeCell ref="J32:J33"/>
    <mergeCell ref="J46:J47"/>
    <mergeCell ref="J61:J62"/>
    <mergeCell ref="J75:J76"/>
    <mergeCell ref="J89:J90"/>
    <mergeCell ref="J104:J105"/>
    <mergeCell ref="J118:J119"/>
    <mergeCell ref="J132:J133"/>
    <mergeCell ref="J147:J148"/>
    <mergeCell ref="J161:J162"/>
    <mergeCell ref="J175:J176"/>
    <mergeCell ref="J190:J191"/>
    <mergeCell ref="J204:J205"/>
    <mergeCell ref="J218:J219"/>
    <mergeCell ref="I192:I193"/>
    <mergeCell ref="I194:I195"/>
    <mergeCell ref="I197:I198"/>
    <mergeCell ref="I199:I200"/>
    <mergeCell ref="I201:I202"/>
    <mergeCell ref="I204:I205"/>
    <mergeCell ref="I206:I207"/>
    <mergeCell ref="I208:I209"/>
    <mergeCell ref="I211:I212"/>
    <mergeCell ref="I170:I171"/>
    <mergeCell ref="I172:I173"/>
    <mergeCell ref="I175:I176"/>
    <mergeCell ref="I177:I178"/>
    <mergeCell ref="I179:I180"/>
    <mergeCell ref="I182:I183"/>
    <mergeCell ref="I184:I185"/>
    <mergeCell ref="I186:I187"/>
    <mergeCell ref="I190:I191"/>
    <mergeCell ref="I149:I150"/>
    <mergeCell ref="I151:I152"/>
    <mergeCell ref="I154:I155"/>
    <mergeCell ref="I156:I157"/>
    <mergeCell ref="I158:I159"/>
    <mergeCell ref="I161:I162"/>
    <mergeCell ref="I163:I164"/>
    <mergeCell ref="I165:I166"/>
    <mergeCell ref="I168:I169"/>
    <mergeCell ref="I127:I128"/>
    <mergeCell ref="I129:I130"/>
    <mergeCell ref="I132:I133"/>
    <mergeCell ref="I134:I135"/>
    <mergeCell ref="I136:I137"/>
    <mergeCell ref="I139:I140"/>
    <mergeCell ref="I141:I142"/>
    <mergeCell ref="I143:I144"/>
    <mergeCell ref="I147:I148"/>
    <mergeCell ref="I75:I76"/>
    <mergeCell ref="I77:I78"/>
    <mergeCell ref="I79:I80"/>
    <mergeCell ref="I82:I83"/>
    <mergeCell ref="I84:I85"/>
    <mergeCell ref="I86:I87"/>
    <mergeCell ref="I89:I90"/>
    <mergeCell ref="I91:I92"/>
    <mergeCell ref="I93:I94"/>
    <mergeCell ref="B175:B180"/>
    <mergeCell ref="B182:B187"/>
    <mergeCell ref="B190:B195"/>
    <mergeCell ref="B197:B202"/>
    <mergeCell ref="B204:B209"/>
    <mergeCell ref="B211:B216"/>
    <mergeCell ref="B218:B223"/>
    <mergeCell ref="B225:B230"/>
    <mergeCell ref="I18:I19"/>
    <mergeCell ref="I20:I21"/>
    <mergeCell ref="I22:I23"/>
    <mergeCell ref="I25:I26"/>
    <mergeCell ref="I27:I28"/>
    <mergeCell ref="I29:I30"/>
    <mergeCell ref="I32:I33"/>
    <mergeCell ref="I34:I35"/>
    <mergeCell ref="I36:I37"/>
    <mergeCell ref="I39:I40"/>
    <mergeCell ref="I41:I42"/>
    <mergeCell ref="I43:I44"/>
    <mergeCell ref="I46:I47"/>
    <mergeCell ref="I48:I49"/>
    <mergeCell ref="I50:I51"/>
    <mergeCell ref="I53:I54"/>
    <mergeCell ref="B188:J188"/>
    <mergeCell ref="B189:D189"/>
    <mergeCell ref="B203:D203"/>
    <mergeCell ref="B217:D217"/>
    <mergeCell ref="B18:B23"/>
    <mergeCell ref="B25:B30"/>
    <mergeCell ref="B32:B37"/>
    <mergeCell ref="B39:B44"/>
    <mergeCell ref="B46:B51"/>
    <mergeCell ref="B53:B58"/>
    <mergeCell ref="B61:B66"/>
    <mergeCell ref="B68:B73"/>
    <mergeCell ref="B75:B80"/>
    <mergeCell ref="B82:B87"/>
    <mergeCell ref="B89:B94"/>
    <mergeCell ref="B96:B101"/>
    <mergeCell ref="B104:B109"/>
    <mergeCell ref="B111:B116"/>
    <mergeCell ref="B118:B123"/>
    <mergeCell ref="B125:B130"/>
    <mergeCell ref="B132:B137"/>
    <mergeCell ref="B139:B144"/>
    <mergeCell ref="B147:B152"/>
    <mergeCell ref="B154:B159"/>
    <mergeCell ref="B88:D88"/>
    <mergeCell ref="B102:J102"/>
    <mergeCell ref="B103:D103"/>
    <mergeCell ref="B117:D117"/>
    <mergeCell ref="B131:D131"/>
    <mergeCell ref="B145:J145"/>
    <mergeCell ref="B146:D146"/>
    <mergeCell ref="B160:D160"/>
    <mergeCell ref="B174:D174"/>
    <mergeCell ref="B161:B166"/>
    <mergeCell ref="B168:B173"/>
    <mergeCell ref="I96:I97"/>
    <mergeCell ref="I98:I99"/>
    <mergeCell ref="I100:I101"/>
    <mergeCell ref="I104:I105"/>
    <mergeCell ref="I106:I107"/>
    <mergeCell ref="I108:I109"/>
    <mergeCell ref="I111:I112"/>
    <mergeCell ref="I113:I114"/>
    <mergeCell ref="I115:I116"/>
    <mergeCell ref="I118:I119"/>
    <mergeCell ref="I120:I121"/>
    <mergeCell ref="I122:I123"/>
    <mergeCell ref="I125:I126"/>
    <mergeCell ref="B12:C12"/>
    <mergeCell ref="B13:C13"/>
    <mergeCell ref="B14:C14"/>
    <mergeCell ref="B16:J16"/>
    <mergeCell ref="B31:D31"/>
    <mergeCell ref="B45:D45"/>
    <mergeCell ref="B59:J59"/>
    <mergeCell ref="B60:D60"/>
    <mergeCell ref="B74:D74"/>
    <mergeCell ref="I55:I56"/>
    <mergeCell ref="I57:I58"/>
    <mergeCell ref="I61:I62"/>
    <mergeCell ref="I63:I64"/>
    <mergeCell ref="I65:I66"/>
    <mergeCell ref="I68:I69"/>
    <mergeCell ref="I70:I71"/>
    <mergeCell ref="I72:I73"/>
    <mergeCell ref="B1:I1"/>
    <mergeCell ref="B3:I3"/>
    <mergeCell ref="B4:I4"/>
    <mergeCell ref="B5:I5"/>
    <mergeCell ref="B6:I6"/>
    <mergeCell ref="B7:I7"/>
    <mergeCell ref="B8:I8"/>
    <mergeCell ref="B10:C10"/>
    <mergeCell ref="B11:C11"/>
  </mergeCells>
  <phoneticPr fontId="42"/>
  <dataValidations count="92">
    <dataValidation type="list" showInputMessage="1" showErrorMessage="1" sqref="F22" xr:uid="{00000000-0002-0000-0200-000000000000}">
      <formula1>G_SM_A_3_1</formula1>
    </dataValidation>
    <dataValidation type="list" showInputMessage="1" showErrorMessage="1" sqref="F18" xr:uid="{00000000-0002-0000-0200-000001000000}">
      <formula1>G_SM_A_1_1</formula1>
    </dataValidation>
    <dataValidation type="list" showInputMessage="1" showErrorMessage="1" sqref="F93" xr:uid="{00000000-0002-0000-0200-000002000000}">
      <formula1>D_SA_A_3_1</formula1>
    </dataValidation>
    <dataValidation type="list" showInputMessage="1" showErrorMessage="1" sqref="F68" xr:uid="{00000000-0002-0000-0200-000003000000}">
      <formula1>D_TA_B_1_1</formula1>
    </dataValidation>
    <dataValidation type="list" showInputMessage="1" showErrorMessage="1" sqref="F179" xr:uid="{00000000-0002-0000-0200-000004000000}">
      <formula1>V_ST_A_3_1</formula1>
    </dataValidation>
    <dataValidation type="list" showInputMessage="1" showErrorMessage="1" sqref="M18:P18" xr:uid="{00000000-0002-0000-0200-000005000000}">
      <formula1>AnswerA</formula1>
    </dataValidation>
    <dataValidation type="list" showInputMessage="1" showErrorMessage="1" sqref="F20" xr:uid="{00000000-0002-0000-0200-000006000000}">
      <formula1>G_SM_A_2_1</formula1>
    </dataValidation>
    <dataValidation type="list" showInputMessage="1" showErrorMessage="1" sqref="F29" xr:uid="{00000000-0002-0000-0200-000007000000}">
      <formula1>G_SM_B_3_1</formula1>
    </dataValidation>
    <dataValidation type="list" showInputMessage="1" showErrorMessage="1" sqref="M20:P20 M22:P22" xr:uid="{00000000-0002-0000-0200-000008000000}">
      <formula1>AnswerB</formula1>
    </dataValidation>
    <dataValidation type="list" showInputMessage="1" showErrorMessage="1" sqref="F91" xr:uid="{00000000-0002-0000-0200-000009000000}">
      <formula1>D_SA_A_2_1</formula1>
    </dataValidation>
    <dataValidation type="list" showInputMessage="1" showErrorMessage="1" sqref="F25" xr:uid="{00000000-0002-0000-0200-00000A000000}">
      <formula1>G_SM_B_1_1</formula1>
    </dataValidation>
    <dataValidation type="list" showInputMessage="1" showErrorMessage="1" sqref="F63" xr:uid="{00000000-0002-0000-0200-00000B000000}">
      <formula1>D_TA_A_2_1</formula1>
    </dataValidation>
    <dataValidation type="list" showInputMessage="1" showErrorMessage="1" sqref="F27" xr:uid="{00000000-0002-0000-0200-00000C000000}">
      <formula1>G_SM_B_2_1</formula1>
    </dataValidation>
    <dataValidation type="list" showInputMessage="1" showErrorMessage="1" sqref="F32" xr:uid="{00000000-0002-0000-0200-00000D000000}">
      <formula1>G_PC_A_1_1</formula1>
    </dataValidation>
    <dataValidation type="list" showInputMessage="1" showErrorMessage="1" sqref="F118" xr:uid="{00000000-0002-0000-0200-00000E000000}">
      <formula1>I_SD_A_1_1</formula1>
    </dataValidation>
    <dataValidation type="list" showInputMessage="1" showErrorMessage="1" sqref="F46" xr:uid="{00000000-0002-0000-0200-00000F000000}">
      <formula1>G_EG_A_1_1</formula1>
    </dataValidation>
    <dataValidation type="list" showInputMessage="1" showErrorMessage="1" sqref="F34" xr:uid="{00000000-0002-0000-0200-000010000000}">
      <formula1>G_PC_A_2_1</formula1>
    </dataValidation>
    <dataValidation type="list" showInputMessage="1" showErrorMessage="1" sqref="F36" xr:uid="{00000000-0002-0000-0200-000011000000}">
      <formula1>G_PC_A_3_1</formula1>
    </dataValidation>
    <dataValidation type="list" showInputMessage="1" showErrorMessage="1" sqref="F96" xr:uid="{00000000-0002-0000-0200-000012000000}">
      <formula1>D_SA_B_1_1</formula1>
    </dataValidation>
    <dataValidation type="list" showInputMessage="1" showErrorMessage="1" sqref="F39" xr:uid="{00000000-0002-0000-0200-000013000000}">
      <formula1>G_PC_B_1_1</formula1>
    </dataValidation>
    <dataValidation type="list" showInputMessage="1" showErrorMessage="1" sqref="F139" xr:uid="{00000000-0002-0000-0200-000014000000}">
      <formula1>I_DM_B_1_1</formula1>
    </dataValidation>
    <dataValidation type="list" showInputMessage="1" showErrorMessage="1" sqref="F82" xr:uid="{00000000-0002-0000-0200-000015000000}">
      <formula1>D_SR_B_1_1</formula1>
    </dataValidation>
    <dataValidation type="list" showInputMessage="1" showErrorMessage="1" sqref="F41" xr:uid="{00000000-0002-0000-0200-000016000000}">
      <formula1>G_PC_B_2_1</formula1>
    </dataValidation>
    <dataValidation type="list" showInputMessage="1" showErrorMessage="1" sqref="F206" xr:uid="{00000000-0002-0000-0200-000017000000}">
      <formula1>O_EM_A_2_1</formula1>
    </dataValidation>
    <dataValidation type="list" showInputMessage="1" showErrorMessage="1" sqref="F120" xr:uid="{00000000-0002-0000-0200-000018000000}">
      <formula1>I_SD_A_2_1</formula1>
    </dataValidation>
    <dataValidation type="list" showInputMessage="1" showErrorMessage="1" sqref="F100" xr:uid="{00000000-0002-0000-0200-000019000000}">
      <formula1>D_SA_B_3_1</formula1>
    </dataValidation>
    <dataValidation type="list" showInputMessage="1" showErrorMessage="1" sqref="F43" xr:uid="{00000000-0002-0000-0200-00001A000000}">
      <formula1>G_PC_B_3_1</formula1>
    </dataValidation>
    <dataValidation type="list" showInputMessage="1" showErrorMessage="1" sqref="F48" xr:uid="{00000000-0002-0000-0200-00001B000000}">
      <formula1>G_EG_A_2_1</formula1>
    </dataValidation>
    <dataValidation type="list" showInputMessage="1" showErrorMessage="1" sqref="F50" xr:uid="{00000000-0002-0000-0200-00001C000000}">
      <formula1>G_EG_A_3_1</formula1>
    </dataValidation>
    <dataValidation type="list" showInputMessage="1" showErrorMessage="1" sqref="F53" xr:uid="{00000000-0002-0000-0200-00001D000000}">
      <formula1>G_EG_B_1_1</formula1>
    </dataValidation>
    <dataValidation type="list" showInputMessage="1" showErrorMessage="1" sqref="F127" xr:uid="{00000000-0002-0000-0200-00001E000000}">
      <formula1>I_SD_B_2_1</formula1>
    </dataValidation>
    <dataValidation type="list" showInputMessage="1" showErrorMessage="1" sqref="F55" xr:uid="{00000000-0002-0000-0200-00001F000000}">
      <formula1>G_EG_B_2_1</formula1>
    </dataValidation>
    <dataValidation type="list" showInputMessage="1" showErrorMessage="1" sqref="F57" xr:uid="{00000000-0002-0000-0200-000020000000}">
      <formula1>G_EG_B_3_1</formula1>
    </dataValidation>
    <dataValidation type="list" showInputMessage="1" showErrorMessage="1" sqref="F61" xr:uid="{00000000-0002-0000-0200-000021000000}">
      <formula1>D_TA_A_1_1</formula1>
    </dataValidation>
    <dataValidation type="list" showInputMessage="1" showErrorMessage="1" sqref="F129" xr:uid="{00000000-0002-0000-0200-000022000000}">
      <formula1>I_SD_B_3_1</formula1>
    </dataValidation>
    <dataValidation type="list" showInputMessage="1" showErrorMessage="1" sqref="F65" xr:uid="{00000000-0002-0000-0200-000023000000}">
      <formula1>D_TA_A_3_1</formula1>
    </dataValidation>
    <dataValidation type="list" showInputMessage="1" showErrorMessage="1" sqref="F158" xr:uid="{00000000-0002-0000-0200-000024000000}">
      <formula1>V_AA_B_3_1</formula1>
    </dataValidation>
    <dataValidation type="list" showInputMessage="1" showErrorMessage="1" sqref="F134" xr:uid="{00000000-0002-0000-0200-000025000000}">
      <formula1>I_DM_A_2_1</formula1>
    </dataValidation>
    <dataValidation type="list" showInputMessage="1" showErrorMessage="1" sqref="F70" xr:uid="{00000000-0002-0000-0200-000026000000}">
      <formula1>D_TA_B_2_1</formula1>
    </dataValidation>
    <dataValidation type="list" showInputMessage="1" showErrorMessage="1" sqref="F72" xr:uid="{00000000-0002-0000-0200-000027000000}">
      <formula1>D_TA_B_3_1</formula1>
    </dataValidation>
    <dataValidation type="list" showInputMessage="1" showErrorMessage="1" sqref="F75" xr:uid="{00000000-0002-0000-0200-000028000000}">
      <formula1>D_SR_A_1_1</formula1>
    </dataValidation>
    <dataValidation type="list" showInputMessage="1" showErrorMessage="1" sqref="F98" xr:uid="{00000000-0002-0000-0200-000029000000}">
      <formula1>D_SA_B_2_1</formula1>
    </dataValidation>
    <dataValidation type="list" showInputMessage="1" showErrorMessage="1" sqref="F77" xr:uid="{00000000-0002-0000-0200-00002A000000}">
      <formula1>D_SR_A_2_1</formula1>
    </dataValidation>
    <dataValidation type="list" showInputMessage="1" showErrorMessage="1" sqref="F79" xr:uid="{00000000-0002-0000-0200-00002B000000}">
      <formula1>D_SR_A_3_1</formula1>
    </dataValidation>
    <dataValidation type="list" showInputMessage="1" showErrorMessage="1" sqref="F84" xr:uid="{00000000-0002-0000-0200-00002C000000}">
      <formula1>D_SR_B_2_1</formula1>
    </dataValidation>
    <dataValidation type="list" showInputMessage="1" showErrorMessage="1" sqref="F86" xr:uid="{00000000-0002-0000-0200-00002D000000}">
      <formula1>D_SR_B_3_1</formula1>
    </dataValidation>
    <dataValidation type="list" showInputMessage="1" showErrorMessage="1" sqref="F89" xr:uid="{00000000-0002-0000-0200-00002E000000}">
      <formula1>D_SA_A_1_1</formula1>
    </dataValidation>
    <dataValidation type="list" showInputMessage="1" showErrorMessage="1" sqref="F156" xr:uid="{00000000-0002-0000-0200-00002F000000}">
      <formula1>V_AA_B_2_1</formula1>
    </dataValidation>
    <dataValidation type="list" showInputMessage="1" showErrorMessage="1" sqref="F104" xr:uid="{00000000-0002-0000-0200-000030000000}">
      <formula1>I_SB_A_1_1</formula1>
    </dataValidation>
    <dataValidation type="list" showInputMessage="1" showErrorMessage="1" sqref="F106" xr:uid="{00000000-0002-0000-0200-000031000000}">
      <formula1>I_SB_A_2_1</formula1>
    </dataValidation>
    <dataValidation type="list" showInputMessage="1" showErrorMessage="1" sqref="F161" xr:uid="{00000000-0002-0000-0200-000032000000}">
      <formula1>V_RT_A_1_1</formula1>
    </dataValidation>
    <dataValidation type="list" showInputMessage="1" showErrorMessage="1" sqref="F108" xr:uid="{00000000-0002-0000-0200-000033000000}">
      <formula1>I_SB_A_3_1</formula1>
    </dataValidation>
    <dataValidation type="list" showInputMessage="1" showErrorMessage="1" sqref="F111" xr:uid="{00000000-0002-0000-0200-000034000000}">
      <formula1>I_SB_B_1_1</formula1>
    </dataValidation>
    <dataValidation type="list" showInputMessage="1" showErrorMessage="1" sqref="F113" xr:uid="{00000000-0002-0000-0200-000035000000}">
      <formula1>I_SB_B_2_1</formula1>
    </dataValidation>
    <dataValidation type="list" showInputMessage="1" showErrorMessage="1" sqref="F115" xr:uid="{00000000-0002-0000-0200-000036000000}">
      <formula1>I_SB_B_3_1</formula1>
    </dataValidation>
    <dataValidation type="list" showInputMessage="1" showErrorMessage="1" sqref="F122" xr:uid="{00000000-0002-0000-0200-000037000000}">
      <formula1>I_SD_A_3_1</formula1>
    </dataValidation>
    <dataValidation type="list" showInputMessage="1" showErrorMessage="1" sqref="F151" xr:uid="{00000000-0002-0000-0200-000038000000}">
      <formula1>V_AA_A_3_1</formula1>
    </dataValidation>
    <dataValidation type="list" showInputMessage="1" showErrorMessage="1" sqref="F125" xr:uid="{00000000-0002-0000-0200-000039000000}">
      <formula1>I_SD_B_1_1</formula1>
    </dataValidation>
    <dataValidation type="list" showInputMessage="1" showErrorMessage="1" sqref="F132" xr:uid="{00000000-0002-0000-0200-00003A000000}">
      <formula1>I_DM_A_1_1</formula1>
    </dataValidation>
    <dataValidation type="list" showInputMessage="1" showErrorMessage="1" sqref="F136" xr:uid="{00000000-0002-0000-0200-00003B000000}">
      <formula1>I_DM_A_3_1</formula1>
    </dataValidation>
    <dataValidation type="list" showInputMessage="1" showErrorMessage="1" sqref="F141" xr:uid="{00000000-0002-0000-0200-00003C000000}">
      <formula1>I_DM_B_2_1</formula1>
    </dataValidation>
    <dataValidation type="list" showInputMessage="1" showErrorMessage="1" sqref="F143" xr:uid="{00000000-0002-0000-0200-00003D000000}">
      <formula1>I_DM_B_3_1</formula1>
    </dataValidation>
    <dataValidation type="list" showInputMessage="1" showErrorMessage="1" sqref="F147" xr:uid="{00000000-0002-0000-0200-00003E000000}">
      <formula1>V_AA_A_1_1</formula1>
    </dataValidation>
    <dataValidation type="list" showInputMessage="1" showErrorMessage="1" sqref="F149" xr:uid="{00000000-0002-0000-0200-00003F000000}">
      <formula1>V_AA_A_2_1</formula1>
    </dataValidation>
    <dataValidation type="list" showInputMessage="1" showErrorMessage="1" sqref="F154" xr:uid="{00000000-0002-0000-0200-000040000000}">
      <formula1>V_AA_B_1_1</formula1>
    </dataValidation>
    <dataValidation type="list" showInputMessage="1" showErrorMessage="1" sqref="F163" xr:uid="{00000000-0002-0000-0200-000041000000}">
      <formula1>V_RT_A_2_1</formula1>
    </dataValidation>
    <dataValidation type="list" showInputMessage="1" showErrorMessage="1" sqref="F165" xr:uid="{00000000-0002-0000-0200-000042000000}">
      <formula1>V_RT_A_3_1</formula1>
    </dataValidation>
    <dataValidation type="list" showInputMessage="1" showErrorMessage="1" sqref="F215" xr:uid="{00000000-0002-0000-0200-000043000000}">
      <formula1>O_EM_B_3_1</formula1>
    </dataValidation>
    <dataValidation type="list" showInputMessage="1" showErrorMessage="1" sqref="F168" xr:uid="{00000000-0002-0000-0200-000044000000}">
      <formula1>V_RT_B_1_1</formula1>
    </dataValidation>
    <dataValidation type="list" showInputMessage="1" showErrorMessage="1" sqref="F220" xr:uid="{00000000-0002-0000-0200-000045000000}">
      <formula1>O_OM_A_2_1</formula1>
    </dataValidation>
    <dataValidation type="list" showInputMessage="1" showErrorMessage="1" sqref="F170" xr:uid="{00000000-0002-0000-0200-000046000000}">
      <formula1>V_RT_B_2_1</formula1>
    </dataValidation>
    <dataValidation type="list" showInputMessage="1" showErrorMessage="1" sqref="F172" xr:uid="{00000000-0002-0000-0200-000047000000}">
      <formula1>V_RT_B_3_1</formula1>
    </dataValidation>
    <dataValidation type="list" showInputMessage="1" showErrorMessage="1" sqref="F175" xr:uid="{00000000-0002-0000-0200-000048000000}">
      <formula1>V_ST_A_1_1</formula1>
    </dataValidation>
    <dataValidation type="list" showInputMessage="1" showErrorMessage="1" sqref="F177" xr:uid="{00000000-0002-0000-0200-000049000000}">
      <formula1>V_ST_A_2_1</formula1>
    </dataValidation>
    <dataValidation type="list" showInputMessage="1" showErrorMessage="1" sqref="F182" xr:uid="{00000000-0002-0000-0200-00004A000000}">
      <formula1>V_ST_B_1_1</formula1>
    </dataValidation>
    <dataValidation type="list" showInputMessage="1" showErrorMessage="1" sqref="F184" xr:uid="{00000000-0002-0000-0200-00004B000000}">
      <formula1>V_ST_B_2_1</formula1>
    </dataValidation>
    <dataValidation type="list" showInputMessage="1" showErrorMessage="1" sqref="F186" xr:uid="{00000000-0002-0000-0200-00004C000000}">
      <formula1>V_ST_B_3_1</formula1>
    </dataValidation>
    <dataValidation type="list" showInputMessage="1" showErrorMessage="1" sqref="F190" xr:uid="{00000000-0002-0000-0200-00004D000000}">
      <formula1>O_IM_A_1_1</formula1>
    </dataValidation>
    <dataValidation type="list" showInputMessage="1" showErrorMessage="1" sqref="F192" xr:uid="{00000000-0002-0000-0200-00004E000000}">
      <formula1>O_IM_A_2_1</formula1>
    </dataValidation>
    <dataValidation type="list" showInputMessage="1" showErrorMessage="1" sqref="F194" xr:uid="{00000000-0002-0000-0200-00004F000000}">
      <formula1>O_IM_A_3_1</formula1>
    </dataValidation>
    <dataValidation type="list" showInputMessage="1" showErrorMessage="1" sqref="F197" xr:uid="{00000000-0002-0000-0200-000050000000}">
      <formula1>O_IM_B_1_1</formula1>
    </dataValidation>
    <dataValidation type="list" showInputMessage="1" showErrorMessage="1" sqref="F199" xr:uid="{00000000-0002-0000-0200-000051000000}">
      <formula1>O_IM_B_2_1</formula1>
    </dataValidation>
    <dataValidation type="list" showInputMessage="1" showErrorMessage="1" sqref="F201" xr:uid="{00000000-0002-0000-0200-000052000000}">
      <formula1>O_IM_B_3_1</formula1>
    </dataValidation>
    <dataValidation type="list" showInputMessage="1" showErrorMessage="1" sqref="F204" xr:uid="{00000000-0002-0000-0200-000053000000}">
      <formula1>O_EM_A_1_1</formula1>
    </dataValidation>
    <dataValidation type="list" showInputMessage="1" showErrorMessage="1" sqref="F208" xr:uid="{00000000-0002-0000-0200-000054000000}">
      <formula1>O_EM_A_3_1</formula1>
    </dataValidation>
    <dataValidation type="list" showInputMessage="1" showErrorMessage="1" sqref="F211" xr:uid="{00000000-0002-0000-0200-000055000000}">
      <formula1>O_EM_B_1_1</formula1>
    </dataValidation>
    <dataValidation type="list" showInputMessage="1" showErrorMessage="1" sqref="F213" xr:uid="{00000000-0002-0000-0200-000056000000}">
      <formula1>O_EM_B_2_1</formula1>
    </dataValidation>
    <dataValidation type="list" showInputMessage="1" showErrorMessage="1" sqref="F218" xr:uid="{00000000-0002-0000-0200-000057000000}">
      <formula1>O_OM_A_1_1</formula1>
    </dataValidation>
    <dataValidation type="list" showInputMessage="1" showErrorMessage="1" sqref="F222" xr:uid="{00000000-0002-0000-0200-000058000000}">
      <formula1>O_OM_A_3_1</formula1>
    </dataValidation>
    <dataValidation type="list" showInputMessage="1" showErrorMessage="1" sqref="F225" xr:uid="{00000000-0002-0000-0200-000059000000}">
      <formula1>O_OM_B_1_1</formula1>
    </dataValidation>
    <dataValidation type="list" showInputMessage="1" showErrorMessage="1" sqref="F227" xr:uid="{00000000-0002-0000-0200-00005A000000}">
      <formula1>O_OM_B_2_1</formula1>
    </dataValidation>
    <dataValidation type="list" showInputMessage="1" showErrorMessage="1" sqref="F229" xr:uid="{00000000-0002-0000-0200-00005B000000}">
      <formula1>O_OM_B_3_1</formula1>
    </dataValidation>
  </dataValidations>
  <pageMargins left="0.75" right="0.75" top="1" bottom="1" header="0.5" footer="0.5"/>
  <pageSetup paperSize="9" scale="10" firstPageNumber="0" fitToWidth="0" fitToHeight="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144"/>
  <sheetViews>
    <sheetView showGridLines="0" workbookViewId="0">
      <selection sqref="A1:J1"/>
    </sheetView>
  </sheetViews>
  <sheetFormatPr defaultColWidth="8.77734375" defaultRowHeight="14.4" x14ac:dyDescent="0.3"/>
  <cols>
    <col min="1" max="1" width="14.88671875" style="4" customWidth="1"/>
    <col min="2" max="2" width="24.77734375" style="4" customWidth="1"/>
    <col min="3" max="3" width="9.21875" style="4" customWidth="1"/>
    <col min="4" max="6" width="6.6640625" style="4" customWidth="1"/>
    <col min="7" max="7" width="15" style="4" hidden="1" customWidth="1"/>
    <col min="8" max="8" width="9.21875" style="4" customWidth="1"/>
    <col min="9" max="10" width="15" style="4" customWidth="1"/>
    <col min="11" max="11" width="7.33203125" style="4" customWidth="1"/>
    <col min="12" max="14" width="15" style="4" customWidth="1"/>
    <col min="15" max="19" width="8.77734375" style="4"/>
    <col min="20" max="20" width="14.6640625" style="4" customWidth="1"/>
    <col min="21" max="21" width="24.6640625" style="4" customWidth="1"/>
    <col min="22" max="22" width="10.21875" style="4" customWidth="1"/>
    <col min="23" max="24" width="10.44140625" style="4" customWidth="1"/>
    <col min="25" max="25" width="9.33203125" style="4" customWidth="1"/>
    <col min="26" max="16384" width="8.77734375" style="4"/>
  </cols>
  <sheetData>
    <row r="1" spans="1:26" ht="25.5" customHeight="1" x14ac:dyDescent="0.3">
      <c r="A1" s="382" t="str">
        <f>CONCATENATE("SAMM 評価スコアカード: ",C5," , ",C6)</f>
        <v xml:space="preserve">SAMM 評価スコアカード:  , </v>
      </c>
      <c r="B1" s="309"/>
      <c r="C1" s="309"/>
      <c r="D1" s="309"/>
      <c r="E1" s="309"/>
      <c r="F1" s="309"/>
      <c r="G1" s="309"/>
      <c r="H1" s="309"/>
      <c r="I1" s="309"/>
      <c r="J1" s="309"/>
      <c r="K1" s="85"/>
      <c r="L1" s="85"/>
      <c r="M1" s="85"/>
      <c r="N1" s="85"/>
    </row>
    <row r="2" spans="1:26" ht="12.75" customHeight="1" x14ac:dyDescent="0.3">
      <c r="A2" s="203"/>
      <c r="B2" s="203"/>
      <c r="C2" s="203"/>
      <c r="D2" s="203"/>
      <c r="E2" s="203"/>
      <c r="F2" s="203"/>
      <c r="G2" s="203"/>
      <c r="H2" s="203"/>
      <c r="I2" s="203"/>
      <c r="J2" s="203"/>
      <c r="K2" s="85"/>
      <c r="L2" s="85"/>
      <c r="M2" s="85"/>
      <c r="N2" s="85"/>
    </row>
    <row r="3" spans="1:26" ht="54" customHeight="1" x14ac:dyDescent="0.3">
      <c r="A3" s="383" t="s">
        <v>185</v>
      </c>
      <c r="B3" s="384"/>
      <c r="C3" s="384"/>
      <c r="D3" s="384"/>
      <c r="E3" s="384"/>
      <c r="F3" s="384"/>
      <c r="G3" s="384"/>
      <c r="H3" s="384"/>
      <c r="I3" s="384"/>
      <c r="J3" s="384"/>
      <c r="K3" s="385"/>
      <c r="L3" s="85"/>
      <c r="M3" s="85"/>
      <c r="N3" s="85"/>
    </row>
    <row r="4" spans="1:26" ht="12.75" customHeight="1" x14ac:dyDescent="0.3">
      <c r="A4" s="204"/>
      <c r="B4" s="204"/>
      <c r="C4" s="204"/>
      <c r="D4" s="204"/>
      <c r="E4" s="204"/>
      <c r="F4" s="204"/>
      <c r="G4" s="204"/>
      <c r="H4" s="204"/>
      <c r="I4" s="204"/>
      <c r="J4" s="204"/>
      <c r="K4" s="85"/>
      <c r="L4" s="85"/>
      <c r="M4" s="85"/>
      <c r="N4" s="85"/>
    </row>
    <row r="5" spans="1:26" ht="12.75" customHeight="1" x14ac:dyDescent="0.3">
      <c r="A5" s="386" t="str">
        <f>Interview!B10</f>
        <v>組織名:</v>
      </c>
      <c r="B5" s="309"/>
      <c r="C5" s="387" t="str">
        <f>IF(ISBLANK(Interview!D10),"",Interview!D10)</f>
        <v/>
      </c>
      <c r="D5" s="309"/>
      <c r="E5" s="309"/>
      <c r="F5" s="309"/>
      <c r="G5" s="85"/>
      <c r="H5" s="85"/>
      <c r="I5" s="85"/>
      <c r="J5" s="85"/>
      <c r="K5" s="85"/>
      <c r="L5" s="85"/>
      <c r="M5" s="85"/>
      <c r="N5" s="85"/>
    </row>
    <row r="6" spans="1:26" ht="12.75" customHeight="1" x14ac:dyDescent="0.3">
      <c r="A6" s="386" t="str">
        <f>Interview!B11</f>
        <v>ﾁｰﾑ/ｱﾌﾟﾘｹｰｼｮﾝ名:</v>
      </c>
      <c r="B6" s="309"/>
      <c r="C6" s="387" t="str">
        <f>IF(ISBLANK(Interview!D11),"",Interview!D11)</f>
        <v/>
      </c>
      <c r="D6" s="309"/>
      <c r="E6" s="309"/>
      <c r="F6" s="309"/>
      <c r="G6" s="85"/>
      <c r="H6" s="85"/>
      <c r="I6" s="85"/>
      <c r="J6" s="85"/>
      <c r="K6" s="85"/>
      <c r="L6" s="85"/>
      <c r="M6" s="85"/>
      <c r="N6" s="85"/>
    </row>
    <row r="7" spans="1:26" ht="12.75" customHeight="1" x14ac:dyDescent="0.3">
      <c r="A7" s="386" t="str">
        <f>Interview!B12</f>
        <v>インタビュー実施日:</v>
      </c>
      <c r="B7" s="309"/>
      <c r="C7" s="388" t="str">
        <f>IF(ISBLANK(Interview!D12),"",Interview!D12)</f>
        <v/>
      </c>
      <c r="D7" s="309"/>
      <c r="E7" s="309"/>
      <c r="F7" s="309"/>
      <c r="G7" s="85"/>
      <c r="H7" s="85"/>
      <c r="I7" s="85"/>
      <c r="J7" s="85"/>
      <c r="K7" s="85"/>
      <c r="L7" s="85"/>
      <c r="M7" s="85"/>
      <c r="N7" s="85"/>
    </row>
    <row r="8" spans="1:26" ht="12.75" customHeight="1" x14ac:dyDescent="0.3">
      <c r="A8" s="386" t="str">
        <f>Interview!B13</f>
        <v xml:space="preserve">チームリーダー: </v>
      </c>
      <c r="B8" s="309"/>
      <c r="C8" s="387" t="str">
        <f>IF(ISBLANK(Interview!D13),"",Interview!D13)</f>
        <v/>
      </c>
      <c r="D8" s="309"/>
      <c r="E8" s="309"/>
      <c r="F8" s="309"/>
      <c r="G8" s="85"/>
      <c r="H8" s="85"/>
      <c r="I8" s="85"/>
      <c r="J8" s="85"/>
      <c r="K8" s="85"/>
      <c r="L8" s="85"/>
      <c r="M8" s="85"/>
      <c r="N8" s="85"/>
    </row>
    <row r="9" spans="1:26" ht="12.75" customHeight="1" x14ac:dyDescent="0.3">
      <c r="A9" s="386" t="str">
        <f>Interview!B14</f>
        <v>協力者:</v>
      </c>
      <c r="B9" s="309"/>
      <c r="C9" s="389" t="str">
        <f>IF(ISBLANK(Interview!D14),"",Interview!D14)</f>
        <v/>
      </c>
      <c r="D9" s="309"/>
      <c r="E9" s="309"/>
      <c r="F9" s="309"/>
      <c r="G9" s="309"/>
      <c r="H9" s="309"/>
      <c r="I9" s="309"/>
      <c r="J9" s="85"/>
      <c r="K9" s="85"/>
      <c r="L9" s="85"/>
      <c r="M9" s="85"/>
      <c r="N9" s="85"/>
    </row>
    <row r="10" spans="1:26" ht="12.75" customHeight="1" x14ac:dyDescent="0.3">
      <c r="A10" s="205"/>
      <c r="B10" s="85"/>
      <c r="C10" s="85"/>
      <c r="D10" s="85"/>
      <c r="E10" s="85"/>
      <c r="F10" s="85"/>
      <c r="G10" s="85"/>
      <c r="H10" s="85"/>
      <c r="I10" s="85"/>
      <c r="J10" s="85"/>
      <c r="K10" s="85"/>
      <c r="L10" s="85"/>
      <c r="M10" s="85"/>
      <c r="N10" s="85"/>
    </row>
    <row r="11" spans="1:26" ht="25.05" customHeight="1" x14ac:dyDescent="0.3">
      <c r="A11" s="390" t="s">
        <v>186</v>
      </c>
      <c r="B11" s="384"/>
      <c r="C11" s="384"/>
      <c r="D11" s="384"/>
      <c r="E11" s="384"/>
      <c r="F11" s="384"/>
      <c r="G11" s="384"/>
      <c r="H11" s="384"/>
      <c r="I11" s="384"/>
      <c r="J11" s="385"/>
      <c r="K11" s="85"/>
      <c r="L11" s="390" t="s">
        <v>186</v>
      </c>
      <c r="M11" s="384"/>
      <c r="N11" s="384"/>
      <c r="O11" s="384"/>
      <c r="P11" s="384"/>
      <c r="Q11" s="384"/>
      <c r="R11" s="385"/>
      <c r="T11" s="391" t="s">
        <v>186</v>
      </c>
      <c r="U11" s="384"/>
      <c r="V11" s="384"/>
      <c r="W11" s="384"/>
      <c r="X11" s="384"/>
      <c r="Y11" s="384"/>
      <c r="Z11" s="385"/>
    </row>
    <row r="12" spans="1:26" ht="12.75" customHeight="1" x14ac:dyDescent="0.3">
      <c r="A12" s="203"/>
      <c r="B12" s="203"/>
      <c r="C12" s="203"/>
      <c r="D12" s="392" t="s">
        <v>187</v>
      </c>
      <c r="E12" s="393"/>
      <c r="F12" s="394"/>
      <c r="G12" s="85"/>
      <c r="H12" s="85"/>
      <c r="I12" s="85"/>
      <c r="J12" s="85"/>
      <c r="K12" s="85"/>
      <c r="L12" s="85"/>
      <c r="M12" s="85"/>
      <c r="N12" s="85"/>
    </row>
    <row r="13" spans="1:26" ht="25.05" customHeight="1" x14ac:dyDescent="0.3">
      <c r="A13" s="206" t="s">
        <v>188</v>
      </c>
      <c r="B13" s="206" t="s">
        <v>189</v>
      </c>
      <c r="C13" s="206" t="s">
        <v>190</v>
      </c>
      <c r="D13" s="207">
        <v>1</v>
      </c>
      <c r="E13" s="207">
        <v>2</v>
      </c>
      <c r="F13" s="207">
        <v>3</v>
      </c>
      <c r="G13" s="208" t="s">
        <v>191</v>
      </c>
      <c r="H13" s="209"/>
      <c r="I13" s="206" t="s">
        <v>188</v>
      </c>
      <c r="J13" s="206" t="s">
        <v>190</v>
      </c>
      <c r="L13" s="85"/>
      <c r="M13" s="85"/>
      <c r="N13" s="85"/>
      <c r="V13" s="4" t="str">
        <f>T14</f>
        <v>ガバナンス</v>
      </c>
      <c r="W13" s="4" t="str">
        <f>T17</f>
        <v>設計</v>
      </c>
      <c r="X13" s="4" t="str">
        <f>T20</f>
        <v>実装</v>
      </c>
      <c r="Y13" s="4" t="str">
        <f>T23</f>
        <v>検証</v>
      </c>
      <c r="Z13" s="4" t="str">
        <f>T26</f>
        <v>運用</v>
      </c>
    </row>
    <row r="14" spans="1:26" ht="25.05" customHeight="1" x14ac:dyDescent="0.3">
      <c r="A14" s="210" t="str">
        <f>Interview!$B$16</f>
        <v>ガバナンス</v>
      </c>
      <c r="B14" s="211" t="str">
        <f>Interview!$D$17</f>
        <v>戦略と指標</v>
      </c>
      <c r="C14" s="212">
        <f ca="1">Interview!$J$18</f>
        <v>0</v>
      </c>
      <c r="D14" s="212">
        <f ca="1">Interview!H18</f>
        <v>0</v>
      </c>
      <c r="E14" s="212">
        <f ca="1">Interview!H20</f>
        <v>0</v>
      </c>
      <c r="F14" s="212">
        <f ca="1">Interview!H22</f>
        <v>0</v>
      </c>
      <c r="G14" s="213">
        <f t="shared" ref="G14:G19" ca="1" si="0">(((((IF((C14="0+"),0.5,0)+IF((C14=1),1,0))+IF((C14="1+"),1.5,0))+IF((C14=2),2,0))+IF((C14="2+"),2.5,0))+IF((C14=3),3,0))+IF((C14="3+"),3.5,0)</f>
        <v>0</v>
      </c>
      <c r="H14" s="214"/>
      <c r="I14" s="210" t="str">
        <f>A14</f>
        <v>ガバナンス</v>
      </c>
      <c r="J14" s="212">
        <f ca="1">AVERAGE(C14:C16)</f>
        <v>0</v>
      </c>
      <c r="L14" s="85"/>
      <c r="M14" s="85"/>
      <c r="N14" s="85"/>
      <c r="T14" s="210" t="str">
        <f t="shared" ref="T14:T28" si="1">A14</f>
        <v>ガバナンス</v>
      </c>
      <c r="U14" s="211" t="str">
        <f t="shared" ref="U14:U28" si="2">B14</f>
        <v>戦略と指標</v>
      </c>
      <c r="V14" s="212">
        <f ca="1">C14</f>
        <v>0</v>
      </c>
      <c r="W14" s="212">
        <v>0</v>
      </c>
      <c r="X14" s="212">
        <v>0</v>
      </c>
      <c r="Y14" s="212">
        <v>0</v>
      </c>
      <c r="Z14" s="212">
        <v>0</v>
      </c>
    </row>
    <row r="15" spans="1:26" ht="25.05" customHeight="1" x14ac:dyDescent="0.3">
      <c r="A15" s="210" t="str">
        <f>Interview!$B$16</f>
        <v>ガバナンス</v>
      </c>
      <c r="B15" s="211" t="str">
        <f>Interview!$B$31</f>
        <v>ポリシーとコンプライアンス</v>
      </c>
      <c r="C15" s="212">
        <f ca="1">Interview!$J$32</f>
        <v>0</v>
      </c>
      <c r="D15" s="212">
        <f ca="1">Interview!H32</f>
        <v>0</v>
      </c>
      <c r="E15" s="212">
        <f ca="1">Interview!H34</f>
        <v>0</v>
      </c>
      <c r="F15" s="212">
        <f ca="1">Interview!H36</f>
        <v>0</v>
      </c>
      <c r="G15" s="213">
        <f t="shared" ca="1" si="0"/>
        <v>0</v>
      </c>
      <c r="H15" s="214"/>
      <c r="I15" s="215" t="str">
        <f>A17</f>
        <v>設計</v>
      </c>
      <c r="J15" s="212">
        <f ca="1">AVERAGE(C17:C19)</f>
        <v>0</v>
      </c>
      <c r="L15" s="85"/>
      <c r="M15" s="85"/>
      <c r="N15" s="85"/>
      <c r="T15" s="210" t="str">
        <f t="shared" si="1"/>
        <v>ガバナンス</v>
      </c>
      <c r="U15" s="211" t="str">
        <f t="shared" si="2"/>
        <v>ポリシーとコンプライアンス</v>
      </c>
      <c r="V15" s="212">
        <f ca="1">C15</f>
        <v>0</v>
      </c>
      <c r="W15" s="212">
        <v>0</v>
      </c>
      <c r="X15" s="212">
        <v>0</v>
      </c>
      <c r="Y15" s="212">
        <v>0</v>
      </c>
      <c r="Z15" s="212">
        <v>0</v>
      </c>
    </row>
    <row r="16" spans="1:26" ht="25.05" customHeight="1" x14ac:dyDescent="0.3">
      <c r="A16" s="210" t="str">
        <f>Interview!$B$16</f>
        <v>ガバナンス</v>
      </c>
      <c r="B16" s="211" t="str">
        <f>Interview!$B$45</f>
        <v>教育とガイダンス</v>
      </c>
      <c r="C16" s="212">
        <f ca="1">Interview!$J$46</f>
        <v>0</v>
      </c>
      <c r="D16" s="212">
        <f ca="1">Interview!H46</f>
        <v>0</v>
      </c>
      <c r="E16" s="212">
        <f ca="1">Interview!H48</f>
        <v>0</v>
      </c>
      <c r="F16" s="212">
        <f ca="1">Interview!H50</f>
        <v>0</v>
      </c>
      <c r="G16" s="213">
        <f t="shared" ca="1" si="0"/>
        <v>0</v>
      </c>
      <c r="H16" s="214"/>
      <c r="I16" s="217" t="str">
        <f>A20</f>
        <v>実装</v>
      </c>
      <c r="J16" s="212">
        <f ca="1">AVERAGE(C20:C22)</f>
        <v>0</v>
      </c>
      <c r="L16" s="85"/>
      <c r="M16" s="85"/>
      <c r="N16" s="85"/>
      <c r="T16" s="210" t="str">
        <f t="shared" si="1"/>
        <v>ガバナンス</v>
      </c>
      <c r="U16" s="211" t="str">
        <f t="shared" si="2"/>
        <v>教育とガイダンス</v>
      </c>
      <c r="V16" s="212">
        <f ca="1">C16</f>
        <v>0</v>
      </c>
      <c r="W16" s="212">
        <v>0</v>
      </c>
      <c r="X16" s="212">
        <v>0</v>
      </c>
      <c r="Y16" s="212">
        <v>0</v>
      </c>
      <c r="Z16" s="212">
        <v>0</v>
      </c>
    </row>
    <row r="17" spans="1:26" ht="25.05" customHeight="1" x14ac:dyDescent="0.3">
      <c r="A17" s="215" t="str">
        <f>Interview!$B$59</f>
        <v>設計</v>
      </c>
      <c r="B17" s="216" t="str">
        <f>Interview!$B$60</f>
        <v>脅威の評価</v>
      </c>
      <c r="C17" s="212">
        <f ca="1">Interview!$J$61</f>
        <v>0</v>
      </c>
      <c r="D17" s="212">
        <f ca="1">Interview!H61</f>
        <v>0</v>
      </c>
      <c r="E17" s="212">
        <f ca="1">Interview!H63</f>
        <v>0</v>
      </c>
      <c r="F17" s="212">
        <f ca="1">Interview!H65</f>
        <v>0</v>
      </c>
      <c r="G17" s="213">
        <f t="shared" ca="1" si="0"/>
        <v>0</v>
      </c>
      <c r="H17" s="214"/>
      <c r="I17" s="219" t="str">
        <f>A23</f>
        <v>検証</v>
      </c>
      <c r="J17" s="212">
        <f ca="1">AVERAGE(C23:C25)</f>
        <v>0</v>
      </c>
      <c r="L17" s="85"/>
      <c r="M17" s="85"/>
      <c r="N17" s="85"/>
      <c r="T17" s="215" t="str">
        <f t="shared" si="1"/>
        <v>設計</v>
      </c>
      <c r="U17" s="216" t="str">
        <f t="shared" si="2"/>
        <v>脅威の評価</v>
      </c>
      <c r="V17" s="212">
        <v>0</v>
      </c>
      <c r="W17" s="212">
        <f ca="1">C17</f>
        <v>0</v>
      </c>
      <c r="X17" s="212">
        <v>0</v>
      </c>
      <c r="Y17" s="212">
        <v>0</v>
      </c>
      <c r="Z17" s="212">
        <v>0</v>
      </c>
    </row>
    <row r="18" spans="1:26" ht="25.05" customHeight="1" x14ac:dyDescent="0.3">
      <c r="A18" s="215" t="str">
        <f>Interview!$B$59</f>
        <v>設計</v>
      </c>
      <c r="B18" s="216" t="str">
        <f>Interview!$B$74</f>
        <v>セキュリティ要件</v>
      </c>
      <c r="C18" s="212">
        <f ca="1">Interview!$J$75</f>
        <v>0</v>
      </c>
      <c r="D18" s="212">
        <f ca="1">Interview!H75</f>
        <v>0</v>
      </c>
      <c r="E18" s="212">
        <f ca="1">Interview!H77</f>
        <v>0</v>
      </c>
      <c r="F18" s="212">
        <f ca="1">Interview!H79</f>
        <v>0</v>
      </c>
      <c r="G18" s="213">
        <f t="shared" ca="1" si="0"/>
        <v>0</v>
      </c>
      <c r="H18" s="214"/>
      <c r="I18" s="221" t="str">
        <f>A26</f>
        <v>運用</v>
      </c>
      <c r="J18" s="212">
        <f ca="1">AVERAGE(C26:C28)</f>
        <v>0</v>
      </c>
      <c r="K18" s="85"/>
      <c r="L18" s="85"/>
      <c r="M18" s="85"/>
      <c r="N18" s="85"/>
      <c r="T18" s="215" t="str">
        <f t="shared" si="1"/>
        <v>設計</v>
      </c>
      <c r="U18" s="216" t="str">
        <f t="shared" si="2"/>
        <v>セキュリティ要件</v>
      </c>
      <c r="V18" s="212">
        <v>0</v>
      </c>
      <c r="W18" s="212">
        <f ca="1">C18</f>
        <v>0</v>
      </c>
      <c r="X18" s="212">
        <v>0</v>
      </c>
      <c r="Y18" s="212">
        <v>0</v>
      </c>
      <c r="Z18" s="212">
        <v>0</v>
      </c>
    </row>
    <row r="19" spans="1:26" ht="25.05" customHeight="1" x14ac:dyDescent="0.3">
      <c r="A19" s="215" t="str">
        <f>Interview!$B$59</f>
        <v>設計</v>
      </c>
      <c r="B19" s="216" t="str">
        <f>Interview!$B$88</f>
        <v>安全なアーキテクチャ</v>
      </c>
      <c r="C19" s="212">
        <f ca="1">Interview!$J$89</f>
        <v>0</v>
      </c>
      <c r="D19" s="212">
        <f ca="1">Interview!H89</f>
        <v>0</v>
      </c>
      <c r="E19" s="212">
        <f ca="1">Interview!H91</f>
        <v>0</v>
      </c>
      <c r="F19" s="212">
        <f ca="1">Interview!H93</f>
        <v>0</v>
      </c>
      <c r="G19" s="213">
        <f t="shared" ca="1" si="0"/>
        <v>0</v>
      </c>
      <c r="H19" s="214"/>
      <c r="I19" s="223" t="s">
        <v>192</v>
      </c>
      <c r="J19" s="212">
        <f ca="1">AVERAGE(J14:J18)</f>
        <v>0</v>
      </c>
      <c r="K19" s="85"/>
      <c r="L19" s="85"/>
      <c r="M19" s="85"/>
      <c r="N19" s="85"/>
      <c r="T19" s="215" t="str">
        <f t="shared" si="1"/>
        <v>設計</v>
      </c>
      <c r="U19" s="216" t="str">
        <f t="shared" si="2"/>
        <v>安全なアーキテクチャ</v>
      </c>
      <c r="V19" s="212">
        <v>0</v>
      </c>
      <c r="W19" s="212">
        <f ca="1">C19</f>
        <v>0</v>
      </c>
      <c r="X19" s="212">
        <v>0</v>
      </c>
      <c r="Y19" s="212">
        <v>0</v>
      </c>
      <c r="Z19" s="212">
        <v>0</v>
      </c>
    </row>
    <row r="20" spans="1:26" ht="25.05" customHeight="1" x14ac:dyDescent="0.3">
      <c r="A20" s="217" t="str">
        <f>Interview!$B$102</f>
        <v>実装</v>
      </c>
      <c r="B20" s="218" t="str">
        <f>Interview!$B$103</f>
        <v>安全なビルド</v>
      </c>
      <c r="C20" s="212">
        <f ca="1">Interview!$J$104</f>
        <v>0</v>
      </c>
      <c r="D20" s="212">
        <f ca="1">Interview!H104</f>
        <v>0</v>
      </c>
      <c r="E20" s="212">
        <f ca="1">Interview!H106</f>
        <v>0</v>
      </c>
      <c r="F20" s="212">
        <f ca="1">Interview!H108</f>
        <v>0</v>
      </c>
      <c r="G20" s="213"/>
      <c r="H20" s="214"/>
      <c r="I20" s="85"/>
      <c r="J20" s="85"/>
      <c r="K20" s="85"/>
      <c r="L20" s="85"/>
      <c r="M20" s="85"/>
      <c r="N20" s="85"/>
      <c r="T20" s="217" t="str">
        <f t="shared" si="1"/>
        <v>実装</v>
      </c>
      <c r="U20" s="224" t="str">
        <f t="shared" si="2"/>
        <v>安全なビルド</v>
      </c>
      <c r="V20" s="212">
        <v>0</v>
      </c>
      <c r="W20" s="212">
        <v>0</v>
      </c>
      <c r="X20" s="212">
        <f ca="1">C20</f>
        <v>0</v>
      </c>
      <c r="Y20" s="212">
        <v>0</v>
      </c>
      <c r="Z20" s="212">
        <v>0</v>
      </c>
    </row>
    <row r="21" spans="1:26" ht="25.05" customHeight="1" x14ac:dyDescent="0.3">
      <c r="A21" s="217" t="str">
        <f>Interview!$B$102</f>
        <v>実装</v>
      </c>
      <c r="B21" s="218" t="str">
        <f>Interview!$B$117</f>
        <v>安全なデプロイ</v>
      </c>
      <c r="C21" s="212">
        <f ca="1">Interview!$J$118</f>
        <v>0</v>
      </c>
      <c r="D21" s="212">
        <f ca="1">Interview!H118</f>
        <v>0</v>
      </c>
      <c r="E21" s="212">
        <f ca="1">Interview!H120</f>
        <v>0</v>
      </c>
      <c r="F21" s="212">
        <f ca="1">Interview!H122</f>
        <v>0</v>
      </c>
      <c r="G21" s="213"/>
      <c r="H21" s="214"/>
      <c r="I21" s="85"/>
      <c r="J21" s="85"/>
      <c r="K21" s="85"/>
      <c r="L21" s="85"/>
      <c r="M21" s="85"/>
      <c r="N21" s="85"/>
      <c r="T21" s="217" t="str">
        <f t="shared" si="1"/>
        <v>実装</v>
      </c>
      <c r="U21" s="224" t="str">
        <f t="shared" si="2"/>
        <v>安全なデプロイ</v>
      </c>
      <c r="V21" s="212">
        <v>0</v>
      </c>
      <c r="W21" s="212">
        <v>0</v>
      </c>
      <c r="X21" s="212">
        <f ca="1">C21</f>
        <v>0</v>
      </c>
      <c r="Y21" s="212">
        <v>0</v>
      </c>
      <c r="Z21" s="212">
        <v>0</v>
      </c>
    </row>
    <row r="22" spans="1:26" ht="25.05" customHeight="1" x14ac:dyDescent="0.3">
      <c r="A22" s="217" t="str">
        <f>Interview!$B$102</f>
        <v>実装</v>
      </c>
      <c r="B22" s="218" t="str">
        <f>Interview!$B$131</f>
        <v>不具合の管理</v>
      </c>
      <c r="C22" s="212">
        <f ca="1">Interview!$J$132</f>
        <v>0</v>
      </c>
      <c r="D22" s="212">
        <f ca="1">Interview!H132</f>
        <v>0</v>
      </c>
      <c r="E22" s="212">
        <f ca="1">Interview!H134</f>
        <v>0</v>
      </c>
      <c r="F22" s="212">
        <f ca="1">Interview!H136</f>
        <v>0</v>
      </c>
      <c r="G22" s="213"/>
      <c r="H22" s="214"/>
      <c r="I22" s="85"/>
      <c r="J22" s="85"/>
      <c r="K22" s="85"/>
      <c r="L22" s="85"/>
      <c r="M22" s="85"/>
      <c r="N22" s="85"/>
      <c r="T22" s="217" t="str">
        <f t="shared" si="1"/>
        <v>実装</v>
      </c>
      <c r="U22" s="224" t="str">
        <f t="shared" si="2"/>
        <v>不具合の管理</v>
      </c>
      <c r="V22" s="212">
        <v>0</v>
      </c>
      <c r="W22" s="212">
        <v>0</v>
      </c>
      <c r="X22" s="212">
        <f ca="1">C22</f>
        <v>0</v>
      </c>
      <c r="Y22" s="212">
        <v>0</v>
      </c>
      <c r="Z22" s="212">
        <v>0</v>
      </c>
    </row>
    <row r="23" spans="1:26" ht="25.05" customHeight="1" x14ac:dyDescent="0.3">
      <c r="A23" s="219" t="str">
        <f>Interview!$B$145</f>
        <v>検証</v>
      </c>
      <c r="B23" s="220" t="str">
        <f>Interview!$B$146</f>
        <v>アーキテクチャの評価</v>
      </c>
      <c r="C23" s="212">
        <f ca="1">Interview!$J$147</f>
        <v>0</v>
      </c>
      <c r="D23" s="212">
        <f ca="1">Interview!H147</f>
        <v>0</v>
      </c>
      <c r="E23" s="212">
        <f ca="1">Interview!H149</f>
        <v>0</v>
      </c>
      <c r="F23" s="212">
        <f ca="1">Interview!H151</f>
        <v>0</v>
      </c>
      <c r="G23" s="213">
        <f t="shared" ref="G23:G28" ca="1" si="3">(((((IF((C23="0+"),0.5,0)+IF((C23=1),1,0))+IF((C23="1+"),1.5,0))+IF((C23=2),2,0))+IF((C23="2+"),2.5,0))+IF((C23=3),3,0))+IF((C23="3+"),3.5,0)</f>
        <v>0</v>
      </c>
      <c r="H23" s="214"/>
      <c r="I23" s="85"/>
      <c r="J23" s="85"/>
      <c r="K23" s="85"/>
      <c r="L23" s="85"/>
      <c r="M23" s="85"/>
      <c r="N23" s="85"/>
      <c r="T23" s="219" t="str">
        <f t="shared" si="1"/>
        <v>検証</v>
      </c>
      <c r="U23" s="220" t="str">
        <f t="shared" si="2"/>
        <v>アーキテクチャの評価</v>
      </c>
      <c r="V23" s="212">
        <v>0</v>
      </c>
      <c r="W23" s="212">
        <v>0</v>
      </c>
      <c r="X23" s="212">
        <v>0</v>
      </c>
      <c r="Y23" s="212">
        <f ca="1">C23</f>
        <v>0</v>
      </c>
      <c r="Z23" s="212">
        <v>0</v>
      </c>
    </row>
    <row r="24" spans="1:26" ht="25.05" customHeight="1" x14ac:dyDescent="0.3">
      <c r="A24" s="219" t="str">
        <f>Interview!$B$145</f>
        <v>検証</v>
      </c>
      <c r="B24" s="220" t="str">
        <f>Interview!$B$160</f>
        <v>要件のテスト</v>
      </c>
      <c r="C24" s="212">
        <f ca="1">Interview!$J$161</f>
        <v>0</v>
      </c>
      <c r="D24" s="212">
        <f ca="1">Interview!H161</f>
        <v>0</v>
      </c>
      <c r="E24" s="212">
        <f ca="1">Interview!H163</f>
        <v>0</v>
      </c>
      <c r="F24" s="212">
        <f ca="1">Interview!H165</f>
        <v>0</v>
      </c>
      <c r="G24" s="213">
        <f t="shared" ca="1" si="3"/>
        <v>0</v>
      </c>
      <c r="H24" s="214"/>
      <c r="I24" s="85"/>
      <c r="J24" s="85"/>
      <c r="K24" s="85"/>
      <c r="L24" s="85"/>
      <c r="M24" s="85"/>
      <c r="N24" s="85"/>
      <c r="T24" s="219" t="str">
        <f t="shared" si="1"/>
        <v>検証</v>
      </c>
      <c r="U24" s="220" t="str">
        <f t="shared" si="2"/>
        <v>要件のテスト</v>
      </c>
      <c r="V24" s="212">
        <v>0</v>
      </c>
      <c r="W24" s="212">
        <v>0</v>
      </c>
      <c r="X24" s="212">
        <v>0</v>
      </c>
      <c r="Y24" s="212">
        <f ca="1">C24</f>
        <v>0</v>
      </c>
      <c r="Z24" s="212">
        <v>0</v>
      </c>
    </row>
    <row r="25" spans="1:26" ht="25.05" customHeight="1" x14ac:dyDescent="0.3">
      <c r="A25" s="219" t="str">
        <f>Interview!$B$145</f>
        <v>検証</v>
      </c>
      <c r="B25" s="220" t="str">
        <f>Interview!$B$174</f>
        <v>セキュリティテスト</v>
      </c>
      <c r="C25" s="212">
        <f ca="1">Interview!$J$175</f>
        <v>0</v>
      </c>
      <c r="D25" s="212">
        <f ca="1">Interview!H175</f>
        <v>0</v>
      </c>
      <c r="E25" s="212">
        <f ca="1">Interview!H177</f>
        <v>0</v>
      </c>
      <c r="F25" s="212">
        <f ca="1">Interview!H179</f>
        <v>0</v>
      </c>
      <c r="G25" s="213">
        <f t="shared" ca="1" si="3"/>
        <v>0</v>
      </c>
      <c r="H25" s="214"/>
      <c r="I25" s="85"/>
      <c r="J25" s="85"/>
      <c r="K25" s="85"/>
      <c r="L25" s="85"/>
      <c r="M25" s="85"/>
      <c r="N25" s="85"/>
      <c r="T25" s="219" t="str">
        <f t="shared" si="1"/>
        <v>検証</v>
      </c>
      <c r="U25" s="220" t="str">
        <f t="shared" si="2"/>
        <v>セキュリティテスト</v>
      </c>
      <c r="V25" s="212">
        <v>0</v>
      </c>
      <c r="W25" s="212">
        <v>0</v>
      </c>
      <c r="X25" s="212">
        <v>0</v>
      </c>
      <c r="Y25" s="212">
        <f ca="1">C25</f>
        <v>0</v>
      </c>
      <c r="Z25" s="212">
        <v>0</v>
      </c>
    </row>
    <row r="26" spans="1:26" ht="25.05" customHeight="1" x14ac:dyDescent="0.3">
      <c r="A26" s="221" t="str">
        <f>Interview!$B$188</f>
        <v>運用</v>
      </c>
      <c r="B26" s="222" t="str">
        <f>Interview!$B$189</f>
        <v>インシデントの管理</v>
      </c>
      <c r="C26" s="212">
        <f ca="1">Interview!$J$190</f>
        <v>0</v>
      </c>
      <c r="D26" s="212">
        <f ca="1">Interview!H190</f>
        <v>0</v>
      </c>
      <c r="E26" s="212">
        <f ca="1">Interview!H192</f>
        <v>0</v>
      </c>
      <c r="F26" s="212">
        <f ca="1">Interview!H194</f>
        <v>0</v>
      </c>
      <c r="G26" s="213">
        <f t="shared" ca="1" si="3"/>
        <v>0</v>
      </c>
      <c r="H26" s="214"/>
      <c r="I26" s="85"/>
      <c r="J26" s="85"/>
      <c r="K26" s="85"/>
      <c r="L26" s="85"/>
      <c r="M26" s="85"/>
      <c r="N26" s="85"/>
      <c r="T26" s="221" t="str">
        <f t="shared" si="1"/>
        <v>運用</v>
      </c>
      <c r="U26" s="222" t="str">
        <f t="shared" si="2"/>
        <v>インシデントの管理</v>
      </c>
      <c r="V26" s="212">
        <v>0</v>
      </c>
      <c r="W26" s="212">
        <v>0</v>
      </c>
      <c r="X26" s="212">
        <v>0</v>
      </c>
      <c r="Y26" s="212">
        <v>0</v>
      </c>
      <c r="Z26" s="212">
        <f ca="1">C26</f>
        <v>0</v>
      </c>
    </row>
    <row r="27" spans="1:26" ht="25.05" customHeight="1" x14ac:dyDescent="0.3">
      <c r="A27" s="221" t="str">
        <f>Interview!$B$188</f>
        <v>運用</v>
      </c>
      <c r="B27" s="222" t="str">
        <f>Interview!$B$203</f>
        <v>環境の管理</v>
      </c>
      <c r="C27" s="212">
        <f ca="1">Interview!$J$204</f>
        <v>0</v>
      </c>
      <c r="D27" s="212">
        <f ca="1">Interview!H204</f>
        <v>0</v>
      </c>
      <c r="E27" s="212">
        <f ca="1">Interview!H206</f>
        <v>0</v>
      </c>
      <c r="F27" s="212">
        <f ca="1">Interview!H208</f>
        <v>0</v>
      </c>
      <c r="G27" s="213">
        <f t="shared" ca="1" si="3"/>
        <v>0</v>
      </c>
      <c r="H27" s="214"/>
      <c r="I27" s="85"/>
      <c r="J27" s="85"/>
      <c r="K27" s="85"/>
      <c r="L27" s="85"/>
      <c r="M27" s="85"/>
      <c r="N27" s="85"/>
      <c r="T27" s="221" t="str">
        <f t="shared" si="1"/>
        <v>運用</v>
      </c>
      <c r="U27" s="222" t="str">
        <f t="shared" si="2"/>
        <v>環境の管理</v>
      </c>
      <c r="V27" s="212">
        <v>0</v>
      </c>
      <c r="W27" s="212">
        <v>0</v>
      </c>
      <c r="X27" s="212">
        <v>0</v>
      </c>
      <c r="Y27" s="212">
        <v>0</v>
      </c>
      <c r="Z27" s="212">
        <f ca="1">C27</f>
        <v>0</v>
      </c>
    </row>
    <row r="28" spans="1:26" ht="25.05" customHeight="1" x14ac:dyDescent="0.3">
      <c r="A28" s="221" t="str">
        <f>Interview!$B$188</f>
        <v>運用</v>
      </c>
      <c r="B28" s="222" t="str">
        <f>Interview!$B$217</f>
        <v>運用上の管理</v>
      </c>
      <c r="C28" s="212">
        <f ca="1">Interview!$J$218</f>
        <v>0</v>
      </c>
      <c r="D28" s="212">
        <f ca="1">Interview!H218</f>
        <v>0</v>
      </c>
      <c r="E28" s="212">
        <f ca="1">Interview!H220</f>
        <v>0</v>
      </c>
      <c r="F28" s="212">
        <f ca="1">Interview!H222</f>
        <v>0</v>
      </c>
      <c r="G28" s="213">
        <f t="shared" ca="1" si="3"/>
        <v>0</v>
      </c>
      <c r="H28" s="214"/>
      <c r="I28" s="85"/>
      <c r="J28" s="85"/>
      <c r="K28" s="85"/>
      <c r="L28" s="85"/>
      <c r="M28" s="85"/>
      <c r="N28" s="85"/>
      <c r="T28" s="221" t="str">
        <f t="shared" si="1"/>
        <v>運用</v>
      </c>
      <c r="U28" s="222" t="str">
        <f t="shared" si="2"/>
        <v>運用上の管理</v>
      </c>
      <c r="V28" s="212">
        <v>0</v>
      </c>
      <c r="W28" s="212">
        <v>0</v>
      </c>
      <c r="X28" s="212">
        <v>0</v>
      </c>
      <c r="Y28" s="212">
        <v>0</v>
      </c>
      <c r="Z28" s="212">
        <f ca="1">C28</f>
        <v>0</v>
      </c>
    </row>
    <row r="29" spans="1:26" ht="12.75" customHeight="1" x14ac:dyDescent="0.3">
      <c r="A29" s="204"/>
      <c r="B29" s="204"/>
      <c r="C29" s="204"/>
      <c r="D29" s="204"/>
      <c r="E29" s="204"/>
      <c r="F29" s="204"/>
      <c r="G29" s="85"/>
      <c r="H29" s="85"/>
      <c r="I29" s="85"/>
      <c r="J29" s="85"/>
      <c r="K29" s="85"/>
      <c r="L29" s="85"/>
      <c r="M29" s="85"/>
      <c r="N29" s="85"/>
    </row>
    <row r="30" spans="1:26" ht="12.75" customHeight="1" x14ac:dyDescent="0.3">
      <c r="K30" s="85"/>
    </row>
    <row r="31" spans="1:26" ht="25.05" customHeight="1" x14ac:dyDescent="0.3">
      <c r="A31" s="390" t="s">
        <v>193</v>
      </c>
      <c r="B31" s="384"/>
      <c r="C31" s="384"/>
      <c r="D31" s="384"/>
      <c r="E31" s="384"/>
      <c r="F31" s="384"/>
      <c r="G31" s="384"/>
      <c r="H31" s="384"/>
      <c r="I31" s="384"/>
      <c r="J31" s="385"/>
      <c r="K31" s="85"/>
      <c r="L31" s="390" t="s">
        <v>193</v>
      </c>
      <c r="M31" s="384"/>
      <c r="N31" s="384"/>
      <c r="O31" s="384"/>
      <c r="P31" s="384"/>
      <c r="Q31" s="384"/>
      <c r="R31" s="385"/>
      <c r="T31" s="391" t="s">
        <v>193</v>
      </c>
      <c r="U31" s="384"/>
      <c r="V31" s="384"/>
      <c r="W31" s="384"/>
      <c r="X31" s="384"/>
      <c r="Y31" s="384"/>
      <c r="Z31" s="385"/>
    </row>
    <row r="32" spans="1:26" ht="12" customHeight="1" x14ac:dyDescent="0.3">
      <c r="A32" s="203"/>
      <c r="B32" s="203"/>
      <c r="C32" s="203"/>
      <c r="D32" s="392" t="s">
        <v>187</v>
      </c>
      <c r="E32" s="393"/>
      <c r="F32" s="394"/>
      <c r="G32" s="85"/>
      <c r="H32" s="85"/>
      <c r="I32" s="85"/>
      <c r="J32" s="85"/>
      <c r="K32" s="85"/>
      <c r="L32" s="85"/>
      <c r="M32" s="85"/>
      <c r="N32" s="85"/>
    </row>
    <row r="33" spans="1:26" ht="25.05" customHeight="1" x14ac:dyDescent="0.3">
      <c r="A33" s="206" t="s">
        <v>188</v>
      </c>
      <c r="B33" s="206" t="s">
        <v>189</v>
      </c>
      <c r="C33" s="206" t="s">
        <v>190</v>
      </c>
      <c r="D33" s="207">
        <v>1</v>
      </c>
      <c r="E33" s="207">
        <v>2</v>
      </c>
      <c r="F33" s="207">
        <v>3</v>
      </c>
      <c r="G33" s="208" t="s">
        <v>191</v>
      </c>
      <c r="H33" s="209"/>
      <c r="I33" s="206" t="s">
        <v>194</v>
      </c>
      <c r="J33" s="206" t="s">
        <v>195</v>
      </c>
      <c r="K33" s="85"/>
      <c r="L33" s="85"/>
      <c r="M33" s="85"/>
      <c r="N33" s="85"/>
      <c r="V33" s="4" t="str">
        <f>T34</f>
        <v>ガバナンス</v>
      </c>
      <c r="W33" s="4" t="str">
        <f>T37</f>
        <v>設計</v>
      </c>
      <c r="X33" s="4" t="str">
        <f>T40</f>
        <v>実装</v>
      </c>
      <c r="Y33" s="4" t="str">
        <f>T43</f>
        <v>検証</v>
      </c>
      <c r="Z33" s="4" t="str">
        <f>T46</f>
        <v>運用</v>
      </c>
    </row>
    <row r="34" spans="1:26" ht="25.05" customHeight="1" x14ac:dyDescent="0.3">
      <c r="A34" s="210" t="str">
        <f>Interview!$B$16</f>
        <v>ガバナンス</v>
      </c>
      <c r="B34" s="211" t="str">
        <f>Interview!$D$17</f>
        <v>戦略と指標</v>
      </c>
      <c r="C34" s="212">
        <f ca="1">Roadmap!M18</f>
        <v>0</v>
      </c>
      <c r="D34" s="212">
        <f ca="1">Roadmap!L18</f>
        <v>0</v>
      </c>
      <c r="E34" s="212">
        <f ca="1">Roadmap!L19</f>
        <v>0</v>
      </c>
      <c r="F34" s="212">
        <f ca="1">Roadmap!L20</f>
        <v>0</v>
      </c>
      <c r="G34" s="213">
        <f t="shared" ref="G34:G39" ca="1" si="4">(((((IF((C34="0+"),0.5,0)+IF((C34=1),1,0))+IF((C34="1+"),1.5,0))+IF((C34=2),2,0))+IF((C34="2+"),2.5,0))+IF((C34=3),3,0))+IF((C34="3+"),3.5,0)</f>
        <v>0</v>
      </c>
      <c r="H34" s="214"/>
      <c r="I34" s="210" t="str">
        <f>A34</f>
        <v>ガバナンス</v>
      </c>
      <c r="J34" s="212">
        <f ca="1">AVERAGE(C34:C36)</f>
        <v>0</v>
      </c>
      <c r="K34" s="85"/>
      <c r="L34" s="85"/>
      <c r="M34" s="85"/>
      <c r="N34" s="85"/>
      <c r="T34" s="210" t="str">
        <f>Interview!$B$16</f>
        <v>ガバナンス</v>
      </c>
      <c r="U34" s="211" t="str">
        <f>Interview!$D$17</f>
        <v>戦略と指標</v>
      </c>
      <c r="V34" s="212">
        <f ca="1">C34</f>
        <v>0</v>
      </c>
      <c r="W34" s="212">
        <v>0</v>
      </c>
      <c r="X34" s="212">
        <v>0</v>
      </c>
      <c r="Y34" s="212">
        <v>0</v>
      </c>
      <c r="Z34" s="212">
        <v>0</v>
      </c>
    </row>
    <row r="35" spans="1:26" ht="25.05" customHeight="1" x14ac:dyDescent="0.3">
      <c r="A35" s="210" t="str">
        <f>Interview!$B$16</f>
        <v>ガバナンス</v>
      </c>
      <c r="B35" s="211" t="str">
        <f>Interview!$B$31</f>
        <v>ポリシーとコンプライアンス</v>
      </c>
      <c r="C35" s="212">
        <f ca="1">Roadmap!M27</f>
        <v>0</v>
      </c>
      <c r="D35" s="212">
        <f ca="1">Roadmap!L27</f>
        <v>0</v>
      </c>
      <c r="E35" s="212">
        <f ca="1">Roadmap!L28</f>
        <v>0</v>
      </c>
      <c r="F35" s="212">
        <f ca="1">Roadmap!L29</f>
        <v>0</v>
      </c>
      <c r="G35" s="213">
        <f t="shared" ca="1" si="4"/>
        <v>0</v>
      </c>
      <c r="H35" s="214"/>
      <c r="I35" s="215" t="str">
        <f>A37</f>
        <v>設計</v>
      </c>
      <c r="J35" s="212">
        <f ca="1">AVERAGE(C37:C39)</f>
        <v>0</v>
      </c>
      <c r="K35" s="85"/>
      <c r="L35" s="85"/>
      <c r="M35" s="85"/>
      <c r="N35" s="85"/>
      <c r="T35" s="210" t="str">
        <f>Interview!$B$16</f>
        <v>ガバナンス</v>
      </c>
      <c r="U35" s="211" t="str">
        <f>Interview!$B$31</f>
        <v>ポリシーとコンプライアンス</v>
      </c>
      <c r="V35" s="212">
        <f ca="1">C35</f>
        <v>0</v>
      </c>
      <c r="W35" s="212">
        <v>0</v>
      </c>
      <c r="X35" s="212">
        <v>0</v>
      </c>
      <c r="Y35" s="212">
        <v>0</v>
      </c>
      <c r="Z35" s="212">
        <v>0</v>
      </c>
    </row>
    <row r="36" spans="1:26" ht="25.05" customHeight="1" x14ac:dyDescent="0.3">
      <c r="A36" s="210" t="str">
        <f>Interview!$B$16</f>
        <v>ガバナンス</v>
      </c>
      <c r="B36" s="211" t="str">
        <f>Interview!$B$45</f>
        <v>教育とガイダンス</v>
      </c>
      <c r="C36" s="212">
        <f ca="1">Roadmap!M36</f>
        <v>0</v>
      </c>
      <c r="D36" s="212">
        <f ca="1">Roadmap!L36</f>
        <v>0</v>
      </c>
      <c r="E36" s="212">
        <f ca="1">Roadmap!L37</f>
        <v>0</v>
      </c>
      <c r="F36" s="212">
        <f ca="1">Roadmap!L38</f>
        <v>0</v>
      </c>
      <c r="G36" s="213">
        <f t="shared" ca="1" si="4"/>
        <v>0</v>
      </c>
      <c r="H36" s="214"/>
      <c r="I36" s="217" t="str">
        <f>A40</f>
        <v>実装</v>
      </c>
      <c r="J36" s="212">
        <f ca="1">AVERAGE(C40:C42)</f>
        <v>0</v>
      </c>
      <c r="K36" s="85"/>
      <c r="L36" s="85"/>
      <c r="M36" s="85"/>
      <c r="N36" s="85"/>
      <c r="T36" s="210" t="str">
        <f>Interview!$B$16</f>
        <v>ガバナンス</v>
      </c>
      <c r="U36" s="211" t="str">
        <f>Interview!$B$45</f>
        <v>教育とガイダンス</v>
      </c>
      <c r="V36" s="212">
        <f ca="1">C36</f>
        <v>0</v>
      </c>
      <c r="W36" s="212">
        <v>0</v>
      </c>
      <c r="X36" s="212">
        <v>0</v>
      </c>
      <c r="Y36" s="212">
        <v>0</v>
      </c>
      <c r="Z36" s="212">
        <v>0</v>
      </c>
    </row>
    <row r="37" spans="1:26" ht="25.05" customHeight="1" x14ac:dyDescent="0.3">
      <c r="A37" s="215" t="str">
        <f>Interview!$B$59</f>
        <v>設計</v>
      </c>
      <c r="B37" s="216" t="str">
        <f>Interview!$B$60</f>
        <v>脅威の評価</v>
      </c>
      <c r="C37" s="212">
        <f ca="1">Roadmap!M46</f>
        <v>0</v>
      </c>
      <c r="D37" s="212">
        <f ca="1">Roadmap!L46</f>
        <v>0</v>
      </c>
      <c r="E37" s="212">
        <f ca="1">Roadmap!L47</f>
        <v>0</v>
      </c>
      <c r="F37" s="212">
        <f ca="1">Roadmap!L48</f>
        <v>0</v>
      </c>
      <c r="G37" s="213">
        <f t="shared" ca="1" si="4"/>
        <v>0</v>
      </c>
      <c r="H37" s="214"/>
      <c r="I37" s="219" t="str">
        <f>A43</f>
        <v>検証</v>
      </c>
      <c r="J37" s="212">
        <f ca="1">AVERAGE(C43:C45)</f>
        <v>0</v>
      </c>
      <c r="K37" s="85"/>
      <c r="L37" s="85"/>
      <c r="M37" s="85"/>
      <c r="N37" s="85"/>
      <c r="T37" s="215" t="str">
        <f>Interview!$B$59</f>
        <v>設計</v>
      </c>
      <c r="U37" s="216" t="str">
        <f>Interview!$B$60</f>
        <v>脅威の評価</v>
      </c>
      <c r="V37" s="212">
        <v>0</v>
      </c>
      <c r="W37" s="212">
        <f ca="1">C37</f>
        <v>0</v>
      </c>
      <c r="X37" s="212">
        <v>0</v>
      </c>
      <c r="Y37" s="212">
        <v>0</v>
      </c>
      <c r="Z37" s="212">
        <v>0</v>
      </c>
    </row>
    <row r="38" spans="1:26" ht="25.05" customHeight="1" x14ac:dyDescent="0.3">
      <c r="A38" s="215" t="str">
        <f>Interview!$B$59</f>
        <v>設計</v>
      </c>
      <c r="B38" s="216" t="str">
        <f>Interview!$B$74</f>
        <v>セキュリティ要件</v>
      </c>
      <c r="C38" s="212">
        <f ca="1">Roadmap!M55</f>
        <v>0</v>
      </c>
      <c r="D38" s="212">
        <f ca="1">Roadmap!L55</f>
        <v>0</v>
      </c>
      <c r="E38" s="212">
        <f ca="1">Roadmap!L56</f>
        <v>0</v>
      </c>
      <c r="F38" s="212">
        <f ca="1">Roadmap!L57</f>
        <v>0</v>
      </c>
      <c r="G38" s="213">
        <f t="shared" ca="1" si="4"/>
        <v>0</v>
      </c>
      <c r="H38" s="214"/>
      <c r="I38" s="221" t="str">
        <f>A46</f>
        <v>運用</v>
      </c>
      <c r="J38" s="212">
        <f ca="1">AVERAGE(C46:C48)</f>
        <v>0</v>
      </c>
      <c r="K38" s="85"/>
      <c r="L38" s="85"/>
      <c r="M38" s="85"/>
      <c r="N38" s="85"/>
      <c r="T38" s="215" t="str">
        <f>Interview!$B$59</f>
        <v>設計</v>
      </c>
      <c r="U38" s="216" t="str">
        <f>Interview!$B$74</f>
        <v>セキュリティ要件</v>
      </c>
      <c r="V38" s="212">
        <v>0</v>
      </c>
      <c r="W38" s="212">
        <f ca="1">C38</f>
        <v>0</v>
      </c>
      <c r="X38" s="212">
        <v>0</v>
      </c>
      <c r="Y38" s="212">
        <v>0</v>
      </c>
      <c r="Z38" s="212">
        <v>0</v>
      </c>
    </row>
    <row r="39" spans="1:26" ht="25.05" customHeight="1" x14ac:dyDescent="0.3">
      <c r="A39" s="215" t="str">
        <f>Interview!$B$59</f>
        <v>設計</v>
      </c>
      <c r="B39" s="216" t="str">
        <f>Interview!$B$88</f>
        <v>安全なアーキテクチャ</v>
      </c>
      <c r="C39" s="212">
        <f ca="1">Roadmap!M64</f>
        <v>0</v>
      </c>
      <c r="D39" s="212">
        <f ca="1">Roadmap!L64</f>
        <v>0</v>
      </c>
      <c r="E39" s="212">
        <f ca="1">Roadmap!L65</f>
        <v>0</v>
      </c>
      <c r="F39" s="212">
        <f ca="1">Roadmap!L66</f>
        <v>0</v>
      </c>
      <c r="G39" s="213">
        <f t="shared" ca="1" si="4"/>
        <v>0</v>
      </c>
      <c r="H39" s="214"/>
      <c r="I39" s="223" t="s">
        <v>192</v>
      </c>
      <c r="J39" s="212">
        <f ca="1">AVERAGE(J34:J38)</f>
        <v>0</v>
      </c>
      <c r="K39" s="85"/>
      <c r="L39" s="85"/>
      <c r="M39" s="85"/>
      <c r="N39" s="85"/>
      <c r="T39" s="215" t="str">
        <f>Interview!$B$59</f>
        <v>設計</v>
      </c>
      <c r="U39" s="216" t="str">
        <f>Interview!$B$88</f>
        <v>安全なアーキテクチャ</v>
      </c>
      <c r="V39" s="212">
        <v>0</v>
      </c>
      <c r="W39" s="212">
        <f ca="1">C39</f>
        <v>0</v>
      </c>
      <c r="X39" s="212">
        <v>0</v>
      </c>
      <c r="Y39" s="212">
        <v>0</v>
      </c>
      <c r="Z39" s="212">
        <v>0</v>
      </c>
    </row>
    <row r="40" spans="1:26" ht="25.05" customHeight="1" x14ac:dyDescent="0.3">
      <c r="A40" s="217" t="str">
        <f>Interview!$B$102</f>
        <v>実装</v>
      </c>
      <c r="B40" s="218" t="str">
        <f>Interview!$B$103</f>
        <v>安全なビルド</v>
      </c>
      <c r="C40" s="212">
        <f ca="1">Roadmap!M74</f>
        <v>0</v>
      </c>
      <c r="D40" s="212">
        <f ca="1">Roadmap!L74</f>
        <v>0</v>
      </c>
      <c r="E40" s="212">
        <f ca="1">Roadmap!L75</f>
        <v>0</v>
      </c>
      <c r="F40" s="212">
        <f ca="1">Roadmap!L76</f>
        <v>0</v>
      </c>
      <c r="G40" s="213"/>
      <c r="H40" s="214"/>
      <c r="I40" s="85"/>
      <c r="J40" s="85"/>
      <c r="K40" s="85"/>
      <c r="L40" s="85"/>
      <c r="M40" s="85"/>
      <c r="N40" s="85"/>
      <c r="T40" s="217" t="str">
        <f>Interview!$B$102</f>
        <v>実装</v>
      </c>
      <c r="U40" s="218" t="str">
        <f>Interview!$B$103</f>
        <v>安全なビルド</v>
      </c>
      <c r="V40" s="212">
        <v>0</v>
      </c>
      <c r="W40" s="212">
        <v>0</v>
      </c>
      <c r="X40" s="212">
        <f ca="1">C40</f>
        <v>0</v>
      </c>
      <c r="Y40" s="212">
        <v>0</v>
      </c>
      <c r="Z40" s="212">
        <v>0</v>
      </c>
    </row>
    <row r="41" spans="1:26" ht="25.05" customHeight="1" x14ac:dyDescent="0.3">
      <c r="A41" s="217" t="str">
        <f>Interview!$B$102</f>
        <v>実装</v>
      </c>
      <c r="B41" s="218" t="str">
        <f>Interview!$B$117</f>
        <v>安全なデプロイ</v>
      </c>
      <c r="C41" s="212">
        <f ca="1">Roadmap!M83</f>
        <v>0</v>
      </c>
      <c r="D41" s="212">
        <f ca="1">Roadmap!L83</f>
        <v>0</v>
      </c>
      <c r="E41" s="212">
        <f ca="1">Roadmap!L84</f>
        <v>0</v>
      </c>
      <c r="F41" s="212">
        <f ca="1">Roadmap!L85</f>
        <v>0</v>
      </c>
      <c r="G41" s="213"/>
      <c r="H41" s="214"/>
      <c r="I41" s="85"/>
      <c r="J41" s="85"/>
      <c r="K41" s="85"/>
      <c r="L41" s="85"/>
      <c r="M41" s="85"/>
      <c r="N41" s="85"/>
      <c r="T41" s="217" t="str">
        <f>Interview!$B$102</f>
        <v>実装</v>
      </c>
      <c r="U41" s="218" t="str">
        <f>Interview!$B$117</f>
        <v>安全なデプロイ</v>
      </c>
      <c r="V41" s="212">
        <v>0</v>
      </c>
      <c r="W41" s="212">
        <v>0</v>
      </c>
      <c r="X41" s="212">
        <f ca="1">C41</f>
        <v>0</v>
      </c>
      <c r="Y41" s="212">
        <v>0</v>
      </c>
      <c r="Z41" s="212">
        <v>0</v>
      </c>
    </row>
    <row r="42" spans="1:26" ht="25.05" customHeight="1" x14ac:dyDescent="0.3">
      <c r="A42" s="217" t="str">
        <f>Interview!$B$102</f>
        <v>実装</v>
      </c>
      <c r="B42" s="218" t="str">
        <f>Interview!$B$131</f>
        <v>不具合の管理</v>
      </c>
      <c r="C42" s="212">
        <f ca="1">Roadmap!M92</f>
        <v>0</v>
      </c>
      <c r="D42" s="212">
        <f ca="1">Roadmap!L92</f>
        <v>0</v>
      </c>
      <c r="E42" s="212">
        <f ca="1">Roadmap!L93</f>
        <v>0</v>
      </c>
      <c r="F42" s="212">
        <f ca="1">Roadmap!L94</f>
        <v>0</v>
      </c>
      <c r="G42" s="213"/>
      <c r="H42" s="214"/>
      <c r="I42" s="85"/>
      <c r="J42" s="85"/>
      <c r="K42" s="85"/>
      <c r="L42" s="85"/>
      <c r="M42" s="85"/>
      <c r="N42" s="85"/>
      <c r="T42" s="217" t="str">
        <f>Interview!$B$102</f>
        <v>実装</v>
      </c>
      <c r="U42" s="218" t="str">
        <f>Interview!$B$131</f>
        <v>不具合の管理</v>
      </c>
      <c r="V42" s="212">
        <v>0</v>
      </c>
      <c r="W42" s="212">
        <v>0</v>
      </c>
      <c r="X42" s="212">
        <f ca="1">C42</f>
        <v>0</v>
      </c>
      <c r="Y42" s="212">
        <v>0</v>
      </c>
      <c r="Z42" s="212">
        <v>0</v>
      </c>
    </row>
    <row r="43" spans="1:26" ht="25.05" customHeight="1" x14ac:dyDescent="0.3">
      <c r="A43" s="219" t="str">
        <f>Interview!$B$145</f>
        <v>検証</v>
      </c>
      <c r="B43" s="220" t="str">
        <f>Interview!$B$146</f>
        <v>アーキテクチャの評価</v>
      </c>
      <c r="C43" s="212">
        <f ca="1">Roadmap!M102</f>
        <v>0</v>
      </c>
      <c r="D43" s="212">
        <f ca="1">Roadmap!L102</f>
        <v>0</v>
      </c>
      <c r="E43" s="212">
        <f ca="1">Roadmap!L103</f>
        <v>0</v>
      </c>
      <c r="F43" s="212">
        <f ca="1">Roadmap!L104</f>
        <v>0</v>
      </c>
      <c r="G43" s="213">
        <f t="shared" ref="G43:G48" ca="1" si="5">(((((IF((C43="0+"),0.5,0)+IF((C43=1),1,0))+IF((C43="1+"),1.5,0))+IF((C43=2),2,0))+IF((C43="2+"),2.5,0))+IF((C43=3),3,0))+IF((C43="3+"),3.5,0)</f>
        <v>0</v>
      </c>
      <c r="H43" s="214"/>
      <c r="I43" s="85"/>
      <c r="J43" s="85"/>
      <c r="K43" s="85"/>
      <c r="L43" s="85"/>
      <c r="M43" s="85"/>
      <c r="N43" s="85"/>
      <c r="T43" s="219" t="str">
        <f>Interview!$B$145</f>
        <v>検証</v>
      </c>
      <c r="U43" s="220" t="str">
        <f>Interview!$B$146</f>
        <v>アーキテクチャの評価</v>
      </c>
      <c r="V43" s="212">
        <v>0</v>
      </c>
      <c r="W43" s="212">
        <v>0</v>
      </c>
      <c r="X43" s="212">
        <v>0</v>
      </c>
      <c r="Y43" s="212">
        <f ca="1">C43</f>
        <v>0</v>
      </c>
      <c r="Z43" s="212">
        <v>0</v>
      </c>
    </row>
    <row r="44" spans="1:26" ht="25.05" customHeight="1" x14ac:dyDescent="0.3">
      <c r="A44" s="219" t="str">
        <f>Interview!$B$145</f>
        <v>検証</v>
      </c>
      <c r="B44" s="220" t="str">
        <f>Interview!$B$160</f>
        <v>要件のテスト</v>
      </c>
      <c r="C44" s="212">
        <f ca="1">Roadmap!M111</f>
        <v>0</v>
      </c>
      <c r="D44" s="212">
        <f ca="1">Roadmap!L111</f>
        <v>0</v>
      </c>
      <c r="E44" s="212">
        <f ca="1">Roadmap!L112</f>
        <v>0</v>
      </c>
      <c r="F44" s="212">
        <f ca="1">Roadmap!L113</f>
        <v>0</v>
      </c>
      <c r="G44" s="213">
        <f t="shared" ca="1" si="5"/>
        <v>0</v>
      </c>
      <c r="H44" s="214"/>
      <c r="I44" s="85"/>
      <c r="J44" s="85"/>
      <c r="K44" s="85"/>
      <c r="L44" s="85"/>
      <c r="M44" s="85"/>
      <c r="N44" s="85"/>
      <c r="T44" s="219" t="str">
        <f>Interview!$B$145</f>
        <v>検証</v>
      </c>
      <c r="U44" s="220" t="str">
        <f>Interview!$B$160</f>
        <v>要件のテスト</v>
      </c>
      <c r="V44" s="212">
        <v>0</v>
      </c>
      <c r="W44" s="212">
        <v>0</v>
      </c>
      <c r="X44" s="212">
        <v>0</v>
      </c>
      <c r="Y44" s="212">
        <f ca="1">C44</f>
        <v>0</v>
      </c>
      <c r="Z44" s="212">
        <v>0</v>
      </c>
    </row>
    <row r="45" spans="1:26" ht="25.05" customHeight="1" x14ac:dyDescent="0.3">
      <c r="A45" s="219" t="str">
        <f>Interview!$B$145</f>
        <v>検証</v>
      </c>
      <c r="B45" s="220" t="str">
        <f>Interview!$B$174</f>
        <v>セキュリティテスト</v>
      </c>
      <c r="C45" s="212">
        <f ca="1">Roadmap!M120</f>
        <v>0</v>
      </c>
      <c r="D45" s="212">
        <f ca="1">Roadmap!L120</f>
        <v>0</v>
      </c>
      <c r="E45" s="212">
        <f ca="1">Roadmap!L121</f>
        <v>0</v>
      </c>
      <c r="F45" s="212">
        <f ca="1">Roadmap!L122</f>
        <v>0</v>
      </c>
      <c r="G45" s="213">
        <f t="shared" ca="1" si="5"/>
        <v>0</v>
      </c>
      <c r="H45" s="214"/>
      <c r="I45" s="85"/>
      <c r="J45" s="85"/>
      <c r="K45" s="85"/>
      <c r="L45" s="85"/>
      <c r="M45" s="85"/>
      <c r="N45" s="85"/>
      <c r="T45" s="219" t="str">
        <f>Interview!$B$145</f>
        <v>検証</v>
      </c>
      <c r="U45" s="220" t="str">
        <f>Interview!$B$174</f>
        <v>セキュリティテスト</v>
      </c>
      <c r="V45" s="212">
        <v>0</v>
      </c>
      <c r="W45" s="212">
        <v>0</v>
      </c>
      <c r="X45" s="212">
        <v>0</v>
      </c>
      <c r="Y45" s="212">
        <f ca="1">C45</f>
        <v>0</v>
      </c>
      <c r="Z45" s="212">
        <v>0</v>
      </c>
    </row>
    <row r="46" spans="1:26" ht="25.05" customHeight="1" x14ac:dyDescent="0.3">
      <c r="A46" s="221" t="str">
        <f>Interview!$B$188</f>
        <v>運用</v>
      </c>
      <c r="B46" s="222" t="str">
        <f>Interview!$B$189</f>
        <v>インシデントの管理</v>
      </c>
      <c r="C46" s="212">
        <f ca="1">Roadmap!M130</f>
        <v>0</v>
      </c>
      <c r="D46" s="212">
        <f ca="1">Roadmap!L130</f>
        <v>0</v>
      </c>
      <c r="E46" s="212">
        <f ca="1">Roadmap!L131</f>
        <v>0</v>
      </c>
      <c r="F46" s="212">
        <f ca="1">Roadmap!L132</f>
        <v>0</v>
      </c>
      <c r="G46" s="213">
        <f t="shared" ca="1" si="5"/>
        <v>0</v>
      </c>
      <c r="H46" s="214"/>
      <c r="I46" s="85"/>
      <c r="J46" s="85"/>
      <c r="K46" s="85"/>
      <c r="L46" s="85"/>
      <c r="M46" s="85"/>
      <c r="N46" s="85"/>
      <c r="T46" s="221" t="str">
        <f>Interview!$B$188</f>
        <v>運用</v>
      </c>
      <c r="U46" s="222" t="str">
        <f>Interview!$B$189</f>
        <v>インシデントの管理</v>
      </c>
      <c r="V46" s="212">
        <v>0</v>
      </c>
      <c r="W46" s="212">
        <v>0</v>
      </c>
      <c r="X46" s="212">
        <v>0</v>
      </c>
      <c r="Y46" s="212">
        <v>0</v>
      </c>
      <c r="Z46" s="212">
        <f ca="1">C46</f>
        <v>0</v>
      </c>
    </row>
    <row r="47" spans="1:26" ht="25.05" customHeight="1" x14ac:dyDescent="0.3">
      <c r="A47" s="221" t="str">
        <f>Interview!$B$188</f>
        <v>運用</v>
      </c>
      <c r="B47" s="222" t="str">
        <f>Interview!$B$203</f>
        <v>環境の管理</v>
      </c>
      <c r="C47" s="212">
        <f ca="1">Roadmap!M139</f>
        <v>0</v>
      </c>
      <c r="D47" s="212">
        <f ca="1">Roadmap!L139</f>
        <v>0</v>
      </c>
      <c r="E47" s="212">
        <f ca="1">Roadmap!L140</f>
        <v>0</v>
      </c>
      <c r="F47" s="212">
        <f ca="1">Roadmap!L141</f>
        <v>0</v>
      </c>
      <c r="G47" s="213">
        <f t="shared" ca="1" si="5"/>
        <v>0</v>
      </c>
      <c r="H47" s="214"/>
      <c r="I47" s="85"/>
      <c r="J47" s="85"/>
      <c r="K47" s="85"/>
      <c r="L47" s="85"/>
      <c r="M47" s="85"/>
      <c r="N47" s="85"/>
      <c r="T47" s="221" t="str">
        <f>Interview!$B$188</f>
        <v>運用</v>
      </c>
      <c r="U47" s="222" t="str">
        <f>Interview!$B$203</f>
        <v>環境の管理</v>
      </c>
      <c r="V47" s="212">
        <v>0</v>
      </c>
      <c r="W47" s="212">
        <v>0</v>
      </c>
      <c r="X47" s="212">
        <v>0</v>
      </c>
      <c r="Y47" s="212">
        <v>0</v>
      </c>
      <c r="Z47" s="212">
        <f ca="1">C47</f>
        <v>0</v>
      </c>
    </row>
    <row r="48" spans="1:26" ht="25.05" customHeight="1" x14ac:dyDescent="0.3">
      <c r="A48" s="221" t="str">
        <f>Interview!$B$188</f>
        <v>運用</v>
      </c>
      <c r="B48" s="222" t="str">
        <f>Interview!$B$217</f>
        <v>運用上の管理</v>
      </c>
      <c r="C48" s="212">
        <f ca="1">Roadmap!M148</f>
        <v>0</v>
      </c>
      <c r="D48" s="212">
        <f ca="1">Roadmap!L148</f>
        <v>0</v>
      </c>
      <c r="E48" s="212">
        <f ca="1">Roadmap!L149</f>
        <v>0</v>
      </c>
      <c r="F48" s="212">
        <f ca="1">Roadmap!L150</f>
        <v>0</v>
      </c>
      <c r="G48" s="213">
        <f t="shared" ca="1" si="5"/>
        <v>0</v>
      </c>
      <c r="H48" s="214"/>
      <c r="I48" s="85"/>
      <c r="J48" s="85"/>
      <c r="K48" s="85"/>
      <c r="L48" s="85"/>
      <c r="M48" s="85"/>
      <c r="N48" s="85"/>
      <c r="T48" s="221" t="str">
        <f>Interview!$B$188</f>
        <v>運用</v>
      </c>
      <c r="U48" s="222" t="str">
        <f>Interview!$B$217</f>
        <v>運用上の管理</v>
      </c>
      <c r="V48" s="212">
        <v>0</v>
      </c>
      <c r="W48" s="212">
        <v>0</v>
      </c>
      <c r="X48" s="212">
        <v>0</v>
      </c>
      <c r="Y48" s="212">
        <v>0</v>
      </c>
      <c r="Z48" s="212">
        <f ca="1">C48</f>
        <v>0</v>
      </c>
    </row>
    <row r="49" spans="1:26" ht="12.75" customHeight="1" x14ac:dyDescent="0.3">
      <c r="A49" s="85"/>
      <c r="B49" s="85"/>
      <c r="C49" s="85"/>
      <c r="D49" s="85"/>
      <c r="E49" s="85"/>
      <c r="F49" s="85"/>
      <c r="G49" s="85"/>
      <c r="H49" s="85"/>
      <c r="I49" s="85"/>
      <c r="J49" s="85"/>
      <c r="K49" s="85"/>
      <c r="L49" s="85"/>
      <c r="M49" s="85"/>
      <c r="N49" s="85"/>
    </row>
    <row r="50" spans="1:26" ht="12.75" customHeight="1" x14ac:dyDescent="0.3">
      <c r="K50" s="85"/>
    </row>
    <row r="51" spans="1:26" ht="25.05" customHeight="1" x14ac:dyDescent="0.3">
      <c r="A51" s="390" t="s">
        <v>196</v>
      </c>
      <c r="B51" s="384"/>
      <c r="C51" s="384"/>
      <c r="D51" s="384"/>
      <c r="E51" s="384"/>
      <c r="F51" s="384"/>
      <c r="G51" s="384"/>
      <c r="H51" s="384"/>
      <c r="I51" s="384"/>
      <c r="J51" s="385"/>
      <c r="K51" s="85"/>
      <c r="L51" s="390" t="s">
        <v>196</v>
      </c>
      <c r="M51" s="384"/>
      <c r="N51" s="384"/>
      <c r="O51" s="384"/>
      <c r="P51" s="384"/>
      <c r="Q51" s="384"/>
      <c r="R51" s="385"/>
      <c r="T51" s="391" t="s">
        <v>196</v>
      </c>
      <c r="U51" s="384"/>
      <c r="V51" s="384"/>
      <c r="W51" s="384"/>
      <c r="X51" s="384"/>
      <c r="Y51" s="384"/>
      <c r="Z51" s="385"/>
    </row>
    <row r="52" spans="1:26" ht="12" customHeight="1" x14ac:dyDescent="0.3">
      <c r="A52" s="203"/>
      <c r="B52" s="203"/>
      <c r="C52" s="203"/>
      <c r="D52" s="392" t="s">
        <v>187</v>
      </c>
      <c r="E52" s="393"/>
      <c r="F52" s="394"/>
      <c r="G52" s="85"/>
      <c r="H52" s="85"/>
      <c r="I52" s="85"/>
      <c r="J52" s="85"/>
      <c r="K52" s="85"/>
      <c r="L52" s="85"/>
      <c r="M52" s="85"/>
      <c r="N52" s="85"/>
    </row>
    <row r="53" spans="1:26" ht="25.05" customHeight="1" x14ac:dyDescent="0.3">
      <c r="A53" s="206" t="s">
        <v>188</v>
      </c>
      <c r="B53" s="206" t="s">
        <v>189</v>
      </c>
      <c r="C53" s="206" t="s">
        <v>190</v>
      </c>
      <c r="D53" s="207">
        <v>1</v>
      </c>
      <c r="E53" s="207">
        <v>2</v>
      </c>
      <c r="F53" s="207">
        <v>3</v>
      </c>
      <c r="G53" s="208" t="s">
        <v>191</v>
      </c>
      <c r="H53" s="209"/>
      <c r="I53" s="206" t="s">
        <v>194</v>
      </c>
      <c r="J53" s="206" t="s">
        <v>195</v>
      </c>
      <c r="K53" s="85"/>
      <c r="L53" s="85"/>
      <c r="M53" s="85"/>
      <c r="N53" s="85"/>
      <c r="V53" s="4" t="str">
        <f>T54</f>
        <v>ガバナンス</v>
      </c>
      <c r="W53" s="4" t="str">
        <f>T57</f>
        <v>設計</v>
      </c>
      <c r="X53" s="4" t="str">
        <f>T60</f>
        <v>実装</v>
      </c>
      <c r="Y53" s="4" t="str">
        <f>T63</f>
        <v>検証</v>
      </c>
      <c r="Z53" s="4" t="str">
        <f>T66</f>
        <v>運用</v>
      </c>
    </row>
    <row r="54" spans="1:26" ht="25.05" customHeight="1" x14ac:dyDescent="0.3">
      <c r="A54" s="210" t="str">
        <f>Interview!$B$16</f>
        <v>ガバナンス</v>
      </c>
      <c r="B54" s="211" t="str">
        <f>Interview!$D$17</f>
        <v>戦略と指標</v>
      </c>
      <c r="C54" s="212">
        <f ca="1">Roadmap!Q18</f>
        <v>0</v>
      </c>
      <c r="D54" s="212">
        <f ca="1">Roadmap!P18</f>
        <v>0</v>
      </c>
      <c r="E54" s="212">
        <f ca="1">Roadmap!P19</f>
        <v>0</v>
      </c>
      <c r="F54" s="212">
        <f ca="1">Roadmap!P20</f>
        <v>0</v>
      </c>
      <c r="G54" s="213">
        <f t="shared" ref="G54:G59" ca="1" si="6">(((((IF((C54="0+"),0.5,0)+IF((C54=1),1,0))+IF((C54="1+"),1.5,0))+IF((C54=2),2,0))+IF((C54="2+"),2.5,0))+IF((C54=3),3,0))+IF((C54="3+"),3.5,0)</f>
        <v>0</v>
      </c>
      <c r="H54" s="214"/>
      <c r="I54" s="210" t="str">
        <f>A54</f>
        <v>ガバナンス</v>
      </c>
      <c r="J54" s="212">
        <f ca="1">AVERAGE(C54:C56)</f>
        <v>0</v>
      </c>
      <c r="K54" s="85"/>
      <c r="L54" s="85"/>
      <c r="M54" s="85"/>
      <c r="N54" s="85"/>
      <c r="T54" s="210" t="str">
        <f>Interview!$B$16</f>
        <v>ガバナンス</v>
      </c>
      <c r="U54" s="211" t="str">
        <f>Interview!$D$17</f>
        <v>戦略と指標</v>
      </c>
      <c r="V54" s="212">
        <f ca="1">C54</f>
        <v>0</v>
      </c>
      <c r="W54" s="212">
        <v>0</v>
      </c>
      <c r="X54" s="212">
        <v>0</v>
      </c>
      <c r="Y54" s="212">
        <v>0</v>
      </c>
      <c r="Z54" s="212">
        <v>0</v>
      </c>
    </row>
    <row r="55" spans="1:26" ht="25.05" customHeight="1" x14ac:dyDescent="0.3">
      <c r="A55" s="210" t="str">
        <f>Interview!$B$16</f>
        <v>ガバナンス</v>
      </c>
      <c r="B55" s="211" t="str">
        <f>Interview!$B$31</f>
        <v>ポリシーとコンプライアンス</v>
      </c>
      <c r="C55" s="212">
        <f ca="1">Roadmap!Q27</f>
        <v>0</v>
      </c>
      <c r="D55" s="212">
        <f ca="1">Roadmap!P27</f>
        <v>0</v>
      </c>
      <c r="E55" s="212">
        <f ca="1">Roadmap!P28</f>
        <v>0</v>
      </c>
      <c r="F55" s="212">
        <f ca="1">Roadmap!P29</f>
        <v>0</v>
      </c>
      <c r="G55" s="213">
        <f t="shared" ca="1" si="6"/>
        <v>0</v>
      </c>
      <c r="H55" s="214"/>
      <c r="I55" s="215" t="str">
        <f>A57</f>
        <v>設計</v>
      </c>
      <c r="J55" s="212">
        <f ca="1">AVERAGE(C57:C59)</f>
        <v>0</v>
      </c>
      <c r="K55" s="85"/>
      <c r="L55" s="85"/>
      <c r="M55" s="85"/>
      <c r="N55" s="85"/>
      <c r="T55" s="210" t="str">
        <f>Interview!$B$16</f>
        <v>ガバナンス</v>
      </c>
      <c r="U55" s="211" t="str">
        <f>Interview!$B$31</f>
        <v>ポリシーとコンプライアンス</v>
      </c>
      <c r="V55" s="212">
        <f ca="1">C55</f>
        <v>0</v>
      </c>
      <c r="W55" s="212">
        <v>0</v>
      </c>
      <c r="X55" s="212">
        <v>0</v>
      </c>
      <c r="Y55" s="212">
        <v>0</v>
      </c>
      <c r="Z55" s="212">
        <v>0</v>
      </c>
    </row>
    <row r="56" spans="1:26" ht="25.05" customHeight="1" x14ac:dyDescent="0.3">
      <c r="A56" s="210" t="str">
        <f>Interview!$B$16</f>
        <v>ガバナンス</v>
      </c>
      <c r="B56" s="211" t="str">
        <f>Interview!$B$45</f>
        <v>教育とガイダンス</v>
      </c>
      <c r="C56" s="212">
        <f ca="1">Roadmap!Q36</f>
        <v>0</v>
      </c>
      <c r="D56" s="212">
        <f ca="1">Roadmap!P36</f>
        <v>0</v>
      </c>
      <c r="E56" s="212">
        <f ca="1">Roadmap!P37</f>
        <v>0</v>
      </c>
      <c r="F56" s="212">
        <f ca="1">Roadmap!P38</f>
        <v>0</v>
      </c>
      <c r="G56" s="213">
        <f t="shared" ca="1" si="6"/>
        <v>0</v>
      </c>
      <c r="H56" s="214"/>
      <c r="I56" s="217" t="str">
        <f>A60</f>
        <v>実装</v>
      </c>
      <c r="J56" s="212">
        <f ca="1">AVERAGE(C60:C62)</f>
        <v>0</v>
      </c>
      <c r="K56" s="85"/>
      <c r="L56" s="85"/>
      <c r="M56" s="85"/>
      <c r="N56" s="85"/>
      <c r="T56" s="210" t="str">
        <f>Interview!$B$16</f>
        <v>ガバナンス</v>
      </c>
      <c r="U56" s="211" t="str">
        <f>Interview!$B$45</f>
        <v>教育とガイダンス</v>
      </c>
      <c r="V56" s="212">
        <f ca="1">C56</f>
        <v>0</v>
      </c>
      <c r="W56" s="212">
        <v>0</v>
      </c>
      <c r="X56" s="212">
        <v>0</v>
      </c>
      <c r="Y56" s="212">
        <v>0</v>
      </c>
      <c r="Z56" s="212">
        <v>0</v>
      </c>
    </row>
    <row r="57" spans="1:26" ht="25.05" customHeight="1" x14ac:dyDescent="0.3">
      <c r="A57" s="215" t="str">
        <f>Interview!$B$59</f>
        <v>設計</v>
      </c>
      <c r="B57" s="216" t="str">
        <f>Interview!$B$60</f>
        <v>脅威の評価</v>
      </c>
      <c r="C57" s="212">
        <f ca="1">Roadmap!Q46</f>
        <v>0</v>
      </c>
      <c r="D57" s="212">
        <f ca="1">Roadmap!P46</f>
        <v>0</v>
      </c>
      <c r="E57" s="212">
        <f ca="1">Roadmap!P47</f>
        <v>0</v>
      </c>
      <c r="F57" s="212">
        <f ca="1">Roadmap!P48</f>
        <v>0</v>
      </c>
      <c r="G57" s="213">
        <f t="shared" ca="1" si="6"/>
        <v>0</v>
      </c>
      <c r="H57" s="214"/>
      <c r="I57" s="219" t="str">
        <f>A63</f>
        <v>検証</v>
      </c>
      <c r="J57" s="212">
        <f ca="1">AVERAGE(C63:C65)</f>
        <v>0</v>
      </c>
      <c r="K57" s="85"/>
      <c r="L57" s="85"/>
      <c r="M57" s="85"/>
      <c r="N57" s="85"/>
      <c r="T57" s="215" t="str">
        <f>Interview!$B$59</f>
        <v>設計</v>
      </c>
      <c r="U57" s="216" t="str">
        <f>Interview!$B$60</f>
        <v>脅威の評価</v>
      </c>
      <c r="V57" s="212">
        <v>0</v>
      </c>
      <c r="W57" s="212">
        <f ca="1">C57</f>
        <v>0</v>
      </c>
      <c r="X57" s="212">
        <v>0</v>
      </c>
      <c r="Y57" s="212">
        <v>0</v>
      </c>
      <c r="Z57" s="212">
        <v>0</v>
      </c>
    </row>
    <row r="58" spans="1:26" ht="25.05" customHeight="1" x14ac:dyDescent="0.3">
      <c r="A58" s="215" t="str">
        <f>Interview!$B$59</f>
        <v>設計</v>
      </c>
      <c r="B58" s="216" t="str">
        <f>Interview!$B$74</f>
        <v>セキュリティ要件</v>
      </c>
      <c r="C58" s="212">
        <f ca="1">Roadmap!Q55</f>
        <v>0</v>
      </c>
      <c r="D58" s="212">
        <f ca="1">Roadmap!P55</f>
        <v>0</v>
      </c>
      <c r="E58" s="212">
        <f ca="1">Roadmap!P56</f>
        <v>0</v>
      </c>
      <c r="F58" s="212">
        <f ca="1">Roadmap!P57</f>
        <v>0</v>
      </c>
      <c r="G58" s="213">
        <f t="shared" ca="1" si="6"/>
        <v>0</v>
      </c>
      <c r="H58" s="214"/>
      <c r="I58" s="221" t="str">
        <f>A66</f>
        <v>運用</v>
      </c>
      <c r="J58" s="212">
        <f ca="1">AVERAGE(C66:C68)</f>
        <v>0</v>
      </c>
      <c r="K58" s="85"/>
      <c r="L58" s="85"/>
      <c r="M58" s="85"/>
      <c r="N58" s="85"/>
      <c r="T58" s="215" t="str">
        <f>Interview!$B$59</f>
        <v>設計</v>
      </c>
      <c r="U58" s="216" t="str">
        <f>Interview!$B$74</f>
        <v>セキュリティ要件</v>
      </c>
      <c r="V58" s="212">
        <v>0</v>
      </c>
      <c r="W58" s="212">
        <f ca="1">C58</f>
        <v>0</v>
      </c>
      <c r="X58" s="212">
        <v>0</v>
      </c>
      <c r="Y58" s="212">
        <v>0</v>
      </c>
      <c r="Z58" s="212">
        <v>0</v>
      </c>
    </row>
    <row r="59" spans="1:26" ht="25.05" customHeight="1" x14ac:dyDescent="0.3">
      <c r="A59" s="215" t="str">
        <f>Interview!$B$59</f>
        <v>設計</v>
      </c>
      <c r="B59" s="216" t="str">
        <f>Interview!$B$88</f>
        <v>安全なアーキテクチャ</v>
      </c>
      <c r="C59" s="212">
        <f ca="1">Roadmap!Q64</f>
        <v>0</v>
      </c>
      <c r="D59" s="212">
        <f ca="1">Roadmap!P64</f>
        <v>0</v>
      </c>
      <c r="E59" s="212">
        <f ca="1">Roadmap!P65</f>
        <v>0</v>
      </c>
      <c r="F59" s="212">
        <f ca="1">Roadmap!P66</f>
        <v>0</v>
      </c>
      <c r="G59" s="213">
        <f t="shared" ca="1" si="6"/>
        <v>0</v>
      </c>
      <c r="H59" s="214"/>
      <c r="I59" s="223" t="s">
        <v>192</v>
      </c>
      <c r="J59" s="212">
        <f ca="1">AVERAGE(J54:J58)</f>
        <v>0</v>
      </c>
      <c r="K59" s="85"/>
      <c r="L59" s="85"/>
      <c r="M59" s="85"/>
      <c r="N59" s="85"/>
      <c r="T59" s="215" t="str">
        <f>Interview!$B$59</f>
        <v>設計</v>
      </c>
      <c r="U59" s="216" t="str">
        <f>Interview!$B$88</f>
        <v>安全なアーキテクチャ</v>
      </c>
      <c r="V59" s="212">
        <v>0</v>
      </c>
      <c r="W59" s="212">
        <f ca="1">C59</f>
        <v>0</v>
      </c>
      <c r="X59" s="212">
        <v>0</v>
      </c>
      <c r="Y59" s="212">
        <v>0</v>
      </c>
      <c r="Z59" s="212">
        <v>0</v>
      </c>
    </row>
    <row r="60" spans="1:26" ht="25.05" customHeight="1" x14ac:dyDescent="0.3">
      <c r="A60" s="217" t="str">
        <f>Interview!$B$102</f>
        <v>実装</v>
      </c>
      <c r="B60" s="218" t="str">
        <f>Interview!$B$103</f>
        <v>安全なビルド</v>
      </c>
      <c r="C60" s="212">
        <f ca="1">Roadmap!Q74</f>
        <v>0</v>
      </c>
      <c r="D60" s="212">
        <f ca="1">Roadmap!P74</f>
        <v>0</v>
      </c>
      <c r="E60" s="212">
        <f ca="1">Roadmap!P75</f>
        <v>0</v>
      </c>
      <c r="F60" s="212">
        <f ca="1">Roadmap!P76</f>
        <v>0</v>
      </c>
      <c r="G60" s="213"/>
      <c r="H60" s="214"/>
      <c r="I60" s="85"/>
      <c r="J60" s="85"/>
      <c r="K60" s="85"/>
      <c r="L60" s="85"/>
      <c r="M60" s="85"/>
      <c r="N60" s="85"/>
      <c r="T60" s="217" t="str">
        <f>Interview!$B$102</f>
        <v>実装</v>
      </c>
      <c r="U60" s="218" t="str">
        <f>Interview!$B$103</f>
        <v>安全なビルド</v>
      </c>
      <c r="V60" s="212">
        <v>0</v>
      </c>
      <c r="W60" s="212">
        <v>0</v>
      </c>
      <c r="X60" s="212">
        <f ca="1">C60</f>
        <v>0</v>
      </c>
      <c r="Y60" s="212">
        <v>0</v>
      </c>
      <c r="Z60" s="212">
        <v>0</v>
      </c>
    </row>
    <row r="61" spans="1:26" ht="25.05" customHeight="1" x14ac:dyDescent="0.3">
      <c r="A61" s="217" t="str">
        <f>Interview!$B$102</f>
        <v>実装</v>
      </c>
      <c r="B61" s="218" t="str">
        <f>Interview!$B$117</f>
        <v>安全なデプロイ</v>
      </c>
      <c r="C61" s="212">
        <f ca="1">Roadmap!Q83</f>
        <v>0</v>
      </c>
      <c r="D61" s="212">
        <f ca="1">Roadmap!P83</f>
        <v>0</v>
      </c>
      <c r="E61" s="212">
        <f ca="1">Roadmap!P84</f>
        <v>0</v>
      </c>
      <c r="F61" s="212">
        <f ca="1">Roadmap!P85</f>
        <v>0</v>
      </c>
      <c r="G61" s="213"/>
      <c r="H61" s="214"/>
      <c r="I61" s="85"/>
      <c r="J61" s="85"/>
      <c r="K61" s="85"/>
      <c r="L61" s="85"/>
      <c r="M61" s="85"/>
      <c r="N61" s="85"/>
      <c r="T61" s="217" t="str">
        <f>Interview!$B$102</f>
        <v>実装</v>
      </c>
      <c r="U61" s="218" t="str">
        <f>Interview!$B$117</f>
        <v>安全なデプロイ</v>
      </c>
      <c r="V61" s="212">
        <v>0</v>
      </c>
      <c r="W61" s="212">
        <v>0</v>
      </c>
      <c r="X61" s="212">
        <f ca="1">C61</f>
        <v>0</v>
      </c>
      <c r="Y61" s="212">
        <v>0</v>
      </c>
      <c r="Z61" s="212">
        <v>0</v>
      </c>
    </row>
    <row r="62" spans="1:26" ht="25.05" customHeight="1" x14ac:dyDescent="0.3">
      <c r="A62" s="217" t="str">
        <f>Interview!$B$102</f>
        <v>実装</v>
      </c>
      <c r="B62" s="218" t="str">
        <f>Interview!$B$131</f>
        <v>不具合の管理</v>
      </c>
      <c r="C62" s="212">
        <f ca="1">Roadmap!Q92</f>
        <v>0</v>
      </c>
      <c r="D62" s="212">
        <f ca="1">Roadmap!P92</f>
        <v>0</v>
      </c>
      <c r="E62" s="212">
        <f ca="1">Roadmap!P93</f>
        <v>0</v>
      </c>
      <c r="F62" s="212">
        <f ca="1">Roadmap!P94</f>
        <v>0</v>
      </c>
      <c r="G62" s="213"/>
      <c r="H62" s="214"/>
      <c r="I62" s="85"/>
      <c r="J62" s="85"/>
      <c r="K62" s="85"/>
      <c r="L62" s="85"/>
      <c r="M62" s="85"/>
      <c r="N62" s="85"/>
      <c r="T62" s="217" t="str">
        <f>Interview!$B$102</f>
        <v>実装</v>
      </c>
      <c r="U62" s="218" t="str">
        <f>Interview!$B$131</f>
        <v>不具合の管理</v>
      </c>
      <c r="V62" s="212">
        <v>0</v>
      </c>
      <c r="W62" s="212">
        <v>0</v>
      </c>
      <c r="X62" s="212">
        <f ca="1">C62</f>
        <v>0</v>
      </c>
      <c r="Y62" s="212">
        <v>0</v>
      </c>
      <c r="Z62" s="212">
        <v>0</v>
      </c>
    </row>
    <row r="63" spans="1:26" ht="25.05" customHeight="1" x14ac:dyDescent="0.3">
      <c r="A63" s="219" t="str">
        <f>Interview!$B$145</f>
        <v>検証</v>
      </c>
      <c r="B63" s="220" t="str">
        <f>Interview!$B$146</f>
        <v>アーキテクチャの評価</v>
      </c>
      <c r="C63" s="212">
        <f ca="1">Roadmap!Q102</f>
        <v>0</v>
      </c>
      <c r="D63" s="212">
        <f ca="1">Roadmap!P102</f>
        <v>0</v>
      </c>
      <c r="E63" s="212">
        <f ca="1">Roadmap!P103</f>
        <v>0</v>
      </c>
      <c r="F63" s="212">
        <f ca="1">Roadmap!P104</f>
        <v>0</v>
      </c>
      <c r="G63" s="213">
        <f t="shared" ref="G63:G68" ca="1" si="7">(((((IF((C63="0+"),0.5,0)+IF((C63=1),1,0))+IF((C63="1+"),1.5,0))+IF((C63=2),2,0))+IF((C63="2+"),2.5,0))+IF((C63=3),3,0))+IF((C63="3+"),3.5,0)</f>
        <v>0</v>
      </c>
      <c r="H63" s="214"/>
      <c r="I63" s="85"/>
      <c r="J63" s="85"/>
      <c r="K63" s="85"/>
      <c r="L63" s="85"/>
      <c r="M63" s="85"/>
      <c r="N63" s="85"/>
      <c r="T63" s="219" t="str">
        <f>Interview!$B$145</f>
        <v>検証</v>
      </c>
      <c r="U63" s="220" t="str">
        <f>Interview!$B$146</f>
        <v>アーキテクチャの評価</v>
      </c>
      <c r="V63" s="212">
        <v>0</v>
      </c>
      <c r="W63" s="212">
        <v>0</v>
      </c>
      <c r="X63" s="212">
        <v>0</v>
      </c>
      <c r="Y63" s="212">
        <f ca="1">C63</f>
        <v>0</v>
      </c>
      <c r="Z63" s="212">
        <v>0</v>
      </c>
    </row>
    <row r="64" spans="1:26" ht="25.05" customHeight="1" x14ac:dyDescent="0.3">
      <c r="A64" s="219" t="str">
        <f>Interview!$B$145</f>
        <v>検証</v>
      </c>
      <c r="B64" s="220" t="str">
        <f>Interview!$B$160</f>
        <v>要件のテスト</v>
      </c>
      <c r="C64" s="212">
        <f ca="1">Roadmap!Q111</f>
        <v>0</v>
      </c>
      <c r="D64" s="212">
        <f ca="1">Roadmap!P111</f>
        <v>0</v>
      </c>
      <c r="E64" s="212">
        <f ca="1">Roadmap!P112</f>
        <v>0</v>
      </c>
      <c r="F64" s="212">
        <f ca="1">Roadmap!P113</f>
        <v>0</v>
      </c>
      <c r="G64" s="213">
        <f t="shared" ca="1" si="7"/>
        <v>0</v>
      </c>
      <c r="H64" s="214"/>
      <c r="I64" s="85"/>
      <c r="J64" s="85"/>
      <c r="K64" s="85"/>
      <c r="L64" s="85"/>
      <c r="M64" s="85"/>
      <c r="N64" s="85"/>
      <c r="T64" s="219" t="str">
        <f>Interview!$B$145</f>
        <v>検証</v>
      </c>
      <c r="U64" s="220" t="str">
        <f>Interview!$B$160</f>
        <v>要件のテスト</v>
      </c>
      <c r="V64" s="212">
        <v>0</v>
      </c>
      <c r="W64" s="212">
        <v>0</v>
      </c>
      <c r="X64" s="212">
        <v>0</v>
      </c>
      <c r="Y64" s="212">
        <f ca="1">C64</f>
        <v>0</v>
      </c>
      <c r="Z64" s="212">
        <v>0</v>
      </c>
    </row>
    <row r="65" spans="1:26" ht="25.05" customHeight="1" x14ac:dyDescent="0.3">
      <c r="A65" s="219" t="str">
        <f>Interview!$B$145</f>
        <v>検証</v>
      </c>
      <c r="B65" s="220" t="str">
        <f>Interview!$B$174</f>
        <v>セキュリティテスト</v>
      </c>
      <c r="C65" s="212">
        <f ca="1">Roadmap!Q120</f>
        <v>0</v>
      </c>
      <c r="D65" s="212">
        <f ca="1">Roadmap!P120</f>
        <v>0</v>
      </c>
      <c r="E65" s="212">
        <f ca="1">Roadmap!P121</f>
        <v>0</v>
      </c>
      <c r="F65" s="212">
        <f ca="1">Roadmap!P122</f>
        <v>0</v>
      </c>
      <c r="G65" s="213">
        <f t="shared" ca="1" si="7"/>
        <v>0</v>
      </c>
      <c r="H65" s="214"/>
      <c r="I65" s="85"/>
      <c r="J65" s="85"/>
      <c r="K65" s="85"/>
      <c r="L65" s="85"/>
      <c r="M65" s="85"/>
      <c r="N65" s="85"/>
      <c r="T65" s="219" t="str">
        <f>Interview!$B$145</f>
        <v>検証</v>
      </c>
      <c r="U65" s="220" t="str">
        <f>Interview!$B$174</f>
        <v>セキュリティテスト</v>
      </c>
      <c r="V65" s="212">
        <v>0</v>
      </c>
      <c r="W65" s="212">
        <v>0</v>
      </c>
      <c r="X65" s="212">
        <v>0</v>
      </c>
      <c r="Y65" s="212">
        <f ca="1">C65</f>
        <v>0</v>
      </c>
      <c r="Z65" s="212">
        <v>0</v>
      </c>
    </row>
    <row r="66" spans="1:26" ht="25.05" customHeight="1" x14ac:dyDescent="0.3">
      <c r="A66" s="221" t="str">
        <f>Interview!$B$188</f>
        <v>運用</v>
      </c>
      <c r="B66" s="222" t="str">
        <f>Interview!$B$189</f>
        <v>インシデントの管理</v>
      </c>
      <c r="C66" s="212">
        <f ca="1">Roadmap!Q130</f>
        <v>0</v>
      </c>
      <c r="D66" s="212">
        <f ca="1">Roadmap!P130</f>
        <v>0</v>
      </c>
      <c r="E66" s="212">
        <f ca="1">Roadmap!P131</f>
        <v>0</v>
      </c>
      <c r="F66" s="212">
        <f ca="1">Roadmap!P132</f>
        <v>0</v>
      </c>
      <c r="G66" s="213">
        <f t="shared" ca="1" si="7"/>
        <v>0</v>
      </c>
      <c r="H66" s="214"/>
      <c r="I66" s="85"/>
      <c r="J66" s="85"/>
      <c r="K66" s="85"/>
      <c r="L66" s="85"/>
      <c r="M66" s="85"/>
      <c r="N66" s="85"/>
      <c r="T66" s="221" t="str">
        <f>Interview!$B$188</f>
        <v>運用</v>
      </c>
      <c r="U66" s="222" t="str">
        <f>Interview!$B$189</f>
        <v>インシデントの管理</v>
      </c>
      <c r="V66" s="212">
        <v>0</v>
      </c>
      <c r="W66" s="212">
        <v>0</v>
      </c>
      <c r="X66" s="212">
        <v>0</v>
      </c>
      <c r="Y66" s="212">
        <v>0</v>
      </c>
      <c r="Z66" s="212">
        <f ca="1">C66</f>
        <v>0</v>
      </c>
    </row>
    <row r="67" spans="1:26" ht="25.05" customHeight="1" x14ac:dyDescent="0.3">
      <c r="A67" s="221" t="str">
        <f>Interview!$B$188</f>
        <v>運用</v>
      </c>
      <c r="B67" s="222" t="str">
        <f>Interview!$B$203</f>
        <v>環境の管理</v>
      </c>
      <c r="C67" s="212">
        <f ca="1">Roadmap!Q139</f>
        <v>0</v>
      </c>
      <c r="D67" s="212">
        <f ca="1">Roadmap!P139</f>
        <v>0</v>
      </c>
      <c r="E67" s="212">
        <f ca="1">Roadmap!P140</f>
        <v>0</v>
      </c>
      <c r="F67" s="212">
        <f ca="1">Roadmap!P141</f>
        <v>0</v>
      </c>
      <c r="G67" s="213">
        <f t="shared" ca="1" si="7"/>
        <v>0</v>
      </c>
      <c r="H67" s="214"/>
      <c r="I67" s="85"/>
      <c r="J67" s="85"/>
      <c r="K67" s="85"/>
      <c r="L67" s="85"/>
      <c r="M67" s="85"/>
      <c r="N67" s="85"/>
      <c r="T67" s="221" t="str">
        <f>Interview!$B$188</f>
        <v>運用</v>
      </c>
      <c r="U67" s="222" t="str">
        <f>Interview!$B$203</f>
        <v>環境の管理</v>
      </c>
      <c r="V67" s="212">
        <v>0</v>
      </c>
      <c r="W67" s="212">
        <v>0</v>
      </c>
      <c r="X67" s="212">
        <v>0</v>
      </c>
      <c r="Y67" s="212">
        <v>0</v>
      </c>
      <c r="Z67" s="212">
        <f ca="1">C67</f>
        <v>0</v>
      </c>
    </row>
    <row r="68" spans="1:26" ht="25.05" customHeight="1" x14ac:dyDescent="0.3">
      <c r="A68" s="221" t="str">
        <f>Interview!$B$188</f>
        <v>運用</v>
      </c>
      <c r="B68" s="222" t="str">
        <f>Interview!$B$217</f>
        <v>運用上の管理</v>
      </c>
      <c r="C68" s="212">
        <f ca="1">Roadmap!Q148</f>
        <v>0</v>
      </c>
      <c r="D68" s="212">
        <f ca="1">Roadmap!P148</f>
        <v>0</v>
      </c>
      <c r="E68" s="212">
        <f ca="1">Roadmap!P149</f>
        <v>0</v>
      </c>
      <c r="F68" s="212">
        <f ca="1">Roadmap!P150</f>
        <v>0</v>
      </c>
      <c r="G68" s="213">
        <f t="shared" ca="1" si="7"/>
        <v>0</v>
      </c>
      <c r="H68" s="214"/>
      <c r="I68" s="85"/>
      <c r="J68" s="85"/>
      <c r="K68" s="85"/>
      <c r="L68" s="85"/>
      <c r="M68" s="85"/>
      <c r="N68" s="85"/>
      <c r="T68" s="221" t="str">
        <f>Interview!$B$188</f>
        <v>運用</v>
      </c>
      <c r="U68" s="222" t="str">
        <f>Interview!$B$217</f>
        <v>運用上の管理</v>
      </c>
      <c r="V68" s="212">
        <v>0</v>
      </c>
      <c r="W68" s="212">
        <v>0</v>
      </c>
      <c r="X68" s="212">
        <v>0</v>
      </c>
      <c r="Y68" s="212">
        <v>0</v>
      </c>
      <c r="Z68" s="212">
        <f ca="1">C68</f>
        <v>0</v>
      </c>
    </row>
    <row r="69" spans="1:26" ht="12.75" customHeight="1" x14ac:dyDescent="0.3">
      <c r="K69" s="85"/>
    </row>
    <row r="70" spans="1:26" ht="25.05" customHeight="1" x14ac:dyDescent="0.3">
      <c r="A70" s="390" t="s">
        <v>197</v>
      </c>
      <c r="B70" s="384"/>
      <c r="C70" s="384"/>
      <c r="D70" s="384"/>
      <c r="E70" s="384"/>
      <c r="F70" s="384"/>
      <c r="G70" s="384"/>
      <c r="H70" s="384"/>
      <c r="I70" s="384"/>
      <c r="J70" s="385"/>
      <c r="K70" s="85"/>
      <c r="L70" s="390" t="s">
        <v>197</v>
      </c>
      <c r="M70" s="384"/>
      <c r="N70" s="384"/>
      <c r="O70" s="384"/>
      <c r="P70" s="384"/>
      <c r="Q70" s="384"/>
      <c r="R70" s="385"/>
      <c r="T70" s="391" t="s">
        <v>197</v>
      </c>
      <c r="U70" s="384"/>
      <c r="V70" s="384"/>
      <c r="W70" s="384"/>
      <c r="X70" s="384"/>
      <c r="Y70" s="384"/>
      <c r="Z70" s="385"/>
    </row>
    <row r="71" spans="1:26" ht="12" customHeight="1" x14ac:dyDescent="0.3">
      <c r="A71" s="203"/>
      <c r="B71" s="203"/>
      <c r="C71" s="203"/>
      <c r="D71" s="392" t="s">
        <v>187</v>
      </c>
      <c r="E71" s="393"/>
      <c r="F71" s="394"/>
      <c r="G71" s="85"/>
      <c r="H71" s="85"/>
      <c r="I71" s="85"/>
      <c r="J71" s="85"/>
      <c r="K71" s="85"/>
      <c r="L71" s="85"/>
      <c r="M71" s="85"/>
      <c r="N71" s="85"/>
    </row>
    <row r="72" spans="1:26" ht="25.05" customHeight="1" x14ac:dyDescent="0.3">
      <c r="A72" s="206" t="s">
        <v>188</v>
      </c>
      <c r="B72" s="206" t="s">
        <v>189</v>
      </c>
      <c r="C72" s="206" t="s">
        <v>190</v>
      </c>
      <c r="D72" s="207">
        <v>1</v>
      </c>
      <c r="E72" s="207">
        <v>2</v>
      </c>
      <c r="F72" s="207">
        <v>3</v>
      </c>
      <c r="G72" s="208" t="s">
        <v>191</v>
      </c>
      <c r="H72" s="209"/>
      <c r="I72" s="206" t="s">
        <v>194</v>
      </c>
      <c r="J72" s="206" t="s">
        <v>195</v>
      </c>
      <c r="K72" s="85"/>
      <c r="L72" s="85"/>
      <c r="M72" s="85"/>
      <c r="N72" s="85"/>
      <c r="V72" s="4" t="str">
        <f>T73</f>
        <v>ガバナンス</v>
      </c>
      <c r="W72" s="4" t="str">
        <f>T76</f>
        <v>設計</v>
      </c>
      <c r="X72" s="4" t="str">
        <f>T79</f>
        <v>実装</v>
      </c>
      <c r="Y72" s="4" t="str">
        <f>T82</f>
        <v>検証</v>
      </c>
      <c r="Z72" s="4" t="str">
        <f>T85</f>
        <v>運用</v>
      </c>
    </row>
    <row r="73" spans="1:26" ht="25.05" customHeight="1" x14ac:dyDescent="0.3">
      <c r="A73" s="210" t="str">
        <f>Interview!$B$16</f>
        <v>ガバナンス</v>
      </c>
      <c r="B73" s="211" t="str">
        <f>Interview!$D$17</f>
        <v>戦略と指標</v>
      </c>
      <c r="C73" s="212">
        <f ca="1">Roadmap!U18</f>
        <v>0</v>
      </c>
      <c r="D73" s="212">
        <f ca="1">Roadmap!T18</f>
        <v>0</v>
      </c>
      <c r="E73" s="212">
        <f ca="1">Roadmap!T19</f>
        <v>0</v>
      </c>
      <c r="F73" s="212">
        <f ca="1">Roadmap!T20</f>
        <v>0</v>
      </c>
      <c r="G73" s="213">
        <f t="shared" ref="G73:G78" ca="1" si="8">(((((IF((C73="0+"),0.5,0)+IF((C73=1),1,0))+IF((C73="1+"),1.5,0))+IF((C73=2),2,0))+IF((C73="2+"),2.5,0))+IF((C73=3),3,0))+IF((C73="3+"),3.5,0)</f>
        <v>0</v>
      </c>
      <c r="H73" s="214"/>
      <c r="I73" s="210" t="str">
        <f>A73</f>
        <v>ガバナンス</v>
      </c>
      <c r="J73" s="212">
        <f ca="1">AVERAGE(C73:C75)</f>
        <v>0</v>
      </c>
      <c r="K73" s="85"/>
      <c r="L73" s="85"/>
      <c r="M73" s="85"/>
      <c r="N73" s="85"/>
      <c r="T73" s="210" t="str">
        <f>Interview!$B$16</f>
        <v>ガバナンス</v>
      </c>
      <c r="U73" s="211" t="str">
        <f>Interview!$D$17</f>
        <v>戦略と指標</v>
      </c>
      <c r="V73" s="212">
        <f ca="1">C73</f>
        <v>0</v>
      </c>
      <c r="W73" s="212">
        <v>0</v>
      </c>
      <c r="X73" s="212">
        <v>0</v>
      </c>
      <c r="Y73" s="212">
        <v>0</v>
      </c>
      <c r="Z73" s="212">
        <v>0</v>
      </c>
    </row>
    <row r="74" spans="1:26" ht="25.05" customHeight="1" x14ac:dyDescent="0.3">
      <c r="A74" s="210" t="str">
        <f>Interview!$B$16</f>
        <v>ガバナンス</v>
      </c>
      <c r="B74" s="211" t="str">
        <f>Interview!$B$31</f>
        <v>ポリシーとコンプライアンス</v>
      </c>
      <c r="C74" s="212">
        <f ca="1">Roadmap!U27</f>
        <v>0</v>
      </c>
      <c r="D74" s="212">
        <f ca="1">Roadmap!T27</f>
        <v>0</v>
      </c>
      <c r="E74" s="212">
        <f ca="1">Roadmap!T28</f>
        <v>0</v>
      </c>
      <c r="F74" s="212">
        <f ca="1">Roadmap!T29</f>
        <v>0</v>
      </c>
      <c r="G74" s="213">
        <f t="shared" ca="1" si="8"/>
        <v>0</v>
      </c>
      <c r="H74" s="214"/>
      <c r="I74" s="215" t="str">
        <f>A76</f>
        <v>設計</v>
      </c>
      <c r="J74" s="212">
        <f ca="1">AVERAGE(C76:C78)</f>
        <v>0</v>
      </c>
      <c r="K74" s="85"/>
      <c r="L74" s="85"/>
      <c r="M74" s="85"/>
      <c r="N74" s="85"/>
      <c r="T74" s="210" t="str">
        <f>Interview!$B$16</f>
        <v>ガバナンス</v>
      </c>
      <c r="U74" s="211" t="str">
        <f>Interview!$B$31</f>
        <v>ポリシーとコンプライアンス</v>
      </c>
      <c r="V74" s="212">
        <f ca="1">C74</f>
        <v>0</v>
      </c>
      <c r="W74" s="212">
        <v>0</v>
      </c>
      <c r="X74" s="212">
        <v>0</v>
      </c>
      <c r="Y74" s="212">
        <v>0</v>
      </c>
      <c r="Z74" s="212">
        <v>0</v>
      </c>
    </row>
    <row r="75" spans="1:26" ht="25.05" customHeight="1" x14ac:dyDescent="0.3">
      <c r="A75" s="210" t="str">
        <f>Interview!$B$16</f>
        <v>ガバナンス</v>
      </c>
      <c r="B75" s="211" t="str">
        <f>Interview!$B$45</f>
        <v>教育とガイダンス</v>
      </c>
      <c r="C75" s="212">
        <f ca="1">Roadmap!U36</f>
        <v>0</v>
      </c>
      <c r="D75" s="212">
        <f ca="1">Roadmap!T36</f>
        <v>0</v>
      </c>
      <c r="E75" s="212">
        <f ca="1">Roadmap!T37</f>
        <v>0</v>
      </c>
      <c r="F75" s="212">
        <f ca="1">Roadmap!T38</f>
        <v>0</v>
      </c>
      <c r="G75" s="213">
        <f t="shared" ca="1" si="8"/>
        <v>0</v>
      </c>
      <c r="H75" s="214"/>
      <c r="I75" s="217" t="str">
        <f>A79</f>
        <v>実装</v>
      </c>
      <c r="J75" s="212">
        <f ca="1">AVERAGE(C79:C81)</f>
        <v>0</v>
      </c>
      <c r="K75" s="85"/>
      <c r="L75" s="85"/>
      <c r="M75" s="85"/>
      <c r="N75" s="85"/>
      <c r="T75" s="210" t="str">
        <f>Interview!$B$16</f>
        <v>ガバナンス</v>
      </c>
      <c r="U75" s="211" t="str">
        <f>Interview!$B$45</f>
        <v>教育とガイダンス</v>
      </c>
      <c r="V75" s="212">
        <f ca="1">C75</f>
        <v>0</v>
      </c>
      <c r="W75" s="212">
        <v>0</v>
      </c>
      <c r="X75" s="212">
        <v>0</v>
      </c>
      <c r="Y75" s="212">
        <v>0</v>
      </c>
      <c r="Z75" s="212">
        <v>0</v>
      </c>
    </row>
    <row r="76" spans="1:26" ht="25.05" customHeight="1" x14ac:dyDescent="0.3">
      <c r="A76" s="215" t="str">
        <f>Interview!$B$59</f>
        <v>設計</v>
      </c>
      <c r="B76" s="216" t="str">
        <f>Interview!$B$60</f>
        <v>脅威の評価</v>
      </c>
      <c r="C76" s="212">
        <f ca="1">Roadmap!U46</f>
        <v>0</v>
      </c>
      <c r="D76" s="212">
        <f ca="1">Roadmap!T46</f>
        <v>0</v>
      </c>
      <c r="E76" s="212">
        <f ca="1">Roadmap!T47</f>
        <v>0</v>
      </c>
      <c r="F76" s="212">
        <f ca="1">Roadmap!T48</f>
        <v>0</v>
      </c>
      <c r="G76" s="213">
        <f t="shared" ca="1" si="8"/>
        <v>0</v>
      </c>
      <c r="H76" s="214"/>
      <c r="I76" s="219" t="str">
        <f>A82</f>
        <v>検証</v>
      </c>
      <c r="J76" s="212">
        <f ca="1">AVERAGE(C82:C84)</f>
        <v>0</v>
      </c>
      <c r="K76" s="85"/>
      <c r="L76" s="85"/>
      <c r="M76" s="85"/>
      <c r="N76" s="85"/>
      <c r="T76" s="215" t="str">
        <f>Interview!$B$59</f>
        <v>設計</v>
      </c>
      <c r="U76" s="216" t="str">
        <f>Interview!$B$60</f>
        <v>脅威の評価</v>
      </c>
      <c r="V76" s="212">
        <v>0</v>
      </c>
      <c r="W76" s="212">
        <f ca="1">C76</f>
        <v>0</v>
      </c>
      <c r="X76" s="212">
        <v>0</v>
      </c>
      <c r="Y76" s="212">
        <v>0</v>
      </c>
      <c r="Z76" s="212">
        <v>0</v>
      </c>
    </row>
    <row r="77" spans="1:26" ht="25.05" customHeight="1" x14ac:dyDescent="0.3">
      <c r="A77" s="215" t="str">
        <f>Interview!$B$59</f>
        <v>設計</v>
      </c>
      <c r="B77" s="216" t="str">
        <f>Interview!$B$74</f>
        <v>セキュリティ要件</v>
      </c>
      <c r="C77" s="212">
        <f ca="1">Roadmap!U55</f>
        <v>0</v>
      </c>
      <c r="D77" s="212">
        <f ca="1">Roadmap!T55</f>
        <v>0</v>
      </c>
      <c r="E77" s="212">
        <f ca="1">Roadmap!T56</f>
        <v>0</v>
      </c>
      <c r="F77" s="212">
        <f ca="1">Roadmap!T57</f>
        <v>0</v>
      </c>
      <c r="G77" s="213">
        <f t="shared" ca="1" si="8"/>
        <v>0</v>
      </c>
      <c r="H77" s="214"/>
      <c r="I77" s="221" t="str">
        <f>A85</f>
        <v>運用</v>
      </c>
      <c r="J77" s="212">
        <f ca="1">AVERAGE(C85:C87)</f>
        <v>0</v>
      </c>
      <c r="K77" s="85"/>
      <c r="L77" s="85"/>
      <c r="M77" s="85"/>
      <c r="N77" s="85"/>
      <c r="T77" s="215" t="str">
        <f>Interview!$B$59</f>
        <v>設計</v>
      </c>
      <c r="U77" s="216" t="str">
        <f>Interview!$B$74</f>
        <v>セキュリティ要件</v>
      </c>
      <c r="V77" s="212">
        <v>0</v>
      </c>
      <c r="W77" s="212">
        <f ca="1">C77</f>
        <v>0</v>
      </c>
      <c r="X77" s="212">
        <v>0</v>
      </c>
      <c r="Y77" s="212">
        <v>0</v>
      </c>
      <c r="Z77" s="212">
        <v>0</v>
      </c>
    </row>
    <row r="78" spans="1:26" ht="25.05" customHeight="1" x14ac:dyDescent="0.3">
      <c r="A78" s="215" t="str">
        <f>Interview!$B$59</f>
        <v>設計</v>
      </c>
      <c r="B78" s="216" t="str">
        <f>Interview!$B$88</f>
        <v>安全なアーキテクチャ</v>
      </c>
      <c r="C78" s="212">
        <f ca="1">Roadmap!U64</f>
        <v>0</v>
      </c>
      <c r="D78" s="212">
        <f ca="1">Roadmap!T64</f>
        <v>0</v>
      </c>
      <c r="E78" s="212">
        <f ca="1">Roadmap!T65</f>
        <v>0</v>
      </c>
      <c r="F78" s="212">
        <f ca="1">Roadmap!T66</f>
        <v>0</v>
      </c>
      <c r="G78" s="213">
        <f t="shared" ca="1" si="8"/>
        <v>0</v>
      </c>
      <c r="H78" s="214"/>
      <c r="I78" s="223" t="s">
        <v>192</v>
      </c>
      <c r="J78" s="212">
        <f ca="1">AVERAGE(J73:J77)</f>
        <v>0</v>
      </c>
      <c r="K78" s="85"/>
      <c r="L78" s="85"/>
      <c r="M78" s="85"/>
      <c r="N78" s="85"/>
      <c r="T78" s="215" t="str">
        <f>Interview!$B$59</f>
        <v>設計</v>
      </c>
      <c r="U78" s="216" t="str">
        <f>Interview!$B$88</f>
        <v>安全なアーキテクチャ</v>
      </c>
      <c r="V78" s="212">
        <v>0</v>
      </c>
      <c r="W78" s="212">
        <f ca="1">C78</f>
        <v>0</v>
      </c>
      <c r="X78" s="212">
        <v>0</v>
      </c>
      <c r="Y78" s="212">
        <v>0</v>
      </c>
      <c r="Z78" s="212">
        <v>0</v>
      </c>
    </row>
    <row r="79" spans="1:26" ht="25.05" customHeight="1" x14ac:dyDescent="0.3">
      <c r="A79" s="217" t="str">
        <f>Interview!$B$102</f>
        <v>実装</v>
      </c>
      <c r="B79" s="218" t="str">
        <f>Interview!$B$103</f>
        <v>安全なビルド</v>
      </c>
      <c r="C79" s="212">
        <f ca="1">Roadmap!U74</f>
        <v>0</v>
      </c>
      <c r="D79" s="212">
        <f ca="1">Roadmap!T74</f>
        <v>0</v>
      </c>
      <c r="E79" s="212">
        <f ca="1">Roadmap!T75</f>
        <v>0</v>
      </c>
      <c r="F79" s="212">
        <f ca="1">Roadmap!T76</f>
        <v>0</v>
      </c>
      <c r="G79" s="213"/>
      <c r="H79" s="214"/>
      <c r="I79" s="85"/>
      <c r="J79" s="85"/>
      <c r="K79" s="85"/>
      <c r="L79" s="85"/>
      <c r="M79" s="85"/>
      <c r="N79" s="85"/>
      <c r="T79" s="217" t="str">
        <f>Interview!$B$102</f>
        <v>実装</v>
      </c>
      <c r="U79" s="218" t="str">
        <f>Interview!$B$103</f>
        <v>安全なビルド</v>
      </c>
      <c r="V79" s="212">
        <v>0</v>
      </c>
      <c r="W79" s="212">
        <v>0</v>
      </c>
      <c r="X79" s="212">
        <f ca="1">C79</f>
        <v>0</v>
      </c>
      <c r="Y79" s="212">
        <v>0</v>
      </c>
      <c r="Z79" s="212">
        <v>0</v>
      </c>
    </row>
    <row r="80" spans="1:26" ht="25.05" customHeight="1" x14ac:dyDescent="0.3">
      <c r="A80" s="217" t="str">
        <f>Interview!$B$102</f>
        <v>実装</v>
      </c>
      <c r="B80" s="218" t="str">
        <f>Interview!$B$117</f>
        <v>安全なデプロイ</v>
      </c>
      <c r="C80" s="212">
        <f ca="1">Roadmap!U83</f>
        <v>0</v>
      </c>
      <c r="D80" s="212">
        <f ca="1">Roadmap!T83</f>
        <v>0</v>
      </c>
      <c r="E80" s="212">
        <f ca="1">Roadmap!T84</f>
        <v>0</v>
      </c>
      <c r="F80" s="212">
        <f ca="1">Roadmap!T85</f>
        <v>0</v>
      </c>
      <c r="G80" s="213"/>
      <c r="H80" s="214"/>
      <c r="I80" s="85"/>
      <c r="J80" s="85"/>
      <c r="K80" s="85"/>
      <c r="L80" s="85"/>
      <c r="M80" s="85"/>
      <c r="N80" s="85"/>
      <c r="T80" s="217" t="str">
        <f>Interview!$B$102</f>
        <v>実装</v>
      </c>
      <c r="U80" s="218" t="str">
        <f>Interview!$B$117</f>
        <v>安全なデプロイ</v>
      </c>
      <c r="V80" s="212">
        <v>0</v>
      </c>
      <c r="W80" s="212">
        <v>0</v>
      </c>
      <c r="X80" s="212">
        <f ca="1">C80</f>
        <v>0</v>
      </c>
      <c r="Y80" s="212">
        <v>0</v>
      </c>
      <c r="Z80" s="212">
        <v>0</v>
      </c>
    </row>
    <row r="81" spans="1:26" ht="25.05" customHeight="1" x14ac:dyDescent="0.3">
      <c r="A81" s="217" t="str">
        <f>Interview!$B$102</f>
        <v>実装</v>
      </c>
      <c r="B81" s="218" t="str">
        <f>Interview!$B$131</f>
        <v>不具合の管理</v>
      </c>
      <c r="C81" s="212">
        <f ca="1">Roadmap!U92</f>
        <v>0</v>
      </c>
      <c r="D81" s="212">
        <f ca="1">Roadmap!T92</f>
        <v>0</v>
      </c>
      <c r="E81" s="212">
        <f ca="1">Roadmap!T93</f>
        <v>0</v>
      </c>
      <c r="F81" s="212">
        <f ca="1">Roadmap!T94</f>
        <v>0</v>
      </c>
      <c r="G81" s="213"/>
      <c r="H81" s="214"/>
      <c r="I81" s="85"/>
      <c r="J81" s="85"/>
      <c r="K81" s="85"/>
      <c r="L81" s="85"/>
      <c r="M81" s="85"/>
      <c r="N81" s="85"/>
      <c r="T81" s="217" t="str">
        <f>Interview!$B$102</f>
        <v>実装</v>
      </c>
      <c r="U81" s="218" t="str">
        <f>Interview!$B$131</f>
        <v>不具合の管理</v>
      </c>
      <c r="V81" s="212">
        <v>0</v>
      </c>
      <c r="W81" s="212">
        <v>0</v>
      </c>
      <c r="X81" s="212">
        <f ca="1">C81</f>
        <v>0</v>
      </c>
      <c r="Y81" s="212">
        <v>0</v>
      </c>
      <c r="Z81" s="212">
        <v>0</v>
      </c>
    </row>
    <row r="82" spans="1:26" ht="25.05" customHeight="1" x14ac:dyDescent="0.3">
      <c r="A82" s="219" t="str">
        <f>Interview!$B$145</f>
        <v>検証</v>
      </c>
      <c r="B82" s="220" t="str">
        <f>Interview!$B$146</f>
        <v>アーキテクチャの評価</v>
      </c>
      <c r="C82" s="212">
        <f ca="1">Roadmap!U102</f>
        <v>0</v>
      </c>
      <c r="D82" s="212">
        <f ca="1">Roadmap!T102</f>
        <v>0</v>
      </c>
      <c r="E82" s="212">
        <f ca="1">Roadmap!T103</f>
        <v>0</v>
      </c>
      <c r="F82" s="212">
        <f ca="1">Roadmap!T104</f>
        <v>0</v>
      </c>
      <c r="G82" s="213">
        <f t="shared" ref="G82:G87" ca="1" si="9">(((((IF((C82="0+"),0.5,0)+IF((C82=1),1,0))+IF((C82="1+"),1.5,0))+IF((C82=2),2,0))+IF((C82="2+"),2.5,0))+IF((C82=3),3,0))+IF((C82="3+"),3.5,0)</f>
        <v>0</v>
      </c>
      <c r="H82" s="214"/>
      <c r="I82" s="85"/>
      <c r="J82" s="85"/>
      <c r="K82" s="85"/>
      <c r="L82" s="85"/>
      <c r="M82" s="85"/>
      <c r="N82" s="85"/>
      <c r="T82" s="219" t="str">
        <f>Interview!$B$145</f>
        <v>検証</v>
      </c>
      <c r="U82" s="220" t="str">
        <f>Interview!$B$146</f>
        <v>アーキテクチャの評価</v>
      </c>
      <c r="V82" s="212">
        <v>0</v>
      </c>
      <c r="W82" s="212">
        <v>0</v>
      </c>
      <c r="X82" s="212">
        <v>0</v>
      </c>
      <c r="Y82" s="212">
        <f ca="1">C82</f>
        <v>0</v>
      </c>
      <c r="Z82" s="212">
        <v>0</v>
      </c>
    </row>
    <row r="83" spans="1:26" ht="25.05" customHeight="1" x14ac:dyDescent="0.3">
      <c r="A83" s="219" t="str">
        <f>Interview!$B$145</f>
        <v>検証</v>
      </c>
      <c r="B83" s="220" t="str">
        <f>Interview!$B$160</f>
        <v>要件のテスト</v>
      </c>
      <c r="C83" s="212">
        <f ca="1">Roadmap!U111</f>
        <v>0</v>
      </c>
      <c r="D83" s="212">
        <f ca="1">Roadmap!T111</f>
        <v>0</v>
      </c>
      <c r="E83" s="212">
        <f ca="1">Roadmap!T112</f>
        <v>0</v>
      </c>
      <c r="F83" s="212">
        <f ca="1">Roadmap!T113</f>
        <v>0</v>
      </c>
      <c r="G83" s="213">
        <f t="shared" ca="1" si="9"/>
        <v>0</v>
      </c>
      <c r="H83" s="214"/>
      <c r="I83" s="85"/>
      <c r="J83" s="85"/>
      <c r="K83" s="85"/>
      <c r="L83" s="85"/>
      <c r="M83" s="85"/>
      <c r="N83" s="85"/>
      <c r="T83" s="219" t="str">
        <f>Interview!$B$145</f>
        <v>検証</v>
      </c>
      <c r="U83" s="220" t="str">
        <f>Interview!$B$160</f>
        <v>要件のテスト</v>
      </c>
      <c r="V83" s="212">
        <v>0</v>
      </c>
      <c r="W83" s="212">
        <v>0</v>
      </c>
      <c r="X83" s="212">
        <v>0</v>
      </c>
      <c r="Y83" s="212">
        <f ca="1">C83</f>
        <v>0</v>
      </c>
      <c r="Z83" s="212">
        <v>0</v>
      </c>
    </row>
    <row r="84" spans="1:26" ht="25.05" customHeight="1" x14ac:dyDescent="0.3">
      <c r="A84" s="219" t="str">
        <f>Interview!$B$145</f>
        <v>検証</v>
      </c>
      <c r="B84" s="220" t="str">
        <f>Interview!$B$174</f>
        <v>セキュリティテスト</v>
      </c>
      <c r="C84" s="212">
        <f ca="1">Roadmap!U120</f>
        <v>0</v>
      </c>
      <c r="D84" s="212">
        <f ca="1">Roadmap!T120</f>
        <v>0</v>
      </c>
      <c r="E84" s="212">
        <f ca="1">Roadmap!T121</f>
        <v>0</v>
      </c>
      <c r="F84" s="212">
        <f ca="1">Roadmap!T122</f>
        <v>0</v>
      </c>
      <c r="G84" s="213">
        <f t="shared" ca="1" si="9"/>
        <v>0</v>
      </c>
      <c r="H84" s="214"/>
      <c r="I84" s="85"/>
      <c r="J84" s="85"/>
      <c r="K84" s="85"/>
      <c r="L84" s="85"/>
      <c r="M84" s="85"/>
      <c r="N84" s="85"/>
      <c r="T84" s="219" t="str">
        <f>Interview!$B$145</f>
        <v>検証</v>
      </c>
      <c r="U84" s="220" t="str">
        <f>Interview!$B$174</f>
        <v>セキュリティテスト</v>
      </c>
      <c r="V84" s="212">
        <v>0</v>
      </c>
      <c r="W84" s="212">
        <v>0</v>
      </c>
      <c r="X84" s="212">
        <v>0</v>
      </c>
      <c r="Y84" s="212">
        <f ca="1">C84</f>
        <v>0</v>
      </c>
      <c r="Z84" s="212">
        <v>0</v>
      </c>
    </row>
    <row r="85" spans="1:26" ht="25.05" customHeight="1" x14ac:dyDescent="0.3">
      <c r="A85" s="221" t="str">
        <f>Interview!$B$188</f>
        <v>運用</v>
      </c>
      <c r="B85" s="222" t="str">
        <f>Interview!$B$189</f>
        <v>インシデントの管理</v>
      </c>
      <c r="C85" s="212">
        <f ca="1">Roadmap!U130</f>
        <v>0</v>
      </c>
      <c r="D85" s="212">
        <f ca="1">Roadmap!T130</f>
        <v>0</v>
      </c>
      <c r="E85" s="212">
        <f ca="1">Roadmap!T131</f>
        <v>0</v>
      </c>
      <c r="F85" s="212">
        <f ca="1">Roadmap!T132</f>
        <v>0</v>
      </c>
      <c r="G85" s="213">
        <f t="shared" ca="1" si="9"/>
        <v>0</v>
      </c>
      <c r="H85" s="214"/>
      <c r="I85" s="85"/>
      <c r="J85" s="85"/>
      <c r="K85" s="85"/>
      <c r="L85" s="85"/>
      <c r="M85" s="85"/>
      <c r="N85" s="85"/>
      <c r="T85" s="221" t="str">
        <f>Interview!$B$188</f>
        <v>運用</v>
      </c>
      <c r="U85" s="222" t="str">
        <f>Interview!$B$189</f>
        <v>インシデントの管理</v>
      </c>
      <c r="V85" s="212">
        <v>0</v>
      </c>
      <c r="W85" s="212">
        <v>0</v>
      </c>
      <c r="X85" s="212">
        <v>0</v>
      </c>
      <c r="Y85" s="212">
        <v>0</v>
      </c>
      <c r="Z85" s="212">
        <f ca="1">C85</f>
        <v>0</v>
      </c>
    </row>
    <row r="86" spans="1:26" ht="25.05" customHeight="1" x14ac:dyDescent="0.3">
      <c r="A86" s="221" t="str">
        <f>Interview!$B$188</f>
        <v>運用</v>
      </c>
      <c r="B86" s="222" t="str">
        <f>Interview!$B$203</f>
        <v>環境の管理</v>
      </c>
      <c r="C86" s="212">
        <f ca="1">Roadmap!U139</f>
        <v>0</v>
      </c>
      <c r="D86" s="212">
        <f ca="1">Roadmap!T139</f>
        <v>0</v>
      </c>
      <c r="E86" s="212">
        <f ca="1">Roadmap!T140</f>
        <v>0</v>
      </c>
      <c r="F86" s="212">
        <f ca="1">Roadmap!T141</f>
        <v>0</v>
      </c>
      <c r="G86" s="213">
        <f t="shared" ca="1" si="9"/>
        <v>0</v>
      </c>
      <c r="H86" s="214"/>
      <c r="I86" s="85"/>
      <c r="J86" s="85"/>
      <c r="K86" s="85"/>
      <c r="L86" s="85"/>
      <c r="M86" s="85"/>
      <c r="N86" s="85"/>
      <c r="T86" s="221" t="str">
        <f>Interview!$B$188</f>
        <v>運用</v>
      </c>
      <c r="U86" s="222" t="str">
        <f>Interview!$B$203</f>
        <v>環境の管理</v>
      </c>
      <c r="V86" s="212">
        <v>0</v>
      </c>
      <c r="W86" s="212">
        <v>0</v>
      </c>
      <c r="X86" s="212">
        <v>0</v>
      </c>
      <c r="Y86" s="212">
        <v>0</v>
      </c>
      <c r="Z86" s="212">
        <f ca="1">C86</f>
        <v>0</v>
      </c>
    </row>
    <row r="87" spans="1:26" ht="25.05" customHeight="1" x14ac:dyDescent="0.3">
      <c r="A87" s="221" t="str">
        <f>Interview!$B$188</f>
        <v>運用</v>
      </c>
      <c r="B87" s="222" t="str">
        <f>Interview!$B$217</f>
        <v>運用上の管理</v>
      </c>
      <c r="C87" s="212">
        <f ca="1">Roadmap!U148</f>
        <v>0</v>
      </c>
      <c r="D87" s="212">
        <f ca="1">Roadmap!T148</f>
        <v>0</v>
      </c>
      <c r="E87" s="212">
        <f ca="1">Roadmap!T149</f>
        <v>0</v>
      </c>
      <c r="F87" s="212">
        <f ca="1">Roadmap!T150</f>
        <v>0</v>
      </c>
      <c r="G87" s="213">
        <f t="shared" ca="1" si="9"/>
        <v>0</v>
      </c>
      <c r="H87" s="214"/>
      <c r="I87" s="85"/>
      <c r="J87" s="85"/>
      <c r="K87" s="85"/>
      <c r="L87" s="85"/>
      <c r="M87" s="85"/>
      <c r="N87" s="85"/>
      <c r="T87" s="221" t="str">
        <f>Interview!$B$188</f>
        <v>運用</v>
      </c>
      <c r="U87" s="222" t="str">
        <f>Interview!$B$217</f>
        <v>運用上の管理</v>
      </c>
      <c r="V87" s="212">
        <v>0</v>
      </c>
      <c r="W87" s="212">
        <v>0</v>
      </c>
      <c r="X87" s="212">
        <v>0</v>
      </c>
      <c r="Y87" s="212">
        <v>0</v>
      </c>
      <c r="Z87" s="212">
        <f ca="1">C87</f>
        <v>0</v>
      </c>
    </row>
    <row r="88" spans="1:26" ht="12.75" customHeight="1" x14ac:dyDescent="0.3">
      <c r="A88" s="85"/>
      <c r="B88" s="85"/>
      <c r="C88" s="85"/>
      <c r="D88" s="85"/>
      <c r="E88" s="85"/>
      <c r="F88" s="85"/>
      <c r="G88" s="85"/>
      <c r="H88" s="85"/>
      <c r="I88" s="85"/>
      <c r="J88" s="85"/>
      <c r="K88" s="85"/>
      <c r="L88" s="85"/>
      <c r="M88" s="85"/>
      <c r="N88" s="85"/>
    </row>
    <row r="89" spans="1:26" ht="12.75" customHeight="1" x14ac:dyDescent="0.3">
      <c r="A89" s="85"/>
      <c r="B89" s="85"/>
      <c r="C89" s="85"/>
      <c r="D89" s="85"/>
      <c r="E89" s="85"/>
      <c r="F89" s="85"/>
      <c r="G89" s="85"/>
      <c r="H89" s="85"/>
      <c r="I89" s="85"/>
      <c r="J89" s="85"/>
      <c r="K89" s="85"/>
      <c r="L89" s="85"/>
      <c r="M89" s="85"/>
      <c r="N89" s="85"/>
    </row>
    <row r="90" spans="1:26" ht="12.75" customHeight="1" x14ac:dyDescent="0.3">
      <c r="K90" s="85"/>
    </row>
    <row r="91" spans="1:26" ht="25.05" customHeight="1" x14ac:dyDescent="0.3">
      <c r="A91" s="390" t="s">
        <v>198</v>
      </c>
      <c r="B91" s="384"/>
      <c r="C91" s="384"/>
      <c r="D91" s="384"/>
      <c r="E91" s="384"/>
      <c r="F91" s="384"/>
      <c r="G91" s="384"/>
      <c r="H91" s="384"/>
      <c r="I91" s="384"/>
      <c r="J91" s="385"/>
      <c r="K91" s="85"/>
      <c r="L91" s="390" t="s">
        <v>198</v>
      </c>
      <c r="M91" s="384"/>
      <c r="N91" s="384"/>
      <c r="O91" s="384"/>
      <c r="P91" s="384"/>
      <c r="Q91" s="384"/>
      <c r="R91" s="385"/>
      <c r="T91" s="391" t="s">
        <v>198</v>
      </c>
      <c r="U91" s="384"/>
      <c r="V91" s="384"/>
      <c r="W91" s="384"/>
      <c r="X91" s="384"/>
      <c r="Y91" s="384"/>
      <c r="Z91" s="385"/>
    </row>
    <row r="92" spans="1:26" ht="12" customHeight="1" x14ac:dyDescent="0.3">
      <c r="A92" s="203"/>
      <c r="B92" s="203"/>
      <c r="C92" s="203"/>
      <c r="D92" s="392" t="s">
        <v>187</v>
      </c>
      <c r="E92" s="393"/>
      <c r="F92" s="394"/>
      <c r="G92" s="85"/>
      <c r="H92" s="85"/>
      <c r="I92" s="85"/>
      <c r="J92" s="85"/>
      <c r="K92" s="85"/>
      <c r="L92" s="85"/>
      <c r="M92" s="85"/>
      <c r="N92" s="85"/>
    </row>
    <row r="93" spans="1:26" ht="25.05" customHeight="1" x14ac:dyDescent="0.3">
      <c r="A93" s="206" t="s">
        <v>188</v>
      </c>
      <c r="B93" s="206" t="s">
        <v>189</v>
      </c>
      <c r="C93" s="206" t="s">
        <v>190</v>
      </c>
      <c r="D93" s="207">
        <v>1</v>
      </c>
      <c r="E93" s="207">
        <v>2</v>
      </c>
      <c r="F93" s="207">
        <v>3</v>
      </c>
      <c r="G93" s="208" t="s">
        <v>191</v>
      </c>
      <c r="H93" s="209"/>
      <c r="I93" s="206" t="s">
        <v>194</v>
      </c>
      <c r="J93" s="206" t="s">
        <v>195</v>
      </c>
      <c r="K93" s="85"/>
      <c r="L93" s="85"/>
      <c r="M93" s="85"/>
      <c r="N93" s="85"/>
      <c r="V93" s="75" t="str">
        <f>T94</f>
        <v>ガバナンス</v>
      </c>
      <c r="W93" s="75" t="str">
        <f>T97</f>
        <v>設計</v>
      </c>
      <c r="X93" s="75" t="str">
        <f>T100</f>
        <v>実装</v>
      </c>
      <c r="Y93" s="75" t="str">
        <f>T103</f>
        <v>検証</v>
      </c>
      <c r="Z93" s="75" t="str">
        <f>T106</f>
        <v>運用</v>
      </c>
    </row>
    <row r="94" spans="1:26" ht="25.05" customHeight="1" x14ac:dyDescent="0.3">
      <c r="A94" s="210" t="str">
        <f>Interview!$B$16</f>
        <v>ガバナンス</v>
      </c>
      <c r="B94" s="211" t="str">
        <f>Interview!$D$17</f>
        <v>戦略と指標</v>
      </c>
      <c r="C94" s="212">
        <f ca="1">Roadmap!Y18</f>
        <v>0</v>
      </c>
      <c r="D94" s="212">
        <f ca="1">Roadmap!X18</f>
        <v>0</v>
      </c>
      <c r="E94" s="212">
        <f ca="1">Roadmap!X19</f>
        <v>0</v>
      </c>
      <c r="F94" s="212">
        <f ca="1">Roadmap!X20</f>
        <v>0</v>
      </c>
      <c r="G94" s="213">
        <f t="shared" ref="G94:G99" ca="1" si="10">(((((IF((C94="0+"),0.5,0)+IF((C94=1),1,0))+IF((C94="1+"),1.5,0))+IF((C94=2),2,0))+IF((C94="2+"),2.5,0))+IF((C94=3),3,0))+IF((C94="3+"),3.5,0)</f>
        <v>0</v>
      </c>
      <c r="H94" s="214"/>
      <c r="I94" s="210" t="str">
        <f>A94</f>
        <v>ガバナンス</v>
      </c>
      <c r="J94" s="212">
        <f ca="1">AVERAGE(C94:C96)</f>
        <v>0</v>
      </c>
      <c r="K94" s="85"/>
      <c r="L94" s="85"/>
      <c r="M94" s="85"/>
      <c r="N94" s="85"/>
      <c r="T94" s="210" t="str">
        <f>Interview!$B$16</f>
        <v>ガバナンス</v>
      </c>
      <c r="U94" s="211" t="str">
        <f>Interview!$D$17</f>
        <v>戦略と指標</v>
      </c>
      <c r="V94" s="212">
        <f ca="1">C94</f>
        <v>0</v>
      </c>
      <c r="W94" s="212">
        <v>0</v>
      </c>
      <c r="X94" s="212">
        <v>0</v>
      </c>
      <c r="Y94" s="212">
        <v>0</v>
      </c>
      <c r="Z94" s="212">
        <v>0</v>
      </c>
    </row>
    <row r="95" spans="1:26" ht="25.05" customHeight="1" x14ac:dyDescent="0.3">
      <c r="A95" s="210" t="str">
        <f>Interview!$B$16</f>
        <v>ガバナンス</v>
      </c>
      <c r="B95" s="211" t="str">
        <f>Interview!$B$31</f>
        <v>ポリシーとコンプライアンス</v>
      </c>
      <c r="C95" s="212">
        <f ca="1">Roadmap!Y27</f>
        <v>0</v>
      </c>
      <c r="D95" s="212">
        <f ca="1">Roadmap!X27</f>
        <v>0</v>
      </c>
      <c r="E95" s="212">
        <f ca="1">Roadmap!X28</f>
        <v>0</v>
      </c>
      <c r="F95" s="212">
        <f ca="1">Roadmap!X29</f>
        <v>0</v>
      </c>
      <c r="G95" s="213">
        <f t="shared" ca="1" si="10"/>
        <v>0</v>
      </c>
      <c r="H95" s="214"/>
      <c r="I95" s="215" t="str">
        <f>A97</f>
        <v>設計</v>
      </c>
      <c r="J95" s="212">
        <f ca="1">AVERAGE(C97:C99)</f>
        <v>0</v>
      </c>
      <c r="K95" s="85"/>
      <c r="L95" s="85"/>
      <c r="M95" s="85"/>
      <c r="N95" s="85"/>
      <c r="T95" s="210" t="str">
        <f>Interview!$B$16</f>
        <v>ガバナンス</v>
      </c>
      <c r="U95" s="211" t="str">
        <f>Interview!$B$31</f>
        <v>ポリシーとコンプライアンス</v>
      </c>
      <c r="V95" s="212">
        <f ca="1">C95</f>
        <v>0</v>
      </c>
      <c r="W95" s="212">
        <v>0</v>
      </c>
      <c r="X95" s="212">
        <v>0</v>
      </c>
      <c r="Y95" s="212">
        <v>0</v>
      </c>
      <c r="Z95" s="212">
        <v>0</v>
      </c>
    </row>
    <row r="96" spans="1:26" ht="25.05" customHeight="1" x14ac:dyDescent="0.3">
      <c r="A96" s="210" t="str">
        <f>Interview!$B$16</f>
        <v>ガバナンス</v>
      </c>
      <c r="B96" s="211" t="str">
        <f>Interview!$B$45</f>
        <v>教育とガイダンス</v>
      </c>
      <c r="C96" s="212">
        <f ca="1">Roadmap!Y36</f>
        <v>0</v>
      </c>
      <c r="D96" s="212">
        <f ca="1">Roadmap!X36</f>
        <v>0</v>
      </c>
      <c r="E96" s="212">
        <f ca="1">Roadmap!X37</f>
        <v>0</v>
      </c>
      <c r="F96" s="212">
        <f ca="1">Roadmap!X38</f>
        <v>0</v>
      </c>
      <c r="G96" s="213">
        <f t="shared" ca="1" si="10"/>
        <v>0</v>
      </c>
      <c r="H96" s="214"/>
      <c r="I96" s="217" t="str">
        <f>A100</f>
        <v>実装</v>
      </c>
      <c r="J96" s="212">
        <f ca="1">AVERAGE(C100:C102)</f>
        <v>0</v>
      </c>
      <c r="K96" s="85"/>
      <c r="L96" s="85"/>
      <c r="M96" s="85"/>
      <c r="N96" s="85"/>
      <c r="T96" s="210" t="str">
        <f>Interview!$B$16</f>
        <v>ガバナンス</v>
      </c>
      <c r="U96" s="211" t="str">
        <f>Interview!$B$45</f>
        <v>教育とガイダンス</v>
      </c>
      <c r="V96" s="212">
        <f ca="1">C96</f>
        <v>0</v>
      </c>
      <c r="W96" s="212">
        <v>0</v>
      </c>
      <c r="X96" s="212">
        <v>0</v>
      </c>
      <c r="Y96" s="212">
        <v>0</v>
      </c>
      <c r="Z96" s="212">
        <v>0</v>
      </c>
    </row>
    <row r="97" spans="1:26" ht="25.05" customHeight="1" x14ac:dyDescent="0.3">
      <c r="A97" s="215" t="str">
        <f>Interview!$B$59</f>
        <v>設計</v>
      </c>
      <c r="B97" s="216" t="str">
        <f>Interview!$B$60</f>
        <v>脅威の評価</v>
      </c>
      <c r="C97" s="212">
        <f ca="1">Roadmap!Y46</f>
        <v>0</v>
      </c>
      <c r="D97" s="212">
        <f ca="1">Roadmap!X46</f>
        <v>0</v>
      </c>
      <c r="E97" s="212">
        <f ca="1">Roadmap!X47</f>
        <v>0</v>
      </c>
      <c r="F97" s="212">
        <f ca="1">Roadmap!X48</f>
        <v>0</v>
      </c>
      <c r="G97" s="213">
        <f t="shared" ca="1" si="10"/>
        <v>0</v>
      </c>
      <c r="H97" s="214"/>
      <c r="I97" s="219" t="str">
        <f>A103</f>
        <v>検証</v>
      </c>
      <c r="J97" s="212">
        <f ca="1">AVERAGE(C103:C105)</f>
        <v>0</v>
      </c>
      <c r="K97" s="85"/>
      <c r="L97" s="85"/>
      <c r="M97" s="85"/>
      <c r="N97" s="85"/>
      <c r="T97" s="215" t="str">
        <f>Interview!$B$59</f>
        <v>設計</v>
      </c>
      <c r="U97" s="216" t="str">
        <f>Interview!$B$60</f>
        <v>脅威の評価</v>
      </c>
      <c r="V97" s="212">
        <v>0</v>
      </c>
      <c r="W97" s="212">
        <f ca="1">C97</f>
        <v>0</v>
      </c>
      <c r="X97" s="212">
        <v>0</v>
      </c>
      <c r="Y97" s="212">
        <v>0</v>
      </c>
      <c r="Z97" s="212">
        <v>0</v>
      </c>
    </row>
    <row r="98" spans="1:26" ht="25.05" customHeight="1" x14ac:dyDescent="0.3">
      <c r="A98" s="215" t="str">
        <f>Interview!$B$59</f>
        <v>設計</v>
      </c>
      <c r="B98" s="216" t="str">
        <f>Interview!$B$74</f>
        <v>セキュリティ要件</v>
      </c>
      <c r="C98" s="212">
        <f ca="1">Roadmap!Y55</f>
        <v>0</v>
      </c>
      <c r="D98" s="212">
        <f ca="1">Roadmap!X55</f>
        <v>0</v>
      </c>
      <c r="E98" s="212">
        <f ca="1">Roadmap!X56</f>
        <v>0</v>
      </c>
      <c r="F98" s="212">
        <f ca="1">Roadmap!X57</f>
        <v>0</v>
      </c>
      <c r="G98" s="213">
        <f t="shared" ca="1" si="10"/>
        <v>0</v>
      </c>
      <c r="H98" s="214"/>
      <c r="I98" s="221" t="str">
        <f>A106</f>
        <v>運用</v>
      </c>
      <c r="J98" s="212">
        <f ca="1">AVERAGE(C106:C108)</f>
        <v>0</v>
      </c>
      <c r="K98" s="85"/>
      <c r="L98" s="85"/>
      <c r="M98" s="85"/>
      <c r="N98" s="85"/>
      <c r="T98" s="215" t="str">
        <f>Interview!$B$59</f>
        <v>設計</v>
      </c>
      <c r="U98" s="216" t="str">
        <f>Interview!$B$74</f>
        <v>セキュリティ要件</v>
      </c>
      <c r="V98" s="212">
        <v>0</v>
      </c>
      <c r="W98" s="212">
        <f ca="1">C98</f>
        <v>0</v>
      </c>
      <c r="X98" s="212">
        <v>0</v>
      </c>
      <c r="Y98" s="212">
        <v>0</v>
      </c>
      <c r="Z98" s="212">
        <v>0</v>
      </c>
    </row>
    <row r="99" spans="1:26" ht="25.05" customHeight="1" x14ac:dyDescent="0.3">
      <c r="A99" s="215" t="str">
        <f>Interview!$B$59</f>
        <v>設計</v>
      </c>
      <c r="B99" s="216" t="str">
        <f>Interview!$B$88</f>
        <v>安全なアーキテクチャ</v>
      </c>
      <c r="C99" s="212">
        <f ca="1">Roadmap!Y64</f>
        <v>0</v>
      </c>
      <c r="D99" s="212">
        <f ca="1">Roadmap!X64</f>
        <v>0</v>
      </c>
      <c r="E99" s="212">
        <f ca="1">Roadmap!X65</f>
        <v>0</v>
      </c>
      <c r="F99" s="212">
        <f ca="1">Roadmap!X66</f>
        <v>0</v>
      </c>
      <c r="G99" s="213">
        <f t="shared" ca="1" si="10"/>
        <v>0</v>
      </c>
      <c r="H99" s="214"/>
      <c r="I99" s="223" t="s">
        <v>192</v>
      </c>
      <c r="J99" s="212">
        <f ca="1">AVERAGE(J94:J98)</f>
        <v>0</v>
      </c>
      <c r="K99" s="85"/>
      <c r="L99" s="85"/>
      <c r="M99" s="85"/>
      <c r="N99" s="85"/>
      <c r="T99" s="215" t="str">
        <f>Interview!$B$59</f>
        <v>設計</v>
      </c>
      <c r="U99" s="216" t="str">
        <f>Interview!$B$88</f>
        <v>安全なアーキテクチャ</v>
      </c>
      <c r="V99" s="212">
        <v>0</v>
      </c>
      <c r="W99" s="212">
        <f ca="1">C99</f>
        <v>0</v>
      </c>
      <c r="X99" s="212">
        <v>0</v>
      </c>
      <c r="Y99" s="212">
        <v>0</v>
      </c>
      <c r="Z99" s="212">
        <v>0</v>
      </c>
    </row>
    <row r="100" spans="1:26" ht="25.05" customHeight="1" x14ac:dyDescent="0.3">
      <c r="A100" s="217" t="str">
        <f>Interview!$B$102</f>
        <v>実装</v>
      </c>
      <c r="B100" s="218" t="str">
        <f>Interview!$B$103</f>
        <v>安全なビルド</v>
      </c>
      <c r="C100" s="212">
        <f ca="1">Roadmap!Y74</f>
        <v>0</v>
      </c>
      <c r="D100" s="212">
        <f ca="1">Roadmap!X74</f>
        <v>0</v>
      </c>
      <c r="E100" s="212">
        <f ca="1">Roadmap!X75</f>
        <v>0</v>
      </c>
      <c r="F100" s="212">
        <f ca="1">Roadmap!X76</f>
        <v>0</v>
      </c>
      <c r="G100" s="213"/>
      <c r="H100" s="214"/>
      <c r="I100" s="85"/>
      <c r="J100" s="85"/>
      <c r="K100" s="85"/>
      <c r="L100" s="85"/>
      <c r="M100" s="85"/>
      <c r="N100" s="85"/>
      <c r="T100" s="217" t="str">
        <f>Interview!$B$102</f>
        <v>実装</v>
      </c>
      <c r="U100" s="218" t="str">
        <f>Interview!$B$103</f>
        <v>安全なビルド</v>
      </c>
      <c r="V100" s="212">
        <v>0</v>
      </c>
      <c r="W100" s="212">
        <v>0</v>
      </c>
      <c r="X100" s="212">
        <f ca="1">C100</f>
        <v>0</v>
      </c>
      <c r="Y100" s="212">
        <v>0</v>
      </c>
      <c r="Z100" s="212">
        <v>0</v>
      </c>
    </row>
    <row r="101" spans="1:26" ht="25.05" customHeight="1" x14ac:dyDescent="0.3">
      <c r="A101" s="217" t="str">
        <f>Interview!$B$102</f>
        <v>実装</v>
      </c>
      <c r="B101" s="218" t="str">
        <f>Interview!$B$117</f>
        <v>安全なデプロイ</v>
      </c>
      <c r="C101" s="212">
        <f ca="1">Roadmap!Y83</f>
        <v>0</v>
      </c>
      <c r="D101" s="212">
        <f ca="1">Roadmap!X83</f>
        <v>0</v>
      </c>
      <c r="E101" s="212">
        <f ca="1">Roadmap!X84</f>
        <v>0</v>
      </c>
      <c r="F101" s="212">
        <f ca="1">Roadmap!X85</f>
        <v>0</v>
      </c>
      <c r="G101" s="213"/>
      <c r="H101" s="214"/>
      <c r="I101" s="85"/>
      <c r="J101" s="85"/>
      <c r="K101" s="85"/>
      <c r="L101" s="85"/>
      <c r="M101" s="85"/>
      <c r="N101" s="85"/>
      <c r="T101" s="217" t="str">
        <f>Interview!$B$102</f>
        <v>実装</v>
      </c>
      <c r="U101" s="218" t="str">
        <f>Interview!$B$117</f>
        <v>安全なデプロイ</v>
      </c>
      <c r="V101" s="212">
        <v>0</v>
      </c>
      <c r="W101" s="212">
        <v>0</v>
      </c>
      <c r="X101" s="212">
        <f ca="1">C101</f>
        <v>0</v>
      </c>
      <c r="Y101" s="212">
        <v>0</v>
      </c>
      <c r="Z101" s="212">
        <v>0</v>
      </c>
    </row>
    <row r="102" spans="1:26" ht="25.05" customHeight="1" x14ac:dyDescent="0.3">
      <c r="A102" s="217" t="str">
        <f>Interview!$B$102</f>
        <v>実装</v>
      </c>
      <c r="B102" s="218" t="str">
        <f>Interview!$B$131</f>
        <v>不具合の管理</v>
      </c>
      <c r="C102" s="212">
        <f ca="1">Roadmap!Y92</f>
        <v>0</v>
      </c>
      <c r="D102" s="212">
        <f ca="1">Roadmap!X92</f>
        <v>0</v>
      </c>
      <c r="E102" s="212">
        <f ca="1">Roadmap!X93</f>
        <v>0</v>
      </c>
      <c r="F102" s="212">
        <f ca="1">Roadmap!X94</f>
        <v>0</v>
      </c>
      <c r="G102" s="213"/>
      <c r="H102" s="214"/>
      <c r="I102" s="85"/>
      <c r="J102" s="85"/>
      <c r="K102" s="85"/>
      <c r="L102" s="85"/>
      <c r="M102" s="85"/>
      <c r="N102" s="85"/>
      <c r="T102" s="217" t="str">
        <f>Interview!$B$102</f>
        <v>実装</v>
      </c>
      <c r="U102" s="218" t="str">
        <f>Interview!$B$131</f>
        <v>不具合の管理</v>
      </c>
      <c r="V102" s="212">
        <v>0</v>
      </c>
      <c r="W102" s="212">
        <v>0</v>
      </c>
      <c r="X102" s="212">
        <f ca="1">C102</f>
        <v>0</v>
      </c>
      <c r="Y102" s="212">
        <v>0</v>
      </c>
      <c r="Z102" s="212">
        <v>0</v>
      </c>
    </row>
    <row r="103" spans="1:26" ht="25.05" customHeight="1" x14ac:dyDescent="0.3">
      <c r="A103" s="219" t="str">
        <f>Interview!$B$145</f>
        <v>検証</v>
      </c>
      <c r="B103" s="220" t="str">
        <f>Interview!$B$146</f>
        <v>アーキテクチャの評価</v>
      </c>
      <c r="C103" s="212">
        <f ca="1">Roadmap!Y102</f>
        <v>0</v>
      </c>
      <c r="D103" s="212">
        <f ca="1">Roadmap!X102</f>
        <v>0</v>
      </c>
      <c r="E103" s="212">
        <f ca="1">Roadmap!X103</f>
        <v>0</v>
      </c>
      <c r="F103" s="212">
        <f ca="1">Roadmap!X104</f>
        <v>0</v>
      </c>
      <c r="G103" s="213">
        <f t="shared" ref="G103:G108" ca="1" si="11">(((((IF((C103="0+"),0.5,0)+IF((C103=1),1,0))+IF((C103="1+"),1.5,0))+IF((C103=2),2,0))+IF((C103="2+"),2.5,0))+IF((C103=3),3,0))+IF((C103="3+"),3.5,0)</f>
        <v>0</v>
      </c>
      <c r="H103" s="214"/>
      <c r="I103" s="85"/>
      <c r="J103" s="85"/>
      <c r="K103" s="85"/>
      <c r="L103" s="85"/>
      <c r="M103" s="85"/>
      <c r="N103" s="85"/>
      <c r="T103" s="219" t="str">
        <f>Interview!$B$145</f>
        <v>検証</v>
      </c>
      <c r="U103" s="220" t="str">
        <f>Interview!$B$146</f>
        <v>アーキテクチャの評価</v>
      </c>
      <c r="V103" s="212">
        <v>0</v>
      </c>
      <c r="W103" s="212">
        <v>0</v>
      </c>
      <c r="X103" s="212">
        <v>0</v>
      </c>
      <c r="Y103" s="212">
        <f ca="1">C103</f>
        <v>0</v>
      </c>
      <c r="Z103" s="212">
        <v>0</v>
      </c>
    </row>
    <row r="104" spans="1:26" ht="25.05" customHeight="1" x14ac:dyDescent="0.3">
      <c r="A104" s="219" t="str">
        <f>Interview!$B$145</f>
        <v>検証</v>
      </c>
      <c r="B104" s="220" t="str">
        <f>Interview!$B$160</f>
        <v>要件のテスト</v>
      </c>
      <c r="C104" s="212">
        <f ca="1">Roadmap!Y111</f>
        <v>0</v>
      </c>
      <c r="D104" s="212">
        <f ca="1">Roadmap!X111</f>
        <v>0</v>
      </c>
      <c r="E104" s="212">
        <f ca="1">Roadmap!X112</f>
        <v>0</v>
      </c>
      <c r="F104" s="212">
        <f ca="1">Roadmap!X113</f>
        <v>0</v>
      </c>
      <c r="G104" s="213">
        <f t="shared" ca="1" si="11"/>
        <v>0</v>
      </c>
      <c r="H104" s="214"/>
      <c r="I104" s="85"/>
      <c r="J104" s="85"/>
      <c r="K104" s="85"/>
      <c r="L104" s="85"/>
      <c r="M104" s="85"/>
      <c r="N104" s="85"/>
      <c r="T104" s="219" t="str">
        <f>Interview!$B$145</f>
        <v>検証</v>
      </c>
      <c r="U104" s="220" t="str">
        <f>Interview!$B$160</f>
        <v>要件のテスト</v>
      </c>
      <c r="V104" s="212">
        <v>0</v>
      </c>
      <c r="W104" s="212">
        <v>0</v>
      </c>
      <c r="X104" s="212">
        <v>0</v>
      </c>
      <c r="Y104" s="212">
        <f ca="1">C104</f>
        <v>0</v>
      </c>
      <c r="Z104" s="212">
        <v>0</v>
      </c>
    </row>
    <row r="105" spans="1:26" ht="25.05" customHeight="1" x14ac:dyDescent="0.3">
      <c r="A105" s="219" t="str">
        <f>Interview!$B$145</f>
        <v>検証</v>
      </c>
      <c r="B105" s="220" t="str">
        <f>Interview!$B$174</f>
        <v>セキュリティテスト</v>
      </c>
      <c r="C105" s="212">
        <f ca="1">Roadmap!Y120</f>
        <v>0</v>
      </c>
      <c r="D105" s="212">
        <f ca="1">Roadmap!X120</f>
        <v>0</v>
      </c>
      <c r="E105" s="212">
        <f ca="1">Roadmap!X121</f>
        <v>0</v>
      </c>
      <c r="F105" s="212">
        <f ca="1">Roadmap!X122</f>
        <v>0</v>
      </c>
      <c r="G105" s="213">
        <f t="shared" ca="1" si="11"/>
        <v>0</v>
      </c>
      <c r="H105" s="214"/>
      <c r="I105" s="85"/>
      <c r="J105" s="85"/>
      <c r="K105" s="85"/>
      <c r="L105" s="85"/>
      <c r="M105" s="85"/>
      <c r="N105" s="85"/>
      <c r="T105" s="219" t="str">
        <f>Interview!$B$145</f>
        <v>検証</v>
      </c>
      <c r="U105" s="220" t="str">
        <f>Interview!$B$174</f>
        <v>セキュリティテスト</v>
      </c>
      <c r="V105" s="212">
        <v>0</v>
      </c>
      <c r="W105" s="212">
        <v>0</v>
      </c>
      <c r="X105" s="212">
        <v>0</v>
      </c>
      <c r="Y105" s="212">
        <f ca="1">C105</f>
        <v>0</v>
      </c>
      <c r="Z105" s="212">
        <v>0</v>
      </c>
    </row>
    <row r="106" spans="1:26" ht="25.05" customHeight="1" x14ac:dyDescent="0.3">
      <c r="A106" s="221" t="str">
        <f>Interview!$B$188</f>
        <v>運用</v>
      </c>
      <c r="B106" s="222" t="str">
        <f>Interview!$B$189</f>
        <v>インシデントの管理</v>
      </c>
      <c r="C106" s="212">
        <f ca="1">Roadmap!Y130</f>
        <v>0</v>
      </c>
      <c r="D106" s="212">
        <f ca="1">Roadmap!X130</f>
        <v>0</v>
      </c>
      <c r="E106" s="212">
        <f ca="1">Roadmap!X131</f>
        <v>0</v>
      </c>
      <c r="F106" s="212">
        <f ca="1">Roadmap!X132</f>
        <v>0</v>
      </c>
      <c r="G106" s="213">
        <f t="shared" ca="1" si="11"/>
        <v>0</v>
      </c>
      <c r="H106" s="214"/>
      <c r="I106" s="85"/>
      <c r="J106" s="85"/>
      <c r="K106" s="85"/>
      <c r="L106" s="85"/>
      <c r="M106" s="85"/>
      <c r="N106" s="85"/>
      <c r="T106" s="221" t="str">
        <f>Interview!$B$188</f>
        <v>運用</v>
      </c>
      <c r="U106" s="222" t="str">
        <f>Interview!$B$189</f>
        <v>インシデントの管理</v>
      </c>
      <c r="V106" s="212">
        <v>0</v>
      </c>
      <c r="W106" s="212">
        <v>0</v>
      </c>
      <c r="X106" s="212">
        <v>0</v>
      </c>
      <c r="Y106" s="212">
        <v>0</v>
      </c>
      <c r="Z106" s="212">
        <f ca="1">C106</f>
        <v>0</v>
      </c>
    </row>
    <row r="107" spans="1:26" ht="25.05" customHeight="1" x14ac:dyDescent="0.3">
      <c r="A107" s="221" t="str">
        <f>Interview!$B$188</f>
        <v>運用</v>
      </c>
      <c r="B107" s="222" t="str">
        <f>Interview!$B$203</f>
        <v>環境の管理</v>
      </c>
      <c r="C107" s="212">
        <f ca="1">Roadmap!Y139</f>
        <v>0</v>
      </c>
      <c r="D107" s="212">
        <f ca="1">Roadmap!X139</f>
        <v>0</v>
      </c>
      <c r="E107" s="212">
        <f ca="1">Roadmap!X140</f>
        <v>0</v>
      </c>
      <c r="F107" s="212">
        <f ca="1">Roadmap!X141</f>
        <v>0</v>
      </c>
      <c r="G107" s="213">
        <f t="shared" ca="1" si="11"/>
        <v>0</v>
      </c>
      <c r="H107" s="214"/>
      <c r="I107" s="85"/>
      <c r="J107" s="85"/>
      <c r="K107" s="85"/>
      <c r="L107" s="85"/>
      <c r="M107" s="85"/>
      <c r="N107" s="85"/>
      <c r="T107" s="221" t="str">
        <f>Interview!$B$188</f>
        <v>運用</v>
      </c>
      <c r="U107" s="222" t="str">
        <f>Interview!$B$203</f>
        <v>環境の管理</v>
      </c>
      <c r="V107" s="212">
        <v>0</v>
      </c>
      <c r="W107" s="212">
        <v>0</v>
      </c>
      <c r="X107" s="212">
        <v>0</v>
      </c>
      <c r="Y107" s="212">
        <v>0</v>
      </c>
      <c r="Z107" s="212">
        <f ca="1">C107</f>
        <v>0</v>
      </c>
    </row>
    <row r="108" spans="1:26" ht="25.05" customHeight="1" x14ac:dyDescent="0.3">
      <c r="A108" s="221" t="str">
        <f>Interview!$B$188</f>
        <v>運用</v>
      </c>
      <c r="B108" s="222" t="str">
        <f>Interview!$B$217</f>
        <v>運用上の管理</v>
      </c>
      <c r="C108" s="212">
        <f ca="1">Roadmap!Y148</f>
        <v>0</v>
      </c>
      <c r="D108" s="212">
        <f ca="1">Roadmap!X148</f>
        <v>0</v>
      </c>
      <c r="E108" s="212">
        <f ca="1">Roadmap!X149</f>
        <v>0</v>
      </c>
      <c r="F108" s="212">
        <f ca="1">Roadmap!X150</f>
        <v>0</v>
      </c>
      <c r="G108" s="213">
        <f t="shared" ca="1" si="11"/>
        <v>0</v>
      </c>
      <c r="H108" s="214"/>
      <c r="I108" s="85"/>
      <c r="J108" s="85"/>
      <c r="K108" s="85"/>
      <c r="L108" s="85"/>
      <c r="M108" s="85"/>
      <c r="N108" s="85"/>
      <c r="T108" s="221" t="str">
        <f>Interview!$B$188</f>
        <v>運用</v>
      </c>
      <c r="U108" s="222" t="str">
        <f>Interview!$B$217</f>
        <v>運用上の管理</v>
      </c>
      <c r="V108" s="212">
        <v>0</v>
      </c>
      <c r="W108" s="212">
        <v>0</v>
      </c>
      <c r="X108" s="212">
        <v>0</v>
      </c>
      <c r="Y108" s="212">
        <v>0</v>
      </c>
      <c r="Z108" s="212">
        <f ca="1">C108</f>
        <v>0</v>
      </c>
    </row>
    <row r="109" spans="1:26" ht="12.75" customHeight="1" x14ac:dyDescent="0.3">
      <c r="A109" s="85"/>
      <c r="B109" s="85"/>
      <c r="C109" s="85"/>
      <c r="D109" s="85"/>
      <c r="E109" s="85"/>
      <c r="F109" s="85"/>
      <c r="G109" s="85"/>
      <c r="H109" s="85"/>
      <c r="I109" s="85"/>
      <c r="J109" s="85"/>
      <c r="K109" s="85"/>
      <c r="L109" s="85"/>
      <c r="M109" s="85"/>
      <c r="N109" s="85"/>
    </row>
    <row r="110" spans="1:26" ht="12.75" customHeight="1" x14ac:dyDescent="0.3">
      <c r="A110" s="85"/>
      <c r="B110" s="85"/>
      <c r="C110" s="85"/>
      <c r="D110" s="85"/>
      <c r="E110" s="85"/>
      <c r="F110" s="85"/>
      <c r="G110" s="85"/>
      <c r="H110" s="85"/>
      <c r="I110" s="85"/>
      <c r="J110" s="85"/>
      <c r="K110" s="85"/>
      <c r="L110" s="85"/>
      <c r="M110" s="85"/>
      <c r="N110" s="85"/>
    </row>
    <row r="111" spans="1:26" ht="12.75" customHeight="1" x14ac:dyDescent="0.3">
      <c r="A111" s="85"/>
      <c r="B111" s="85"/>
      <c r="C111" s="85"/>
      <c r="D111" s="85"/>
      <c r="E111" s="85"/>
      <c r="F111" s="85"/>
      <c r="G111" s="85"/>
      <c r="H111" s="85"/>
      <c r="I111" s="85"/>
      <c r="J111" s="85"/>
      <c r="K111" s="85"/>
      <c r="L111" s="85"/>
      <c r="M111" s="85"/>
      <c r="N111" s="85"/>
    </row>
    <row r="112" spans="1:26" ht="12.75" customHeight="1" x14ac:dyDescent="0.3">
      <c r="A112" s="85"/>
      <c r="B112" s="85"/>
      <c r="C112" s="85"/>
      <c r="D112" s="85"/>
      <c r="E112" s="85"/>
      <c r="F112" s="85"/>
      <c r="G112" s="85"/>
      <c r="H112" s="85"/>
      <c r="I112" s="85"/>
      <c r="J112" s="85"/>
      <c r="K112" s="85"/>
      <c r="L112" s="85"/>
      <c r="M112" s="85"/>
      <c r="N112" s="85"/>
    </row>
    <row r="113" spans="1:14" ht="12.75" customHeight="1" x14ac:dyDescent="0.3">
      <c r="A113" s="85"/>
      <c r="B113" s="85"/>
      <c r="C113" s="85"/>
      <c r="D113" s="85"/>
      <c r="E113" s="85"/>
      <c r="F113" s="85"/>
      <c r="G113" s="85"/>
      <c r="H113" s="85"/>
      <c r="I113" s="85"/>
      <c r="J113" s="85"/>
      <c r="K113" s="85"/>
      <c r="L113" s="85"/>
      <c r="M113" s="85"/>
      <c r="N113" s="85"/>
    </row>
    <row r="114" spans="1:14" ht="12.75" customHeight="1" x14ac:dyDescent="0.3">
      <c r="A114" s="85"/>
      <c r="B114" s="85"/>
      <c r="C114" s="85"/>
      <c r="D114" s="85"/>
      <c r="E114" s="85"/>
      <c r="F114" s="85"/>
      <c r="G114" s="85"/>
      <c r="H114" s="85"/>
      <c r="I114" s="85"/>
      <c r="J114" s="85"/>
      <c r="K114" s="85"/>
      <c r="L114" s="85"/>
      <c r="M114" s="85"/>
      <c r="N114" s="85"/>
    </row>
    <row r="115" spans="1:14" ht="12.75" customHeight="1" x14ac:dyDescent="0.3">
      <c r="A115" s="85"/>
      <c r="B115" s="85"/>
      <c r="C115" s="85"/>
      <c r="D115" s="85"/>
      <c r="E115" s="85"/>
      <c r="F115" s="85"/>
      <c r="G115" s="85"/>
      <c r="H115" s="85"/>
      <c r="I115" s="85"/>
      <c r="J115" s="85"/>
      <c r="K115" s="85"/>
      <c r="L115" s="85"/>
      <c r="M115" s="85"/>
      <c r="N115" s="85"/>
    </row>
    <row r="116" spans="1:14" ht="12.75" customHeight="1" x14ac:dyDescent="0.3">
      <c r="A116" s="85"/>
      <c r="B116" s="85"/>
      <c r="C116" s="85"/>
      <c r="D116" s="85"/>
      <c r="E116" s="85"/>
      <c r="F116" s="85"/>
      <c r="G116" s="85"/>
      <c r="H116" s="85"/>
      <c r="I116" s="85"/>
      <c r="J116" s="85"/>
      <c r="K116" s="85"/>
      <c r="L116" s="85"/>
      <c r="M116" s="85"/>
      <c r="N116" s="85"/>
    </row>
    <row r="117" spans="1:14" ht="12.75" customHeight="1" x14ac:dyDescent="0.3">
      <c r="A117" s="85"/>
      <c r="B117" s="85"/>
      <c r="C117" s="85"/>
      <c r="D117" s="85"/>
      <c r="E117" s="85"/>
      <c r="F117" s="85"/>
      <c r="G117" s="85"/>
      <c r="H117" s="85"/>
      <c r="I117" s="85"/>
      <c r="J117" s="85"/>
      <c r="K117" s="85"/>
      <c r="L117" s="85"/>
      <c r="M117" s="85"/>
      <c r="N117" s="85"/>
    </row>
    <row r="118" spans="1:14" ht="12.75" customHeight="1" x14ac:dyDescent="0.3">
      <c r="A118" s="85"/>
      <c r="B118" s="85"/>
      <c r="C118" s="85"/>
      <c r="D118" s="85"/>
      <c r="E118" s="85"/>
      <c r="F118" s="85"/>
      <c r="G118" s="85"/>
      <c r="H118" s="85"/>
      <c r="I118" s="85"/>
      <c r="J118" s="85"/>
      <c r="K118" s="85"/>
      <c r="L118" s="85"/>
      <c r="M118" s="85"/>
      <c r="N118" s="85"/>
    </row>
    <row r="119" spans="1:14" ht="12.75" customHeight="1" x14ac:dyDescent="0.3">
      <c r="A119" s="85"/>
      <c r="B119" s="85"/>
      <c r="C119" s="85"/>
      <c r="D119" s="85"/>
      <c r="E119" s="85"/>
      <c r="F119" s="85"/>
      <c r="G119" s="85"/>
      <c r="H119" s="85"/>
      <c r="I119" s="85"/>
      <c r="J119" s="85"/>
      <c r="K119" s="85"/>
      <c r="L119" s="85"/>
      <c r="M119" s="85"/>
      <c r="N119" s="85"/>
    </row>
    <row r="120" spans="1:14" ht="12.75" customHeight="1" x14ac:dyDescent="0.3">
      <c r="A120" s="85"/>
      <c r="B120" s="85"/>
      <c r="C120" s="85"/>
      <c r="D120" s="85"/>
      <c r="E120" s="85"/>
      <c r="F120" s="85"/>
      <c r="G120" s="85"/>
      <c r="H120" s="85"/>
      <c r="I120" s="85"/>
      <c r="J120" s="85"/>
      <c r="K120" s="85"/>
      <c r="L120" s="85"/>
      <c r="M120" s="85"/>
      <c r="N120" s="85"/>
    </row>
    <row r="121" spans="1:14" ht="12.75" customHeight="1" x14ac:dyDescent="0.3">
      <c r="A121" s="85"/>
      <c r="B121" s="85"/>
      <c r="C121" s="85"/>
      <c r="D121" s="85"/>
      <c r="E121" s="85"/>
      <c r="F121" s="85"/>
      <c r="G121" s="85"/>
      <c r="H121" s="85"/>
      <c r="I121" s="85"/>
      <c r="J121" s="85"/>
      <c r="K121" s="85"/>
      <c r="L121" s="85"/>
      <c r="M121" s="85"/>
      <c r="N121" s="85"/>
    </row>
    <row r="122" spans="1:14" ht="12.75" customHeight="1" x14ac:dyDescent="0.3">
      <c r="A122" s="85"/>
      <c r="B122" s="85"/>
      <c r="C122" s="85"/>
      <c r="D122" s="85"/>
      <c r="E122" s="85"/>
      <c r="F122" s="85"/>
      <c r="G122" s="85"/>
      <c r="H122" s="85"/>
      <c r="I122" s="85"/>
      <c r="J122" s="85"/>
      <c r="K122" s="85"/>
      <c r="L122" s="85"/>
      <c r="M122" s="85"/>
      <c r="N122" s="85"/>
    </row>
    <row r="123" spans="1:14" ht="12.75" customHeight="1" x14ac:dyDescent="0.3">
      <c r="A123" s="85"/>
      <c r="B123" s="85"/>
      <c r="C123" s="85"/>
      <c r="D123" s="85"/>
      <c r="E123" s="85"/>
      <c r="F123" s="85"/>
      <c r="G123" s="85"/>
      <c r="H123" s="85"/>
      <c r="I123" s="85"/>
      <c r="J123" s="85"/>
      <c r="K123" s="85"/>
      <c r="L123" s="85"/>
      <c r="M123" s="85"/>
      <c r="N123" s="85"/>
    </row>
    <row r="124" spans="1:14" ht="12.75" customHeight="1" x14ac:dyDescent="0.3">
      <c r="A124" s="85"/>
      <c r="B124" s="85"/>
      <c r="C124" s="85"/>
      <c r="D124" s="85"/>
      <c r="E124" s="85"/>
      <c r="F124" s="85"/>
      <c r="G124" s="85"/>
      <c r="H124" s="85"/>
      <c r="I124" s="85"/>
      <c r="J124" s="85"/>
      <c r="K124" s="85"/>
      <c r="L124" s="85"/>
      <c r="M124" s="85"/>
      <c r="N124" s="85"/>
    </row>
    <row r="125" spans="1:14" ht="12.75" customHeight="1" x14ac:dyDescent="0.3">
      <c r="A125" s="85"/>
      <c r="B125" s="85"/>
      <c r="C125" s="85"/>
      <c r="D125" s="85"/>
      <c r="E125" s="85"/>
      <c r="F125" s="85"/>
      <c r="G125" s="85"/>
      <c r="H125" s="85"/>
      <c r="I125" s="85"/>
      <c r="J125" s="85"/>
      <c r="K125" s="85"/>
      <c r="L125" s="85"/>
      <c r="M125" s="85"/>
      <c r="N125" s="85"/>
    </row>
    <row r="126" spans="1:14" ht="12.75" customHeight="1" x14ac:dyDescent="0.3">
      <c r="A126" s="85"/>
      <c r="B126" s="85"/>
      <c r="C126" s="85"/>
      <c r="D126" s="85"/>
      <c r="E126" s="85"/>
      <c r="F126" s="85"/>
      <c r="G126" s="85"/>
      <c r="H126" s="85"/>
      <c r="I126" s="85"/>
      <c r="J126" s="85"/>
      <c r="K126" s="85"/>
      <c r="L126" s="85"/>
      <c r="M126" s="85"/>
      <c r="N126" s="85"/>
    </row>
    <row r="127" spans="1:14" ht="12.75" customHeight="1" x14ac:dyDescent="0.3">
      <c r="A127" s="85"/>
      <c r="B127" s="85"/>
      <c r="C127" s="85"/>
      <c r="D127" s="85"/>
      <c r="E127" s="85"/>
      <c r="F127" s="85"/>
      <c r="G127" s="85"/>
      <c r="H127" s="85"/>
      <c r="I127" s="85"/>
      <c r="J127" s="85"/>
      <c r="K127" s="85"/>
      <c r="L127" s="85"/>
      <c r="M127" s="85"/>
      <c r="N127" s="85"/>
    </row>
    <row r="128" spans="1:14" ht="12.75" customHeight="1" x14ac:dyDescent="0.3">
      <c r="A128" s="85"/>
      <c r="B128" s="85"/>
      <c r="C128" s="85"/>
      <c r="D128" s="85"/>
      <c r="E128" s="85"/>
      <c r="F128" s="85"/>
      <c r="G128" s="85"/>
      <c r="H128" s="85"/>
      <c r="I128" s="85"/>
      <c r="J128" s="85"/>
      <c r="K128" s="85"/>
      <c r="L128" s="85"/>
      <c r="M128" s="85"/>
      <c r="N128" s="85"/>
    </row>
    <row r="129" spans="1:14" ht="12.75" customHeight="1" x14ac:dyDescent="0.3">
      <c r="A129" s="85"/>
      <c r="B129" s="85"/>
      <c r="C129" s="85"/>
      <c r="D129" s="85"/>
      <c r="E129" s="85"/>
      <c r="F129" s="85"/>
      <c r="G129" s="85"/>
      <c r="H129" s="85"/>
      <c r="I129" s="85"/>
      <c r="J129" s="85"/>
      <c r="K129" s="85"/>
      <c r="L129" s="85"/>
      <c r="M129" s="85"/>
      <c r="N129" s="85"/>
    </row>
    <row r="130" spans="1:14" ht="12.75" customHeight="1" x14ac:dyDescent="0.3">
      <c r="A130" s="85"/>
      <c r="B130" s="85"/>
      <c r="C130" s="85"/>
      <c r="D130" s="85"/>
      <c r="E130" s="85"/>
      <c r="F130" s="85"/>
      <c r="G130" s="85"/>
      <c r="H130" s="85"/>
      <c r="I130" s="85"/>
      <c r="J130" s="85"/>
      <c r="K130" s="85"/>
      <c r="L130" s="85"/>
      <c r="M130" s="85"/>
      <c r="N130" s="85"/>
    </row>
    <row r="131" spans="1:14" ht="12.75" customHeight="1" x14ac:dyDescent="0.3">
      <c r="A131" s="85"/>
      <c r="B131" s="85"/>
      <c r="C131" s="85"/>
      <c r="D131" s="85"/>
      <c r="E131" s="85"/>
      <c r="F131" s="85"/>
      <c r="G131" s="85"/>
      <c r="H131" s="85"/>
      <c r="I131" s="85"/>
      <c r="J131" s="85"/>
      <c r="K131" s="85"/>
      <c r="L131" s="85"/>
      <c r="M131" s="85"/>
      <c r="N131" s="85"/>
    </row>
    <row r="132" spans="1:14" ht="12.75" customHeight="1" x14ac:dyDescent="0.3">
      <c r="A132" s="85"/>
      <c r="B132" s="85"/>
      <c r="C132" s="85"/>
      <c r="D132" s="85"/>
      <c r="E132" s="85"/>
      <c r="F132" s="85"/>
      <c r="G132" s="85"/>
      <c r="H132" s="85"/>
      <c r="I132" s="85"/>
      <c r="J132" s="85"/>
      <c r="K132" s="85"/>
      <c r="L132" s="85"/>
      <c r="M132" s="85"/>
      <c r="N132" s="85"/>
    </row>
    <row r="133" spans="1:14" ht="12.75" customHeight="1" x14ac:dyDescent="0.3">
      <c r="A133" s="85"/>
      <c r="B133" s="85"/>
      <c r="C133" s="85"/>
      <c r="D133" s="85"/>
      <c r="E133" s="85"/>
      <c r="F133" s="85"/>
      <c r="G133" s="85"/>
      <c r="H133" s="85"/>
      <c r="I133" s="85"/>
      <c r="J133" s="85"/>
      <c r="K133" s="85"/>
      <c r="L133" s="85"/>
      <c r="M133" s="85"/>
      <c r="N133" s="85"/>
    </row>
    <row r="134" spans="1:14" ht="12.75" customHeight="1" x14ac:dyDescent="0.3">
      <c r="A134" s="85"/>
      <c r="B134" s="85"/>
      <c r="C134" s="85"/>
      <c r="D134" s="85"/>
      <c r="E134" s="85"/>
      <c r="F134" s="85"/>
      <c r="G134" s="85"/>
      <c r="H134" s="85"/>
      <c r="I134" s="85"/>
      <c r="J134" s="85"/>
      <c r="K134" s="85"/>
      <c r="L134" s="85"/>
      <c r="M134" s="85"/>
      <c r="N134" s="85"/>
    </row>
    <row r="135" spans="1:14" ht="12.75" customHeight="1" x14ac:dyDescent="0.3">
      <c r="A135" s="85"/>
      <c r="B135" s="85"/>
      <c r="C135" s="85"/>
      <c r="D135" s="85"/>
      <c r="E135" s="85"/>
      <c r="F135" s="85"/>
      <c r="G135" s="85"/>
      <c r="H135" s="85"/>
      <c r="I135" s="85"/>
      <c r="J135" s="85"/>
      <c r="K135" s="85"/>
      <c r="L135" s="85"/>
      <c r="M135" s="85"/>
      <c r="N135" s="85"/>
    </row>
    <row r="136" spans="1:14" ht="12.75" customHeight="1" x14ac:dyDescent="0.3">
      <c r="A136" s="85"/>
      <c r="B136" s="85"/>
      <c r="C136" s="85"/>
      <c r="D136" s="85"/>
      <c r="E136" s="85"/>
      <c r="F136" s="85"/>
      <c r="G136" s="85"/>
      <c r="H136" s="85"/>
      <c r="I136" s="85"/>
      <c r="J136" s="85"/>
      <c r="K136" s="85"/>
      <c r="L136" s="85"/>
      <c r="M136" s="85"/>
      <c r="N136" s="85"/>
    </row>
    <row r="137" spans="1:14" ht="12.75" customHeight="1" x14ac:dyDescent="0.3">
      <c r="A137" s="85"/>
      <c r="B137" s="85"/>
      <c r="C137" s="85"/>
      <c r="D137" s="85"/>
      <c r="E137" s="85"/>
      <c r="F137" s="85"/>
      <c r="G137" s="85"/>
      <c r="H137" s="85"/>
      <c r="I137" s="85"/>
      <c r="J137" s="85"/>
      <c r="K137" s="85"/>
      <c r="L137" s="85"/>
      <c r="M137" s="85"/>
      <c r="N137" s="85"/>
    </row>
    <row r="138" spans="1:14" ht="12.75" customHeight="1" x14ac:dyDescent="0.3">
      <c r="A138" s="85"/>
      <c r="B138" s="85"/>
      <c r="C138" s="85"/>
      <c r="D138" s="85"/>
      <c r="E138" s="85"/>
      <c r="F138" s="85"/>
      <c r="G138" s="85"/>
      <c r="H138" s="85"/>
      <c r="I138" s="85"/>
      <c r="J138" s="85"/>
      <c r="K138" s="85"/>
      <c r="L138" s="85"/>
      <c r="M138" s="85"/>
      <c r="N138" s="85"/>
    </row>
    <row r="139" spans="1:14" ht="12.75" customHeight="1" x14ac:dyDescent="0.3">
      <c r="A139" s="85"/>
      <c r="B139" s="85"/>
      <c r="C139" s="85"/>
      <c r="D139" s="85"/>
      <c r="E139" s="85"/>
      <c r="F139" s="85"/>
      <c r="G139" s="85"/>
      <c r="H139" s="85"/>
      <c r="I139" s="85"/>
      <c r="J139" s="85"/>
      <c r="K139" s="85"/>
      <c r="L139" s="85"/>
      <c r="M139" s="85"/>
      <c r="N139" s="85"/>
    </row>
    <row r="140" spans="1:14" ht="12.75" customHeight="1" x14ac:dyDescent="0.3">
      <c r="A140" s="85"/>
      <c r="B140" s="85"/>
      <c r="C140" s="85"/>
      <c r="D140" s="85"/>
      <c r="E140" s="85"/>
      <c r="F140" s="85"/>
      <c r="G140" s="85"/>
      <c r="H140" s="85"/>
      <c r="I140" s="85"/>
      <c r="J140" s="85"/>
      <c r="K140" s="85"/>
      <c r="L140" s="85"/>
      <c r="M140" s="85"/>
      <c r="N140" s="85"/>
    </row>
    <row r="141" spans="1:14" ht="12.75" customHeight="1" x14ac:dyDescent="0.3">
      <c r="A141" s="85"/>
      <c r="B141" s="85"/>
      <c r="C141" s="85"/>
      <c r="D141" s="85"/>
      <c r="E141" s="85"/>
      <c r="F141" s="85"/>
      <c r="G141" s="85"/>
      <c r="H141" s="85"/>
      <c r="I141" s="85"/>
      <c r="J141" s="85"/>
      <c r="K141" s="85"/>
      <c r="L141" s="85"/>
      <c r="M141" s="85"/>
      <c r="N141" s="85"/>
    </row>
    <row r="142" spans="1:14" ht="12.75" customHeight="1" x14ac:dyDescent="0.3">
      <c r="A142" s="85"/>
      <c r="B142" s="85"/>
      <c r="C142" s="85"/>
      <c r="D142" s="85"/>
      <c r="E142" s="85"/>
      <c r="F142" s="85"/>
      <c r="G142" s="85"/>
      <c r="H142" s="85"/>
      <c r="I142" s="85"/>
      <c r="J142" s="85"/>
      <c r="K142" s="85"/>
      <c r="L142" s="85"/>
      <c r="M142" s="85"/>
      <c r="N142" s="85"/>
    </row>
    <row r="143" spans="1:14" ht="12.75" customHeight="1" x14ac:dyDescent="0.3">
      <c r="A143" s="85"/>
      <c r="B143" s="85"/>
      <c r="C143" s="85"/>
      <c r="D143" s="85"/>
      <c r="E143" s="85"/>
      <c r="F143" s="85"/>
      <c r="G143" s="85"/>
      <c r="H143" s="85"/>
      <c r="I143" s="85"/>
      <c r="J143" s="85"/>
      <c r="K143" s="85"/>
      <c r="L143" s="85"/>
      <c r="M143" s="85"/>
      <c r="N143" s="85"/>
    </row>
    <row r="144" spans="1:14" ht="12.75" customHeight="1" x14ac:dyDescent="0.3">
      <c r="A144" s="85"/>
      <c r="B144" s="85"/>
      <c r="C144" s="85"/>
      <c r="D144" s="85"/>
      <c r="E144" s="85"/>
      <c r="F144" s="85"/>
      <c r="G144" s="85"/>
      <c r="H144" s="85"/>
      <c r="I144" s="85"/>
      <c r="J144" s="85"/>
      <c r="K144" s="85"/>
      <c r="L144" s="85"/>
      <c r="M144" s="85"/>
      <c r="N144" s="85"/>
    </row>
  </sheetData>
  <mergeCells count="32">
    <mergeCell ref="D92:F92"/>
    <mergeCell ref="A70:J70"/>
    <mergeCell ref="L70:R70"/>
    <mergeCell ref="T70:Z70"/>
    <mergeCell ref="D71:F71"/>
    <mergeCell ref="A91:J91"/>
    <mergeCell ref="L91:R91"/>
    <mergeCell ref="T91:Z91"/>
    <mergeCell ref="D32:F32"/>
    <mergeCell ref="A51:J51"/>
    <mergeCell ref="L51:R51"/>
    <mergeCell ref="T51:Z51"/>
    <mergeCell ref="D52:F52"/>
    <mergeCell ref="A11:J11"/>
    <mergeCell ref="L11:R11"/>
    <mergeCell ref="T11:Z11"/>
    <mergeCell ref="D12:F12"/>
    <mergeCell ref="A31:J31"/>
    <mergeCell ref="L31:R31"/>
    <mergeCell ref="T31:Z31"/>
    <mergeCell ref="A7:B7"/>
    <mergeCell ref="C7:F7"/>
    <mergeCell ref="A8:B8"/>
    <mergeCell ref="C8:F8"/>
    <mergeCell ref="A9:B9"/>
    <mergeCell ref="C9:I9"/>
    <mergeCell ref="A1:J1"/>
    <mergeCell ref="A3:K3"/>
    <mergeCell ref="A5:B5"/>
    <mergeCell ref="C5:F5"/>
    <mergeCell ref="A6:B6"/>
    <mergeCell ref="C6:F6"/>
  </mergeCells>
  <phoneticPr fontId="42"/>
  <conditionalFormatting sqref="J14">
    <cfRule type="dataBar" priority="178">
      <dataBar>
        <cfvo type="num" val="0"/>
        <cfvo type="num" val="3"/>
        <color rgb="FF3290C4"/>
      </dataBar>
    </cfRule>
  </conditionalFormatting>
  <conditionalFormatting sqref="J15">
    <cfRule type="dataBar" priority="177">
      <dataBar>
        <cfvo type="num" val="0"/>
        <cfvo type="num" val="3"/>
        <color rgb="FFB75727"/>
      </dataBar>
    </cfRule>
  </conditionalFormatting>
  <conditionalFormatting sqref="J16">
    <cfRule type="dataBar" priority="119">
      <dataBar>
        <cfvo type="num" val="0"/>
        <cfvo type="num" val="3"/>
        <color rgb="FFFFC221"/>
      </dataBar>
    </cfRule>
  </conditionalFormatting>
  <conditionalFormatting sqref="J17">
    <cfRule type="dataBar" priority="176">
      <dataBar>
        <cfvo type="num" val="0"/>
        <cfvo type="num" val="3"/>
        <color rgb="FF37793E"/>
      </dataBar>
    </cfRule>
  </conditionalFormatting>
  <conditionalFormatting sqref="J18">
    <cfRule type="dataBar" priority="5">
      <dataBar>
        <cfvo type="num" val="0"/>
        <cfvo type="num" val="3"/>
        <color rgb="FF791F17"/>
      </dataBar>
    </cfRule>
  </conditionalFormatting>
  <conditionalFormatting sqref="J19">
    <cfRule type="dataBar" priority="175">
      <dataBar>
        <cfvo type="num" val="0"/>
        <cfvo type="num" val="3"/>
        <color theme="1" tint="0.499984740745262"/>
      </dataBar>
    </cfRule>
  </conditionalFormatting>
  <conditionalFormatting sqref="J34">
    <cfRule type="dataBar" priority="110">
      <dataBar>
        <cfvo type="num" val="0"/>
        <cfvo type="num" val="3"/>
        <color rgb="FF3290C4"/>
      </dataBar>
    </cfRule>
  </conditionalFormatting>
  <conditionalFormatting sqref="J35">
    <cfRule type="dataBar" priority="109">
      <dataBar>
        <cfvo type="num" val="0"/>
        <cfvo type="num" val="3"/>
        <color rgb="FFB75727"/>
      </dataBar>
    </cfRule>
  </conditionalFormatting>
  <conditionalFormatting sqref="D36:F36">
    <cfRule type="dataBar" priority="111">
      <dataBar>
        <cfvo type="num" val="0"/>
        <cfvo type="num" val="1"/>
        <color rgb="FF3290C4"/>
      </dataBar>
    </cfRule>
  </conditionalFormatting>
  <conditionalFormatting sqref="J36">
    <cfRule type="dataBar" priority="106">
      <dataBar>
        <cfvo type="num" val="0"/>
        <cfvo type="num" val="3"/>
        <color rgb="FFFFC221"/>
      </dataBar>
    </cfRule>
  </conditionalFormatting>
  <conditionalFormatting sqref="J37">
    <cfRule type="dataBar" priority="108">
      <dataBar>
        <cfvo type="num" val="0"/>
        <cfvo type="num" val="3"/>
        <color rgb="FF37793E"/>
      </dataBar>
    </cfRule>
  </conditionalFormatting>
  <conditionalFormatting sqref="J38">
    <cfRule type="dataBar" priority="107">
      <dataBar>
        <cfvo type="num" val="0"/>
        <cfvo type="num" val="3"/>
        <color rgb="FF791F17"/>
      </dataBar>
    </cfRule>
  </conditionalFormatting>
  <conditionalFormatting sqref="J39">
    <cfRule type="dataBar" priority="4">
      <dataBar>
        <cfvo type="num" val="0"/>
        <cfvo type="num" val="3"/>
        <color theme="1" tint="0.499984740745262"/>
      </dataBar>
    </cfRule>
  </conditionalFormatting>
  <conditionalFormatting sqref="J54">
    <cfRule type="dataBar" priority="69">
      <dataBar>
        <cfvo type="num" val="0"/>
        <cfvo type="num" val="3"/>
        <color rgb="FF3290C4"/>
      </dataBar>
    </cfRule>
  </conditionalFormatting>
  <conditionalFormatting sqref="J55">
    <cfRule type="dataBar" priority="68">
      <dataBar>
        <cfvo type="num" val="0"/>
        <cfvo type="num" val="3"/>
        <color rgb="FFB75727"/>
      </dataBar>
    </cfRule>
  </conditionalFormatting>
  <conditionalFormatting sqref="D56:F56">
    <cfRule type="dataBar" priority="48">
      <dataBar>
        <cfvo type="num" val="0"/>
        <cfvo type="num" val="1"/>
        <color rgb="FF3290C4"/>
      </dataBar>
    </cfRule>
  </conditionalFormatting>
  <conditionalFormatting sqref="J56">
    <cfRule type="dataBar" priority="65">
      <dataBar>
        <cfvo type="num" val="0"/>
        <cfvo type="num" val="3"/>
        <color rgb="FFFFC221"/>
      </dataBar>
    </cfRule>
  </conditionalFormatting>
  <conditionalFormatting sqref="J57">
    <cfRule type="dataBar" priority="67">
      <dataBar>
        <cfvo type="num" val="0"/>
        <cfvo type="num" val="3"/>
        <color rgb="FF37793E"/>
      </dataBar>
    </cfRule>
  </conditionalFormatting>
  <conditionalFormatting sqref="J58">
    <cfRule type="dataBar" priority="66">
      <dataBar>
        <cfvo type="num" val="0"/>
        <cfvo type="num" val="3"/>
        <color rgb="FF791F17"/>
      </dataBar>
    </cfRule>
  </conditionalFormatting>
  <conditionalFormatting sqref="J59">
    <cfRule type="dataBar" priority="3">
      <dataBar>
        <cfvo type="num" val="0"/>
        <cfvo type="num" val="3"/>
        <color theme="1" tint="0.499984740745262"/>
      </dataBar>
    </cfRule>
  </conditionalFormatting>
  <conditionalFormatting sqref="D63:F63">
    <cfRule type="dataBar" priority="29">
      <dataBar>
        <cfvo type="num" val="0"/>
        <cfvo type="num" val="1"/>
        <color rgb="FF37793E"/>
      </dataBar>
    </cfRule>
  </conditionalFormatting>
  <conditionalFormatting sqref="D64:F64">
    <cfRule type="dataBar" priority="28">
      <dataBar>
        <cfvo type="num" val="0"/>
        <cfvo type="num" val="1"/>
        <color rgb="FF37793E"/>
      </dataBar>
    </cfRule>
  </conditionalFormatting>
  <conditionalFormatting sqref="D65:F65">
    <cfRule type="dataBar" priority="27">
      <dataBar>
        <cfvo type="num" val="0"/>
        <cfvo type="num" val="1"/>
        <color rgb="FF37793E"/>
      </dataBar>
    </cfRule>
  </conditionalFormatting>
  <conditionalFormatting sqref="D66:F66">
    <cfRule type="dataBar" priority="25">
      <dataBar>
        <cfvo type="num" val="0"/>
        <cfvo type="num" val="1"/>
        <color rgb="FF791F17"/>
      </dataBar>
    </cfRule>
  </conditionalFormatting>
  <conditionalFormatting sqref="D67:F67">
    <cfRule type="dataBar" priority="24">
      <dataBar>
        <cfvo type="num" val="0"/>
        <cfvo type="num" val="1"/>
        <color rgb="FF791F17"/>
      </dataBar>
    </cfRule>
  </conditionalFormatting>
  <conditionalFormatting sqref="D68:F68">
    <cfRule type="dataBar" priority="23">
      <dataBar>
        <cfvo type="num" val="0"/>
        <cfvo type="num" val="1"/>
        <color rgb="FF791F17"/>
      </dataBar>
    </cfRule>
  </conditionalFormatting>
  <conditionalFormatting sqref="J73">
    <cfRule type="dataBar" priority="64">
      <dataBar>
        <cfvo type="num" val="0"/>
        <cfvo type="num" val="3"/>
        <color rgb="FF3290C4"/>
      </dataBar>
    </cfRule>
  </conditionalFormatting>
  <conditionalFormatting sqref="J74">
    <cfRule type="dataBar" priority="63">
      <dataBar>
        <cfvo type="num" val="0"/>
        <cfvo type="num" val="3"/>
        <color rgb="FFB75727"/>
      </dataBar>
    </cfRule>
  </conditionalFormatting>
  <conditionalFormatting sqref="D75:F75">
    <cfRule type="dataBar" priority="47">
      <dataBar>
        <cfvo type="num" val="0"/>
        <cfvo type="num" val="1"/>
        <color rgb="FF3290C4"/>
      </dataBar>
    </cfRule>
  </conditionalFormatting>
  <conditionalFormatting sqref="J75">
    <cfRule type="dataBar" priority="60">
      <dataBar>
        <cfvo type="num" val="0"/>
        <cfvo type="num" val="3"/>
        <color rgb="FFFFC221"/>
      </dataBar>
    </cfRule>
  </conditionalFormatting>
  <conditionalFormatting sqref="D76:F76">
    <cfRule type="dataBar" priority="45">
      <dataBar>
        <cfvo type="num" val="0"/>
        <cfvo type="num" val="1"/>
        <color rgb="FFB75727"/>
      </dataBar>
    </cfRule>
  </conditionalFormatting>
  <conditionalFormatting sqref="J76">
    <cfRule type="dataBar" priority="62">
      <dataBar>
        <cfvo type="num" val="0"/>
        <cfvo type="num" val="3"/>
        <color rgb="FF37793E"/>
      </dataBar>
    </cfRule>
  </conditionalFormatting>
  <conditionalFormatting sqref="D77:F77">
    <cfRule type="dataBar" priority="44">
      <dataBar>
        <cfvo type="num" val="0"/>
        <cfvo type="num" val="1"/>
        <color rgb="FFB75727"/>
      </dataBar>
    </cfRule>
  </conditionalFormatting>
  <conditionalFormatting sqref="J77">
    <cfRule type="dataBar" priority="61">
      <dataBar>
        <cfvo type="num" val="0"/>
        <cfvo type="num" val="3"/>
        <color rgb="FF791F17"/>
      </dataBar>
    </cfRule>
  </conditionalFormatting>
  <conditionalFormatting sqref="D78:F78">
    <cfRule type="dataBar" priority="43">
      <dataBar>
        <cfvo type="num" val="0"/>
        <cfvo type="num" val="1"/>
        <color rgb="FFB75727"/>
      </dataBar>
    </cfRule>
  </conditionalFormatting>
  <conditionalFormatting sqref="J78">
    <cfRule type="dataBar" priority="2">
      <dataBar>
        <cfvo type="num" val="0"/>
        <cfvo type="num" val="3"/>
        <color theme="1" tint="0.499984740745262"/>
      </dataBar>
    </cfRule>
  </conditionalFormatting>
  <conditionalFormatting sqref="D79:F79">
    <cfRule type="dataBar" priority="41">
      <dataBar>
        <cfvo type="num" val="0"/>
        <cfvo type="num" val="1"/>
        <color rgb="FFFFC221"/>
      </dataBar>
    </cfRule>
  </conditionalFormatting>
  <conditionalFormatting sqref="D80:F80">
    <cfRule type="dataBar" priority="40">
      <dataBar>
        <cfvo type="num" val="0"/>
        <cfvo type="num" val="1"/>
        <color rgb="FFFFC221"/>
      </dataBar>
    </cfRule>
  </conditionalFormatting>
  <conditionalFormatting sqref="D81:F81">
    <cfRule type="dataBar" priority="39">
      <dataBar>
        <cfvo type="num" val="0"/>
        <cfvo type="num" val="1"/>
        <color rgb="FFFFC221"/>
      </dataBar>
    </cfRule>
  </conditionalFormatting>
  <conditionalFormatting sqref="D82:F82">
    <cfRule type="dataBar" priority="37">
      <dataBar>
        <cfvo type="num" val="0"/>
        <cfvo type="num" val="1"/>
        <color rgb="FF37793E"/>
      </dataBar>
    </cfRule>
  </conditionalFormatting>
  <conditionalFormatting sqref="D83:F83">
    <cfRule type="dataBar" priority="36">
      <dataBar>
        <cfvo type="num" val="0"/>
        <cfvo type="num" val="1"/>
        <color rgb="FF37793E"/>
      </dataBar>
    </cfRule>
  </conditionalFormatting>
  <conditionalFormatting sqref="D84:F84">
    <cfRule type="dataBar" priority="35">
      <dataBar>
        <cfvo type="num" val="0"/>
        <cfvo type="num" val="1"/>
        <color rgb="FF37793E"/>
      </dataBar>
    </cfRule>
  </conditionalFormatting>
  <conditionalFormatting sqref="D85:F85">
    <cfRule type="dataBar" priority="33">
      <dataBar>
        <cfvo type="num" val="0"/>
        <cfvo type="num" val="1"/>
        <color rgb="FF791F17"/>
      </dataBar>
    </cfRule>
  </conditionalFormatting>
  <conditionalFormatting sqref="D86:F86">
    <cfRule type="dataBar" priority="32">
      <dataBar>
        <cfvo type="num" val="0"/>
        <cfvo type="num" val="1"/>
        <color rgb="FF791F17"/>
      </dataBar>
    </cfRule>
  </conditionalFormatting>
  <conditionalFormatting sqref="D87:F87">
    <cfRule type="dataBar" priority="31">
      <dataBar>
        <cfvo type="num" val="0"/>
        <cfvo type="num" val="1"/>
        <color rgb="FF791F17"/>
      </dataBar>
    </cfRule>
  </conditionalFormatting>
  <conditionalFormatting sqref="J94">
    <cfRule type="dataBar" priority="59">
      <dataBar>
        <cfvo type="num" val="0"/>
        <cfvo type="num" val="3"/>
        <color rgb="FF3290C4"/>
      </dataBar>
    </cfRule>
  </conditionalFormatting>
  <conditionalFormatting sqref="J95">
    <cfRule type="dataBar" priority="58">
      <dataBar>
        <cfvo type="num" val="0"/>
        <cfvo type="num" val="3"/>
        <color rgb="FFB75727"/>
      </dataBar>
    </cfRule>
  </conditionalFormatting>
  <conditionalFormatting sqref="D96:F96">
    <cfRule type="dataBar" priority="22">
      <dataBar>
        <cfvo type="num" val="0"/>
        <cfvo type="num" val="1"/>
        <color rgb="FF3290C4"/>
      </dataBar>
    </cfRule>
  </conditionalFormatting>
  <conditionalFormatting sqref="J96">
    <cfRule type="dataBar" priority="55">
      <dataBar>
        <cfvo type="num" val="0"/>
        <cfvo type="num" val="3"/>
        <color rgb="FFFFC221"/>
      </dataBar>
    </cfRule>
  </conditionalFormatting>
  <conditionalFormatting sqref="D97:F97">
    <cfRule type="dataBar" priority="20">
      <dataBar>
        <cfvo type="num" val="0"/>
        <cfvo type="num" val="1"/>
        <color rgb="FFB75727"/>
      </dataBar>
    </cfRule>
  </conditionalFormatting>
  <conditionalFormatting sqref="J97">
    <cfRule type="dataBar" priority="57">
      <dataBar>
        <cfvo type="num" val="0"/>
        <cfvo type="num" val="3"/>
        <color rgb="FF37793E"/>
      </dataBar>
    </cfRule>
  </conditionalFormatting>
  <conditionalFormatting sqref="D98:F98">
    <cfRule type="dataBar" priority="19">
      <dataBar>
        <cfvo type="num" val="0"/>
        <cfvo type="num" val="1"/>
        <color rgb="FFB75727"/>
      </dataBar>
    </cfRule>
  </conditionalFormatting>
  <conditionalFormatting sqref="J98">
    <cfRule type="dataBar" priority="56">
      <dataBar>
        <cfvo type="num" val="0"/>
        <cfvo type="num" val="3"/>
        <color rgb="FF791F17"/>
      </dataBar>
    </cfRule>
  </conditionalFormatting>
  <conditionalFormatting sqref="D99:F99">
    <cfRule type="dataBar" priority="18">
      <dataBar>
        <cfvo type="num" val="0"/>
        <cfvo type="num" val="1"/>
        <color rgb="FFB75727"/>
      </dataBar>
    </cfRule>
  </conditionalFormatting>
  <conditionalFormatting sqref="J99">
    <cfRule type="dataBar" priority="1">
      <dataBar>
        <cfvo type="num" val="0"/>
        <cfvo type="num" val="3"/>
        <color theme="1" tint="0.499984740745262"/>
      </dataBar>
    </cfRule>
  </conditionalFormatting>
  <conditionalFormatting sqref="D100:F100">
    <cfRule type="dataBar" priority="16">
      <dataBar>
        <cfvo type="num" val="0"/>
        <cfvo type="num" val="1"/>
        <color rgb="FFFFC221"/>
      </dataBar>
    </cfRule>
  </conditionalFormatting>
  <conditionalFormatting sqref="D101:F101">
    <cfRule type="dataBar" priority="15">
      <dataBar>
        <cfvo type="num" val="0"/>
        <cfvo type="num" val="1"/>
        <color rgb="FFFFC221"/>
      </dataBar>
    </cfRule>
  </conditionalFormatting>
  <conditionalFormatting sqref="D102:F102">
    <cfRule type="dataBar" priority="14">
      <dataBar>
        <cfvo type="num" val="0"/>
        <cfvo type="num" val="1"/>
        <color rgb="FFFFC221"/>
      </dataBar>
    </cfRule>
  </conditionalFormatting>
  <conditionalFormatting sqref="D103:F103">
    <cfRule type="dataBar" priority="12">
      <dataBar>
        <cfvo type="num" val="0"/>
        <cfvo type="num" val="1"/>
        <color rgb="FF37793E"/>
      </dataBar>
    </cfRule>
  </conditionalFormatting>
  <conditionalFormatting sqref="D104:F104">
    <cfRule type="dataBar" priority="11">
      <dataBar>
        <cfvo type="num" val="0"/>
        <cfvo type="num" val="1"/>
        <color rgb="FF37793E"/>
      </dataBar>
    </cfRule>
  </conditionalFormatting>
  <conditionalFormatting sqref="D105:F105">
    <cfRule type="dataBar" priority="10">
      <dataBar>
        <cfvo type="num" val="0"/>
        <cfvo type="num" val="1"/>
        <color rgb="FF37793E"/>
      </dataBar>
    </cfRule>
  </conditionalFormatting>
  <conditionalFormatting sqref="D106:F106">
    <cfRule type="dataBar" priority="8">
      <dataBar>
        <cfvo type="num" val="0"/>
        <cfvo type="num" val="1"/>
        <color rgb="FF791F17"/>
      </dataBar>
    </cfRule>
  </conditionalFormatting>
  <conditionalFormatting sqref="D107:F107">
    <cfRule type="dataBar" priority="7">
      <dataBar>
        <cfvo type="num" val="0"/>
        <cfvo type="num" val="1"/>
        <color rgb="FF791F17"/>
      </dataBar>
    </cfRule>
  </conditionalFormatting>
  <conditionalFormatting sqref="D108:F108">
    <cfRule type="dataBar" priority="6">
      <dataBar>
        <cfvo type="num" val="0"/>
        <cfvo type="num" val="1"/>
        <color rgb="FF791F17"/>
      </dataBar>
    </cfRule>
  </conditionalFormatting>
  <conditionalFormatting sqref="D14:F16">
    <cfRule type="dataBar" priority="251">
      <dataBar>
        <cfvo type="num" val="0"/>
        <cfvo type="num" val="1"/>
        <color rgb="FF3290C4"/>
      </dataBar>
    </cfRule>
  </conditionalFormatting>
  <conditionalFormatting sqref="D17:F19">
    <cfRule type="dataBar" priority="118">
      <dataBar>
        <cfvo type="num" val="0"/>
        <cfvo type="num" val="1"/>
        <color rgb="FFB75727"/>
      </dataBar>
    </cfRule>
  </conditionalFormatting>
  <conditionalFormatting sqref="D20:F22">
    <cfRule type="dataBar" priority="117">
      <dataBar>
        <cfvo type="num" val="0"/>
        <cfvo type="num" val="1"/>
        <color rgb="FFFFC221"/>
      </dataBar>
    </cfRule>
  </conditionalFormatting>
  <conditionalFormatting sqref="D23:F25">
    <cfRule type="dataBar" priority="116">
      <dataBar>
        <cfvo type="num" val="0"/>
        <cfvo type="num" val="1"/>
        <color rgb="FF37793E"/>
      </dataBar>
    </cfRule>
  </conditionalFormatting>
  <conditionalFormatting sqref="D26:F28">
    <cfRule type="dataBar" priority="115">
      <dataBar>
        <cfvo type="num" val="0"/>
        <cfvo type="num" val="1"/>
        <color rgb="FF791F17"/>
      </dataBar>
    </cfRule>
  </conditionalFormatting>
  <conditionalFormatting sqref="D34:F35">
    <cfRule type="dataBar" priority="114">
      <dataBar>
        <cfvo type="num" val="0"/>
        <cfvo type="num" val="1"/>
        <color rgb="FF3290C4"/>
      </dataBar>
    </cfRule>
  </conditionalFormatting>
  <conditionalFormatting sqref="D37:F39">
    <cfRule type="dataBar" priority="88">
      <dataBar>
        <cfvo type="num" val="0"/>
        <cfvo type="num" val="1"/>
        <color rgb="FFB75727"/>
      </dataBar>
    </cfRule>
  </conditionalFormatting>
  <conditionalFormatting sqref="D40:F42">
    <cfRule type="dataBar" priority="89">
      <dataBar>
        <cfvo type="num" val="0"/>
        <cfvo type="num" val="1"/>
        <color rgb="FFFFC221"/>
      </dataBar>
    </cfRule>
  </conditionalFormatting>
  <conditionalFormatting sqref="D43:F45">
    <cfRule type="dataBar" priority="90">
      <dataBar>
        <cfvo type="num" val="0"/>
        <cfvo type="num" val="1"/>
        <color rgb="FF37793E"/>
      </dataBar>
    </cfRule>
  </conditionalFormatting>
  <conditionalFormatting sqref="D46:F48">
    <cfRule type="dataBar" priority="91">
      <dataBar>
        <cfvo type="num" val="0"/>
        <cfvo type="num" val="1"/>
        <color rgb="FF791F17"/>
      </dataBar>
    </cfRule>
  </conditionalFormatting>
  <conditionalFormatting sqref="D54:F55">
    <cfRule type="dataBar" priority="54">
      <dataBar>
        <cfvo type="num" val="0"/>
        <cfvo type="num" val="1"/>
        <color rgb="FF3290C4"/>
      </dataBar>
    </cfRule>
  </conditionalFormatting>
  <conditionalFormatting sqref="D57:F59">
    <cfRule type="dataBar" priority="49">
      <dataBar>
        <cfvo type="num" val="0"/>
        <cfvo type="num" val="1"/>
        <color rgb="FFB75727"/>
      </dataBar>
    </cfRule>
  </conditionalFormatting>
  <conditionalFormatting sqref="D60:F62">
    <cfRule type="dataBar" priority="50">
      <dataBar>
        <cfvo type="num" val="0"/>
        <cfvo type="num" val="1"/>
        <color rgb="FFFFC221"/>
      </dataBar>
    </cfRule>
  </conditionalFormatting>
  <conditionalFormatting sqref="D73:F74">
    <cfRule type="dataBar" priority="81">
      <dataBar>
        <cfvo type="num" val="0"/>
        <cfvo type="num" val="1"/>
        <color rgb="FF3290C4"/>
      </dataBar>
    </cfRule>
  </conditionalFormatting>
  <conditionalFormatting sqref="D94:F95">
    <cfRule type="dataBar" priority="75">
      <dataBar>
        <cfvo type="num" val="0"/>
        <cfvo type="num" val="1"/>
        <color rgb="FF3290C4"/>
      </dataBar>
    </cfRule>
  </conditionalFormatting>
  <pageMargins left="0.75" right="0.75" top="1" bottom="1" header="0.5" footer="0.5"/>
  <pageSetup paperSize="9" scale="10" firstPageNumber="0" fitToWidth="0" fitToHeight="0" orientation="portrait" useFirstPageNumber="1"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54"/>
  <sheetViews>
    <sheetView topLeftCell="B1" workbookViewId="0">
      <selection activeCell="D18" sqref="D18"/>
    </sheetView>
  </sheetViews>
  <sheetFormatPr defaultColWidth="8.77734375" defaultRowHeight="15" x14ac:dyDescent="0.3"/>
  <cols>
    <col min="1" max="1" width="11" style="74" hidden="1" customWidth="1"/>
    <col min="2" max="2" width="15.44140625" style="75" customWidth="1"/>
    <col min="3" max="3" width="7.33203125" style="75" customWidth="1"/>
    <col min="4" max="4" width="68" style="5" customWidth="1"/>
    <col min="5" max="5" width="5.21875" style="76" hidden="1" customWidth="1"/>
    <col min="6" max="6" width="40.6640625" style="77" customWidth="1"/>
    <col min="7" max="7" width="8.6640625" style="74" hidden="1" customWidth="1"/>
    <col min="8" max="8" width="8.6640625" style="78" hidden="1" customWidth="1"/>
    <col min="9" max="9" width="15" style="79" customWidth="1"/>
    <col min="10" max="10" width="40.6640625" style="4" customWidth="1"/>
    <col min="11" max="11" width="7" style="4" hidden="1" customWidth="1"/>
    <col min="12" max="12" width="9.21875" style="4" hidden="1" customWidth="1"/>
    <col min="13" max="13" width="16.44140625" style="4" customWidth="1"/>
    <col min="14" max="14" width="40.6640625" style="4" customWidth="1"/>
    <col min="15" max="15" width="28.6640625" style="4" hidden="1" customWidth="1"/>
    <col min="16" max="16" width="15" style="4" hidden="1" customWidth="1"/>
    <col min="17" max="17" width="15" style="4" customWidth="1"/>
    <col min="18" max="18" width="40.5546875" style="4" customWidth="1"/>
    <col min="19" max="20" width="15" style="4" hidden="1" customWidth="1"/>
    <col min="21" max="21" width="15" style="4" customWidth="1"/>
    <col min="22" max="22" width="40.6640625" style="4" customWidth="1"/>
    <col min="23" max="24" width="15" style="4" hidden="1" customWidth="1"/>
    <col min="25" max="25" width="15" style="4" customWidth="1"/>
    <col min="26" max="16384" width="8.77734375" style="4"/>
  </cols>
  <sheetData>
    <row r="1" spans="1:25" ht="18" customHeight="1" x14ac:dyDescent="0.35">
      <c r="B1" s="80" t="str">
        <f>CONCATENATE("SAMM 評価インタビュー: ",D10," , ",D11)</f>
        <v xml:space="preserve">SAMM 評価インタビュー:  , </v>
      </c>
      <c r="C1" s="81"/>
      <c r="D1" s="82"/>
      <c r="E1" s="82"/>
      <c r="F1" s="82"/>
      <c r="G1" s="82"/>
      <c r="H1" s="82"/>
      <c r="I1" s="151"/>
      <c r="J1" s="85"/>
      <c r="K1" s="85"/>
      <c r="L1" s="85"/>
      <c r="M1" s="85"/>
      <c r="N1" s="85"/>
      <c r="O1" s="85"/>
      <c r="P1" s="85"/>
      <c r="Q1" s="85"/>
      <c r="R1" s="85"/>
      <c r="S1" s="85"/>
      <c r="T1" s="85"/>
      <c r="U1" s="85"/>
      <c r="V1" s="85"/>
      <c r="W1" s="85"/>
      <c r="X1" s="85"/>
      <c r="Y1" s="85"/>
    </row>
    <row r="2" spans="1:25" ht="15" customHeight="1" x14ac:dyDescent="0.3">
      <c r="B2" s="83"/>
      <c r="C2" s="84"/>
      <c r="D2" s="85"/>
      <c r="E2" s="86"/>
      <c r="F2" s="87"/>
      <c r="G2" s="86"/>
      <c r="H2" s="88"/>
      <c r="I2" s="151"/>
      <c r="J2" s="85"/>
      <c r="K2" s="85"/>
      <c r="L2" s="85"/>
      <c r="M2" s="85"/>
      <c r="N2" s="85"/>
      <c r="O2" s="85"/>
      <c r="P2" s="85"/>
      <c r="Q2" s="85"/>
      <c r="R2" s="85"/>
      <c r="S2" s="85"/>
      <c r="T2" s="85"/>
      <c r="U2" s="85"/>
      <c r="V2" s="85"/>
      <c r="W2" s="85"/>
      <c r="X2" s="85"/>
      <c r="Y2" s="85"/>
    </row>
    <row r="3" spans="1:25" x14ac:dyDescent="0.3">
      <c r="B3" s="89" t="s">
        <v>29</v>
      </c>
      <c r="C3" s="90"/>
      <c r="D3" s="91"/>
      <c r="E3" s="91"/>
      <c r="F3" s="92"/>
      <c r="G3" s="91"/>
      <c r="H3" s="91"/>
      <c r="I3" s="151"/>
      <c r="J3" s="85"/>
      <c r="K3" s="85"/>
      <c r="L3" s="85"/>
      <c r="M3" s="85"/>
      <c r="N3" s="85"/>
      <c r="O3" s="85"/>
      <c r="P3" s="85"/>
      <c r="Q3" s="85"/>
      <c r="R3" s="85"/>
      <c r="S3" s="85"/>
      <c r="T3" s="85"/>
      <c r="U3" s="85"/>
      <c r="V3" s="85"/>
      <c r="W3" s="85"/>
      <c r="X3" s="85"/>
      <c r="Y3" s="85"/>
    </row>
    <row r="4" spans="1:25" ht="14.4" x14ac:dyDescent="0.3">
      <c r="B4" s="395" t="s">
        <v>30</v>
      </c>
      <c r="C4" s="396"/>
      <c r="D4" s="396"/>
      <c r="E4" s="396"/>
      <c r="F4" s="396"/>
      <c r="G4" s="93"/>
      <c r="H4" s="93"/>
      <c r="I4" s="152"/>
      <c r="J4" s="85"/>
      <c r="K4" s="85"/>
      <c r="L4" s="85"/>
      <c r="M4" s="85"/>
      <c r="N4" s="85"/>
      <c r="O4" s="85"/>
      <c r="P4" s="85"/>
      <c r="Q4" s="85"/>
      <c r="R4" s="85"/>
      <c r="S4" s="85"/>
      <c r="T4" s="85"/>
      <c r="U4" s="85"/>
      <c r="V4" s="85"/>
      <c r="W4" s="85"/>
      <c r="X4" s="85"/>
      <c r="Y4" s="85"/>
    </row>
    <row r="5" spans="1:25" ht="14.4" x14ac:dyDescent="0.3">
      <c r="B5" s="397" t="s">
        <v>31</v>
      </c>
      <c r="C5" s="398"/>
      <c r="D5" s="398"/>
      <c r="E5" s="398"/>
      <c r="F5" s="398"/>
      <c r="G5" s="94"/>
      <c r="H5" s="95"/>
      <c r="I5" s="152"/>
      <c r="J5" s="85"/>
      <c r="K5" s="85"/>
      <c r="L5" s="85"/>
      <c r="M5" s="85"/>
      <c r="N5" s="85"/>
      <c r="O5" s="85"/>
      <c r="P5" s="85"/>
      <c r="Q5" s="85"/>
      <c r="R5" s="85"/>
      <c r="S5" s="85"/>
      <c r="T5" s="85"/>
      <c r="U5" s="85"/>
      <c r="V5" s="85"/>
      <c r="W5" s="85"/>
      <c r="X5" s="85"/>
      <c r="Y5" s="85"/>
    </row>
    <row r="6" spans="1:25" ht="14.4" x14ac:dyDescent="0.3">
      <c r="B6" s="397" t="s">
        <v>32</v>
      </c>
      <c r="C6" s="398"/>
      <c r="D6" s="398"/>
      <c r="E6" s="398"/>
      <c r="F6" s="398"/>
      <c r="G6" s="94"/>
      <c r="H6" s="95"/>
      <c r="I6" s="152"/>
      <c r="J6" s="85"/>
      <c r="K6" s="85"/>
      <c r="L6" s="85"/>
      <c r="M6" s="85"/>
      <c r="N6" s="85"/>
      <c r="O6" s="85"/>
      <c r="P6" s="85"/>
      <c r="Q6" s="85"/>
      <c r="R6" s="85"/>
      <c r="S6" s="85"/>
      <c r="T6" s="85"/>
      <c r="U6" s="85"/>
      <c r="V6" s="85"/>
      <c r="W6" s="85"/>
      <c r="X6" s="85"/>
      <c r="Y6" s="85"/>
    </row>
    <row r="7" spans="1:25" ht="14.4" x14ac:dyDescent="0.3">
      <c r="B7" s="397" t="s">
        <v>33</v>
      </c>
      <c r="C7" s="398"/>
      <c r="D7" s="398"/>
      <c r="E7" s="398"/>
      <c r="F7" s="398"/>
      <c r="G7" s="94"/>
      <c r="H7" s="95"/>
      <c r="I7" s="152"/>
      <c r="J7" s="85"/>
      <c r="K7" s="85"/>
      <c r="L7" s="85"/>
      <c r="M7" s="85"/>
      <c r="N7" s="85"/>
      <c r="O7" s="85"/>
      <c r="P7" s="85"/>
      <c r="Q7" s="85"/>
      <c r="R7" s="85"/>
      <c r="S7" s="85"/>
      <c r="T7" s="85"/>
      <c r="U7" s="85"/>
      <c r="V7" s="85"/>
      <c r="W7" s="85"/>
      <c r="X7" s="85"/>
      <c r="Y7" s="85"/>
    </row>
    <row r="8" spans="1:25" ht="15" customHeight="1" x14ac:dyDescent="0.3">
      <c r="B8" s="399" t="s">
        <v>34</v>
      </c>
      <c r="C8" s="400"/>
      <c r="D8" s="400"/>
      <c r="E8" s="400"/>
      <c r="F8" s="400"/>
      <c r="G8" s="96"/>
      <c r="H8" s="96"/>
      <c r="I8" s="152"/>
      <c r="J8" s="85"/>
      <c r="K8" s="85"/>
      <c r="L8" s="85"/>
      <c r="M8" s="85"/>
      <c r="N8" s="85"/>
      <c r="O8" s="85"/>
      <c r="P8" s="85"/>
      <c r="Q8" s="85"/>
      <c r="R8" s="85"/>
      <c r="S8" s="85"/>
      <c r="T8" s="85"/>
      <c r="U8" s="85"/>
      <c r="V8" s="85"/>
      <c r="W8" s="85"/>
      <c r="X8" s="85"/>
      <c r="Y8" s="85"/>
    </row>
    <row r="9" spans="1:25" ht="15" customHeight="1" x14ac:dyDescent="0.3">
      <c r="B9" s="83"/>
      <c r="C9" s="84"/>
      <c r="D9" s="85"/>
      <c r="E9" s="86"/>
      <c r="F9" s="87"/>
      <c r="G9" s="86"/>
      <c r="H9" s="88"/>
      <c r="I9" s="151"/>
      <c r="J9" s="85"/>
      <c r="K9" s="85"/>
      <c r="L9" s="85"/>
      <c r="M9" s="85"/>
      <c r="N9" s="85"/>
      <c r="O9" s="85"/>
      <c r="P9" s="85"/>
      <c r="Q9" s="85"/>
      <c r="R9" s="85"/>
      <c r="S9" s="85"/>
      <c r="T9" s="85"/>
      <c r="U9" s="85"/>
      <c r="V9" s="85"/>
      <c r="W9" s="85"/>
      <c r="X9" s="85"/>
      <c r="Y9" s="85"/>
    </row>
    <row r="10" spans="1:25" ht="15" customHeight="1" x14ac:dyDescent="0.3">
      <c r="B10" s="327" t="s">
        <v>35</v>
      </c>
      <c r="C10" s="328"/>
      <c r="D10" s="97" t="str">
        <f>IF(ISBLANK(Interview!D10),"",Interview!D10)</f>
        <v/>
      </c>
      <c r="E10" s="86"/>
      <c r="F10" s="87"/>
      <c r="G10" s="86"/>
      <c r="H10" s="88"/>
      <c r="I10" s="151"/>
      <c r="J10" s="85"/>
      <c r="K10" s="85"/>
      <c r="L10" s="85"/>
      <c r="M10" s="85"/>
      <c r="N10" s="85"/>
      <c r="O10" s="85"/>
      <c r="P10" s="85"/>
      <c r="Q10" s="85"/>
      <c r="R10" s="85"/>
      <c r="S10" s="85"/>
      <c r="T10" s="85"/>
      <c r="U10" s="85"/>
      <c r="V10" s="85"/>
      <c r="W10" s="85"/>
      <c r="X10" s="85"/>
      <c r="Y10" s="85"/>
    </row>
    <row r="11" spans="1:25" ht="15" customHeight="1" x14ac:dyDescent="0.3">
      <c r="B11" s="329" t="s">
        <v>36</v>
      </c>
      <c r="C11" s="330"/>
      <c r="D11" s="98" t="str">
        <f>IF(ISBLANK(Interview!D11),"",Interview!D11)</f>
        <v/>
      </c>
      <c r="E11" s="86"/>
      <c r="F11" s="87"/>
      <c r="G11" s="86"/>
      <c r="H11" s="88"/>
      <c r="I11" s="151"/>
      <c r="J11" s="85"/>
      <c r="K11" s="85"/>
      <c r="L11" s="85"/>
      <c r="M11" s="85"/>
      <c r="N11" s="85"/>
      <c r="O11" s="85"/>
      <c r="P11" s="85"/>
      <c r="Q11" s="85"/>
      <c r="R11" s="85"/>
      <c r="S11" s="85"/>
      <c r="T11" s="85"/>
      <c r="U11" s="85"/>
      <c r="V11" s="85"/>
      <c r="W11" s="85"/>
      <c r="X11" s="85"/>
      <c r="Y11" s="85"/>
    </row>
    <row r="12" spans="1:25" ht="15" customHeight="1" x14ac:dyDescent="0.3">
      <c r="B12" s="329" t="s">
        <v>37</v>
      </c>
      <c r="C12" s="330"/>
      <c r="D12" s="99" t="str">
        <f>IF(ISBLANK(Interview!D12),"",Interview!D12)</f>
        <v/>
      </c>
      <c r="E12" s="100"/>
      <c r="F12" s="87"/>
      <c r="G12" s="86"/>
      <c r="H12" s="88"/>
      <c r="I12" s="151"/>
      <c r="J12" s="85"/>
      <c r="K12" s="85"/>
      <c r="L12" s="85"/>
      <c r="M12" s="85"/>
      <c r="N12" s="85"/>
      <c r="O12" s="85"/>
      <c r="P12" s="85"/>
      <c r="Q12" s="85"/>
      <c r="R12" s="85"/>
      <c r="S12" s="85"/>
      <c r="T12" s="85"/>
      <c r="U12" s="85"/>
      <c r="V12" s="85"/>
      <c r="W12" s="85"/>
      <c r="X12" s="85"/>
      <c r="Y12" s="85"/>
    </row>
    <row r="13" spans="1:25" ht="15" customHeight="1" x14ac:dyDescent="0.3">
      <c r="B13" s="329" t="s">
        <v>38</v>
      </c>
      <c r="C13" s="330"/>
      <c r="D13" s="98" t="str">
        <f>IF(ISBLANK(Interview!D13),"",Interview!D13)</f>
        <v/>
      </c>
      <c r="E13" s="86"/>
      <c r="F13" s="87"/>
      <c r="G13" s="86"/>
      <c r="H13" s="88"/>
      <c r="I13" s="151"/>
      <c r="J13" s="85"/>
      <c r="K13" s="85"/>
      <c r="L13" s="85"/>
      <c r="M13" s="85"/>
      <c r="N13" s="85"/>
      <c r="O13" s="85"/>
      <c r="P13" s="85"/>
      <c r="Q13" s="85"/>
      <c r="R13" s="85"/>
      <c r="S13" s="85"/>
      <c r="T13" s="85"/>
      <c r="U13" s="85"/>
      <c r="V13" s="85"/>
      <c r="W13" s="85"/>
      <c r="X13" s="85"/>
      <c r="Y13" s="85"/>
    </row>
    <row r="14" spans="1:25" ht="24" customHeight="1" x14ac:dyDescent="0.45">
      <c r="A14" s="101" t="str">
        <f>IF(A15=A16,"OK","Problem")</f>
        <v>OK</v>
      </c>
      <c r="B14" s="456" t="s">
        <v>550</v>
      </c>
      <c r="C14" s="331"/>
      <c r="D14" s="102" t="str">
        <f>IF(ISBLANK(Interview!D14),"",Interview!D14)</f>
        <v/>
      </c>
      <c r="E14" s="86"/>
      <c r="F14" s="87"/>
      <c r="G14" s="86"/>
      <c r="H14" s="88"/>
      <c r="I14" s="151"/>
      <c r="J14" s="85"/>
      <c r="K14" s="85"/>
      <c r="L14" s="85"/>
      <c r="M14" s="85"/>
      <c r="N14" s="85"/>
      <c r="O14" s="85"/>
      <c r="P14" s="85"/>
      <c r="Q14" s="85"/>
      <c r="R14" s="85"/>
      <c r="S14" s="85"/>
      <c r="T14" s="85"/>
      <c r="U14" s="85"/>
      <c r="V14" s="85"/>
      <c r="W14" s="85"/>
      <c r="X14" s="85"/>
      <c r="Y14" s="85"/>
    </row>
    <row r="15" spans="1:25" x14ac:dyDescent="0.3">
      <c r="A15" s="4">
        <f>COUNTA('imp-questions'!A2:A300)</f>
        <v>90</v>
      </c>
      <c r="B15" s="84"/>
      <c r="C15" s="84"/>
      <c r="D15" s="85"/>
      <c r="E15" s="86"/>
      <c r="F15" s="87"/>
      <c r="G15" s="86"/>
      <c r="H15" s="88"/>
      <c r="I15" s="151"/>
      <c r="J15" s="85"/>
      <c r="K15" s="85"/>
      <c r="L15" s="85"/>
      <c r="M15" s="85"/>
      <c r="N15" s="85"/>
      <c r="O15" s="85"/>
      <c r="P15" s="85"/>
      <c r="Q15" s="85"/>
      <c r="R15" s="85"/>
      <c r="S15" s="85"/>
      <c r="T15" s="85"/>
      <c r="U15" s="85"/>
      <c r="V15" s="85"/>
      <c r="W15" s="85"/>
      <c r="X15" s="85"/>
      <c r="Y15" s="85"/>
    </row>
    <row r="16" spans="1:25" ht="13.05" customHeight="1" x14ac:dyDescent="0.3">
      <c r="A16" s="4">
        <f>COUNTA(A18:A175)</f>
        <v>90</v>
      </c>
      <c r="B16" s="103" t="s">
        <v>40</v>
      </c>
      <c r="C16" s="103"/>
      <c r="D16" s="104"/>
      <c r="E16" s="104"/>
      <c r="F16" s="401" t="s">
        <v>199</v>
      </c>
      <c r="G16" s="402"/>
      <c r="H16" s="402"/>
      <c r="I16" s="403"/>
      <c r="J16" s="401" t="s">
        <v>200</v>
      </c>
      <c r="K16" s="402"/>
      <c r="L16" s="402"/>
      <c r="M16" s="403"/>
      <c r="N16" s="401" t="s">
        <v>201</v>
      </c>
      <c r="O16" s="402"/>
      <c r="P16" s="402"/>
      <c r="Q16" s="403"/>
      <c r="R16" s="401" t="s">
        <v>202</v>
      </c>
      <c r="S16" s="402"/>
      <c r="T16" s="402"/>
      <c r="U16" s="403"/>
      <c r="V16" s="401" t="s">
        <v>203</v>
      </c>
      <c r="W16" s="402"/>
      <c r="X16" s="402"/>
      <c r="Y16" s="403"/>
    </row>
    <row r="17" spans="1:25" x14ac:dyDescent="0.3">
      <c r="B17" s="105" t="s">
        <v>41</v>
      </c>
      <c r="C17" s="106" t="s">
        <v>42</v>
      </c>
      <c r="D17" s="107" t="s">
        <v>43</v>
      </c>
      <c r="E17" s="108"/>
      <c r="F17" s="109" t="s">
        <v>44</v>
      </c>
      <c r="G17" s="110"/>
      <c r="H17" s="111"/>
      <c r="I17" s="153" t="s">
        <v>46</v>
      </c>
      <c r="J17" s="110" t="s">
        <v>44</v>
      </c>
      <c r="K17" s="110"/>
      <c r="L17" s="111"/>
      <c r="M17" s="153" t="s">
        <v>46</v>
      </c>
      <c r="N17" s="110" t="s">
        <v>44</v>
      </c>
      <c r="O17" s="110"/>
      <c r="P17" s="111"/>
      <c r="Q17" s="153" t="s">
        <v>46</v>
      </c>
      <c r="R17" s="110" t="s">
        <v>44</v>
      </c>
      <c r="S17" s="110"/>
      <c r="T17" s="111"/>
      <c r="U17" s="153" t="s">
        <v>46</v>
      </c>
      <c r="V17" s="110" t="s">
        <v>44</v>
      </c>
      <c r="W17" s="110"/>
      <c r="X17" s="111"/>
      <c r="Y17" s="153" t="s">
        <v>46</v>
      </c>
    </row>
    <row r="18" spans="1:25" ht="13.05" customHeight="1" x14ac:dyDescent="0.3">
      <c r="A18" s="74" t="str">
        <f>Interview!A18</f>
        <v>G-SM-A-1-1</v>
      </c>
      <c r="B18" s="413" t="str">
        <f>VLOOKUP(A18,'imp-questions'!A:H,4,FALSE)</f>
        <v>作成と促進</v>
      </c>
      <c r="C18" s="112">
        <f>VLOOKUP(A18,'imp-questions'!A:H,5,FALSE)</f>
        <v>1</v>
      </c>
      <c r="D18" s="113" t="str">
        <f>VLOOKUP(A18,'imp-questions'!A:H,6,FALSE)</f>
        <v>自社のアプリケーションに対する企業全体のリスク選好度を理解していますか?</v>
      </c>
      <c r="E18" s="114" t="str">
        <f>CHAR(65+VLOOKUP(A18,'imp-questions'!A:H,8,FALSE))</f>
        <v>N</v>
      </c>
      <c r="F18" s="115" t="str">
        <f>IF(ISBLANK(Interview!F18),"",Interview!F18)</f>
        <v/>
      </c>
      <c r="G18" s="116">
        <f t="array" aca="1" ref="G18" ca="1">IFERROR(VLOOKUP(INDIRECT("RC[-1]",0),INDIRECT("Ans"&amp;INDIRECT("RC[-2]",0)&amp;"TBL"),2,FALSE),0)</f>
        <v>0</v>
      </c>
      <c r="H18" s="117">
        <f ca="1">IFERROR(AVERAGE(G18,G22),0)</f>
        <v>0</v>
      </c>
      <c r="I18" s="426">
        <f ca="1">SUM(H18,H19,H20)</f>
        <v>0</v>
      </c>
      <c r="J18" s="154" t="str">
        <f>F18</f>
        <v/>
      </c>
      <c r="K18" s="116">
        <f t="array" aca="1" ref="K18" ca="1">IFERROR(VLOOKUP(INDIRECT("RC[-1]",0),INDIRECT("Ans"&amp;INDIRECT("RC[-6]",0)&amp;"TBL"),2,FALSE),0)</f>
        <v>0</v>
      </c>
      <c r="L18" s="117">
        <f ca="1">IFERROR(AVERAGE(K18,K22),0)</f>
        <v>0</v>
      </c>
      <c r="M18" s="426">
        <f ca="1">SUM(L18,L19,L20)</f>
        <v>0</v>
      </c>
      <c r="N18" s="154" t="str">
        <f>J18</f>
        <v/>
      </c>
      <c r="O18" s="116">
        <f t="array" aca="1" ref="O18" ca="1">IFERROR(VLOOKUP(INDIRECT("RC[-1]",0),INDIRECT("Ans"&amp;INDIRECT("RC[-10]",0)&amp;"TBL"),2,FALSE),0)</f>
        <v>0</v>
      </c>
      <c r="P18" s="117">
        <f ca="1">IFERROR(AVERAGE(O18,O22),0)</f>
        <v>0</v>
      </c>
      <c r="Q18" s="426">
        <f ca="1">SUM(P18,P19,P20)</f>
        <v>0</v>
      </c>
      <c r="R18" s="154" t="str">
        <f>N18</f>
        <v/>
      </c>
      <c r="S18" s="116">
        <f t="array" aca="1" ref="S18" ca="1">IFERROR(VLOOKUP(INDIRECT("RC[-1]",0),INDIRECT("Ans"&amp;INDIRECT("RC[-14]",0)&amp;"TBL"),2,FALSE),0)</f>
        <v>0</v>
      </c>
      <c r="T18" s="117">
        <f ca="1">IFERROR(AVERAGE(S18,S22),0)</f>
        <v>0</v>
      </c>
      <c r="U18" s="426">
        <f ca="1">SUM(T18,T19,T20)</f>
        <v>0</v>
      </c>
      <c r="V18" s="154" t="str">
        <f>R18</f>
        <v/>
      </c>
      <c r="W18" s="116">
        <f t="array" aca="1" ref="W18" ca="1">IFERROR(VLOOKUP(INDIRECT("RC[-1]",0),INDIRECT("Ans"&amp;INDIRECT("RC[-18]",0)&amp;"TBL"),2,FALSE),0)</f>
        <v>0</v>
      </c>
      <c r="X18" s="117">
        <f ca="1">IFERROR(AVERAGE(W18,W22),0)</f>
        <v>0</v>
      </c>
      <c r="Y18" s="426">
        <f ca="1">SUM(X18,X19,X20)</f>
        <v>0</v>
      </c>
    </row>
    <row r="19" spans="1:25" ht="28.05" customHeight="1" x14ac:dyDescent="0.3">
      <c r="A19" s="74" t="str">
        <f>Interview!A20</f>
        <v>G-SM-A-2-1</v>
      </c>
      <c r="B19" s="414"/>
      <c r="C19" s="112">
        <f>VLOOKUP(A19,'imp-questions'!A:H,5,FALSE)</f>
        <v>2</v>
      </c>
      <c r="D19" s="113" t="str">
        <f>VLOOKUP(A19,'imp-questions'!A:H,6,FALSE)</f>
        <v>アプリケーションセキュリティに対する戦略的な計画があり、意思決定のためにそれを使用していますか?</v>
      </c>
      <c r="E19" s="118" t="str">
        <f>CHAR(65+VLOOKUP(A19,'imp-questions'!A:H,8,FALSE))</f>
        <v>O</v>
      </c>
      <c r="F19" s="115" t="str">
        <f>IF(ISBLANK(Interview!F20),"",Interview!F20)</f>
        <v/>
      </c>
      <c r="G19" s="116">
        <f t="array" aca="1" ref="G19" ca="1">IFERROR(VLOOKUP(INDIRECT("RC[-1]",0),INDIRECT("Ans"&amp;INDIRECT("RC[-2]",0)&amp;"TBL"),2,FALSE),0)</f>
        <v>0</v>
      </c>
      <c r="H19" s="119">
        <f ca="1">IFERROR(AVERAGE(G19,G23),0)</f>
        <v>0</v>
      </c>
      <c r="I19" s="414"/>
      <c r="J19" s="154" t="str">
        <f>F19</f>
        <v/>
      </c>
      <c r="K19" s="116">
        <f t="array" aca="1" ref="K19" ca="1">IFERROR(VLOOKUP(INDIRECT("RC[-1]",0),INDIRECT("Ans"&amp;INDIRECT("RC[-6]",0)&amp;"TBL"),2,FALSE),0)</f>
        <v>0</v>
      </c>
      <c r="L19" s="119">
        <f ca="1">IFERROR(AVERAGE(K19,K23),0)</f>
        <v>0</v>
      </c>
      <c r="M19" s="414"/>
      <c r="N19" s="154" t="str">
        <f>J19</f>
        <v/>
      </c>
      <c r="O19" s="116">
        <f t="array" aca="1" ref="O19" ca="1">IFERROR(VLOOKUP(INDIRECT("RC[-1]",0),INDIRECT("Ans"&amp;INDIRECT("RC[-10]",0)&amp;"TBL"),2,FALSE),0)</f>
        <v>0</v>
      </c>
      <c r="P19" s="119">
        <f ca="1">IFERROR(AVERAGE(O19,O23),0)</f>
        <v>0</v>
      </c>
      <c r="Q19" s="414"/>
      <c r="R19" s="154" t="str">
        <f>N19</f>
        <v/>
      </c>
      <c r="S19" s="116">
        <f t="array" aca="1" ref="S19" ca="1">IFERROR(VLOOKUP(INDIRECT("RC[-1]",0),INDIRECT("Ans"&amp;INDIRECT("RC[-14]",0)&amp;"TBL"),2,FALSE),0)</f>
        <v>0</v>
      </c>
      <c r="T19" s="119">
        <f ca="1">IFERROR(AVERAGE(S19,S23),0)</f>
        <v>0</v>
      </c>
      <c r="U19" s="414"/>
      <c r="V19" s="154" t="str">
        <f>R19</f>
        <v/>
      </c>
      <c r="W19" s="116">
        <f t="array" aca="1" ref="W19" ca="1">IFERROR(VLOOKUP(INDIRECT("RC[-1]",0),INDIRECT("Ans"&amp;INDIRECT("RC[-18]",0)&amp;"TBL"),2,FALSE),0)</f>
        <v>0</v>
      </c>
      <c r="X19" s="119">
        <f ca="1">IFERROR(AVERAGE(W19,W23),0)</f>
        <v>0</v>
      </c>
      <c r="Y19" s="414"/>
    </row>
    <row r="20" spans="1:25" ht="25.95" customHeight="1" x14ac:dyDescent="0.3">
      <c r="A20" s="74" t="str">
        <f>Interview!A22</f>
        <v>G-SM-A-3-1</v>
      </c>
      <c r="B20" s="415"/>
      <c r="C20" s="112">
        <f>VLOOKUP(A20,'imp-questions'!A:H,5,FALSE)</f>
        <v>3</v>
      </c>
      <c r="D20" s="120" t="str">
        <f>VLOOKUP(A20,'imp-questions'!A:H,6,FALSE)</f>
        <v>アプリケーションセキュリティに対する戦略的な計画を定期的にレビューし更新していますか?</v>
      </c>
      <c r="E20" s="118" t="str">
        <f>CHAR(65+VLOOKUP(A20,'imp-questions'!A:H,8,FALSE))</f>
        <v>P</v>
      </c>
      <c r="F20" s="121" t="str">
        <f>IF(ISBLANK(Interview!F22),"",Interview!F22)</f>
        <v/>
      </c>
      <c r="G20" s="116">
        <f t="array" aca="1" ref="G20" ca="1">IFERROR(VLOOKUP(INDIRECT("RC[-1]",0),INDIRECT("Ans"&amp;INDIRECT("RC[-2]",0)&amp;"TBL"),2,FALSE),0)</f>
        <v>0</v>
      </c>
      <c r="H20" s="119">
        <f ca="1">IFERROR(AVERAGE(G20,G24),0)</f>
        <v>0</v>
      </c>
      <c r="I20" s="414"/>
      <c r="J20" s="154" t="str">
        <f>F20</f>
        <v/>
      </c>
      <c r="K20" s="116">
        <f t="array" aca="1" ref="K20" ca="1">IFERROR(VLOOKUP(INDIRECT("RC[-1]",0),INDIRECT("Ans"&amp;INDIRECT("RC[-6]",0)&amp;"TBL"),2,FALSE),0)</f>
        <v>0</v>
      </c>
      <c r="L20" s="119">
        <f ca="1">IFERROR(AVERAGE(K20,K24),0)</f>
        <v>0</v>
      </c>
      <c r="M20" s="414"/>
      <c r="N20" s="154" t="str">
        <f>J20</f>
        <v/>
      </c>
      <c r="O20" s="116">
        <f t="array" aca="1" ref="O20" ca="1">IFERROR(VLOOKUP(INDIRECT("RC[-1]",0),INDIRECT("Ans"&amp;INDIRECT("RC[-10]",0)&amp;"TBL"),2,FALSE),0)</f>
        <v>0</v>
      </c>
      <c r="P20" s="119">
        <f ca="1">IFERROR(AVERAGE(O20,O24),0)</f>
        <v>0</v>
      </c>
      <c r="Q20" s="414"/>
      <c r="R20" s="154" t="str">
        <f>N20</f>
        <v/>
      </c>
      <c r="S20" s="116">
        <f t="array" aca="1" ref="S20" ca="1">IFERROR(VLOOKUP(INDIRECT("RC[-1]",0),INDIRECT("Ans"&amp;INDIRECT("RC[-14]",0)&amp;"TBL"),2,FALSE),0)</f>
        <v>0</v>
      </c>
      <c r="T20" s="119">
        <f ca="1">IFERROR(AVERAGE(S20,S24),0)</f>
        <v>0</v>
      </c>
      <c r="U20" s="414"/>
      <c r="V20" s="154" t="str">
        <f>R20</f>
        <v/>
      </c>
      <c r="W20" s="116">
        <f t="array" aca="1" ref="W20" ca="1">IFERROR(VLOOKUP(INDIRECT("RC[-1]",0),INDIRECT("Ans"&amp;INDIRECT("RC[-18]",0)&amp;"TBL"),2,FALSE),0)</f>
        <v>0</v>
      </c>
      <c r="X20" s="119">
        <f ca="1">IFERROR(AVERAGE(W20,W24),0)</f>
        <v>0</v>
      </c>
      <c r="Y20" s="414"/>
    </row>
    <row r="21" spans="1:25" ht="13.05" customHeight="1" x14ac:dyDescent="0.3">
      <c r="B21" s="122"/>
      <c r="C21" s="123"/>
      <c r="D21" s="124"/>
      <c r="E21" s="124"/>
      <c r="F21" s="124"/>
      <c r="G21" s="124"/>
      <c r="H21" s="124"/>
      <c r="I21" s="414"/>
      <c r="J21" s="124"/>
      <c r="K21" s="124"/>
      <c r="L21" s="124"/>
      <c r="M21" s="414"/>
      <c r="N21" s="124"/>
      <c r="O21" s="124"/>
      <c r="P21" s="124"/>
      <c r="Q21" s="414"/>
      <c r="R21" s="124"/>
      <c r="S21" s="124"/>
      <c r="T21" s="124"/>
      <c r="U21" s="414"/>
      <c r="V21" s="124"/>
      <c r="W21" s="124"/>
      <c r="X21" s="124"/>
      <c r="Y21" s="414"/>
    </row>
    <row r="22" spans="1:25" ht="28.05" customHeight="1" x14ac:dyDescent="0.3">
      <c r="A22" s="74" t="str">
        <f>Interview!A25</f>
        <v>G-SM-B-1-1</v>
      </c>
      <c r="B22" s="413" t="str">
        <f>VLOOKUP(A22,'imp-questions'!A:H,4,FALSE)</f>
        <v>測定と改善</v>
      </c>
      <c r="C22" s="112">
        <f>VLOOKUP(A22,'imp-questions'!A:H,5,FALSE)</f>
        <v>1</v>
      </c>
      <c r="D22" s="113" t="str">
        <f>VLOOKUP(A22,'imp-questions'!A:H,6,FALSE)</f>
        <v>アプリケーション全体のアプリケーションセキュリティプログラムの有効性と効率を測定するために、一連の指標を使用していますか?</v>
      </c>
      <c r="E22" s="114" t="str">
        <f>CHAR(65+VLOOKUP(A22,'imp-questions'!A:H,8,FALSE))</f>
        <v>Q</v>
      </c>
      <c r="F22" s="125" t="str">
        <f>IF(ISBLANK(Interview!F25),"",Interview!F25)</f>
        <v/>
      </c>
      <c r="G22" s="116">
        <f t="array" aca="1" ref="G22" ca="1">IFERROR(VLOOKUP(INDIRECT("RC[-1]",0),INDIRECT("Ans"&amp;INDIRECT("RC[-2]",0)&amp;"TBL"),2,FALSE),0)</f>
        <v>0</v>
      </c>
      <c r="H22" s="117"/>
      <c r="I22" s="414"/>
      <c r="J22" s="154" t="str">
        <f>F22</f>
        <v/>
      </c>
      <c r="K22" s="116">
        <f t="array" aca="1" ref="K22" ca="1">IFERROR(VLOOKUP(INDIRECT("RC[-1]",0),INDIRECT("Ans"&amp;INDIRECT("RC[-6]",0)&amp;"TBL"),2,FALSE),0)</f>
        <v>0</v>
      </c>
      <c r="L22" s="117"/>
      <c r="M22" s="414"/>
      <c r="N22" s="154" t="str">
        <f>J22</f>
        <v/>
      </c>
      <c r="O22" s="116">
        <f t="array" aca="1" ref="O22" ca="1">IFERROR(VLOOKUP(INDIRECT("RC[-1]",0),INDIRECT("Ans"&amp;INDIRECT("RC[-10]",0)&amp;"TBL"),2,FALSE),0)</f>
        <v>0</v>
      </c>
      <c r="P22" s="117"/>
      <c r="Q22" s="414"/>
      <c r="R22" s="154" t="str">
        <f>N22</f>
        <v/>
      </c>
      <c r="S22" s="116">
        <f t="array" aca="1" ref="S22" ca="1">IFERROR(VLOOKUP(INDIRECT("RC[-1]",0),INDIRECT("Ans"&amp;INDIRECT("RC[-14]",0)&amp;"TBL"),2,FALSE),0)</f>
        <v>0</v>
      </c>
      <c r="T22" s="117"/>
      <c r="U22" s="414"/>
      <c r="V22" s="154" t="str">
        <f>R22</f>
        <v/>
      </c>
      <c r="W22" s="116">
        <f t="array" aca="1" ref="W22" ca="1">IFERROR(VLOOKUP(INDIRECT("RC[-1]",0),INDIRECT("Ans"&amp;INDIRECT("RC[-18]",0)&amp;"TBL"),2,FALSE),0)</f>
        <v>0</v>
      </c>
      <c r="X22" s="117"/>
      <c r="Y22" s="414"/>
    </row>
    <row r="23" spans="1:25" ht="28.05" customHeight="1" x14ac:dyDescent="0.3">
      <c r="A23" s="74" t="str">
        <f>Interview!A27</f>
        <v>G-SM-B-2-1</v>
      </c>
      <c r="B23" s="414"/>
      <c r="C23" s="112">
        <f>VLOOKUP(A23,'imp-questions'!A:H,5,FALSE)</f>
        <v>2</v>
      </c>
      <c r="D23" s="113" t="str">
        <f>VLOOKUP(A23,'imp-questions'!A:H,6,FALSE)</f>
        <v>該当するアプリケーションセキュリティ指標から重要評価指標（KPI）を定義していますか?</v>
      </c>
      <c r="E23" s="114" t="str">
        <f>CHAR(65+VLOOKUP(A23,'imp-questions'!A:H,8,FALSE))</f>
        <v>T</v>
      </c>
      <c r="F23" s="115" t="str">
        <f>IF(ISBLANK(Interview!F27),"",Interview!F27)</f>
        <v/>
      </c>
      <c r="G23" s="116">
        <f t="array" aca="1" ref="G23" ca="1">IFERROR(VLOOKUP(INDIRECT("RC[-1]",0),INDIRECT("Ans"&amp;INDIRECT("RC[-2]",0)&amp;"TBL"),2,FALSE),0)</f>
        <v>0</v>
      </c>
      <c r="H23" s="119"/>
      <c r="I23" s="414"/>
      <c r="J23" s="154" t="str">
        <f>F23</f>
        <v/>
      </c>
      <c r="K23" s="116">
        <f t="array" aca="1" ref="K23" ca="1">IFERROR(VLOOKUP(INDIRECT("RC[-1]",0),INDIRECT("Ans"&amp;INDIRECT("RC[-6]",0)&amp;"TBL"),2,FALSE),0)</f>
        <v>0</v>
      </c>
      <c r="L23" s="119"/>
      <c r="M23" s="414"/>
      <c r="N23" s="154" t="str">
        <f>J23</f>
        <v/>
      </c>
      <c r="O23" s="116">
        <f t="array" aca="1" ref="O23" ca="1">IFERROR(VLOOKUP(INDIRECT("RC[-1]",0),INDIRECT("Ans"&amp;INDIRECT("RC[-10]",0)&amp;"TBL"),2,FALSE),0)</f>
        <v>0</v>
      </c>
      <c r="P23" s="119"/>
      <c r="Q23" s="414"/>
      <c r="R23" s="154" t="str">
        <f>N23</f>
        <v/>
      </c>
      <c r="S23" s="116">
        <f t="array" aca="1" ref="S23" ca="1">IFERROR(VLOOKUP(INDIRECT("RC[-1]",0),INDIRECT("Ans"&amp;INDIRECT("RC[-14]",0)&amp;"TBL"),2,FALSE),0)</f>
        <v>0</v>
      </c>
      <c r="T23" s="119"/>
      <c r="U23" s="414"/>
      <c r="V23" s="154" t="str">
        <f>R23</f>
        <v/>
      </c>
      <c r="W23" s="116">
        <f t="array" aca="1" ref="W23" ca="1">IFERROR(VLOOKUP(INDIRECT("RC[-1]",0),INDIRECT("Ans"&amp;INDIRECT("RC[-18]",0)&amp;"TBL"),2,FALSE),0)</f>
        <v>0</v>
      </c>
      <c r="X23" s="119"/>
      <c r="Y23" s="414"/>
    </row>
    <row r="24" spans="1:25" ht="28.05" customHeight="1" x14ac:dyDescent="0.3">
      <c r="A24" s="74" t="str">
        <f>Interview!A29</f>
        <v>G-SM-B-3-1</v>
      </c>
      <c r="B24" s="415"/>
      <c r="C24" s="112">
        <f>VLOOKUP(A24,'imp-questions'!A:H,5,FALSE)</f>
        <v>3</v>
      </c>
      <c r="D24" s="120" t="str">
        <f>VLOOKUP(A24,'imp-questions'!A:H,6,FALSE)</f>
        <v>アプリケーションセキュリティの指標やKPIに基づいて、アプリケーションセキュリティの戦略やロードマップを更新していますか?</v>
      </c>
      <c r="E24" s="114" t="str">
        <f>CHAR(65+VLOOKUP(A24,'imp-questions'!A:H,8,FALSE))</f>
        <v>P</v>
      </c>
      <c r="F24" s="115" t="str">
        <f>IF(ISBLANK(Interview!F29),"",Interview!F29)</f>
        <v/>
      </c>
      <c r="G24" s="116">
        <f t="array" aca="1" ref="G24" ca="1">IFERROR(VLOOKUP(INDIRECT("RC[-1]",0),INDIRECT("Ans"&amp;INDIRECT("RC[-2]",0)&amp;"TBL"),2,FALSE),0)</f>
        <v>0</v>
      </c>
      <c r="H24" s="119"/>
      <c r="I24" s="419"/>
      <c r="J24" s="154" t="str">
        <f>F24</f>
        <v/>
      </c>
      <c r="K24" s="116">
        <f t="array" aca="1" ref="K24" ca="1">IFERROR(VLOOKUP(INDIRECT("RC[-1]",0),INDIRECT("Ans"&amp;INDIRECT("RC[-6]",0)&amp;"TBL"),2,FALSE),0)</f>
        <v>0</v>
      </c>
      <c r="L24" s="119"/>
      <c r="M24" s="419"/>
      <c r="N24" s="154" t="str">
        <f>J24</f>
        <v/>
      </c>
      <c r="O24" s="116">
        <f t="array" aca="1" ref="O24" ca="1">IFERROR(VLOOKUP(INDIRECT("RC[-1]",0),INDIRECT("Ans"&amp;INDIRECT("RC[-10]",0)&amp;"TBL"),2,FALSE),0)</f>
        <v>0</v>
      </c>
      <c r="P24" s="119"/>
      <c r="Q24" s="419"/>
      <c r="R24" s="154" t="str">
        <f>N24</f>
        <v/>
      </c>
      <c r="S24" s="116">
        <f t="array" aca="1" ref="S24" ca="1">IFERROR(VLOOKUP(INDIRECT("RC[-1]",0),INDIRECT("Ans"&amp;INDIRECT("RC[-14]",0)&amp;"TBL"),2,FALSE),0)</f>
        <v>0</v>
      </c>
      <c r="T24" s="119"/>
      <c r="U24" s="419"/>
      <c r="V24" s="154" t="str">
        <f>R24</f>
        <v/>
      </c>
      <c r="W24" s="116">
        <f t="array" aca="1" ref="W24" ca="1">IFERROR(VLOOKUP(INDIRECT("RC[-1]",0),INDIRECT("Ans"&amp;INDIRECT("RC[-18]",0)&amp;"TBL"),2,FALSE),0)</f>
        <v>0</v>
      </c>
      <c r="X24" s="119"/>
      <c r="Y24" s="419"/>
    </row>
    <row r="25" spans="1:25" ht="13.05" customHeight="1" x14ac:dyDescent="0.3">
      <c r="B25" s="122"/>
      <c r="C25" s="123"/>
      <c r="D25" s="124"/>
      <c r="E25" s="124"/>
      <c r="F25" s="124"/>
      <c r="G25" s="124"/>
      <c r="H25" s="124"/>
      <c r="I25" s="124"/>
      <c r="J25" s="124"/>
      <c r="K25" s="124"/>
      <c r="L25" s="124"/>
      <c r="M25" s="124"/>
      <c r="N25" s="124"/>
      <c r="O25" s="124"/>
      <c r="P25" s="124"/>
      <c r="Q25" s="124"/>
      <c r="R25" s="124"/>
      <c r="S25" s="124"/>
      <c r="T25" s="124"/>
      <c r="U25" s="124"/>
      <c r="V25" s="124"/>
      <c r="W25" s="124"/>
      <c r="X25" s="124"/>
      <c r="Y25" s="124"/>
    </row>
    <row r="26" spans="1:25" x14ac:dyDescent="0.3">
      <c r="B26" s="105" t="s">
        <v>41</v>
      </c>
      <c r="C26" s="106" t="s">
        <v>42</v>
      </c>
      <c r="D26" s="126" t="s">
        <v>55</v>
      </c>
      <c r="E26" s="127"/>
      <c r="F26" s="109" t="s">
        <v>44</v>
      </c>
      <c r="G26" s="110"/>
      <c r="H26" s="111"/>
      <c r="I26" s="153" t="s">
        <v>46</v>
      </c>
      <c r="J26" s="110" t="s">
        <v>44</v>
      </c>
      <c r="K26" s="110"/>
      <c r="L26" s="111"/>
      <c r="M26" s="153" t="s">
        <v>46</v>
      </c>
      <c r="N26" s="110" t="s">
        <v>44</v>
      </c>
      <c r="O26" s="110"/>
      <c r="P26" s="111"/>
      <c r="Q26" s="153" t="s">
        <v>46</v>
      </c>
      <c r="R26" s="110" t="s">
        <v>44</v>
      </c>
      <c r="S26" s="110"/>
      <c r="T26" s="111"/>
      <c r="U26" s="153" t="s">
        <v>46</v>
      </c>
      <c r="V26" s="110" t="s">
        <v>44</v>
      </c>
      <c r="W26" s="110"/>
      <c r="X26" s="111"/>
      <c r="Y26" s="153" t="s">
        <v>46</v>
      </c>
    </row>
    <row r="27" spans="1:25" ht="28.05" customHeight="1" x14ac:dyDescent="0.3">
      <c r="A27" s="74" t="str">
        <f>Interview!A32</f>
        <v>G-PC-A-1-1</v>
      </c>
      <c r="B27" s="413" t="str">
        <f>VLOOKUP(A27,'imp-questions'!A:H,4,FALSE)</f>
        <v>ポリシーと基準</v>
      </c>
      <c r="C27" s="112">
        <f>VLOOKUP(A27,'imp-questions'!A:H,5,FALSE)</f>
        <v>1</v>
      </c>
      <c r="D27" s="113" t="str">
        <f>VLOOKUP(A27,'imp-questions'!A:H,6,FALSE)</f>
        <v>組織を通して共通のポリシーや基準があり、それを適用していますか?</v>
      </c>
      <c r="E27" s="114" t="str">
        <f>CHAR(65+VLOOKUP(A27,'imp-questions'!A:H,8,FALSE))</f>
        <v>A</v>
      </c>
      <c r="F27" s="128" t="str">
        <f>IF(ISBLANK(Interview!F32),"",Interview!F32)</f>
        <v/>
      </c>
      <c r="G27" s="116">
        <f t="array" aca="1" ref="G27" ca="1">IFERROR(VLOOKUP(INDIRECT("RC[-1]",0),INDIRECT("Ans"&amp;INDIRECT("RC[-2]",0)&amp;"TBL"),2,FALSE),0)</f>
        <v>0</v>
      </c>
      <c r="H27" s="129">
        <f ca="1">IFERROR(AVERAGE(G27,G31),0)</f>
        <v>0</v>
      </c>
      <c r="I27" s="427">
        <f ca="1">SUM(H27,H28,H29)</f>
        <v>0</v>
      </c>
      <c r="J27" s="154" t="str">
        <f>F27</f>
        <v/>
      </c>
      <c r="K27" s="116">
        <f t="array" aca="1" ref="K27" ca="1">IFERROR(VLOOKUP(INDIRECT("RC[-1]",0),INDIRECT("Ans"&amp;INDIRECT("RC[-6]",0)&amp;"TBL"),2,FALSE),0)</f>
        <v>0</v>
      </c>
      <c r="L27" s="129">
        <f ca="1">IFERROR(AVERAGE(K27,K31),0)</f>
        <v>0</v>
      </c>
      <c r="M27" s="427">
        <f ca="1">SUM(L27,L28,L29)</f>
        <v>0</v>
      </c>
      <c r="N27" s="154" t="str">
        <f>J27</f>
        <v/>
      </c>
      <c r="O27" s="116">
        <f t="array" aca="1" ref="O27" ca="1">IFERROR(VLOOKUP(INDIRECT("RC[-1]",0),INDIRECT("Ans"&amp;INDIRECT("RC[-10]",0)&amp;"TBL"),2,FALSE),0)</f>
        <v>0</v>
      </c>
      <c r="P27" s="129">
        <f ca="1">IFERROR(AVERAGE(O27,O31),0)</f>
        <v>0</v>
      </c>
      <c r="Q27" s="427">
        <f ca="1">SUM(P27,P28,P29)</f>
        <v>0</v>
      </c>
      <c r="R27" s="154" t="str">
        <f>N27</f>
        <v/>
      </c>
      <c r="S27" s="116">
        <f t="array" aca="1" ref="S27" ca="1">IFERROR(VLOOKUP(INDIRECT("RC[-1]",0),INDIRECT("Ans"&amp;INDIRECT("RC[-14]",0)&amp;"TBL"),2,FALSE),0)</f>
        <v>0</v>
      </c>
      <c r="T27" s="129">
        <f ca="1">IFERROR(AVERAGE(S27,S31),0)</f>
        <v>0</v>
      </c>
      <c r="U27" s="427">
        <f ca="1">SUM(T27,T28,T29)</f>
        <v>0</v>
      </c>
      <c r="V27" s="154" t="str">
        <f>R27</f>
        <v/>
      </c>
      <c r="W27" s="116">
        <f t="array" aca="1" ref="W27" ca="1">IFERROR(VLOOKUP(INDIRECT("RC[-1]",0),INDIRECT("Ans"&amp;INDIRECT("RC[-18]",0)&amp;"TBL"),2,FALSE),0)</f>
        <v>0</v>
      </c>
      <c r="X27" s="129">
        <f ca="1">IFERROR(AVERAGE(W27,W31),0)</f>
        <v>0</v>
      </c>
      <c r="Y27" s="427">
        <f ca="1">SUM(X27,X28,X29)</f>
        <v>0</v>
      </c>
    </row>
    <row r="28" spans="1:25" ht="28.05" customHeight="1" x14ac:dyDescent="0.3">
      <c r="A28" s="74" t="str">
        <f>Interview!A34</f>
        <v>G-PC-A-2-1</v>
      </c>
      <c r="B28" s="414"/>
      <c r="C28" s="112">
        <f>VLOOKUP(A28,'imp-questions'!A:H,5,FALSE)</f>
        <v>2</v>
      </c>
      <c r="D28" s="113" t="str">
        <f>VLOOKUP(A28,'imp-questions'!A:H,6,FALSE)</f>
        <v>開発チームが簡単に解釈できるように、組織のポリシーをテストスクリプトまたはランブックとして公開していますか?</v>
      </c>
      <c r="E28" s="114" t="str">
        <f>CHAR(65+VLOOKUP(A28,'imp-questions'!A:H,8,FALSE))</f>
        <v>C</v>
      </c>
      <c r="F28" s="128" t="str">
        <f>IF(ISBLANK(Interview!F34),"",Interview!F34)</f>
        <v/>
      </c>
      <c r="G28" s="116">
        <f t="array" aca="1" ref="G28" ca="1">IFERROR(VLOOKUP(INDIRECT("RC[-1]",0),INDIRECT("Ans"&amp;INDIRECT("RC[-2]",0)&amp;"TBL"),2,FALSE),0)</f>
        <v>0</v>
      </c>
      <c r="H28" s="130">
        <f ca="1">IFERROR(AVERAGE(G28,G32),0)</f>
        <v>0</v>
      </c>
      <c r="I28" s="428"/>
      <c r="J28" s="154" t="str">
        <f>F28</f>
        <v/>
      </c>
      <c r="K28" s="116">
        <f t="array" aca="1" ref="K28" ca="1">IFERROR(VLOOKUP(INDIRECT("RC[-1]",0),INDIRECT("Ans"&amp;INDIRECT("RC[-6]",0)&amp;"TBL"),2,FALSE),0)</f>
        <v>0</v>
      </c>
      <c r="L28" s="130">
        <f ca="1">IFERROR(AVERAGE(K28,K32),0)</f>
        <v>0</v>
      </c>
      <c r="M28" s="428"/>
      <c r="N28" s="154" t="str">
        <f>J28</f>
        <v/>
      </c>
      <c r="O28" s="116">
        <f t="array" aca="1" ref="O28" ca="1">IFERROR(VLOOKUP(INDIRECT("RC[-1]",0),INDIRECT("Ans"&amp;INDIRECT("RC[-10]",0)&amp;"TBL"),2,FALSE),0)</f>
        <v>0</v>
      </c>
      <c r="P28" s="130">
        <f ca="1">IFERROR(AVERAGE(O28,O32),0)</f>
        <v>0</v>
      </c>
      <c r="Q28" s="428"/>
      <c r="R28" s="154" t="str">
        <f>N28</f>
        <v/>
      </c>
      <c r="S28" s="116">
        <f t="array" aca="1" ref="S28" ca="1">IFERROR(VLOOKUP(INDIRECT("RC[-1]",0),INDIRECT("Ans"&amp;INDIRECT("RC[-14]",0)&amp;"TBL"),2,FALSE),0)</f>
        <v>0</v>
      </c>
      <c r="T28" s="130">
        <f ca="1">IFERROR(AVERAGE(S28,S32),0)</f>
        <v>0</v>
      </c>
      <c r="U28" s="428"/>
      <c r="V28" s="154" t="str">
        <f>R28</f>
        <v/>
      </c>
      <c r="W28" s="116">
        <f t="array" aca="1" ref="W28" ca="1">IFERROR(VLOOKUP(INDIRECT("RC[-1]",0),INDIRECT("Ans"&amp;INDIRECT("RC[-18]",0)&amp;"TBL"),2,FALSE),0)</f>
        <v>0</v>
      </c>
      <c r="X28" s="130">
        <f ca="1">IFERROR(AVERAGE(W28,W32),0)</f>
        <v>0</v>
      </c>
      <c r="Y28" s="428"/>
    </row>
    <row r="29" spans="1:25" ht="28.05" customHeight="1" x14ac:dyDescent="0.3">
      <c r="A29" s="74" t="str">
        <f>Interview!A36</f>
        <v>G-PC-A-3-1</v>
      </c>
      <c r="B29" s="415"/>
      <c r="C29" s="112">
        <f>VLOOKUP(A29,'imp-questions'!A:H,5,FALSE)</f>
        <v>3</v>
      </c>
      <c r="D29" s="113" t="str">
        <f>VLOOKUP(A29,'imp-questions'!A:H,6,FALSE)</f>
        <v>ポリシーと基準のコンプライアンスについて定期的に報告し、その情報を使用してコンプライアンスの改善に取り組んでいますか?</v>
      </c>
      <c r="E29" s="114" t="str">
        <f>CHAR(65+VLOOKUP(A29,'imp-questions'!A:H,8,FALSE))</f>
        <v>U</v>
      </c>
      <c r="F29" s="128" t="str">
        <f>IF(ISBLANK(Interview!F36),"",Interview!F36)</f>
        <v/>
      </c>
      <c r="G29" s="116">
        <f t="array" aca="1" ref="G29" ca="1">IFERROR(VLOOKUP(INDIRECT("RC[-1]",0),INDIRECT("Ans"&amp;INDIRECT("RC[-2]",0)&amp;"TBL"),2,FALSE),0)</f>
        <v>0</v>
      </c>
      <c r="H29" s="130">
        <f ca="1">IFERROR(AVERAGE(G29,G33),0)</f>
        <v>0</v>
      </c>
      <c r="I29" s="428"/>
      <c r="J29" s="154" t="str">
        <f>F29</f>
        <v/>
      </c>
      <c r="K29" s="116">
        <f t="array" aca="1" ref="K29" ca="1">IFERROR(VLOOKUP(INDIRECT("RC[-1]",0),INDIRECT("Ans"&amp;INDIRECT("RC[-6]",0)&amp;"TBL"),2,FALSE),0)</f>
        <v>0</v>
      </c>
      <c r="L29" s="130">
        <f ca="1">IFERROR(AVERAGE(K29,K33),0)</f>
        <v>0</v>
      </c>
      <c r="M29" s="428"/>
      <c r="N29" s="154" t="str">
        <f>J29</f>
        <v/>
      </c>
      <c r="O29" s="116">
        <f t="array" aca="1" ref="O29" ca="1">IFERROR(VLOOKUP(INDIRECT("RC[-1]",0),INDIRECT("Ans"&amp;INDIRECT("RC[-10]",0)&amp;"TBL"),2,FALSE),0)</f>
        <v>0</v>
      </c>
      <c r="P29" s="130">
        <f ca="1">IFERROR(AVERAGE(O29,O33),0)</f>
        <v>0</v>
      </c>
      <c r="Q29" s="428"/>
      <c r="R29" s="154" t="str">
        <f>N29</f>
        <v/>
      </c>
      <c r="S29" s="116">
        <f t="array" aca="1" ref="S29" ca="1">IFERROR(VLOOKUP(INDIRECT("RC[-1]",0),INDIRECT("Ans"&amp;INDIRECT("RC[-14]",0)&amp;"TBL"),2,FALSE),0)</f>
        <v>0</v>
      </c>
      <c r="T29" s="130">
        <f ca="1">IFERROR(AVERAGE(S29,S33),0)</f>
        <v>0</v>
      </c>
      <c r="U29" s="428"/>
      <c r="V29" s="154" t="str">
        <f>R29</f>
        <v/>
      </c>
      <c r="W29" s="116">
        <f t="array" aca="1" ref="W29" ca="1">IFERROR(VLOOKUP(INDIRECT("RC[-1]",0),INDIRECT("Ans"&amp;INDIRECT("RC[-18]",0)&amp;"TBL"),2,FALSE),0)</f>
        <v>0</v>
      </c>
      <c r="X29" s="130">
        <f ca="1">IFERROR(AVERAGE(W29,W33),0)</f>
        <v>0</v>
      </c>
      <c r="Y29" s="428"/>
    </row>
    <row r="30" spans="1:25" ht="13.05" customHeight="1" x14ac:dyDescent="0.3">
      <c r="B30" s="131"/>
      <c r="C30" s="132"/>
      <c r="D30" s="133"/>
      <c r="E30" s="133"/>
      <c r="F30" s="133"/>
      <c r="G30" s="133"/>
      <c r="H30" s="133"/>
      <c r="I30" s="428"/>
      <c r="J30" s="133"/>
      <c r="K30" s="133"/>
      <c r="L30" s="133"/>
      <c r="M30" s="428"/>
      <c r="N30" s="133"/>
      <c r="O30" s="133"/>
      <c r="P30" s="133"/>
      <c r="Q30" s="428"/>
      <c r="R30" s="133"/>
      <c r="S30" s="133"/>
      <c r="T30" s="133"/>
      <c r="U30" s="428"/>
      <c r="V30" s="133"/>
      <c r="W30" s="133"/>
      <c r="X30" s="133"/>
      <c r="Y30" s="428"/>
    </row>
    <row r="31" spans="1:25" ht="13.05" customHeight="1" x14ac:dyDescent="0.3">
      <c r="A31" s="74" t="str">
        <f>Interview!A39</f>
        <v>G-PC-B-1-1</v>
      </c>
      <c r="B31" s="416" t="str">
        <f>VLOOKUP(A31,'imp-questions'!A:H,4,FALSE)</f>
        <v>コンプライアンスの管理</v>
      </c>
      <c r="C31" s="112">
        <f>VLOOKUP(A31,'imp-questions'!A:H,5,FALSE)</f>
        <v>1</v>
      </c>
      <c r="D31" s="113" t="str">
        <f>VLOOKUP(A31,'imp-questions'!A:H,6,FALSE)</f>
        <v>外部コンプライアンス義務の全体像を把握していますか?</v>
      </c>
      <c r="E31" s="114" t="str">
        <f>CHAR(65+VLOOKUP(A31,'imp-questions'!A:H,8,FALSE))</f>
        <v>A</v>
      </c>
      <c r="F31" s="115" t="str">
        <f>IF(ISBLANK(Interview!F39),"",Interview!F39)</f>
        <v/>
      </c>
      <c r="G31" s="116">
        <f t="array" aca="1" ref="G31" ca="1">IFERROR(VLOOKUP(INDIRECT("RC[-1]",0),INDIRECT("Ans"&amp;INDIRECT("RC[-2]",0)&amp;"TBL"),2,FALSE),0)</f>
        <v>0</v>
      </c>
      <c r="H31" s="134"/>
      <c r="I31" s="428"/>
      <c r="J31" s="154" t="str">
        <f>F31</f>
        <v/>
      </c>
      <c r="K31" s="116">
        <f t="array" aca="1" ref="K31" ca="1">IFERROR(VLOOKUP(INDIRECT("RC[-1]",0),INDIRECT("Ans"&amp;INDIRECT("RC[-6]",0)&amp;"TBL"),2,FALSE),0)</f>
        <v>0</v>
      </c>
      <c r="L31" s="134"/>
      <c r="M31" s="428"/>
      <c r="N31" s="154" t="str">
        <f>J31</f>
        <v/>
      </c>
      <c r="O31" s="116">
        <f t="array" aca="1" ref="O31" ca="1">IFERROR(VLOOKUP(INDIRECT("RC[-1]",0),INDIRECT("Ans"&amp;INDIRECT("RC[-10]",0)&amp;"TBL"),2,FALSE),0)</f>
        <v>0</v>
      </c>
      <c r="P31" s="134"/>
      <c r="Q31" s="428"/>
      <c r="R31" s="154" t="str">
        <f>N31</f>
        <v/>
      </c>
      <c r="S31" s="116">
        <f t="array" aca="1" ref="S31" ca="1">IFERROR(VLOOKUP(INDIRECT("RC[-1]",0),INDIRECT("Ans"&amp;INDIRECT("RC[-14]",0)&amp;"TBL"),2,FALSE),0)</f>
        <v>0</v>
      </c>
      <c r="T31" s="134"/>
      <c r="U31" s="428"/>
      <c r="V31" s="154" t="str">
        <f>R31</f>
        <v/>
      </c>
      <c r="W31" s="116">
        <f t="array" aca="1" ref="W31" ca="1">IFERROR(VLOOKUP(INDIRECT("RC[-1]",0),INDIRECT("Ans"&amp;INDIRECT("RC[-18]",0)&amp;"TBL"),2,FALSE),0)</f>
        <v>0</v>
      </c>
      <c r="X31" s="134"/>
      <c r="Y31" s="428"/>
    </row>
    <row r="32" spans="1:25" ht="28.05" customHeight="1" x14ac:dyDescent="0.3">
      <c r="A32" s="74" t="str">
        <f>Interview!A41</f>
        <v>G-PC-B-2-1</v>
      </c>
      <c r="B32" s="414"/>
      <c r="C32" s="112">
        <f>VLOOKUP(A32,'imp-questions'!A:H,5,FALSE)</f>
        <v>2</v>
      </c>
      <c r="D32" s="113" t="str">
        <f>VLOOKUP(A32,'imp-questions'!A:H,6,FALSE)</f>
        <v>組織の外部コンプライアンス義務に対応するセキュリティ要件と検証手順の標準セットがありますか?</v>
      </c>
      <c r="E32" s="114" t="str">
        <f>CHAR(65+VLOOKUP(A32,'imp-questions'!A:H,8,FALSE))</f>
        <v>V</v>
      </c>
      <c r="F32" s="115" t="str">
        <f>IF(ISBLANK(Interview!F41),"",Interview!F41)</f>
        <v/>
      </c>
      <c r="G32" s="116">
        <f t="array" aca="1" ref="G32" ca="1">IFERROR(VLOOKUP(INDIRECT("RC[-1]",0),INDIRECT("Ans"&amp;INDIRECT("RC[-2]",0)&amp;"TBL"),2,FALSE),0)</f>
        <v>0</v>
      </c>
      <c r="H32" s="134"/>
      <c r="I32" s="428"/>
      <c r="J32" s="154" t="str">
        <f>F32</f>
        <v/>
      </c>
      <c r="K32" s="116">
        <f t="array" aca="1" ref="K32" ca="1">IFERROR(VLOOKUP(INDIRECT("RC[-1]",0),INDIRECT("Ans"&amp;INDIRECT("RC[-6]",0)&amp;"TBL"),2,FALSE),0)</f>
        <v>0</v>
      </c>
      <c r="L32" s="134"/>
      <c r="M32" s="428"/>
      <c r="N32" s="154" t="str">
        <f>J32</f>
        <v/>
      </c>
      <c r="O32" s="116">
        <f t="array" aca="1" ref="O32" ca="1">IFERROR(VLOOKUP(INDIRECT("RC[-1]",0),INDIRECT("Ans"&amp;INDIRECT("RC[-10]",0)&amp;"TBL"),2,FALSE),0)</f>
        <v>0</v>
      </c>
      <c r="P32" s="134"/>
      <c r="Q32" s="428"/>
      <c r="R32" s="154" t="str">
        <f>N32</f>
        <v/>
      </c>
      <c r="S32" s="116">
        <f t="array" aca="1" ref="S32" ca="1">IFERROR(VLOOKUP(INDIRECT("RC[-1]",0),INDIRECT("Ans"&amp;INDIRECT("RC[-14]",0)&amp;"TBL"),2,FALSE),0)</f>
        <v>0</v>
      </c>
      <c r="T32" s="134"/>
      <c r="U32" s="428"/>
      <c r="V32" s="154" t="str">
        <f>R32</f>
        <v/>
      </c>
      <c r="W32" s="116">
        <f t="array" aca="1" ref="W32" ca="1">IFERROR(VLOOKUP(INDIRECT("RC[-1]",0),INDIRECT("Ans"&amp;INDIRECT("RC[-18]",0)&amp;"TBL"),2,FALSE),0)</f>
        <v>0</v>
      </c>
      <c r="X32" s="134"/>
      <c r="Y32" s="428"/>
    </row>
    <row r="33" spans="1:25" ht="28.05" customHeight="1" x14ac:dyDescent="0.3">
      <c r="A33" s="74" t="str">
        <f>Interview!A43</f>
        <v>G-PC-B-3-1</v>
      </c>
      <c r="B33" s="414"/>
      <c r="C33" s="112">
        <f>VLOOKUP(A33,'imp-questions'!A:H,5,FALSE)</f>
        <v>3</v>
      </c>
      <c r="D33" s="113" t="str">
        <f>VLOOKUP(A33,'imp-questions'!A:H,6,FALSE)</f>
        <v>外部コンプライアンス義務の順守について定期的に報告し、その情報を使用してコンプライアンスのギャップを埋めるための取り組みを行っていますか?</v>
      </c>
      <c r="E33" s="114" t="str">
        <f>CHAR(65+VLOOKUP(A33,'imp-questions'!A:H,8,FALSE))</f>
        <v>U</v>
      </c>
      <c r="F33" s="115" t="str">
        <f>IF(ISBLANK(Interview!F43),"",Interview!F43)</f>
        <v/>
      </c>
      <c r="G33" s="116">
        <f t="array" aca="1" ref="G33" ca="1">IFERROR(VLOOKUP(INDIRECT("RC[-1]",0),INDIRECT("Ans"&amp;INDIRECT("RC[-2]",0)&amp;"TBL"),2,FALSE),0)</f>
        <v>0</v>
      </c>
      <c r="H33" s="134"/>
      <c r="I33" s="429"/>
      <c r="J33" s="154" t="str">
        <f>F33</f>
        <v/>
      </c>
      <c r="K33" s="116">
        <f t="array" aca="1" ref="K33" ca="1">IFERROR(VLOOKUP(INDIRECT("RC[-1]",0),INDIRECT("Ans"&amp;INDIRECT("RC[-6]",0)&amp;"TBL"),2,FALSE),0)</f>
        <v>0</v>
      </c>
      <c r="L33" s="134"/>
      <c r="M33" s="429"/>
      <c r="N33" s="154" t="str">
        <f>J33</f>
        <v/>
      </c>
      <c r="O33" s="116">
        <f t="array" aca="1" ref="O33" ca="1">IFERROR(VLOOKUP(INDIRECT("RC[-1]",0),INDIRECT("Ans"&amp;INDIRECT("RC[-10]",0)&amp;"TBL"),2,FALSE),0)</f>
        <v>0</v>
      </c>
      <c r="P33" s="134"/>
      <c r="Q33" s="429"/>
      <c r="R33" s="154" t="str">
        <f>N33</f>
        <v/>
      </c>
      <c r="S33" s="116">
        <f t="array" aca="1" ref="S33" ca="1">IFERROR(VLOOKUP(INDIRECT("RC[-1]",0),INDIRECT("Ans"&amp;INDIRECT("RC[-14]",0)&amp;"TBL"),2,FALSE),0)</f>
        <v>0</v>
      </c>
      <c r="T33" s="134"/>
      <c r="U33" s="429"/>
      <c r="V33" s="154" t="str">
        <f>R33</f>
        <v/>
      </c>
      <c r="W33" s="116">
        <f t="array" aca="1" ref="W33" ca="1">IFERROR(VLOOKUP(INDIRECT("RC[-1]",0),INDIRECT("Ans"&amp;INDIRECT("RC[-18]",0)&amp;"TBL"),2,FALSE),0)</f>
        <v>0</v>
      </c>
      <c r="X33" s="134"/>
      <c r="Y33" s="429"/>
    </row>
    <row r="34" spans="1:25" ht="13.05" customHeight="1" x14ac:dyDescent="0.3">
      <c r="B34" s="131"/>
      <c r="C34" s="132"/>
      <c r="D34" s="133"/>
      <c r="E34" s="133"/>
      <c r="F34" s="133"/>
      <c r="G34" s="133"/>
      <c r="H34" s="133"/>
      <c r="I34" s="124"/>
      <c r="J34" s="133"/>
      <c r="K34" s="133"/>
      <c r="L34" s="133"/>
      <c r="M34" s="124"/>
      <c r="N34" s="133"/>
      <c r="O34" s="133"/>
      <c r="P34" s="133"/>
      <c r="Q34" s="124"/>
      <c r="R34" s="133"/>
      <c r="S34" s="133"/>
      <c r="T34" s="133"/>
      <c r="U34" s="124"/>
      <c r="V34" s="133"/>
      <c r="W34" s="133"/>
      <c r="X34" s="133"/>
      <c r="Y34" s="124"/>
    </row>
    <row r="35" spans="1:25" x14ac:dyDescent="0.3">
      <c r="B35" s="105" t="s">
        <v>41</v>
      </c>
      <c r="C35" s="106" t="s">
        <v>42</v>
      </c>
      <c r="D35" s="126" t="s">
        <v>55</v>
      </c>
      <c r="E35" s="127"/>
      <c r="F35" s="109" t="s">
        <v>44</v>
      </c>
      <c r="G35" s="110"/>
      <c r="H35" s="111"/>
      <c r="I35" s="153" t="s">
        <v>46</v>
      </c>
      <c r="J35" s="110" t="s">
        <v>44</v>
      </c>
      <c r="K35" s="110"/>
      <c r="L35" s="111"/>
      <c r="M35" s="153" t="s">
        <v>46</v>
      </c>
      <c r="N35" s="110" t="s">
        <v>44</v>
      </c>
      <c r="O35" s="110"/>
      <c r="P35" s="111"/>
      <c r="Q35" s="153" t="s">
        <v>46</v>
      </c>
      <c r="R35" s="110" t="s">
        <v>44</v>
      </c>
      <c r="S35" s="110"/>
      <c r="T35" s="111"/>
      <c r="U35" s="153" t="s">
        <v>46</v>
      </c>
      <c r="V35" s="110" t="s">
        <v>44</v>
      </c>
      <c r="W35" s="110"/>
      <c r="X35" s="111"/>
      <c r="Y35" s="153" t="s">
        <v>46</v>
      </c>
    </row>
    <row r="36" spans="1:25" ht="28.05" customHeight="1" x14ac:dyDescent="0.3">
      <c r="A36" s="74" t="str">
        <f>Interview!A46</f>
        <v>G-EG-A-1-1</v>
      </c>
      <c r="B36" s="413" t="str">
        <f>VLOOKUP(A36,'imp-questions'!A:H,4,FALSE)</f>
        <v>トレーニングと意識向上</v>
      </c>
      <c r="C36" s="112">
        <f>VLOOKUP(A36,'imp-questions'!A:H,5,FALSE)</f>
        <v>1</v>
      </c>
      <c r="D36" s="113" t="str">
        <f>VLOOKUP(A36,'imp-questions'!A:H,6,FALSE)</f>
        <v>アプリケーション開発に関与している従業員にSDLCのトレーニングを受けるように要求していますか?</v>
      </c>
      <c r="E36" s="114" t="str">
        <f>CHAR(65+VLOOKUP(A36,'imp-questions'!A:H,8,FALSE))</f>
        <v>B</v>
      </c>
      <c r="F36" s="125" t="str">
        <f>IF(ISBLANK(Interview!F46),"",Interview!F46)</f>
        <v/>
      </c>
      <c r="G36" s="116">
        <f t="array" aca="1" ref="G36" ca="1">IFERROR(VLOOKUP(INDIRECT("RC[-1]",0),INDIRECT("Ans"&amp;INDIRECT("RC[-2]",0)&amp;"TBL"),2,FALSE),0)</f>
        <v>0</v>
      </c>
      <c r="H36" s="135">
        <f ca="1">IFERROR(AVERAGE(G36,G40),0)</f>
        <v>0</v>
      </c>
      <c r="I36" s="430">
        <f ca="1">SUM(H36,H37,H38)</f>
        <v>0</v>
      </c>
      <c r="J36" s="154" t="str">
        <f>F36</f>
        <v/>
      </c>
      <c r="K36" s="116">
        <f t="array" aca="1" ref="K36" ca="1">IFERROR(VLOOKUP(INDIRECT("RC[-1]",0),INDIRECT("Ans"&amp;INDIRECT("RC[-6]",0)&amp;"TBL"),2,FALSE),0)</f>
        <v>0</v>
      </c>
      <c r="L36" s="135">
        <f ca="1">IFERROR(AVERAGE(K36,K40),0)</f>
        <v>0</v>
      </c>
      <c r="M36" s="430">
        <f ca="1">SUM(L36,L37,L38)</f>
        <v>0</v>
      </c>
      <c r="N36" s="154" t="str">
        <f>J36</f>
        <v/>
      </c>
      <c r="O36" s="116">
        <f t="array" aca="1" ref="O36" ca="1">IFERROR(VLOOKUP(INDIRECT("RC[-1]",0),INDIRECT("Ans"&amp;INDIRECT("RC[-10]",0)&amp;"TBL"),2,FALSE),0)</f>
        <v>0</v>
      </c>
      <c r="P36" s="135">
        <f ca="1">IFERROR(AVERAGE(O36,O40),0)</f>
        <v>0</v>
      </c>
      <c r="Q36" s="430">
        <f ca="1">SUM(P36,P37,P38)</f>
        <v>0</v>
      </c>
      <c r="R36" s="154" t="str">
        <f>N36</f>
        <v/>
      </c>
      <c r="S36" s="116">
        <f t="array" aca="1" ref="S36" ca="1">IFERROR(VLOOKUP(INDIRECT("RC[-1]",0),INDIRECT("Ans"&amp;INDIRECT("RC[-14]",0)&amp;"TBL"),2,FALSE),0)</f>
        <v>0</v>
      </c>
      <c r="T36" s="135">
        <f ca="1">IFERROR(AVERAGE(S36,S40),0)</f>
        <v>0</v>
      </c>
      <c r="U36" s="430">
        <f ca="1">SUM(T36,T37,T38)</f>
        <v>0</v>
      </c>
      <c r="V36" s="154" t="str">
        <f>R36</f>
        <v/>
      </c>
      <c r="W36" s="116">
        <f t="array" aca="1" ref="W36" ca="1">IFERROR(VLOOKUP(INDIRECT("RC[-1]",0),INDIRECT("Ans"&amp;INDIRECT("RC[-18]",0)&amp;"TBL"),2,FALSE),0)</f>
        <v>0</v>
      </c>
      <c r="X36" s="135">
        <f ca="1">IFERROR(AVERAGE(W36,W40),0)</f>
        <v>0</v>
      </c>
      <c r="Y36" s="430">
        <f ca="1">SUM(X36,X37,X38)</f>
        <v>0</v>
      </c>
    </row>
    <row r="37" spans="1:25" ht="28.05" customHeight="1" x14ac:dyDescent="0.3">
      <c r="A37" s="74" t="str">
        <f>Interview!A48</f>
        <v>G-EG-A-2-1</v>
      </c>
      <c r="B37" s="414"/>
      <c r="C37" s="112">
        <f>VLOOKUP(A37,'imp-questions'!A:H,5,FALSE)</f>
        <v>2</v>
      </c>
      <c r="D37" s="113" t="str">
        <f>VLOOKUP(A37,'imp-questions'!A:H,6,FALSE)</f>
        <v>開発者・テスター・セキュリティチャンピオン等の個人の役割に対してトレーニングをカスタマイズしていますか?</v>
      </c>
      <c r="E37" s="118" t="str">
        <f>CHAR(65+VLOOKUP(A37,'imp-questions'!A:H,8,FALSE))</f>
        <v>D</v>
      </c>
      <c r="F37" s="115" t="str">
        <f>IF(ISBLANK(Interview!F48),"",Interview!F48)</f>
        <v/>
      </c>
      <c r="G37" s="116">
        <f t="array" aca="1" ref="G37" ca="1">IFERROR(VLOOKUP(INDIRECT("RC[-1]",0),INDIRECT("Ans"&amp;INDIRECT("RC[-2]",0)&amp;"TBL"),2,FALSE),0)</f>
        <v>0</v>
      </c>
      <c r="H37" s="136">
        <f ca="1">IFERROR(AVERAGE(G37,G41),0)</f>
        <v>0</v>
      </c>
      <c r="I37" s="428"/>
      <c r="J37" s="154" t="str">
        <f>F37</f>
        <v/>
      </c>
      <c r="K37" s="116">
        <f t="array" aca="1" ref="K37" ca="1">IFERROR(VLOOKUP(INDIRECT("RC[-1]",0),INDIRECT("Ans"&amp;INDIRECT("RC[-6]",0)&amp;"TBL"),2,FALSE),0)</f>
        <v>0</v>
      </c>
      <c r="L37" s="136">
        <f ca="1">IFERROR(AVERAGE(K37,K41),0)</f>
        <v>0</v>
      </c>
      <c r="M37" s="428"/>
      <c r="N37" s="154" t="str">
        <f>J37</f>
        <v/>
      </c>
      <c r="O37" s="116">
        <f t="array" aca="1" ref="O37" ca="1">IFERROR(VLOOKUP(INDIRECT("RC[-1]",0),INDIRECT("Ans"&amp;INDIRECT("RC[-10]",0)&amp;"TBL"),2,FALSE),0)</f>
        <v>0</v>
      </c>
      <c r="P37" s="136">
        <f ca="1">IFERROR(AVERAGE(O37,O41),0)</f>
        <v>0</v>
      </c>
      <c r="Q37" s="428"/>
      <c r="R37" s="154" t="str">
        <f>N37</f>
        <v/>
      </c>
      <c r="S37" s="116">
        <f t="array" aca="1" ref="S37" ca="1">IFERROR(VLOOKUP(INDIRECT("RC[-1]",0),INDIRECT("Ans"&amp;INDIRECT("RC[-14]",0)&amp;"TBL"),2,FALSE),0)</f>
        <v>0</v>
      </c>
      <c r="T37" s="136">
        <f ca="1">IFERROR(AVERAGE(S37,S41),0)</f>
        <v>0</v>
      </c>
      <c r="U37" s="428"/>
      <c r="V37" s="154" t="str">
        <f>R37</f>
        <v/>
      </c>
      <c r="W37" s="116">
        <f t="array" aca="1" ref="W37" ca="1">IFERROR(VLOOKUP(INDIRECT("RC[-1]",0),INDIRECT("Ans"&amp;INDIRECT("RC[-18]",0)&amp;"TBL"),2,FALSE),0)</f>
        <v>0</v>
      </c>
      <c r="X37" s="136">
        <f ca="1">IFERROR(AVERAGE(W37,W41),0)</f>
        <v>0</v>
      </c>
      <c r="Y37" s="428"/>
    </row>
    <row r="38" spans="1:25" ht="28.05" customHeight="1" x14ac:dyDescent="0.3">
      <c r="A38" s="74" t="str">
        <f>Interview!A50</f>
        <v>G-EG-A-3-1</v>
      </c>
      <c r="B38" s="415"/>
      <c r="C38" s="112">
        <f>VLOOKUP(A38,'imp-questions'!A:H,5,FALSE)</f>
        <v>3</v>
      </c>
      <c r="D38" s="120" t="str">
        <f>VLOOKUP(A38,'imp-questions'!A:H,6,FALSE)</f>
        <v>学習管理システムまたは従業員のトレーニングや認定プロセスを追跡する同様のシステムを実装していますか?</v>
      </c>
      <c r="E38" s="118" t="str">
        <f>CHAR(65+VLOOKUP(A38,'imp-questions'!A:H,8,FALSE))</f>
        <v>D</v>
      </c>
      <c r="F38" s="115" t="str">
        <f>IF(ISBLANK(Interview!F50),"",Interview!F50)</f>
        <v/>
      </c>
      <c r="G38" s="116">
        <f t="array" aca="1" ref="G38" ca="1">IFERROR(VLOOKUP(INDIRECT("RC[-1]",0),INDIRECT("Ans"&amp;INDIRECT("RC[-2]",0)&amp;"TBL"),2,FALSE),0)</f>
        <v>0</v>
      </c>
      <c r="H38" s="136">
        <f ca="1">IFERROR(AVERAGE(G38,G42),0)</f>
        <v>0</v>
      </c>
      <c r="I38" s="428"/>
      <c r="J38" s="154" t="str">
        <f>F38</f>
        <v/>
      </c>
      <c r="K38" s="116">
        <f t="array" aca="1" ref="K38" ca="1">IFERROR(VLOOKUP(INDIRECT("RC[-1]",0),INDIRECT("Ans"&amp;INDIRECT("RC[-6]",0)&amp;"TBL"),2,FALSE),0)</f>
        <v>0</v>
      </c>
      <c r="L38" s="136">
        <f ca="1">IFERROR(AVERAGE(K38,K42),0)</f>
        <v>0</v>
      </c>
      <c r="M38" s="428"/>
      <c r="N38" s="154" t="str">
        <f>J38</f>
        <v/>
      </c>
      <c r="O38" s="116">
        <f t="array" aca="1" ref="O38" ca="1">IFERROR(VLOOKUP(INDIRECT("RC[-1]",0),INDIRECT("Ans"&amp;INDIRECT("RC[-10]",0)&amp;"TBL"),2,FALSE),0)</f>
        <v>0</v>
      </c>
      <c r="P38" s="136">
        <f ca="1">IFERROR(AVERAGE(O38,O42),0)</f>
        <v>0</v>
      </c>
      <c r="Q38" s="428"/>
      <c r="R38" s="154" t="str">
        <f>N38</f>
        <v/>
      </c>
      <c r="S38" s="116">
        <f t="array" aca="1" ref="S38" ca="1">IFERROR(VLOOKUP(INDIRECT("RC[-1]",0),INDIRECT("Ans"&amp;INDIRECT("RC[-14]",0)&amp;"TBL"),2,FALSE),0)</f>
        <v>0</v>
      </c>
      <c r="T38" s="136">
        <f ca="1">IFERROR(AVERAGE(S38,S42),0)</f>
        <v>0</v>
      </c>
      <c r="U38" s="428"/>
      <c r="V38" s="154" t="str">
        <f>R38</f>
        <v/>
      </c>
      <c r="W38" s="116">
        <f t="array" aca="1" ref="W38" ca="1">IFERROR(VLOOKUP(INDIRECT("RC[-1]",0),INDIRECT("Ans"&amp;INDIRECT("RC[-18]",0)&amp;"TBL"),2,FALSE),0)</f>
        <v>0</v>
      </c>
      <c r="X38" s="136">
        <f ca="1">IFERROR(AVERAGE(W38,W42),0)</f>
        <v>0</v>
      </c>
      <c r="Y38" s="428"/>
    </row>
    <row r="39" spans="1:25" ht="13.05" customHeight="1" x14ac:dyDescent="0.3">
      <c r="B39" s="122"/>
      <c r="C39" s="123"/>
      <c r="D39" s="124"/>
      <c r="E39" s="124"/>
      <c r="F39" s="124"/>
      <c r="G39" s="124"/>
      <c r="H39" s="124"/>
      <c r="I39" s="428"/>
      <c r="J39" s="124"/>
      <c r="K39" s="124"/>
      <c r="L39" s="124"/>
      <c r="M39" s="428"/>
      <c r="N39" s="124"/>
      <c r="O39" s="124"/>
      <c r="P39" s="124"/>
      <c r="Q39" s="428"/>
      <c r="R39" s="124"/>
      <c r="S39" s="124"/>
      <c r="T39" s="124"/>
      <c r="U39" s="428"/>
      <c r="V39" s="124"/>
      <c r="W39" s="124"/>
      <c r="X39" s="124"/>
      <c r="Y39" s="428"/>
    </row>
    <row r="40" spans="1:25" ht="13.05" customHeight="1" x14ac:dyDescent="0.3">
      <c r="A40" s="74" t="str">
        <f>Interview!A53</f>
        <v>G-EG-B-1-1</v>
      </c>
      <c r="B40" s="413" t="str">
        <f>VLOOKUP(A40,'imp-questions'!A:H,4,FALSE)</f>
        <v>組織と文化</v>
      </c>
      <c r="C40" s="112">
        <f>VLOOKUP(A40,'imp-questions'!A:H,5,FALSE)</f>
        <v>1</v>
      </c>
      <c r="D40" s="113" t="str">
        <f>VLOOKUP(A40,'imp-questions'!A:H,6,FALSE)</f>
        <v>各開発チームに対してセキュリティチャンピオンを特定していますか?</v>
      </c>
      <c r="E40" s="114" t="str">
        <f>CHAR(65+VLOOKUP(A40,'imp-questions'!A:H,8,FALSE))</f>
        <v>W</v>
      </c>
      <c r="F40" s="125" t="str">
        <f>IF(ISBLANK(Interview!F53),"",Interview!F53)</f>
        <v/>
      </c>
      <c r="G40" s="116">
        <f t="array" aca="1" ref="G40" ca="1">IFERROR(VLOOKUP(INDIRECT("RC[-1]",0),INDIRECT("Ans"&amp;INDIRECT("RC[-2]",0)&amp;"TBL"),2,FALSE),0)</f>
        <v>0</v>
      </c>
      <c r="H40" s="130"/>
      <c r="I40" s="428"/>
      <c r="J40" s="154" t="str">
        <f>F40</f>
        <v/>
      </c>
      <c r="K40" s="116">
        <f t="array" aca="1" ref="K40" ca="1">IFERROR(VLOOKUP(INDIRECT("RC[-1]",0),INDIRECT("Ans"&amp;INDIRECT("RC[-6]",0)&amp;"TBL"),2,FALSE),0)</f>
        <v>0</v>
      </c>
      <c r="L40" s="130"/>
      <c r="M40" s="428"/>
      <c r="N40" s="154" t="str">
        <f>J40</f>
        <v/>
      </c>
      <c r="O40" s="116">
        <f t="array" aca="1" ref="O40" ca="1">IFERROR(VLOOKUP(INDIRECT("RC[-1]",0),INDIRECT("Ans"&amp;INDIRECT("RC[-10]",0)&amp;"TBL"),2,FALSE),0)</f>
        <v>0</v>
      </c>
      <c r="P40" s="130"/>
      <c r="Q40" s="428"/>
      <c r="R40" s="154" t="str">
        <f>N40</f>
        <v/>
      </c>
      <c r="S40" s="116">
        <f t="array" aca="1" ref="S40" ca="1">IFERROR(VLOOKUP(INDIRECT("RC[-1]",0),INDIRECT("Ans"&amp;INDIRECT("RC[-14]",0)&amp;"TBL"),2,FALSE),0)</f>
        <v>0</v>
      </c>
      <c r="T40" s="130"/>
      <c r="U40" s="428"/>
      <c r="V40" s="154" t="str">
        <f>R40</f>
        <v/>
      </c>
      <c r="W40" s="116">
        <f t="array" aca="1" ref="W40" ca="1">IFERROR(VLOOKUP(INDIRECT("RC[-1]",0),INDIRECT("Ans"&amp;INDIRECT("RC[-18]",0)&amp;"TBL"),2,FALSE),0)</f>
        <v>0</v>
      </c>
      <c r="X40" s="130"/>
      <c r="Y40" s="428"/>
    </row>
    <row r="41" spans="1:25" ht="25.95" customHeight="1" x14ac:dyDescent="0.3">
      <c r="A41" s="74" t="str">
        <f>Interview!A55</f>
        <v>G-EG-B-2-1</v>
      </c>
      <c r="B41" s="414"/>
      <c r="C41" s="112">
        <f>VLOOKUP(A41,'imp-questions'!A:H,5,FALSE)</f>
        <v>2</v>
      </c>
      <c r="D41" s="113" t="str">
        <f>VLOOKUP(A41,'imp-questions'!A:H,6,FALSE)</f>
        <v>安全なソフトウェアに関する中核拠点（Secure Software Center of Excellence, SSCE）がありますか?</v>
      </c>
      <c r="E41" s="114" t="str">
        <f>CHAR(65+VLOOKUP(A41,'imp-questions'!A:H,8,FALSE))</f>
        <v>F</v>
      </c>
      <c r="F41" s="115" t="str">
        <f>IF(ISBLANK(Interview!F55),"",Interview!F55)</f>
        <v/>
      </c>
      <c r="G41" s="116">
        <f t="array" aca="1" ref="G41" ca="1">IFERROR(VLOOKUP(INDIRECT("RC[-1]",0),INDIRECT("Ans"&amp;INDIRECT("RC[-2]",0)&amp;"TBL"),2,FALSE),0)</f>
        <v>0</v>
      </c>
      <c r="H41" s="130"/>
      <c r="I41" s="428"/>
      <c r="J41" s="154" t="str">
        <f>F41</f>
        <v/>
      </c>
      <c r="K41" s="116">
        <f t="array" aca="1" ref="K41" ca="1">IFERROR(VLOOKUP(INDIRECT("RC[-1]",0),INDIRECT("Ans"&amp;INDIRECT("RC[-6]",0)&amp;"TBL"),2,FALSE),0)</f>
        <v>0</v>
      </c>
      <c r="L41" s="130"/>
      <c r="M41" s="428"/>
      <c r="N41" s="154" t="str">
        <f>J41</f>
        <v/>
      </c>
      <c r="O41" s="116">
        <f t="array" aca="1" ref="O41" ca="1">IFERROR(VLOOKUP(INDIRECT("RC[-1]",0),INDIRECT("Ans"&amp;INDIRECT("RC[-10]",0)&amp;"TBL"),2,FALSE),0)</f>
        <v>0</v>
      </c>
      <c r="P41" s="130"/>
      <c r="Q41" s="428"/>
      <c r="R41" s="154" t="str">
        <f>N41</f>
        <v/>
      </c>
      <c r="S41" s="116">
        <f t="array" aca="1" ref="S41" ca="1">IFERROR(VLOOKUP(INDIRECT("RC[-1]",0),INDIRECT("Ans"&amp;INDIRECT("RC[-14]",0)&amp;"TBL"),2,FALSE),0)</f>
        <v>0</v>
      </c>
      <c r="T41" s="130"/>
      <c r="U41" s="428"/>
      <c r="V41" s="154" t="str">
        <f>R41</f>
        <v/>
      </c>
      <c r="W41" s="116">
        <f t="array" aca="1" ref="W41" ca="1">IFERROR(VLOOKUP(INDIRECT("RC[-1]",0),INDIRECT("Ans"&amp;INDIRECT("RC[-18]",0)&amp;"TBL"),2,FALSE),0)</f>
        <v>0</v>
      </c>
      <c r="X41" s="130"/>
      <c r="Y41" s="428"/>
    </row>
    <row r="42" spans="1:25" ht="42" customHeight="1" x14ac:dyDescent="0.3">
      <c r="A42" s="74" t="str">
        <f>Interview!A57</f>
        <v>G-EG-B-3-1</v>
      </c>
      <c r="B42" s="415"/>
      <c r="C42" s="112">
        <f>VLOOKUP(A42,'imp-questions'!A:H,5,FALSE)</f>
        <v>3</v>
      </c>
      <c r="D42" s="120" t="str">
        <f>VLOOKUP(A42,'imp-questions'!A:H,6,FALSE)</f>
        <v>異なるチームや事業部門の開発者やセキュリティ専門家が意思疎通し情報を共有できる一元化されたポータルがありますか?</v>
      </c>
      <c r="E42" s="114" t="str">
        <f>CHAR(65+VLOOKUP(A42,'imp-questions'!A:H,8,FALSE))</f>
        <v>F</v>
      </c>
      <c r="F42" s="115" t="str">
        <f>IF(ISBLANK(Interview!F57),"",Interview!F57)</f>
        <v/>
      </c>
      <c r="G42" s="116">
        <f t="array" aca="1" ref="G42" ca="1">IFERROR(VLOOKUP(INDIRECT("RC[-1]",0),INDIRECT("Ans"&amp;INDIRECT("RC[-2]",0)&amp;"TBL"),2,FALSE),0)</f>
        <v>0</v>
      </c>
      <c r="H42" s="130"/>
      <c r="I42" s="431"/>
      <c r="J42" s="154" t="str">
        <f>F42</f>
        <v/>
      </c>
      <c r="K42" s="116">
        <f t="array" aca="1" ref="K42" ca="1">IFERROR(VLOOKUP(INDIRECT("RC[-1]",0),INDIRECT("Ans"&amp;INDIRECT("RC[-6]",0)&amp;"TBL"),2,FALSE),0)</f>
        <v>0</v>
      </c>
      <c r="L42" s="130"/>
      <c r="M42" s="431"/>
      <c r="N42" s="154" t="str">
        <f>J42</f>
        <v/>
      </c>
      <c r="O42" s="116">
        <f t="array" aca="1" ref="O42" ca="1">IFERROR(VLOOKUP(INDIRECT("RC[-1]",0),INDIRECT("Ans"&amp;INDIRECT("RC[-10]",0)&amp;"TBL"),2,FALSE),0)</f>
        <v>0</v>
      </c>
      <c r="P42" s="130"/>
      <c r="Q42" s="431"/>
      <c r="R42" s="154" t="str">
        <f>N42</f>
        <v/>
      </c>
      <c r="S42" s="116">
        <f t="array" aca="1" ref="S42" ca="1">IFERROR(VLOOKUP(INDIRECT("RC[-1]",0),INDIRECT("Ans"&amp;INDIRECT("RC[-14]",0)&amp;"TBL"),2,FALSE),0)</f>
        <v>0</v>
      </c>
      <c r="T42" s="130"/>
      <c r="U42" s="431"/>
      <c r="V42" s="154" t="str">
        <f>R42</f>
        <v/>
      </c>
      <c r="W42" s="116">
        <f t="array" aca="1" ref="W42" ca="1">IFERROR(VLOOKUP(INDIRECT("RC[-1]",0),INDIRECT("Ans"&amp;INDIRECT("RC[-18]",0)&amp;"TBL"),2,FALSE),0)</f>
        <v>0</v>
      </c>
      <c r="X42" s="130"/>
      <c r="Y42" s="431"/>
    </row>
    <row r="43" spans="1:25" ht="13.05" customHeight="1" x14ac:dyDescent="0.3">
      <c r="B43" s="122"/>
      <c r="C43" s="123"/>
      <c r="D43" s="124"/>
      <c r="E43" s="124"/>
      <c r="F43" s="124"/>
      <c r="G43" s="124"/>
      <c r="H43" s="124"/>
      <c r="I43" s="124"/>
      <c r="J43" s="124"/>
      <c r="K43" s="124"/>
      <c r="L43" s="124"/>
      <c r="M43" s="124"/>
      <c r="N43" s="124"/>
      <c r="O43" s="124"/>
      <c r="P43" s="124"/>
      <c r="Q43" s="124"/>
      <c r="R43" s="124"/>
      <c r="S43" s="124"/>
      <c r="T43" s="124"/>
      <c r="U43" s="124"/>
      <c r="V43" s="124"/>
      <c r="W43" s="124"/>
      <c r="X43" s="124"/>
      <c r="Y43" s="124"/>
    </row>
    <row r="44" spans="1:25" ht="13.05" customHeight="1" x14ac:dyDescent="0.3">
      <c r="B44" s="137" t="s">
        <v>73</v>
      </c>
      <c r="C44" s="137"/>
      <c r="D44" s="138"/>
      <c r="E44" s="138"/>
      <c r="F44" s="404" t="s">
        <v>199</v>
      </c>
      <c r="G44" s="341"/>
      <c r="H44" s="341"/>
      <c r="I44" s="341"/>
      <c r="J44" s="405" t="s">
        <v>200</v>
      </c>
      <c r="K44" s="341"/>
      <c r="L44" s="341"/>
      <c r="M44" s="406"/>
      <c r="N44" s="405" t="s">
        <v>201</v>
      </c>
      <c r="O44" s="341"/>
      <c r="P44" s="341"/>
      <c r="Q44" s="406"/>
      <c r="R44" s="405" t="s">
        <v>202</v>
      </c>
      <c r="S44" s="341"/>
      <c r="T44" s="341"/>
      <c r="U44" s="406"/>
      <c r="V44" s="405" t="s">
        <v>203</v>
      </c>
      <c r="W44" s="341"/>
      <c r="X44" s="341"/>
      <c r="Y44" s="406"/>
    </row>
    <row r="45" spans="1:25" x14ac:dyDescent="0.3">
      <c r="B45" s="139" t="s">
        <v>41</v>
      </c>
      <c r="C45" s="140" t="s">
        <v>42</v>
      </c>
      <c r="D45" s="141" t="s">
        <v>74</v>
      </c>
      <c r="E45" s="142"/>
      <c r="F45" s="143" t="s">
        <v>44</v>
      </c>
      <c r="G45" s="143"/>
      <c r="H45" s="144"/>
      <c r="I45" s="155" t="s">
        <v>46</v>
      </c>
      <c r="J45" s="143" t="s">
        <v>44</v>
      </c>
      <c r="K45" s="143"/>
      <c r="L45" s="144"/>
      <c r="M45" s="155" t="s">
        <v>46</v>
      </c>
      <c r="N45" s="143" t="s">
        <v>44</v>
      </c>
      <c r="O45" s="143"/>
      <c r="P45" s="144"/>
      <c r="Q45" s="155" t="s">
        <v>46</v>
      </c>
      <c r="R45" s="143" t="s">
        <v>44</v>
      </c>
      <c r="S45" s="143"/>
      <c r="T45" s="144"/>
      <c r="U45" s="155" t="s">
        <v>46</v>
      </c>
      <c r="V45" s="143" t="s">
        <v>44</v>
      </c>
      <c r="W45" s="143"/>
      <c r="X45" s="144"/>
      <c r="Y45" s="155" t="s">
        <v>46</v>
      </c>
    </row>
    <row r="46" spans="1:25" ht="28.05" customHeight="1" x14ac:dyDescent="0.3">
      <c r="A46" s="74" t="str">
        <f>Interview!A61</f>
        <v>D-TA-A-1-1</v>
      </c>
      <c r="B46" s="417" t="str">
        <f>VLOOKUP(A46,'imp-questions'!A:H,4,FALSE)</f>
        <v>アプリケーションリスクのプロファイリング</v>
      </c>
      <c r="C46" s="145">
        <f>VLOOKUP(A46,'imp-questions'!A:H,5,FALSE)</f>
        <v>1</v>
      </c>
      <c r="D46" s="113" t="str">
        <f>VLOOKUP(A46,'imp-questions'!A:H,6,FALSE)</f>
        <v>定義済みの簡単な一連の質問に基づいて、ビジネスリスクに従いアプリケーションを分類していますか?</v>
      </c>
      <c r="E46" s="114" t="str">
        <f>CHAR(65+VLOOKUP(A46,'imp-questions'!A:H,8,FALSE))</f>
        <v>B</v>
      </c>
      <c r="F46" s="128" t="str">
        <f>IF(ISBLANK(Interview!F61),"",Interview!F61)</f>
        <v/>
      </c>
      <c r="G46" s="116">
        <f t="array" aca="1" ref="G46" ca="1">IFERROR(VLOOKUP(INDIRECT("RC[-1]",0),INDIRECT("Ans"&amp;INDIRECT("RC[-2]",0)&amp;"TBL"),2,FALSE),0)</f>
        <v>0</v>
      </c>
      <c r="H46" s="135">
        <f ca="1">IFERROR(AVERAGE(G46,G50),0)</f>
        <v>0</v>
      </c>
      <c r="I46" s="432">
        <f ca="1">SUM(H46:H48)</f>
        <v>0</v>
      </c>
      <c r="J46" s="154" t="str">
        <f>F46</f>
        <v/>
      </c>
      <c r="K46" s="116">
        <f t="array" aca="1" ref="K46" ca="1">IFERROR(VLOOKUP(INDIRECT("RC[-1]",0),INDIRECT("Ans"&amp;INDIRECT("RC[-6]",0)&amp;"TBL"),2,FALSE),0)</f>
        <v>0</v>
      </c>
      <c r="L46" s="135">
        <f ca="1">IFERROR(AVERAGE(K46,K50),0)</f>
        <v>0</v>
      </c>
      <c r="M46" s="432">
        <f ca="1">SUM(L46:L48)</f>
        <v>0</v>
      </c>
      <c r="N46" s="154" t="str">
        <f>J46</f>
        <v/>
      </c>
      <c r="O46" s="116">
        <f t="array" aca="1" ref="O46" ca="1">IFERROR(VLOOKUP(INDIRECT("RC[-1]",0),INDIRECT("Ans"&amp;INDIRECT("RC[-10]",0)&amp;"TBL"),2,FALSE),0)</f>
        <v>0</v>
      </c>
      <c r="P46" s="135">
        <f ca="1">IFERROR(AVERAGE(O46,O50),0)</f>
        <v>0</v>
      </c>
      <c r="Q46" s="432">
        <f ca="1">SUM(P46:P48)</f>
        <v>0</v>
      </c>
      <c r="R46" s="154" t="str">
        <f>N46</f>
        <v/>
      </c>
      <c r="S46" s="116">
        <f t="array" aca="1" ref="S46" ca="1">IFERROR(VLOOKUP(INDIRECT("RC[-1]",0),INDIRECT("Ans"&amp;INDIRECT("RC[-14]",0)&amp;"TBL"),2,FALSE),0)</f>
        <v>0</v>
      </c>
      <c r="T46" s="135">
        <f ca="1">IFERROR(AVERAGE(S46,S50),0)</f>
        <v>0</v>
      </c>
      <c r="U46" s="432">
        <f ca="1">SUM(T46:T48)</f>
        <v>0</v>
      </c>
      <c r="V46" s="154" t="str">
        <f>R46</f>
        <v/>
      </c>
      <c r="W46" s="116">
        <f t="array" aca="1" ref="W46" ca="1">IFERROR(VLOOKUP(INDIRECT("RC[-1]",0),INDIRECT("Ans"&amp;INDIRECT("RC[-18]",0)&amp;"TBL"),2,FALSE),0)</f>
        <v>0</v>
      </c>
      <c r="X46" s="135">
        <f ca="1">IFERROR(AVERAGE(W46,W50),0)</f>
        <v>0</v>
      </c>
      <c r="Y46" s="432">
        <f ca="1">SUM(X46:X48)</f>
        <v>0</v>
      </c>
    </row>
    <row r="47" spans="1:25" ht="28.05" customHeight="1" x14ac:dyDescent="0.3">
      <c r="A47" s="74" t="str">
        <f>Interview!A63</f>
        <v>D-TA-A-2-1</v>
      </c>
      <c r="B47" s="414"/>
      <c r="C47" s="145">
        <f>VLOOKUP(A47,'imp-questions'!A:H,5,FALSE)</f>
        <v>2</v>
      </c>
      <c r="D47" s="113" t="str">
        <f>VLOOKUP(A47,'imp-questions'!A:H,6,FALSE)</f>
        <v>ビジネスリスクを評価するために一元化され定量化されたアプリケーションのリスクプロファイルを使用していますか?</v>
      </c>
      <c r="E47" s="114" t="str">
        <f>CHAR(65+VLOOKUP(A47,'imp-questions'!A:H,8,FALSE))</f>
        <v>A</v>
      </c>
      <c r="F47" s="125" t="str">
        <f>IF(ISBLANK(Interview!F63),"",Interview!F63)</f>
        <v/>
      </c>
      <c r="G47" s="116">
        <f t="array" aca="1" ref="G47" ca="1">IFERROR(VLOOKUP(INDIRECT("RC[-1]",0),INDIRECT("Ans"&amp;INDIRECT("RC[-2]",0)&amp;"TBL"),2,FALSE),0)</f>
        <v>0</v>
      </c>
      <c r="H47" s="135">
        <f ca="1">IFERROR(AVERAGE(G47,G51),0)</f>
        <v>0</v>
      </c>
      <c r="I47" s="428"/>
      <c r="J47" s="154" t="str">
        <f>F47</f>
        <v/>
      </c>
      <c r="K47" s="116">
        <f t="array" aca="1" ref="K47" ca="1">IFERROR(VLOOKUP(INDIRECT("RC[-1]",0),INDIRECT("Ans"&amp;INDIRECT("RC[-6]",0)&amp;"TBL"),2,FALSE),0)</f>
        <v>0</v>
      </c>
      <c r="L47" s="135">
        <f ca="1">IFERROR(AVERAGE(K47,K51),0)</f>
        <v>0</v>
      </c>
      <c r="M47" s="428"/>
      <c r="N47" s="154" t="str">
        <f>J47</f>
        <v/>
      </c>
      <c r="O47" s="116">
        <f t="array" aca="1" ref="O47" ca="1">IFERROR(VLOOKUP(INDIRECT("RC[-1]",0),INDIRECT("Ans"&amp;INDIRECT("RC[-10]",0)&amp;"TBL"),2,FALSE),0)</f>
        <v>0</v>
      </c>
      <c r="P47" s="135">
        <f ca="1">IFERROR(AVERAGE(O47,O51),0)</f>
        <v>0</v>
      </c>
      <c r="Q47" s="428"/>
      <c r="R47" s="154" t="str">
        <f>N47</f>
        <v/>
      </c>
      <c r="S47" s="116">
        <f t="array" aca="1" ref="S47" ca="1">IFERROR(VLOOKUP(INDIRECT("RC[-1]",0),INDIRECT("Ans"&amp;INDIRECT("RC[-14]",0)&amp;"TBL"),2,FALSE),0)</f>
        <v>0</v>
      </c>
      <c r="T47" s="135">
        <f ca="1">IFERROR(AVERAGE(S47,S51),0)</f>
        <v>0</v>
      </c>
      <c r="U47" s="428"/>
      <c r="V47" s="154" t="str">
        <f>R47</f>
        <v/>
      </c>
      <c r="W47" s="116">
        <f t="array" aca="1" ref="W47" ca="1">IFERROR(VLOOKUP(INDIRECT("RC[-1]",0),INDIRECT("Ans"&amp;INDIRECT("RC[-18]",0)&amp;"TBL"),2,FALSE),0)</f>
        <v>0</v>
      </c>
      <c r="X47" s="135">
        <f ca="1">IFERROR(AVERAGE(W47,W51),0)</f>
        <v>0</v>
      </c>
      <c r="Y47" s="428"/>
    </row>
    <row r="48" spans="1:25" ht="13.05" customHeight="1" x14ac:dyDescent="0.3">
      <c r="A48" s="74" t="str">
        <f>Interview!A65</f>
        <v>D-TA-A-3-1</v>
      </c>
      <c r="B48" s="415"/>
      <c r="C48" s="145">
        <f>VLOOKUP(A48,'imp-questions'!A:H,5,FALSE)</f>
        <v>3</v>
      </c>
      <c r="D48" s="120" t="str">
        <f>VLOOKUP(A48,'imp-questions'!A:H,6,FALSE)</f>
        <v>自社のアプリケーションに対するリスクプロファイルを定期的にレビューし更新していますか?</v>
      </c>
      <c r="E48" s="114" t="str">
        <f>CHAR(65+VLOOKUP(A48,'imp-questions'!A:H,8,FALSE))</f>
        <v>R</v>
      </c>
      <c r="F48" s="125" t="str">
        <f>IF(ISBLANK(Interview!F65),"",Interview!F65)</f>
        <v/>
      </c>
      <c r="G48" s="116">
        <f t="array" aca="1" ref="G48" ca="1">IFERROR(VLOOKUP(INDIRECT("RC[-1]",0),INDIRECT("Ans"&amp;INDIRECT("RC[-2]",0)&amp;"TBL"),2,FALSE),0)</f>
        <v>0</v>
      </c>
      <c r="H48" s="135">
        <f ca="1">IFERROR(AVERAGE(G48,G52),0)</f>
        <v>0</v>
      </c>
      <c r="I48" s="428"/>
      <c r="J48" s="154" t="str">
        <f>F48</f>
        <v/>
      </c>
      <c r="K48" s="116">
        <f t="array" aca="1" ref="K48" ca="1">IFERROR(VLOOKUP(INDIRECT("RC[-1]",0),INDIRECT("Ans"&amp;INDIRECT("RC[-6]",0)&amp;"TBL"),2,FALSE),0)</f>
        <v>0</v>
      </c>
      <c r="L48" s="135">
        <f ca="1">IFERROR(AVERAGE(K48,K52),0)</f>
        <v>0</v>
      </c>
      <c r="M48" s="428"/>
      <c r="N48" s="154" t="str">
        <f>J48</f>
        <v/>
      </c>
      <c r="O48" s="116">
        <f t="array" aca="1" ref="O48" ca="1">IFERROR(VLOOKUP(INDIRECT("RC[-1]",0),INDIRECT("Ans"&amp;INDIRECT("RC[-10]",0)&amp;"TBL"),2,FALSE),0)</f>
        <v>0</v>
      </c>
      <c r="P48" s="135">
        <f ca="1">IFERROR(AVERAGE(O48,O52),0)</f>
        <v>0</v>
      </c>
      <c r="Q48" s="428"/>
      <c r="R48" s="154" t="str">
        <f>N48</f>
        <v/>
      </c>
      <c r="S48" s="116">
        <f t="array" aca="1" ref="S48" ca="1">IFERROR(VLOOKUP(INDIRECT("RC[-1]",0),INDIRECT("Ans"&amp;INDIRECT("RC[-14]",0)&amp;"TBL"),2,FALSE),0)</f>
        <v>0</v>
      </c>
      <c r="T48" s="135">
        <f ca="1">IFERROR(AVERAGE(S48,S52),0)</f>
        <v>0</v>
      </c>
      <c r="U48" s="428"/>
      <c r="V48" s="154" t="str">
        <f>R48</f>
        <v/>
      </c>
      <c r="W48" s="116">
        <f t="array" aca="1" ref="W48" ca="1">IFERROR(VLOOKUP(INDIRECT("RC[-1]",0),INDIRECT("Ans"&amp;INDIRECT("RC[-18]",0)&amp;"TBL"),2,FALSE),0)</f>
        <v>0</v>
      </c>
      <c r="X48" s="135">
        <f ca="1">IFERROR(AVERAGE(W48,W52),0)</f>
        <v>0</v>
      </c>
      <c r="Y48" s="428"/>
    </row>
    <row r="49" spans="1:25" ht="13.05" customHeight="1" x14ac:dyDescent="0.3">
      <c r="B49" s="122"/>
      <c r="C49" s="123"/>
      <c r="D49" s="124"/>
      <c r="E49" s="124"/>
      <c r="F49" s="124"/>
      <c r="G49" s="124"/>
      <c r="H49" s="124"/>
      <c r="I49" s="428"/>
      <c r="J49" s="124"/>
      <c r="K49" s="124"/>
      <c r="L49" s="124"/>
      <c r="M49" s="428"/>
      <c r="N49" s="124"/>
      <c r="O49" s="124"/>
      <c r="P49" s="124"/>
      <c r="Q49" s="428"/>
      <c r="R49" s="124"/>
      <c r="S49" s="124"/>
      <c r="T49" s="124"/>
      <c r="U49" s="428"/>
      <c r="V49" s="124"/>
      <c r="W49" s="124"/>
      <c r="X49" s="124"/>
      <c r="Y49" s="428"/>
    </row>
    <row r="50" spans="1:25" ht="25.95" customHeight="1" x14ac:dyDescent="0.3">
      <c r="A50" s="74" t="str">
        <f>Interview!A68</f>
        <v>D-TA-B-1-1</v>
      </c>
      <c r="B50" s="417" t="str">
        <f>VLOOKUP(A50,'imp-questions'!A:H,4,FALSE)</f>
        <v>脅威モデリング</v>
      </c>
      <c r="C50" s="145">
        <f>VLOOKUP(A50,'imp-questions'!A:H,5,FALSE)</f>
        <v>1</v>
      </c>
      <c r="D50" s="113" t="str">
        <f>VLOOKUP(A50,'imp-questions'!A:H,6,FALSE)</f>
        <v>脅威モデリングを使ってアーキテクチャの設計の欠陥を特定し管理していますか?</v>
      </c>
      <c r="E50" s="114" t="str">
        <f>CHAR(65+VLOOKUP(A50,'imp-questions'!A:H,8,FALSE))</f>
        <v>B</v>
      </c>
      <c r="F50" s="125" t="str">
        <f>IF(ISBLANK(Interview!F68),"",Interview!F68)</f>
        <v/>
      </c>
      <c r="G50" s="116">
        <f t="array" aca="1" ref="G50" ca="1">IFERROR(VLOOKUP(INDIRECT("RC[-1]",0),INDIRECT("Ans"&amp;INDIRECT("RC[-2]",0)&amp;"TBL"),2,FALSE),0)</f>
        <v>0</v>
      </c>
      <c r="H50" s="130"/>
      <c r="I50" s="428"/>
      <c r="J50" s="154" t="str">
        <f>F50</f>
        <v/>
      </c>
      <c r="K50" s="116">
        <f t="array" aca="1" ref="K50" ca="1">IFERROR(VLOOKUP(INDIRECT("RC[-1]",0),INDIRECT("Ans"&amp;INDIRECT("RC[-6]",0)&amp;"TBL"),2,FALSE),0)</f>
        <v>0</v>
      </c>
      <c r="L50" s="130"/>
      <c r="M50" s="428"/>
      <c r="N50" s="154" t="str">
        <f>J50</f>
        <v/>
      </c>
      <c r="O50" s="116">
        <f t="array" aca="1" ref="O50" ca="1">IFERROR(VLOOKUP(INDIRECT("RC[-1]",0),INDIRECT("Ans"&amp;INDIRECT("RC[-10]",0)&amp;"TBL"),2,FALSE),0)</f>
        <v>0</v>
      </c>
      <c r="P50" s="130"/>
      <c r="Q50" s="428"/>
      <c r="R50" s="154" t="str">
        <f>N50</f>
        <v/>
      </c>
      <c r="S50" s="116">
        <f t="array" aca="1" ref="S50" ca="1">IFERROR(VLOOKUP(INDIRECT("RC[-1]",0),INDIRECT("Ans"&amp;INDIRECT("RC[-14]",0)&amp;"TBL"),2,FALSE),0)</f>
        <v>0</v>
      </c>
      <c r="T50" s="130"/>
      <c r="U50" s="428"/>
      <c r="V50" s="154" t="str">
        <f>R50</f>
        <v/>
      </c>
      <c r="W50" s="116">
        <f t="array" aca="1" ref="W50" ca="1">IFERROR(VLOOKUP(INDIRECT("RC[-1]",0),INDIRECT("Ans"&amp;INDIRECT("RC[-18]",0)&amp;"TBL"),2,FALSE),0)</f>
        <v>0</v>
      </c>
      <c r="X50" s="130"/>
      <c r="Y50" s="428"/>
    </row>
    <row r="51" spans="1:25" ht="25.95" customHeight="1" x14ac:dyDescent="0.3">
      <c r="A51" s="74" t="str">
        <f>Interview!A70</f>
        <v>D-TA-B-2-1</v>
      </c>
      <c r="B51" s="414"/>
      <c r="C51" s="145">
        <f>VLOOKUP(A51,'imp-questions'!A:H,5,FALSE)</f>
        <v>2</v>
      </c>
      <c r="D51" s="113" t="str">
        <f>VLOOKUP(A51,'imp-questions'!A:H,6,FALSE)</f>
        <v>自社のアプリケーションのリスクレベルに合わせた標準的な方法論を使用していますか?</v>
      </c>
      <c r="E51" s="114" t="str">
        <f>CHAR(65+VLOOKUP(A51,'imp-questions'!A:H,8,FALSE))</f>
        <v>A</v>
      </c>
      <c r="F51" s="115" t="str">
        <f>IF(ISBLANK(Interview!F70),"",Interview!F70)</f>
        <v/>
      </c>
      <c r="G51" s="116">
        <f t="array" aca="1" ref="G51" ca="1">IFERROR(VLOOKUP(INDIRECT("RC[-1]",0),INDIRECT("Ans"&amp;INDIRECT("RC[-2]",0)&amp;"TBL"),2,FALSE),0)</f>
        <v>0</v>
      </c>
      <c r="H51" s="130"/>
      <c r="I51" s="428"/>
      <c r="J51" s="154" t="str">
        <f>F51</f>
        <v/>
      </c>
      <c r="K51" s="116">
        <f t="array" aca="1" ref="K51" ca="1">IFERROR(VLOOKUP(INDIRECT("RC[-1]",0),INDIRECT("Ans"&amp;INDIRECT("RC[-6]",0)&amp;"TBL"),2,FALSE),0)</f>
        <v>0</v>
      </c>
      <c r="L51" s="130"/>
      <c r="M51" s="428"/>
      <c r="N51" s="154" t="str">
        <f>J51</f>
        <v/>
      </c>
      <c r="O51" s="116">
        <f t="array" aca="1" ref="O51" ca="1">IFERROR(VLOOKUP(INDIRECT("RC[-1]",0),INDIRECT("Ans"&amp;INDIRECT("RC[-10]",0)&amp;"TBL"),2,FALSE),0)</f>
        <v>0</v>
      </c>
      <c r="P51" s="130"/>
      <c r="Q51" s="428"/>
      <c r="R51" s="154" t="str">
        <f>N51</f>
        <v/>
      </c>
      <c r="S51" s="116">
        <f t="array" aca="1" ref="S51" ca="1">IFERROR(VLOOKUP(INDIRECT("RC[-1]",0),INDIRECT("Ans"&amp;INDIRECT("RC[-14]",0)&amp;"TBL"),2,FALSE),0)</f>
        <v>0</v>
      </c>
      <c r="T51" s="130"/>
      <c r="U51" s="428"/>
      <c r="V51" s="154" t="str">
        <f>R51</f>
        <v/>
      </c>
      <c r="W51" s="116">
        <f t="array" aca="1" ref="W51" ca="1">IFERROR(VLOOKUP(INDIRECT("RC[-1]",0),INDIRECT("Ans"&amp;INDIRECT("RC[-18]",0)&amp;"TBL"),2,FALSE),0)</f>
        <v>0</v>
      </c>
      <c r="X51" s="130"/>
      <c r="Y51" s="428"/>
    </row>
    <row r="52" spans="1:25" ht="28.05" customHeight="1" x14ac:dyDescent="0.3">
      <c r="A52" s="74" t="str">
        <f>Interview!A72</f>
        <v>D-TA-B-3-1</v>
      </c>
      <c r="B52" s="415"/>
      <c r="C52" s="145">
        <f>VLOOKUP(A52,'imp-questions'!A:H,5,FALSE)</f>
        <v>3</v>
      </c>
      <c r="D52" s="120" t="str">
        <f>VLOOKUP(A52,'imp-questions'!A:H,6,FALSE)</f>
        <v>自社のアプリケーションに対する脅威モデリングの方法論を定期的にレビューし更新していますか?</v>
      </c>
      <c r="E52" s="114" t="str">
        <f>CHAR(65+VLOOKUP(A52,'imp-questions'!A:H,8,FALSE))</f>
        <v>P</v>
      </c>
      <c r="F52" s="115" t="str">
        <f>IF(ISBLANK(Interview!F72),"",Interview!F72)</f>
        <v/>
      </c>
      <c r="G52" s="116">
        <f t="array" aca="1" ref="G52" ca="1">IFERROR(VLOOKUP(INDIRECT("RC[-1]",0),INDIRECT("Ans"&amp;INDIRECT("RC[-2]",0)&amp;"TBL"),2,FALSE),0)</f>
        <v>0</v>
      </c>
      <c r="H52" s="130"/>
      <c r="I52" s="429"/>
      <c r="J52" s="154" t="str">
        <f>F52</f>
        <v/>
      </c>
      <c r="K52" s="116">
        <f t="array" aca="1" ref="K52" ca="1">IFERROR(VLOOKUP(INDIRECT("RC[-1]",0),INDIRECT("Ans"&amp;INDIRECT("RC[-6]",0)&amp;"TBL"),2,FALSE),0)</f>
        <v>0</v>
      </c>
      <c r="L52" s="130"/>
      <c r="M52" s="429"/>
      <c r="N52" s="154" t="str">
        <f>J52</f>
        <v/>
      </c>
      <c r="O52" s="116">
        <f t="array" aca="1" ref="O52" ca="1">IFERROR(VLOOKUP(INDIRECT("RC[-1]",0),INDIRECT("Ans"&amp;INDIRECT("RC[-10]",0)&amp;"TBL"),2,FALSE),0)</f>
        <v>0</v>
      </c>
      <c r="P52" s="130"/>
      <c r="Q52" s="429"/>
      <c r="R52" s="154" t="str">
        <f>N52</f>
        <v/>
      </c>
      <c r="S52" s="116">
        <f t="array" aca="1" ref="S52" ca="1">IFERROR(VLOOKUP(INDIRECT("RC[-1]",0),INDIRECT("Ans"&amp;INDIRECT("RC[-14]",0)&amp;"TBL"),2,FALSE),0)</f>
        <v>0</v>
      </c>
      <c r="T52" s="130"/>
      <c r="U52" s="429"/>
      <c r="V52" s="154" t="str">
        <f>R52</f>
        <v/>
      </c>
      <c r="W52" s="116">
        <f t="array" aca="1" ref="W52" ca="1">IFERROR(VLOOKUP(INDIRECT("RC[-1]",0),INDIRECT("Ans"&amp;INDIRECT("RC[-18]",0)&amp;"TBL"),2,FALSE),0)</f>
        <v>0</v>
      </c>
      <c r="X52" s="130"/>
      <c r="Y52" s="429"/>
    </row>
    <row r="53" spans="1:25" ht="13.05" customHeight="1" x14ac:dyDescent="0.3">
      <c r="B53" s="122"/>
      <c r="C53" s="123"/>
      <c r="D53" s="124"/>
      <c r="E53" s="124"/>
      <c r="F53" s="124"/>
      <c r="G53" s="124"/>
      <c r="H53" s="124"/>
      <c r="I53" s="124"/>
      <c r="J53" s="124"/>
      <c r="K53" s="124"/>
      <c r="L53" s="124"/>
      <c r="M53" s="124"/>
      <c r="N53" s="124"/>
      <c r="O53" s="124"/>
      <c r="P53" s="124"/>
      <c r="Q53" s="124"/>
      <c r="R53" s="124"/>
      <c r="S53" s="124"/>
      <c r="T53" s="124"/>
      <c r="U53" s="124"/>
      <c r="V53" s="124"/>
      <c r="W53" s="124"/>
      <c r="X53" s="124"/>
      <c r="Y53" s="124"/>
    </row>
    <row r="54" spans="1:25" x14ac:dyDescent="0.3">
      <c r="B54" s="139" t="s">
        <v>41</v>
      </c>
      <c r="C54" s="140" t="s">
        <v>42</v>
      </c>
      <c r="D54" s="146" t="s">
        <v>83</v>
      </c>
      <c r="E54" s="147"/>
      <c r="F54" s="148" t="s">
        <v>44</v>
      </c>
      <c r="G54" s="148"/>
      <c r="H54" s="149"/>
      <c r="I54" s="155" t="s">
        <v>46</v>
      </c>
      <c r="J54" s="148" t="s">
        <v>44</v>
      </c>
      <c r="K54" s="148"/>
      <c r="L54" s="149"/>
      <c r="M54" s="155" t="s">
        <v>46</v>
      </c>
      <c r="N54" s="148" t="s">
        <v>44</v>
      </c>
      <c r="O54" s="148"/>
      <c r="P54" s="149"/>
      <c r="Q54" s="155" t="s">
        <v>46</v>
      </c>
      <c r="R54" s="148" t="s">
        <v>44</v>
      </c>
      <c r="S54" s="148"/>
      <c r="T54" s="149"/>
      <c r="U54" s="155" t="s">
        <v>46</v>
      </c>
      <c r="V54" s="148" t="s">
        <v>44</v>
      </c>
      <c r="W54" s="148"/>
      <c r="X54" s="149"/>
      <c r="Y54" s="155" t="s">
        <v>46</v>
      </c>
    </row>
    <row r="55" spans="1:25" ht="13.05" customHeight="1" x14ac:dyDescent="0.3">
      <c r="A55" s="74" t="str">
        <f>Interview!A75</f>
        <v>D-SR-A-1-1</v>
      </c>
      <c r="B55" s="418" t="str">
        <f>VLOOKUP(A55,'imp-questions'!A:H,4,FALSE)</f>
        <v>ソフトウェアの要件</v>
      </c>
      <c r="C55" s="145">
        <f>VLOOKUP(A55,'imp-questions'!A:H,5,FALSE)</f>
        <v>1</v>
      </c>
      <c r="D55" s="113" t="str">
        <f>VLOOKUP(A55,'imp-questions'!A:H,6,FALSE)</f>
        <v>開発において、プロジェクトチームはセキュリティ要件を規定していますか?</v>
      </c>
      <c r="E55" s="114" t="str">
        <f>CHAR(65+VLOOKUP(A55,'imp-questions'!A:H,8,FALSE))</f>
        <v>A</v>
      </c>
      <c r="F55" s="125" t="str">
        <f>IF(ISBLANK(Interview!F75),"",Interview!F75)</f>
        <v/>
      </c>
      <c r="G55" s="116">
        <f t="array" aca="1" ref="G55" ca="1">IFERROR(VLOOKUP(INDIRECT("RC[-1]",0),INDIRECT("Ans"&amp;INDIRECT("RC[-2]",0)&amp;"TBL"),2,FALSE),0)</f>
        <v>0</v>
      </c>
      <c r="H55" s="135">
        <f ca="1">IFERROR(AVERAGE(G55,G59),0)</f>
        <v>0</v>
      </c>
      <c r="I55" s="432">
        <f ca="1">SUM(H55:H57)</f>
        <v>0</v>
      </c>
      <c r="J55" s="154" t="str">
        <f>F55</f>
        <v/>
      </c>
      <c r="K55" s="116">
        <f t="array" aca="1" ref="K55" ca="1">IFERROR(VLOOKUP(INDIRECT("RC[-1]",0),INDIRECT("Ans"&amp;INDIRECT("RC[-6]",0)&amp;"TBL"),2,FALSE),0)</f>
        <v>0</v>
      </c>
      <c r="L55" s="135">
        <f ca="1">IFERROR(AVERAGE(K55,K59),0)</f>
        <v>0</v>
      </c>
      <c r="M55" s="432">
        <f ca="1">SUM(L55:L57)</f>
        <v>0</v>
      </c>
      <c r="N55" s="154" t="str">
        <f>J55</f>
        <v/>
      </c>
      <c r="O55" s="116">
        <f t="array" aca="1" ref="O55" ca="1">IFERROR(VLOOKUP(INDIRECT("RC[-1]",0),INDIRECT("Ans"&amp;INDIRECT("RC[-10]",0)&amp;"TBL"),2,FALSE),0)</f>
        <v>0</v>
      </c>
      <c r="P55" s="135">
        <f ca="1">IFERROR(AVERAGE(O55,O59),0)</f>
        <v>0</v>
      </c>
      <c r="Q55" s="432">
        <f ca="1">SUM(P55:P57)</f>
        <v>0</v>
      </c>
      <c r="R55" s="154" t="str">
        <f>N55</f>
        <v/>
      </c>
      <c r="S55" s="116">
        <f t="array" aca="1" ref="S55" ca="1">IFERROR(VLOOKUP(INDIRECT("RC[-1]",0),INDIRECT("Ans"&amp;INDIRECT("RC[-14]",0)&amp;"TBL"),2,FALSE),0)</f>
        <v>0</v>
      </c>
      <c r="T55" s="135">
        <f ca="1">IFERROR(AVERAGE(S55,S59),0)</f>
        <v>0</v>
      </c>
      <c r="U55" s="432">
        <f ca="1">SUM(T55:T57)</f>
        <v>0</v>
      </c>
      <c r="V55" s="154" t="str">
        <f>R55</f>
        <v/>
      </c>
      <c r="W55" s="116">
        <f t="array" aca="1" ref="W55" ca="1">IFERROR(VLOOKUP(INDIRECT("RC[-1]",0),INDIRECT("Ans"&amp;INDIRECT("RC[-18]",0)&amp;"TBL"),2,FALSE),0)</f>
        <v>0</v>
      </c>
      <c r="X55" s="135">
        <f ca="1">IFERROR(AVERAGE(W55,W59),0)</f>
        <v>0</v>
      </c>
      <c r="Y55" s="432">
        <f ca="1">SUM(X55:X57)</f>
        <v>0</v>
      </c>
    </row>
    <row r="56" spans="1:25" ht="28.05" customHeight="1" x14ac:dyDescent="0.3">
      <c r="A56" s="74" t="str">
        <f>Interview!A77</f>
        <v>D-SR-A-2-1</v>
      </c>
      <c r="B56" s="414"/>
      <c r="C56" s="145">
        <f>VLOOKUP(A56,'imp-questions'!A:H,5,FALSE)</f>
        <v>2</v>
      </c>
      <c r="D56" s="113" t="str">
        <f>VLOOKUP(A56,'imp-questions'!A:H,6,FALSE)</f>
        <v>セキュリティ要件の収集プロセスの成果物に優先順位付けを定義し、構造化し、含めていますか?</v>
      </c>
      <c r="E56" s="114" t="str">
        <f>CHAR(65+VLOOKUP(A56,'imp-questions'!A:H,8,FALSE))</f>
        <v>E</v>
      </c>
      <c r="F56" s="121" t="str">
        <f>IF(ISBLANK(Interview!F77),"",Interview!F77)</f>
        <v/>
      </c>
      <c r="G56" s="116">
        <f t="array" aca="1" ref="G56" ca="1">IFERROR(VLOOKUP(INDIRECT("RC[-1]",0),INDIRECT("Ans"&amp;INDIRECT("RC[-2]",0)&amp;"TBL"),2,FALSE),0)</f>
        <v>0</v>
      </c>
      <c r="H56" s="135">
        <f ca="1">IFERROR(AVERAGE(G56,G60),0)</f>
        <v>0</v>
      </c>
      <c r="I56" s="428"/>
      <c r="J56" s="154" t="str">
        <f>F56</f>
        <v/>
      </c>
      <c r="K56" s="116">
        <f t="array" aca="1" ref="K56" ca="1">IFERROR(VLOOKUP(INDIRECT("RC[-1]",0),INDIRECT("Ans"&amp;INDIRECT("RC[-6]",0)&amp;"TBL"),2,FALSE),0)</f>
        <v>0</v>
      </c>
      <c r="L56" s="135">
        <f ca="1">IFERROR(AVERAGE(K56,K60),0)</f>
        <v>0</v>
      </c>
      <c r="M56" s="428"/>
      <c r="N56" s="154" t="str">
        <f>J56</f>
        <v/>
      </c>
      <c r="O56" s="116">
        <f t="array" aca="1" ref="O56" ca="1">IFERROR(VLOOKUP(INDIRECT("RC[-1]",0),INDIRECT("Ans"&amp;INDIRECT("RC[-10]",0)&amp;"TBL"),2,FALSE),0)</f>
        <v>0</v>
      </c>
      <c r="P56" s="135">
        <f ca="1">IFERROR(AVERAGE(O56,O60),0)</f>
        <v>0</v>
      </c>
      <c r="Q56" s="428"/>
      <c r="R56" s="154" t="str">
        <f>N56</f>
        <v/>
      </c>
      <c r="S56" s="116">
        <f t="array" aca="1" ref="S56" ca="1">IFERROR(VLOOKUP(INDIRECT("RC[-1]",0),INDIRECT("Ans"&amp;INDIRECT("RC[-14]",0)&amp;"TBL"),2,FALSE),0)</f>
        <v>0</v>
      </c>
      <c r="T56" s="135">
        <f ca="1">IFERROR(AVERAGE(S56,S60),0)</f>
        <v>0</v>
      </c>
      <c r="U56" s="428"/>
      <c r="V56" s="154" t="str">
        <f>R56</f>
        <v/>
      </c>
      <c r="W56" s="116">
        <f t="array" aca="1" ref="W56" ca="1">IFERROR(VLOOKUP(INDIRECT("RC[-1]",0),INDIRECT("Ans"&amp;INDIRECT("RC[-18]",0)&amp;"TBL"),2,FALSE),0)</f>
        <v>0</v>
      </c>
      <c r="X56" s="135">
        <f ca="1">IFERROR(AVERAGE(W56,W60),0)</f>
        <v>0</v>
      </c>
      <c r="Y56" s="428"/>
    </row>
    <row r="57" spans="1:25" ht="28.05" customHeight="1" x14ac:dyDescent="0.3">
      <c r="A57" s="74" t="str">
        <f>Interview!A79</f>
        <v>D-SR-A-3-1</v>
      </c>
      <c r="B57" s="419"/>
      <c r="C57" s="145">
        <f>VLOOKUP(A57,'imp-questions'!A:H,5,FALSE)</f>
        <v>3</v>
      </c>
      <c r="D57" s="113" t="str">
        <f>VLOOKUP(A57,'imp-questions'!A:H,6,FALSE)</f>
        <v>セキュリティ要件の抽出を効率化するために、標準的な要件フレームワークを使用していますか?</v>
      </c>
      <c r="E57" s="114" t="str">
        <f>CHAR(65+VLOOKUP(A57,'imp-questions'!A:H,8,FALSE))</f>
        <v>A</v>
      </c>
      <c r="F57" s="125" t="str">
        <f>IF(ISBLANK(Interview!F79),"",Interview!F79)</f>
        <v/>
      </c>
      <c r="G57" s="116">
        <f t="array" aca="1" ref="G57" ca="1">IFERROR(VLOOKUP(INDIRECT("RC[-1]",0),INDIRECT("Ans"&amp;INDIRECT("RC[-2]",0)&amp;"TBL"),2,FALSE),0)</f>
        <v>0</v>
      </c>
      <c r="H57" s="135">
        <f ca="1">IFERROR(AVERAGE(G57,G61),0)</f>
        <v>0</v>
      </c>
      <c r="I57" s="428"/>
      <c r="J57" s="154" t="str">
        <f>F57</f>
        <v/>
      </c>
      <c r="K57" s="116">
        <f t="array" aca="1" ref="K57" ca="1">IFERROR(VLOOKUP(INDIRECT("RC[-1]",0),INDIRECT("Ans"&amp;INDIRECT("RC[-6]",0)&amp;"TBL"),2,FALSE),0)</f>
        <v>0</v>
      </c>
      <c r="L57" s="135">
        <f ca="1">IFERROR(AVERAGE(K57,K61),0)</f>
        <v>0</v>
      </c>
      <c r="M57" s="428"/>
      <c r="N57" s="154" t="str">
        <f>J57</f>
        <v/>
      </c>
      <c r="O57" s="116">
        <f t="array" aca="1" ref="O57" ca="1">IFERROR(VLOOKUP(INDIRECT("RC[-1]",0),INDIRECT("Ans"&amp;INDIRECT("RC[-10]",0)&amp;"TBL"),2,FALSE),0)</f>
        <v>0</v>
      </c>
      <c r="P57" s="135">
        <f ca="1">IFERROR(AVERAGE(O57,O61),0)</f>
        <v>0</v>
      </c>
      <c r="Q57" s="428"/>
      <c r="R57" s="154" t="str">
        <f>N57</f>
        <v/>
      </c>
      <c r="S57" s="116">
        <f t="array" aca="1" ref="S57" ca="1">IFERROR(VLOOKUP(INDIRECT("RC[-1]",0),INDIRECT("Ans"&amp;INDIRECT("RC[-14]",0)&amp;"TBL"),2,FALSE),0)</f>
        <v>0</v>
      </c>
      <c r="T57" s="135">
        <f ca="1">IFERROR(AVERAGE(S57,S61),0)</f>
        <v>0</v>
      </c>
      <c r="U57" s="428"/>
      <c r="V57" s="154" t="str">
        <f>R57</f>
        <v/>
      </c>
      <c r="W57" s="116">
        <f t="array" aca="1" ref="W57" ca="1">IFERROR(VLOOKUP(INDIRECT("RC[-1]",0),INDIRECT("Ans"&amp;INDIRECT("RC[-18]",0)&amp;"TBL"),2,FALSE),0)</f>
        <v>0</v>
      </c>
      <c r="X57" s="135">
        <f ca="1">IFERROR(AVERAGE(W57,W61),0)</f>
        <v>0</v>
      </c>
      <c r="Y57" s="428"/>
    </row>
    <row r="58" spans="1:25" ht="13.05" customHeight="1" x14ac:dyDescent="0.3">
      <c r="B58" s="150"/>
      <c r="C58" s="123"/>
      <c r="D58" s="124"/>
      <c r="E58" s="124"/>
      <c r="F58" s="124"/>
      <c r="G58" s="124"/>
      <c r="H58" s="124"/>
      <c r="I58" s="428"/>
      <c r="J58" s="124"/>
      <c r="K58" s="124"/>
      <c r="L58" s="124"/>
      <c r="M58" s="428"/>
      <c r="N58" s="124"/>
      <c r="O58" s="124"/>
      <c r="P58" s="124"/>
      <c r="Q58" s="428"/>
      <c r="R58" s="124"/>
      <c r="S58" s="124"/>
      <c r="T58" s="124"/>
      <c r="U58" s="428"/>
      <c r="V58" s="124"/>
      <c r="W58" s="124"/>
      <c r="X58" s="124"/>
      <c r="Y58" s="428"/>
    </row>
    <row r="59" spans="1:25" ht="28.05" customHeight="1" x14ac:dyDescent="0.3">
      <c r="A59" s="74" t="str">
        <f>Interview!A82</f>
        <v>D-SR-B-1-1</v>
      </c>
      <c r="B59" s="417" t="str">
        <f>VLOOKUP(A59,'imp-questions'!A:H,4,FALSE)</f>
        <v>サプライヤーのセキュリティ</v>
      </c>
      <c r="C59" s="145">
        <f>VLOOKUP(A59,'imp-questions'!A:H,5,FALSE)</f>
        <v>1</v>
      </c>
      <c r="D59" s="113" t="str">
        <f>VLOOKUP(A59,'imp-questions'!A:H,6,FALSE)</f>
        <v>ステークホルダーは、セキュリティ要件と方法論についてベンダーとの協働をレビューしていますか?</v>
      </c>
      <c r="E59" s="114" t="str">
        <f>CHAR(65+VLOOKUP(A59,'imp-questions'!A:H,8,FALSE))</f>
        <v>E</v>
      </c>
      <c r="F59" s="125" t="str">
        <f>IF(ISBLANK(Interview!F82),"",Interview!F82)</f>
        <v/>
      </c>
      <c r="G59" s="116">
        <f t="array" aca="1" ref="G59" ca="1">IFERROR(VLOOKUP(INDIRECT("RC[-1]",0),INDIRECT("Ans"&amp;INDIRECT("RC[-2]",0)&amp;"TBL"),2,FALSE),0)</f>
        <v>0</v>
      </c>
      <c r="H59" s="130"/>
      <c r="I59" s="428"/>
      <c r="J59" s="154" t="str">
        <f>F59</f>
        <v/>
      </c>
      <c r="K59" s="116">
        <f t="array" aca="1" ref="K59" ca="1">IFERROR(VLOOKUP(INDIRECT("RC[-1]",0),INDIRECT("Ans"&amp;INDIRECT("RC[-6]",0)&amp;"TBL"),2,FALSE),0)</f>
        <v>0</v>
      </c>
      <c r="L59" s="130"/>
      <c r="M59" s="428"/>
      <c r="N59" s="154" t="str">
        <f>J59</f>
        <v/>
      </c>
      <c r="O59" s="116">
        <f t="array" aca="1" ref="O59" ca="1">IFERROR(VLOOKUP(INDIRECT("RC[-1]",0),INDIRECT("Ans"&amp;INDIRECT("RC[-10]",0)&amp;"TBL"),2,FALSE),0)</f>
        <v>0</v>
      </c>
      <c r="P59" s="130"/>
      <c r="Q59" s="428"/>
      <c r="R59" s="154" t="str">
        <f>N59</f>
        <v/>
      </c>
      <c r="S59" s="116">
        <f t="array" aca="1" ref="S59" ca="1">IFERROR(VLOOKUP(INDIRECT("RC[-1]",0),INDIRECT("Ans"&amp;INDIRECT("RC[-14]",0)&amp;"TBL"),2,FALSE),0)</f>
        <v>0</v>
      </c>
      <c r="T59" s="130"/>
      <c r="U59" s="428"/>
      <c r="V59" s="154" t="str">
        <f>R59</f>
        <v/>
      </c>
      <c r="W59" s="116">
        <f t="array" aca="1" ref="W59" ca="1">IFERROR(VLOOKUP(INDIRECT("RC[-1]",0),INDIRECT("Ans"&amp;INDIRECT("RC[-18]",0)&amp;"TBL"),2,FALSE),0)</f>
        <v>0</v>
      </c>
      <c r="X59" s="130"/>
      <c r="Y59" s="428"/>
    </row>
    <row r="60" spans="1:25" ht="28.05" customHeight="1" x14ac:dyDescent="0.3">
      <c r="A60" s="74" t="str">
        <f>Interview!A84</f>
        <v>D-SR-B-2-1</v>
      </c>
      <c r="B60" s="414"/>
      <c r="C60" s="145">
        <f>VLOOKUP(A60,'imp-questions'!A:H,5,FALSE)</f>
        <v>2</v>
      </c>
      <c r="D60" s="113" t="str">
        <f>VLOOKUP(A60,'imp-questions'!A:H,6,FALSE)</f>
        <v>ベンダーは、自社が定義したサービスレベル合意のセキュリティ責任と品質基準を満たしていますか?</v>
      </c>
      <c r="E60" s="114" t="str">
        <f>CHAR(65+VLOOKUP(A60,'imp-questions'!A:H,8,FALSE))</f>
        <v>E</v>
      </c>
      <c r="F60" s="121" t="str">
        <f>IF(ISBLANK(Interview!F84),"",Interview!F84)</f>
        <v/>
      </c>
      <c r="G60" s="116">
        <f t="array" aca="1" ref="G60" ca="1">IFERROR(VLOOKUP(INDIRECT("RC[-1]",0),INDIRECT("Ans"&amp;INDIRECT("RC[-2]",0)&amp;"TBL"),2,FALSE),0)</f>
        <v>0</v>
      </c>
      <c r="H60" s="130"/>
      <c r="I60" s="428"/>
      <c r="J60" s="154" t="str">
        <f>F60</f>
        <v/>
      </c>
      <c r="K60" s="116">
        <f t="array" aca="1" ref="K60" ca="1">IFERROR(VLOOKUP(INDIRECT("RC[-1]",0),INDIRECT("Ans"&amp;INDIRECT("RC[-6]",0)&amp;"TBL"),2,FALSE),0)</f>
        <v>0</v>
      </c>
      <c r="L60" s="130"/>
      <c r="M60" s="428"/>
      <c r="N60" s="154" t="str">
        <f>J60</f>
        <v/>
      </c>
      <c r="O60" s="116">
        <f t="array" aca="1" ref="O60" ca="1">IFERROR(VLOOKUP(INDIRECT("RC[-1]",0),INDIRECT("Ans"&amp;INDIRECT("RC[-10]",0)&amp;"TBL"),2,FALSE),0)</f>
        <v>0</v>
      </c>
      <c r="P60" s="130"/>
      <c r="Q60" s="428"/>
      <c r="R60" s="154" t="str">
        <f>N60</f>
        <v/>
      </c>
      <c r="S60" s="116">
        <f t="array" aca="1" ref="S60" ca="1">IFERROR(VLOOKUP(INDIRECT("RC[-1]",0),INDIRECT("Ans"&amp;INDIRECT("RC[-14]",0)&amp;"TBL"),2,FALSE),0)</f>
        <v>0</v>
      </c>
      <c r="T60" s="130"/>
      <c r="U60" s="428"/>
      <c r="V60" s="154" t="str">
        <f>R60</f>
        <v/>
      </c>
      <c r="W60" s="116">
        <f t="array" aca="1" ref="W60" ca="1">IFERROR(VLOOKUP(INDIRECT("RC[-1]",0),INDIRECT("Ans"&amp;INDIRECT("RC[-18]",0)&amp;"TBL"),2,FALSE),0)</f>
        <v>0</v>
      </c>
      <c r="X60" s="130"/>
      <c r="Y60" s="428"/>
    </row>
    <row r="61" spans="1:25" ht="28.05" customHeight="1" x14ac:dyDescent="0.3">
      <c r="A61" s="74" t="str">
        <f>Interview!A86</f>
        <v>D-SR-B-3-1</v>
      </c>
      <c r="B61" s="415"/>
      <c r="C61" s="145">
        <f>VLOOKUP(A61,'imp-questions'!A:H,5,FALSE)</f>
        <v>3</v>
      </c>
      <c r="D61" s="120" t="str">
        <f>VLOOKUP(A61,'imp-questions'!A:H,6,FALSE)</f>
        <v>ベンダーは、組織が利用する標準的なセキュリティ管理策、およびソフトウェア開発ツールとプロセスに沿っていますか?</v>
      </c>
      <c r="E61" s="114" t="str">
        <f>CHAR(65+VLOOKUP(A61,'imp-questions'!A:H,8,FALSE))</f>
        <v>E</v>
      </c>
      <c r="F61" s="121" t="str">
        <f>IF(ISBLANK(Interview!F86),"",Interview!F86)</f>
        <v/>
      </c>
      <c r="G61" s="116">
        <f t="array" aca="1" ref="G61" ca="1">IFERROR(VLOOKUP(INDIRECT("RC[-1]",0),INDIRECT("Ans"&amp;INDIRECT("RC[-2]",0)&amp;"TBL"),2,FALSE),0)</f>
        <v>0</v>
      </c>
      <c r="H61" s="130"/>
      <c r="I61" s="429"/>
      <c r="J61" s="154" t="str">
        <f>F61</f>
        <v/>
      </c>
      <c r="K61" s="116">
        <f t="array" aca="1" ref="K61" ca="1">IFERROR(VLOOKUP(INDIRECT("RC[-1]",0),INDIRECT("Ans"&amp;INDIRECT("RC[-6]",0)&amp;"TBL"),2,FALSE),0)</f>
        <v>0</v>
      </c>
      <c r="L61" s="130"/>
      <c r="M61" s="429"/>
      <c r="N61" s="154" t="str">
        <f>J61</f>
        <v/>
      </c>
      <c r="O61" s="116">
        <f t="array" aca="1" ref="O61" ca="1">IFERROR(VLOOKUP(INDIRECT("RC[-1]",0),INDIRECT("Ans"&amp;INDIRECT("RC[-10]",0)&amp;"TBL"),2,FALSE),0)</f>
        <v>0</v>
      </c>
      <c r="P61" s="130"/>
      <c r="Q61" s="429"/>
      <c r="R61" s="154" t="str">
        <f>N61</f>
        <v/>
      </c>
      <c r="S61" s="116">
        <f t="array" aca="1" ref="S61" ca="1">IFERROR(VLOOKUP(INDIRECT("RC[-1]",0),INDIRECT("Ans"&amp;INDIRECT("RC[-14]",0)&amp;"TBL"),2,FALSE),0)</f>
        <v>0</v>
      </c>
      <c r="T61" s="130"/>
      <c r="U61" s="429"/>
      <c r="V61" s="154" t="str">
        <f>R61</f>
        <v/>
      </c>
      <c r="W61" s="116">
        <f t="array" aca="1" ref="W61" ca="1">IFERROR(VLOOKUP(INDIRECT("RC[-1]",0),INDIRECT("Ans"&amp;INDIRECT("RC[-18]",0)&amp;"TBL"),2,FALSE),0)</f>
        <v>0</v>
      </c>
      <c r="X61" s="130"/>
      <c r="Y61" s="429"/>
    </row>
    <row r="62" spans="1:25" ht="13.05" customHeight="1" x14ac:dyDescent="0.3">
      <c r="B62" s="122"/>
      <c r="C62" s="123"/>
      <c r="D62" s="124"/>
      <c r="E62" s="124"/>
      <c r="F62" s="124"/>
      <c r="G62" s="124"/>
      <c r="H62" s="124"/>
      <c r="I62" s="124"/>
      <c r="J62" s="124"/>
      <c r="K62" s="124"/>
      <c r="L62" s="124"/>
      <c r="M62" s="124"/>
      <c r="N62" s="124"/>
      <c r="O62" s="124"/>
      <c r="P62" s="124"/>
      <c r="Q62" s="124"/>
      <c r="R62" s="124"/>
      <c r="S62" s="124"/>
      <c r="T62" s="124"/>
      <c r="U62" s="124"/>
      <c r="V62" s="124"/>
      <c r="W62" s="124"/>
      <c r="X62" s="124"/>
      <c r="Y62" s="124"/>
    </row>
    <row r="63" spans="1:25" x14ac:dyDescent="0.3">
      <c r="B63" s="139" t="s">
        <v>41</v>
      </c>
      <c r="C63" s="140" t="s">
        <v>42</v>
      </c>
      <c r="D63" s="146" t="s">
        <v>92</v>
      </c>
      <c r="E63" s="147"/>
      <c r="F63" s="148" t="s">
        <v>44</v>
      </c>
      <c r="G63" s="148"/>
      <c r="H63" s="149"/>
      <c r="I63" s="155" t="s">
        <v>46</v>
      </c>
      <c r="J63" s="148" t="s">
        <v>44</v>
      </c>
      <c r="K63" s="148"/>
      <c r="L63" s="149"/>
      <c r="M63" s="155" t="s">
        <v>46</v>
      </c>
      <c r="N63" s="148" t="s">
        <v>44</v>
      </c>
      <c r="O63" s="148"/>
      <c r="P63" s="149"/>
      <c r="Q63" s="155" t="s">
        <v>46</v>
      </c>
      <c r="R63" s="148" t="s">
        <v>44</v>
      </c>
      <c r="S63" s="148"/>
      <c r="T63" s="149"/>
      <c r="U63" s="155" t="s">
        <v>46</v>
      </c>
      <c r="V63" s="148" t="s">
        <v>44</v>
      </c>
      <c r="W63" s="148"/>
      <c r="X63" s="149"/>
      <c r="Y63" s="155" t="s">
        <v>46</v>
      </c>
    </row>
    <row r="64" spans="1:25" ht="13.05" customHeight="1" x14ac:dyDescent="0.3">
      <c r="A64" s="74" t="str">
        <f>Interview!A89</f>
        <v>D-SA-A-1-1</v>
      </c>
      <c r="B64" s="418" t="str">
        <f>VLOOKUP(A64,'imp-questions'!A:H,4,FALSE)</f>
        <v>アーキテクチャの設計</v>
      </c>
      <c r="C64" s="145">
        <f>VLOOKUP(A64,'imp-questions'!A:H,5,FALSE)</f>
        <v>1</v>
      </c>
      <c r="D64" s="113" t="str">
        <f>VLOOKUP(A64,'imp-questions'!A:H,6,FALSE)</f>
        <v>設計において、チームではセキュリティの原則を使用していますか?</v>
      </c>
      <c r="E64" s="114" t="str">
        <f>CHAR(65+VLOOKUP(A64,'imp-questions'!A:H,8,FALSE))</f>
        <v>A</v>
      </c>
      <c r="F64" s="125" t="str">
        <f>IF(ISBLANK(Interview!F89),"",Interview!F89)</f>
        <v/>
      </c>
      <c r="G64" s="116">
        <f t="array" aca="1" ref="G64" ca="1">IFERROR(VLOOKUP(INDIRECT("RC[-1]",0),INDIRECT("Ans"&amp;INDIRECT("RC[-2]",0)&amp;"TBL"),2,FALSE),0)</f>
        <v>0</v>
      </c>
      <c r="H64" s="135">
        <f ca="1">IFERROR(AVERAGE(G64,G68),0)</f>
        <v>0</v>
      </c>
      <c r="I64" s="433">
        <f ca="1">SUM(H64:H66)</f>
        <v>0</v>
      </c>
      <c r="J64" s="154" t="str">
        <f>F64</f>
        <v/>
      </c>
      <c r="K64" s="116">
        <f t="array" aca="1" ref="K64" ca="1">IFERROR(VLOOKUP(INDIRECT("RC[-1]",0),INDIRECT("Ans"&amp;INDIRECT("RC[-6]",0)&amp;"TBL"),2,FALSE),0)</f>
        <v>0</v>
      </c>
      <c r="L64" s="135">
        <f ca="1">IFERROR(AVERAGE(K64,K68),0)</f>
        <v>0</v>
      </c>
      <c r="M64" s="433">
        <f ca="1">SUM(L64:L66)</f>
        <v>0</v>
      </c>
      <c r="N64" s="154" t="str">
        <f>J64</f>
        <v/>
      </c>
      <c r="O64" s="116">
        <f t="array" aca="1" ref="O64" ca="1">IFERROR(VLOOKUP(INDIRECT("RC[-1]",0),INDIRECT("Ans"&amp;INDIRECT("RC[-10]",0)&amp;"TBL"),2,FALSE),0)</f>
        <v>0</v>
      </c>
      <c r="P64" s="135">
        <f ca="1">IFERROR(AVERAGE(O64,O68),0)</f>
        <v>0</v>
      </c>
      <c r="Q64" s="433">
        <f ca="1">SUM(P64:P66)</f>
        <v>0</v>
      </c>
      <c r="R64" s="154" t="str">
        <f>N64</f>
        <v/>
      </c>
      <c r="S64" s="116">
        <f t="array" aca="1" ref="S64" ca="1">IFERROR(VLOOKUP(INDIRECT("RC[-1]",0),INDIRECT("Ans"&amp;INDIRECT("RC[-14]",0)&amp;"TBL"),2,FALSE),0)</f>
        <v>0</v>
      </c>
      <c r="T64" s="135">
        <f ca="1">IFERROR(AVERAGE(S64,S68),0)</f>
        <v>0</v>
      </c>
      <c r="U64" s="433">
        <f ca="1">SUM(T64:T66)</f>
        <v>0</v>
      </c>
      <c r="V64" s="154" t="str">
        <f>R64</f>
        <v/>
      </c>
      <c r="W64" s="116">
        <f t="array" aca="1" ref="W64" ca="1">IFERROR(VLOOKUP(INDIRECT("RC[-1]",0),INDIRECT("Ans"&amp;INDIRECT("RC[-18]",0)&amp;"TBL"),2,FALSE),0)</f>
        <v>0</v>
      </c>
      <c r="X64" s="135">
        <f ca="1">IFERROR(AVERAGE(W64,W68),0)</f>
        <v>0</v>
      </c>
      <c r="Y64" s="433">
        <f ca="1">SUM(X64:X66)</f>
        <v>0</v>
      </c>
    </row>
    <row r="65" spans="1:25" ht="13.05" customHeight="1" x14ac:dyDescent="0.3">
      <c r="A65" s="74" t="str">
        <f>Interview!A91</f>
        <v>D-SA-A-2-1</v>
      </c>
      <c r="B65" s="414"/>
      <c r="C65" s="145">
        <f>VLOOKUP(A65,'imp-questions'!A:H,5,FALSE)</f>
        <v>2</v>
      </c>
      <c r="D65" s="113" t="str">
        <f>VLOOKUP(A65,'imp-questions'!A:H,6,FALSE)</f>
        <v>設計において、共有セキュリティサービスを利用していますか?</v>
      </c>
      <c r="E65" s="114" t="str">
        <f>CHAR(65+VLOOKUP(A65,'imp-questions'!A:H,8,FALSE))</f>
        <v>A</v>
      </c>
      <c r="F65" s="125" t="str">
        <f>IF(ISBLANK(Interview!F91),"",Interview!F91)</f>
        <v/>
      </c>
      <c r="G65" s="116">
        <f t="array" aca="1" ref="G65" ca="1">IFERROR(VLOOKUP(INDIRECT("RC[-1]",0),INDIRECT("Ans"&amp;INDIRECT("RC[-2]",0)&amp;"TBL"),2,FALSE),0)</f>
        <v>0</v>
      </c>
      <c r="H65" s="135">
        <f ca="1">IFERROR(AVERAGE(G65,G69),0)</f>
        <v>0</v>
      </c>
      <c r="I65" s="428"/>
      <c r="J65" s="154" t="str">
        <f>F65</f>
        <v/>
      </c>
      <c r="K65" s="116">
        <f t="array" aca="1" ref="K65" ca="1">IFERROR(VLOOKUP(INDIRECT("RC[-1]",0),INDIRECT("Ans"&amp;INDIRECT("RC[-6]",0)&amp;"TBL"),2,FALSE),0)</f>
        <v>0</v>
      </c>
      <c r="L65" s="135">
        <f ca="1">IFERROR(AVERAGE(K65,K69),0)</f>
        <v>0</v>
      </c>
      <c r="M65" s="428"/>
      <c r="N65" s="154" t="str">
        <f>J65</f>
        <v/>
      </c>
      <c r="O65" s="116">
        <f t="array" aca="1" ref="O65" ca="1">IFERROR(VLOOKUP(INDIRECT("RC[-1]",0),INDIRECT("Ans"&amp;INDIRECT("RC[-10]",0)&amp;"TBL"),2,FALSE),0)</f>
        <v>0</v>
      </c>
      <c r="P65" s="135">
        <f ca="1">IFERROR(AVERAGE(O65,O69),0)</f>
        <v>0</v>
      </c>
      <c r="Q65" s="428"/>
      <c r="R65" s="154" t="str">
        <f>N65</f>
        <v/>
      </c>
      <c r="S65" s="116">
        <f t="array" aca="1" ref="S65" ca="1">IFERROR(VLOOKUP(INDIRECT("RC[-1]",0),INDIRECT("Ans"&amp;INDIRECT("RC[-14]",0)&amp;"TBL"),2,FALSE),0)</f>
        <v>0</v>
      </c>
      <c r="T65" s="135">
        <f ca="1">IFERROR(AVERAGE(S65,S69),0)</f>
        <v>0</v>
      </c>
      <c r="U65" s="428"/>
      <c r="V65" s="154" t="str">
        <f>R65</f>
        <v/>
      </c>
      <c r="W65" s="116">
        <f t="array" aca="1" ref="W65" ca="1">IFERROR(VLOOKUP(INDIRECT("RC[-1]",0),INDIRECT("Ans"&amp;INDIRECT("RC[-18]",0)&amp;"TBL"),2,FALSE),0)</f>
        <v>0</v>
      </c>
      <c r="X65" s="135">
        <f ca="1">IFERROR(AVERAGE(W65,W69),0)</f>
        <v>0</v>
      </c>
      <c r="Y65" s="428"/>
    </row>
    <row r="66" spans="1:25" ht="13.05" customHeight="1" x14ac:dyDescent="0.3">
      <c r="A66" s="74" t="str">
        <f>Interview!A93</f>
        <v>D-SA-A-3-1</v>
      </c>
      <c r="B66" s="419"/>
      <c r="C66" s="145">
        <f>VLOOKUP(A66,'imp-questions'!A:H,5,FALSE)</f>
        <v>3</v>
      </c>
      <c r="D66" s="120" t="str">
        <f>VLOOKUP(A66,'imp-questions'!A:H,6,FALSE)</f>
        <v>自社の設計は該当する参照アーキテクチャに基づいていますか?</v>
      </c>
      <c r="E66" s="114" t="str">
        <f>CHAR(65+VLOOKUP(A66,'imp-questions'!A:H,8,FALSE))</f>
        <v>A</v>
      </c>
      <c r="F66" s="125" t="str">
        <f>IF(ISBLANK(Interview!F93),"",Interview!F93)</f>
        <v/>
      </c>
      <c r="G66" s="116">
        <f t="array" aca="1" ref="G66" ca="1">IFERROR(VLOOKUP(INDIRECT("RC[-1]",0),INDIRECT("Ans"&amp;INDIRECT("RC[-2]",0)&amp;"TBL"),2,FALSE),0)</f>
        <v>0</v>
      </c>
      <c r="H66" s="135">
        <f ca="1">IFERROR(AVERAGE(G66,G70),0)</f>
        <v>0</v>
      </c>
      <c r="I66" s="428"/>
      <c r="J66" s="154" t="str">
        <f>F66</f>
        <v/>
      </c>
      <c r="K66" s="116">
        <f t="array" aca="1" ref="K66" ca="1">IFERROR(VLOOKUP(INDIRECT("RC[-1]",0),INDIRECT("Ans"&amp;INDIRECT("RC[-6]",0)&amp;"TBL"),2,FALSE),0)</f>
        <v>0</v>
      </c>
      <c r="L66" s="135">
        <f ca="1">IFERROR(AVERAGE(K66,K70),0)</f>
        <v>0</v>
      </c>
      <c r="M66" s="428"/>
      <c r="N66" s="154" t="str">
        <f>J66</f>
        <v/>
      </c>
      <c r="O66" s="116">
        <f t="array" aca="1" ref="O66" ca="1">IFERROR(VLOOKUP(INDIRECT("RC[-1]",0),INDIRECT("Ans"&amp;INDIRECT("RC[-10]",0)&amp;"TBL"),2,FALSE),0)</f>
        <v>0</v>
      </c>
      <c r="P66" s="135">
        <f ca="1">IFERROR(AVERAGE(O66,O70),0)</f>
        <v>0</v>
      </c>
      <c r="Q66" s="428"/>
      <c r="R66" s="154" t="str">
        <f>N66</f>
        <v/>
      </c>
      <c r="S66" s="116">
        <f t="array" aca="1" ref="S66" ca="1">IFERROR(VLOOKUP(INDIRECT("RC[-1]",0),INDIRECT("Ans"&amp;INDIRECT("RC[-14]",0)&amp;"TBL"),2,FALSE),0)</f>
        <v>0</v>
      </c>
      <c r="T66" s="135">
        <f ca="1">IFERROR(AVERAGE(S66,S70),0)</f>
        <v>0</v>
      </c>
      <c r="U66" s="428"/>
      <c r="V66" s="154" t="str">
        <f>R66</f>
        <v/>
      </c>
      <c r="W66" s="116">
        <f t="array" aca="1" ref="W66" ca="1">IFERROR(VLOOKUP(INDIRECT("RC[-1]",0),INDIRECT("Ans"&amp;INDIRECT("RC[-18]",0)&amp;"TBL"),2,FALSE),0)</f>
        <v>0</v>
      </c>
      <c r="X66" s="135">
        <f ca="1">IFERROR(AVERAGE(W66,W70),0)</f>
        <v>0</v>
      </c>
      <c r="Y66" s="428"/>
    </row>
    <row r="67" spans="1:25" ht="13.05" customHeight="1" x14ac:dyDescent="0.3">
      <c r="B67" s="150"/>
      <c r="C67" s="123"/>
      <c r="D67" s="124"/>
      <c r="E67" s="124"/>
      <c r="F67" s="124"/>
      <c r="G67" s="124"/>
      <c r="H67" s="124"/>
      <c r="I67" s="428"/>
      <c r="J67" s="124"/>
      <c r="K67" s="124"/>
      <c r="L67" s="124"/>
      <c r="M67" s="428"/>
      <c r="N67" s="124"/>
      <c r="O67" s="124"/>
      <c r="P67" s="124"/>
      <c r="Q67" s="428"/>
      <c r="R67" s="124"/>
      <c r="S67" s="124"/>
      <c r="T67" s="124"/>
      <c r="U67" s="428"/>
      <c r="V67" s="124"/>
      <c r="W67" s="124"/>
      <c r="X67" s="124"/>
      <c r="Y67" s="428"/>
    </row>
    <row r="68" spans="1:25" ht="28.05" customHeight="1" x14ac:dyDescent="0.3">
      <c r="A68" s="74" t="str">
        <f>Interview!A96</f>
        <v>D-SA-B-1-1</v>
      </c>
      <c r="B68" s="420" t="str">
        <f>VLOOKUP(A68,'imp-questions'!A:H,4,FALSE)</f>
        <v>テクノロジーの管理</v>
      </c>
      <c r="C68" s="145">
        <f>VLOOKUP(A68,'imp-questions'!A:H,5,FALSE)</f>
        <v>1</v>
      </c>
      <c r="D68" s="113" t="str">
        <f>VLOOKUP(A68,'imp-questions'!A:H,6,FALSE)</f>
        <v>開発で利用する重要なテクノロジーのセキュリティ品質を評価していますか?</v>
      </c>
      <c r="E68" s="114" t="str">
        <f>CHAR(65+VLOOKUP(A68,'imp-questions'!A:H,8,FALSE))</f>
        <v>A</v>
      </c>
      <c r="F68" s="125" t="str">
        <f>IF(ISBLANK(Interview!F96),"",Interview!F96)</f>
        <v/>
      </c>
      <c r="G68" s="116">
        <f t="array" aca="1" ref="G68" ca="1">IFERROR(VLOOKUP(INDIRECT("RC[-1]",0),INDIRECT("Ans"&amp;INDIRECT("RC[-2]",0)&amp;"TBL"),2,FALSE),0)</f>
        <v>0</v>
      </c>
      <c r="H68" s="130"/>
      <c r="I68" s="428"/>
      <c r="J68" s="154" t="str">
        <f>F68</f>
        <v/>
      </c>
      <c r="K68" s="116">
        <f t="array" aca="1" ref="K68" ca="1">IFERROR(VLOOKUP(INDIRECT("RC[-1]",0),INDIRECT("Ans"&amp;INDIRECT("RC[-6]",0)&amp;"TBL"),2,FALSE),0)</f>
        <v>0</v>
      </c>
      <c r="L68" s="130"/>
      <c r="M68" s="428"/>
      <c r="N68" s="154" t="str">
        <f>J68</f>
        <v/>
      </c>
      <c r="O68" s="116">
        <f t="array" aca="1" ref="O68" ca="1">IFERROR(VLOOKUP(INDIRECT("RC[-1]",0),INDIRECT("Ans"&amp;INDIRECT("RC[-10]",0)&amp;"TBL"),2,FALSE),0)</f>
        <v>0</v>
      </c>
      <c r="P68" s="130"/>
      <c r="Q68" s="428"/>
      <c r="R68" s="154" t="str">
        <f>N68</f>
        <v/>
      </c>
      <c r="S68" s="116">
        <f t="array" aca="1" ref="S68" ca="1">IFERROR(VLOOKUP(INDIRECT("RC[-1]",0),INDIRECT("Ans"&amp;INDIRECT("RC[-14]",0)&amp;"TBL"),2,FALSE),0)</f>
        <v>0</v>
      </c>
      <c r="T68" s="130"/>
      <c r="U68" s="428"/>
      <c r="V68" s="154" t="str">
        <f>R68</f>
        <v/>
      </c>
      <c r="W68" s="116">
        <f t="array" aca="1" ref="W68" ca="1">IFERROR(VLOOKUP(INDIRECT("RC[-1]",0),INDIRECT("Ans"&amp;INDIRECT("RC[-18]",0)&amp;"TBL"),2,FALSE),0)</f>
        <v>0</v>
      </c>
      <c r="X68" s="130"/>
      <c r="Y68" s="428"/>
    </row>
    <row r="69" spans="1:25" ht="13.05" customHeight="1" x14ac:dyDescent="0.3">
      <c r="A69" s="74" t="str">
        <f>Interview!A98</f>
        <v>D-SA-B-2-1</v>
      </c>
      <c r="B69" s="414"/>
      <c r="C69" s="145">
        <f>VLOOKUP(A69,'imp-questions'!A:H,5,FALSE)</f>
        <v>2</v>
      </c>
      <c r="D69" s="113" t="str">
        <f>VLOOKUP(A69,'imp-questions'!A:H,6,FALSE)</f>
        <v>自社の推奨テクノロジーのリストを持っていますか?</v>
      </c>
      <c r="E69" s="114" t="str">
        <f>CHAR(65+VLOOKUP(A69,'imp-questions'!A:H,8,FALSE))</f>
        <v>M</v>
      </c>
      <c r="F69" s="121" t="str">
        <f>IF(ISBLANK(Interview!F98),"",Interview!F98)</f>
        <v/>
      </c>
      <c r="G69" s="116">
        <f t="array" aca="1" ref="G69" ca="1">IFERROR(VLOOKUP(INDIRECT("RC[-1]",0),INDIRECT("Ans"&amp;INDIRECT("RC[-2]",0)&amp;"TBL"),2,FALSE),0)</f>
        <v>0</v>
      </c>
      <c r="H69" s="130"/>
      <c r="I69" s="428"/>
      <c r="J69" s="154" t="str">
        <f>F69</f>
        <v/>
      </c>
      <c r="K69" s="116">
        <f t="array" aca="1" ref="K69" ca="1">IFERROR(VLOOKUP(INDIRECT("RC[-1]",0),INDIRECT("Ans"&amp;INDIRECT("RC[-6]",0)&amp;"TBL"),2,FALSE),0)</f>
        <v>0</v>
      </c>
      <c r="L69" s="130"/>
      <c r="M69" s="428"/>
      <c r="N69" s="154" t="str">
        <f>J69</f>
        <v/>
      </c>
      <c r="O69" s="116">
        <f t="array" aca="1" ref="O69" ca="1">IFERROR(VLOOKUP(INDIRECT("RC[-1]",0),INDIRECT("Ans"&amp;INDIRECT("RC[-10]",0)&amp;"TBL"),2,FALSE),0)</f>
        <v>0</v>
      </c>
      <c r="P69" s="130"/>
      <c r="Q69" s="428"/>
      <c r="R69" s="154" t="str">
        <f>N69</f>
        <v/>
      </c>
      <c r="S69" s="116">
        <f t="array" aca="1" ref="S69" ca="1">IFERROR(VLOOKUP(INDIRECT("RC[-1]",0),INDIRECT("Ans"&amp;INDIRECT("RC[-14]",0)&amp;"TBL"),2,FALSE),0)</f>
        <v>0</v>
      </c>
      <c r="T69" s="130"/>
      <c r="U69" s="428"/>
      <c r="V69" s="154" t="str">
        <f>R69</f>
        <v/>
      </c>
      <c r="W69" s="116">
        <f t="array" aca="1" ref="W69" ca="1">IFERROR(VLOOKUP(INDIRECT("RC[-1]",0),INDIRECT("Ans"&amp;INDIRECT("RC[-18]",0)&amp;"TBL"),2,FALSE),0)</f>
        <v>0</v>
      </c>
      <c r="X69" s="130"/>
      <c r="Y69" s="428"/>
    </row>
    <row r="70" spans="1:25" ht="25.95" customHeight="1" x14ac:dyDescent="0.3">
      <c r="A70" s="74" t="str">
        <f>Interview!A100</f>
        <v>D-SA-B-3-1</v>
      </c>
      <c r="B70" s="414"/>
      <c r="C70" s="145">
        <f>VLOOKUP(A70,'imp-questions'!A:H,5,FALSE)</f>
        <v>3</v>
      </c>
      <c r="D70" s="120" t="str">
        <f>VLOOKUP(A70,'imp-questions'!A:H,6,FALSE)</f>
        <v>推奨テクノロジーを利用することを自社内で実施していますか?</v>
      </c>
      <c r="E70" s="114" t="str">
        <f>CHAR(65+VLOOKUP(A70,'imp-questions'!A:H,8,FALSE))</f>
        <v>A</v>
      </c>
      <c r="F70" s="125" t="str">
        <f>IF(ISBLANK(Interview!F100),"",Interview!F100)</f>
        <v/>
      </c>
      <c r="G70" s="116">
        <f t="array" aca="1" ref="G70" ca="1">IFERROR(VLOOKUP(INDIRECT("RC[-1]",0),INDIRECT("Ans"&amp;INDIRECT("RC[-2]",0)&amp;"TBL"),2,FALSE),0)</f>
        <v>0</v>
      </c>
      <c r="H70" s="130"/>
      <c r="I70" s="431"/>
      <c r="J70" s="154" t="str">
        <f>F70</f>
        <v/>
      </c>
      <c r="K70" s="116">
        <f t="array" aca="1" ref="K70" ca="1">IFERROR(VLOOKUP(INDIRECT("RC[-1]",0),INDIRECT("Ans"&amp;INDIRECT("RC[-6]",0)&amp;"TBL"),2,FALSE),0)</f>
        <v>0</v>
      </c>
      <c r="L70" s="130"/>
      <c r="M70" s="431"/>
      <c r="N70" s="154" t="str">
        <f>J70</f>
        <v/>
      </c>
      <c r="O70" s="116">
        <f t="array" aca="1" ref="O70" ca="1">IFERROR(VLOOKUP(INDIRECT("RC[-1]",0),INDIRECT("Ans"&amp;INDIRECT("RC[-10]",0)&amp;"TBL"),2,FALSE),0)</f>
        <v>0</v>
      </c>
      <c r="P70" s="130"/>
      <c r="Q70" s="431"/>
      <c r="R70" s="154" t="str">
        <f>N70</f>
        <v/>
      </c>
      <c r="S70" s="116">
        <f t="array" aca="1" ref="S70" ca="1">IFERROR(VLOOKUP(INDIRECT("RC[-1]",0),INDIRECT("Ans"&amp;INDIRECT("RC[-14]",0)&amp;"TBL"),2,FALSE),0)</f>
        <v>0</v>
      </c>
      <c r="T70" s="130"/>
      <c r="U70" s="431"/>
      <c r="V70" s="154" t="str">
        <f>R70</f>
        <v/>
      </c>
      <c r="W70" s="116">
        <f t="array" aca="1" ref="W70" ca="1">IFERROR(VLOOKUP(INDIRECT("RC[-1]",0),INDIRECT("Ans"&amp;INDIRECT("RC[-18]",0)&amp;"TBL"),2,FALSE),0)</f>
        <v>0</v>
      </c>
      <c r="X70" s="130"/>
      <c r="Y70" s="431"/>
    </row>
    <row r="71" spans="1:25" ht="13.05" customHeight="1" x14ac:dyDescent="0.3">
      <c r="B71" s="150"/>
      <c r="C71" s="123"/>
      <c r="D71" s="124"/>
      <c r="E71" s="124"/>
      <c r="F71" s="124"/>
      <c r="G71" s="124"/>
      <c r="H71" s="124"/>
      <c r="I71" s="124"/>
      <c r="J71" s="124"/>
      <c r="K71" s="124"/>
      <c r="L71" s="124"/>
      <c r="M71" s="124"/>
      <c r="N71" s="124"/>
      <c r="O71" s="124"/>
      <c r="P71" s="124"/>
      <c r="Q71" s="124"/>
      <c r="R71" s="124"/>
      <c r="S71" s="124"/>
      <c r="T71" s="124"/>
      <c r="U71" s="124"/>
      <c r="V71" s="124"/>
      <c r="W71" s="124"/>
      <c r="X71" s="124"/>
      <c r="Y71" s="124"/>
    </row>
    <row r="72" spans="1:25" ht="28.05" customHeight="1" x14ac:dyDescent="0.3">
      <c r="B72" s="156" t="s">
        <v>101</v>
      </c>
      <c r="C72" s="156"/>
      <c r="D72" s="157"/>
      <c r="E72" s="157"/>
      <c r="F72" s="407" t="s">
        <v>199</v>
      </c>
      <c r="G72" s="341"/>
      <c r="H72" s="341"/>
      <c r="I72" s="341"/>
      <c r="J72" s="408" t="s">
        <v>200</v>
      </c>
      <c r="K72" s="341"/>
      <c r="L72" s="341"/>
      <c r="M72" s="406"/>
      <c r="N72" s="408" t="s">
        <v>201</v>
      </c>
      <c r="O72" s="341"/>
      <c r="P72" s="341"/>
      <c r="Q72" s="406"/>
      <c r="R72" s="408" t="s">
        <v>202</v>
      </c>
      <c r="S72" s="341"/>
      <c r="T72" s="341"/>
      <c r="U72" s="406"/>
      <c r="V72" s="408" t="s">
        <v>203</v>
      </c>
      <c r="W72" s="341"/>
      <c r="X72" s="341"/>
      <c r="Y72" s="406"/>
    </row>
    <row r="73" spans="1:25" x14ac:dyDescent="0.3">
      <c r="B73" s="158" t="s">
        <v>41</v>
      </c>
      <c r="C73" s="159" t="s">
        <v>42</v>
      </c>
      <c r="D73" s="158" t="s">
        <v>102</v>
      </c>
      <c r="E73" s="160"/>
      <c r="F73" s="161" t="s">
        <v>44</v>
      </c>
      <c r="G73" s="161"/>
      <c r="H73" s="162"/>
      <c r="I73" s="188" t="s">
        <v>46</v>
      </c>
      <c r="J73" s="161" t="s">
        <v>44</v>
      </c>
      <c r="K73" s="161"/>
      <c r="L73" s="162"/>
      <c r="M73" s="188" t="s">
        <v>46</v>
      </c>
      <c r="N73" s="161" t="s">
        <v>44</v>
      </c>
      <c r="O73" s="161"/>
      <c r="P73" s="162"/>
      <c r="Q73" s="188" t="s">
        <v>46</v>
      </c>
      <c r="R73" s="161" t="s">
        <v>44</v>
      </c>
      <c r="S73" s="161"/>
      <c r="T73" s="162"/>
      <c r="U73" s="188" t="s">
        <v>46</v>
      </c>
      <c r="V73" s="161" t="s">
        <v>44</v>
      </c>
      <c r="W73" s="161"/>
      <c r="X73" s="162"/>
      <c r="Y73" s="188" t="s">
        <v>46</v>
      </c>
    </row>
    <row r="74" spans="1:25" ht="13.05" customHeight="1" x14ac:dyDescent="0.3">
      <c r="A74" s="74" t="str">
        <f>Interview!A104</f>
        <v>I-SB-A-1-1</v>
      </c>
      <c r="B74" s="421" t="str">
        <f>VLOOKUP(A74,'imp-questions'!A:H,4,FALSE)</f>
        <v>ビルドのプロセス</v>
      </c>
      <c r="C74" s="163">
        <f>VLOOKUP(A74,'imp-questions'!A:H,5,FALSE)</f>
        <v>1</v>
      </c>
      <c r="D74" s="113" t="str">
        <f>VLOOKUP(A74,'imp-questions'!A:H,6,FALSE)</f>
        <v>完全なビルドプロセスは正式に記述されていますか?</v>
      </c>
      <c r="E74" s="114" t="str">
        <f>CHAR(65+VLOOKUP(A74,'imp-questions'!A:H,8,FALSE))</f>
        <v>A</v>
      </c>
      <c r="F74" s="125" t="str">
        <f>IF(ISBLANK(Interview!F104),"",Interview!F104)</f>
        <v/>
      </c>
      <c r="G74" s="116">
        <f t="array" aca="1" ref="G74" ca="1">IFERROR(VLOOKUP(INDIRECT("RC[-1]",0),INDIRECT("Ans"&amp;INDIRECT("RC[-2]",0)&amp;"TBL"),2,FALSE),0)</f>
        <v>0</v>
      </c>
      <c r="H74" s="135">
        <f ca="1">IFERROR(AVERAGE(G74,G78),0)</f>
        <v>0</v>
      </c>
      <c r="I74" s="434">
        <f ca="1">SUM(H74:H76)</f>
        <v>0</v>
      </c>
      <c r="J74" s="125" t="str">
        <f>F74</f>
        <v/>
      </c>
      <c r="K74" s="116">
        <f t="array" aca="1" ref="K74" ca="1">IFERROR(VLOOKUP(INDIRECT("RC[-1]",0),INDIRECT("Ans"&amp;INDIRECT("RC[-6]",0)&amp;"TBL"),2,FALSE),0)</f>
        <v>0</v>
      </c>
      <c r="L74" s="135">
        <f ca="1">IFERROR(AVERAGE(K74,K78),0)</f>
        <v>0</v>
      </c>
      <c r="M74" s="434">
        <f ca="1">SUM(L74:L76)</f>
        <v>0</v>
      </c>
      <c r="N74" s="125" t="str">
        <f>J74</f>
        <v/>
      </c>
      <c r="O74" s="116">
        <f t="array" aca="1" ref="O74" ca="1">IFERROR(VLOOKUP(INDIRECT("RC[-1]",0),INDIRECT("Ans"&amp;INDIRECT("RC[-10]",0)&amp;"TBL"),2,FALSE),0)</f>
        <v>0</v>
      </c>
      <c r="P74" s="135">
        <f ca="1">IFERROR(AVERAGE(O74,O78),0)</f>
        <v>0</v>
      </c>
      <c r="Q74" s="434">
        <f ca="1">SUM(P74:P76)</f>
        <v>0</v>
      </c>
      <c r="R74" s="154" t="str">
        <f>N74</f>
        <v/>
      </c>
      <c r="S74" s="116">
        <f t="array" aca="1" ref="S74" ca="1">IFERROR(VLOOKUP(INDIRECT("RC[-1]",0),INDIRECT("Ans"&amp;INDIRECT("RC[-14]",0)&amp;"TBL"),2,FALSE),0)</f>
        <v>0</v>
      </c>
      <c r="T74" s="135">
        <f ca="1">IFERROR(AVERAGE(S74,S78),0)</f>
        <v>0</v>
      </c>
      <c r="U74" s="434">
        <f ca="1">SUM(T74:T76)</f>
        <v>0</v>
      </c>
      <c r="V74" s="154" t="str">
        <f>R74</f>
        <v/>
      </c>
      <c r="W74" s="116">
        <f t="array" aca="1" ref="W74" ca="1">IFERROR(VLOOKUP(INDIRECT("RC[-1]",0),INDIRECT("Ans"&amp;INDIRECT("RC[-18]",0)&amp;"TBL"),2,FALSE),0)</f>
        <v>0</v>
      </c>
      <c r="X74" s="135">
        <f ca="1">IFERROR(AVERAGE(W74,W78),0)</f>
        <v>0</v>
      </c>
      <c r="Y74" s="434">
        <f ca="1">SUM(X74:X76)</f>
        <v>0</v>
      </c>
    </row>
    <row r="75" spans="1:25" ht="13.05" customHeight="1" x14ac:dyDescent="0.3">
      <c r="A75" s="74" t="str">
        <f>Interview!A106</f>
        <v>I-SB-A-2-1</v>
      </c>
      <c r="B75" s="414"/>
      <c r="C75" s="163">
        <f>VLOOKUP(A75,'imp-questions'!A:H,5,FALSE)</f>
        <v>2</v>
      </c>
      <c r="D75" s="113" t="str">
        <f>VLOOKUP(A75,'imp-questions'!A:H,6,FALSE)</f>
        <v>ビルドプロセスは完全に自動化されていますか?</v>
      </c>
      <c r="E75" s="114" t="str">
        <f>CHAR(65+VLOOKUP(A75,'imp-questions'!A:H,8,FALSE))</f>
        <v>A</v>
      </c>
      <c r="F75" s="125" t="str">
        <f>IF(ISBLANK(Interview!F106),"",Interview!F106)</f>
        <v/>
      </c>
      <c r="G75" s="116">
        <f t="array" aca="1" ref="G75" ca="1">IFERROR(VLOOKUP(INDIRECT("RC[-1]",0),INDIRECT("Ans"&amp;INDIRECT("RC[-2]",0)&amp;"TBL"),2,FALSE),0)</f>
        <v>0</v>
      </c>
      <c r="H75" s="135">
        <f ca="1">IFERROR(AVERAGE(G75,G79),0)</f>
        <v>0</v>
      </c>
      <c r="I75" s="428"/>
      <c r="J75" s="125" t="str">
        <f>F75</f>
        <v/>
      </c>
      <c r="K75" s="116">
        <f t="array" aca="1" ref="K75" ca="1">IFERROR(VLOOKUP(INDIRECT("RC[-1]",0),INDIRECT("Ans"&amp;INDIRECT("RC[-6]",0)&amp;"TBL"),2,FALSE),0)</f>
        <v>0</v>
      </c>
      <c r="L75" s="135">
        <f ca="1">IFERROR(AVERAGE(K75,K79),0)</f>
        <v>0</v>
      </c>
      <c r="M75" s="428"/>
      <c r="N75" s="125" t="str">
        <f>J75</f>
        <v/>
      </c>
      <c r="O75" s="116">
        <f t="array" aca="1" ref="O75" ca="1">IFERROR(VLOOKUP(INDIRECT("RC[-1]",0),INDIRECT("Ans"&amp;INDIRECT("RC[-10]",0)&amp;"TBL"),2,FALSE),0)</f>
        <v>0</v>
      </c>
      <c r="P75" s="135">
        <f ca="1">IFERROR(AVERAGE(O75,O79),0)</f>
        <v>0</v>
      </c>
      <c r="Q75" s="428"/>
      <c r="R75" s="154" t="str">
        <f>N75</f>
        <v/>
      </c>
      <c r="S75" s="116">
        <f t="array" aca="1" ref="S75" ca="1">IFERROR(VLOOKUP(INDIRECT("RC[-1]",0),INDIRECT("Ans"&amp;INDIRECT("RC[-14]",0)&amp;"TBL"),2,FALSE),0)</f>
        <v>0</v>
      </c>
      <c r="T75" s="135">
        <f ca="1">IFERROR(AVERAGE(S75,S79),0)</f>
        <v>0</v>
      </c>
      <c r="U75" s="428"/>
      <c r="V75" s="154" t="str">
        <f>R75</f>
        <v/>
      </c>
      <c r="W75" s="116">
        <f t="array" aca="1" ref="W75" ca="1">IFERROR(VLOOKUP(INDIRECT("RC[-1]",0),INDIRECT("Ans"&amp;INDIRECT("RC[-18]",0)&amp;"TBL"),2,FALSE),0)</f>
        <v>0</v>
      </c>
      <c r="X75" s="135">
        <f ca="1">IFERROR(AVERAGE(W75,W79),0)</f>
        <v>0</v>
      </c>
      <c r="Y75" s="428"/>
    </row>
    <row r="76" spans="1:25" ht="13.05" customHeight="1" x14ac:dyDescent="0.3">
      <c r="A76" s="74" t="str">
        <f>Interview!A108</f>
        <v>I-SB-A-3-1</v>
      </c>
      <c r="B76" s="415"/>
      <c r="C76" s="163">
        <f>VLOOKUP(A76,'imp-questions'!A:H,5,FALSE)</f>
        <v>3</v>
      </c>
      <c r="D76" s="120" t="str">
        <f>VLOOKUP(A76,'imp-questions'!A:H,6,FALSE)</f>
        <v>自動化されたセキュリティチェックをビルドプロセスで実施していますか?</v>
      </c>
      <c r="E76" s="114" t="str">
        <f>CHAR(65+VLOOKUP(A76,'imp-questions'!A:H,8,FALSE))</f>
        <v>A</v>
      </c>
      <c r="F76" s="125" t="str">
        <f>IF(ISBLANK(Interview!F108),"",Interview!F108)</f>
        <v/>
      </c>
      <c r="G76" s="116">
        <f t="array" aca="1" ref="G76" ca="1">IFERROR(VLOOKUP(INDIRECT("RC[-1]",0),INDIRECT("Ans"&amp;INDIRECT("RC[-2]",0)&amp;"TBL"),2,FALSE),0)</f>
        <v>0</v>
      </c>
      <c r="H76" s="135">
        <f ca="1">IFERROR(AVERAGE(G76,G80),0)</f>
        <v>0</v>
      </c>
      <c r="I76" s="428"/>
      <c r="J76" s="125" t="str">
        <f>F76</f>
        <v/>
      </c>
      <c r="K76" s="116">
        <f t="array" aca="1" ref="K76" ca="1">IFERROR(VLOOKUP(INDIRECT("RC[-1]",0),INDIRECT("Ans"&amp;INDIRECT("RC[-6]",0)&amp;"TBL"),2,FALSE),0)</f>
        <v>0</v>
      </c>
      <c r="L76" s="135">
        <f ca="1">IFERROR(AVERAGE(K76,K80),0)</f>
        <v>0</v>
      </c>
      <c r="M76" s="428"/>
      <c r="N76" s="125" t="str">
        <f>J76</f>
        <v/>
      </c>
      <c r="O76" s="116">
        <f t="array" aca="1" ref="O76" ca="1">IFERROR(VLOOKUP(INDIRECT("RC[-1]",0),INDIRECT("Ans"&amp;INDIRECT("RC[-10]",0)&amp;"TBL"),2,FALSE),0)</f>
        <v>0</v>
      </c>
      <c r="P76" s="135">
        <f ca="1">IFERROR(AVERAGE(O76,O80),0)</f>
        <v>0</v>
      </c>
      <c r="Q76" s="428"/>
      <c r="R76" s="154" t="str">
        <f>N76</f>
        <v/>
      </c>
      <c r="S76" s="116">
        <f t="array" aca="1" ref="S76" ca="1">IFERROR(VLOOKUP(INDIRECT("RC[-1]",0),INDIRECT("Ans"&amp;INDIRECT("RC[-14]",0)&amp;"TBL"),2,FALSE),0)</f>
        <v>0</v>
      </c>
      <c r="T76" s="135">
        <f ca="1">IFERROR(AVERAGE(S76,S80),0)</f>
        <v>0</v>
      </c>
      <c r="U76" s="428"/>
      <c r="V76" s="154" t="str">
        <f>R76</f>
        <v/>
      </c>
      <c r="W76" s="116">
        <f t="array" aca="1" ref="W76" ca="1">IFERROR(VLOOKUP(INDIRECT("RC[-1]",0),INDIRECT("Ans"&amp;INDIRECT("RC[-18]",0)&amp;"TBL"),2,FALSE),0)</f>
        <v>0</v>
      </c>
      <c r="X76" s="135">
        <f ca="1">IFERROR(AVERAGE(W76,W80),0)</f>
        <v>0</v>
      </c>
      <c r="Y76" s="428"/>
    </row>
    <row r="77" spans="1:25" ht="13.05" customHeight="1" x14ac:dyDescent="0.3">
      <c r="B77" s="122"/>
      <c r="C77" s="123"/>
      <c r="D77" s="124"/>
      <c r="E77" s="124"/>
      <c r="F77" s="124"/>
      <c r="G77" s="124"/>
      <c r="H77" s="124"/>
      <c r="I77" s="428"/>
      <c r="J77" s="124"/>
      <c r="K77" s="124"/>
      <c r="L77" s="124"/>
      <c r="M77" s="428"/>
      <c r="N77" s="124"/>
      <c r="O77" s="124"/>
      <c r="P77" s="124"/>
      <c r="Q77" s="428"/>
      <c r="R77" s="124"/>
      <c r="S77" s="124"/>
      <c r="T77" s="124"/>
      <c r="U77" s="428"/>
      <c r="V77" s="124"/>
      <c r="W77" s="124"/>
      <c r="X77" s="124"/>
      <c r="Y77" s="428"/>
    </row>
    <row r="78" spans="1:25" ht="13.05" customHeight="1" x14ac:dyDescent="0.3">
      <c r="A78" s="74" t="str">
        <f>Interview!A111</f>
        <v>I-SB-B-1-1</v>
      </c>
      <c r="B78" s="421" t="str">
        <f>VLOOKUP(A78,'imp-questions'!A:H,4,FALSE)</f>
        <v>ソフトウェアの依存関係</v>
      </c>
      <c r="C78" s="163">
        <f>VLOOKUP(A78,'imp-questions'!A:H,5,FALSE)</f>
        <v>1</v>
      </c>
      <c r="D78" s="113" t="str">
        <f>VLOOKUP(A78,'imp-questions'!A:H,6,FALSE)</f>
        <v>自社の依存関係について確かな知識がありますか?</v>
      </c>
      <c r="E78" s="114" t="str">
        <f>CHAR(65+VLOOKUP(A78,'imp-questions'!A:H,8,FALSE))</f>
        <v>A</v>
      </c>
      <c r="F78" s="125" t="str">
        <f>IF(ISBLANK(Interview!F111),"",Interview!F111)</f>
        <v/>
      </c>
      <c r="G78" s="116">
        <f t="array" aca="1" ref="G78" ca="1">IFERROR(VLOOKUP(INDIRECT("RC[-1]",0),INDIRECT("Ans"&amp;INDIRECT("RC[-2]",0)&amp;"TBL"),2,FALSE),0)</f>
        <v>0</v>
      </c>
      <c r="H78" s="130"/>
      <c r="I78" s="428"/>
      <c r="J78" s="125" t="str">
        <f>F78</f>
        <v/>
      </c>
      <c r="K78" s="116">
        <f t="array" aca="1" ref="K78" ca="1">IFERROR(VLOOKUP(INDIRECT("RC[-1]",0),INDIRECT("Ans"&amp;INDIRECT("RC[-6]",0)&amp;"TBL"),2,FALSE),0)</f>
        <v>0</v>
      </c>
      <c r="L78" s="130"/>
      <c r="M78" s="428"/>
      <c r="N78" s="125" t="str">
        <f>J78</f>
        <v/>
      </c>
      <c r="O78" s="116">
        <f t="array" aca="1" ref="O78" ca="1">IFERROR(VLOOKUP(INDIRECT("RC[-1]",0),INDIRECT("Ans"&amp;INDIRECT("RC[-10]",0)&amp;"TBL"),2,FALSE),0)</f>
        <v>0</v>
      </c>
      <c r="P78" s="130"/>
      <c r="Q78" s="428"/>
      <c r="R78" s="154" t="str">
        <f>N78</f>
        <v/>
      </c>
      <c r="S78" s="116">
        <f t="array" aca="1" ref="S78" ca="1">IFERROR(VLOOKUP(INDIRECT("RC[-1]",0),INDIRECT("Ans"&amp;INDIRECT("RC[-14]",0)&amp;"TBL"),2,FALSE),0)</f>
        <v>0</v>
      </c>
      <c r="T78" s="130"/>
      <c r="U78" s="428"/>
      <c r="V78" s="154" t="str">
        <f>R78</f>
        <v/>
      </c>
      <c r="W78" s="116">
        <f t="array" aca="1" ref="W78" ca="1">IFERROR(VLOOKUP(INDIRECT("RC[-1]",0),INDIRECT("Ans"&amp;INDIRECT("RC[-18]",0)&amp;"TBL"),2,FALSE),0)</f>
        <v>0</v>
      </c>
      <c r="X78" s="130"/>
      <c r="Y78" s="428"/>
    </row>
    <row r="79" spans="1:25" ht="13.05" customHeight="1" x14ac:dyDescent="0.3">
      <c r="A79" s="74" t="str">
        <f>Interview!A113</f>
        <v>I-SB-B-2-1</v>
      </c>
      <c r="B79" s="414"/>
      <c r="C79" s="163">
        <f>VLOOKUP(A79,'imp-questions'!A:H,5,FALSE)</f>
        <v>2</v>
      </c>
      <c r="D79" s="113" t="str">
        <f>VLOOKUP(A79,'imp-questions'!A:H,6,FALSE)</f>
        <v>サードパーティーの依存関係のリスクを正式なプロセスで処理していますか?</v>
      </c>
      <c r="E79" s="114" t="str">
        <f>CHAR(65+VLOOKUP(A79,'imp-questions'!A:H,8,FALSE))</f>
        <v>A</v>
      </c>
      <c r="F79" s="125" t="str">
        <f>IF(ISBLANK(Interview!F113),"",Interview!F113)</f>
        <v/>
      </c>
      <c r="G79" s="116">
        <f t="array" aca="1" ref="G79" ca="1">IFERROR(VLOOKUP(INDIRECT("RC[-1]",0),INDIRECT("Ans"&amp;INDIRECT("RC[-2]",0)&amp;"TBL"),2,FALSE),0)</f>
        <v>0</v>
      </c>
      <c r="H79" s="130"/>
      <c r="I79" s="428"/>
      <c r="J79" s="125" t="str">
        <f>F79</f>
        <v/>
      </c>
      <c r="K79" s="116">
        <f t="array" aca="1" ref="K79" ca="1">IFERROR(VLOOKUP(INDIRECT("RC[-1]",0),INDIRECT("Ans"&amp;INDIRECT("RC[-6]",0)&amp;"TBL"),2,FALSE),0)</f>
        <v>0</v>
      </c>
      <c r="L79" s="130"/>
      <c r="M79" s="428"/>
      <c r="N79" s="125" t="str">
        <f>J79</f>
        <v/>
      </c>
      <c r="O79" s="116">
        <f t="array" aca="1" ref="O79" ca="1">IFERROR(VLOOKUP(INDIRECT("RC[-1]",0),INDIRECT("Ans"&amp;INDIRECT("RC[-10]",0)&amp;"TBL"),2,FALSE),0)</f>
        <v>0</v>
      </c>
      <c r="P79" s="130"/>
      <c r="Q79" s="428"/>
      <c r="R79" s="154" t="str">
        <f>N79</f>
        <v/>
      </c>
      <c r="S79" s="116">
        <f t="array" aca="1" ref="S79" ca="1">IFERROR(VLOOKUP(INDIRECT("RC[-1]",0),INDIRECT("Ans"&amp;INDIRECT("RC[-14]",0)&amp;"TBL"),2,FALSE),0)</f>
        <v>0</v>
      </c>
      <c r="T79" s="130"/>
      <c r="U79" s="428"/>
      <c r="V79" s="154" t="str">
        <f>R79</f>
        <v/>
      </c>
      <c r="W79" s="116">
        <f t="array" aca="1" ref="W79" ca="1">IFERROR(VLOOKUP(INDIRECT("RC[-1]",0),INDIRECT("Ans"&amp;INDIRECT("RC[-18]",0)&amp;"TBL"),2,FALSE),0)</f>
        <v>0</v>
      </c>
      <c r="X79" s="130"/>
      <c r="Y79" s="428"/>
    </row>
    <row r="80" spans="1:25" ht="28.05" customHeight="1" x14ac:dyDescent="0.3">
      <c r="A80" s="74" t="str">
        <f>Interview!A115</f>
        <v>I-SB-B-3-1</v>
      </c>
      <c r="B80" s="415"/>
      <c r="C80" s="163">
        <f>VLOOKUP(A80,'imp-questions'!A:H,5,FALSE)</f>
        <v>3</v>
      </c>
      <c r="D80" s="120" t="str">
        <f>VLOOKUP(A80,'imp-questions'!A:H,6,FALSE)</f>
        <v>ソフトウェアが依存関係における脆弱性の影響を受ける場合に、ソフトウェアのビルドを防止していますか?</v>
      </c>
      <c r="E80" s="114" t="str">
        <f>CHAR(65+VLOOKUP(A80,'imp-questions'!A:H,8,FALSE))</f>
        <v>A</v>
      </c>
      <c r="F80" s="125" t="str">
        <f>IF(ISBLANK(Interview!F115),"",Interview!F115)</f>
        <v/>
      </c>
      <c r="G80" s="116">
        <f t="array" aca="1" ref="G80" ca="1">IFERROR(VLOOKUP(INDIRECT("RC[-1]",0),INDIRECT("Ans"&amp;INDIRECT("RC[-2]",0)&amp;"TBL"),2,FALSE),0)</f>
        <v>0</v>
      </c>
      <c r="H80" s="130"/>
      <c r="I80" s="429"/>
      <c r="J80" s="125" t="str">
        <f>F80</f>
        <v/>
      </c>
      <c r="K80" s="116">
        <f t="array" aca="1" ref="K80" ca="1">IFERROR(VLOOKUP(INDIRECT("RC[-1]",0),INDIRECT("Ans"&amp;INDIRECT("RC[-6]",0)&amp;"TBL"),2,FALSE),0)</f>
        <v>0</v>
      </c>
      <c r="L80" s="130"/>
      <c r="M80" s="429"/>
      <c r="N80" s="125" t="str">
        <f>J80</f>
        <v/>
      </c>
      <c r="O80" s="116">
        <f t="array" aca="1" ref="O80" ca="1">IFERROR(VLOOKUP(INDIRECT("RC[-1]",0),INDIRECT("Ans"&amp;INDIRECT("RC[-10]",0)&amp;"TBL"),2,FALSE),0)</f>
        <v>0</v>
      </c>
      <c r="P80" s="130"/>
      <c r="Q80" s="429"/>
      <c r="R80" s="154" t="str">
        <f>N80</f>
        <v/>
      </c>
      <c r="S80" s="116">
        <f t="array" aca="1" ref="S80" ca="1">IFERROR(VLOOKUP(INDIRECT("RC[-1]",0),INDIRECT("Ans"&amp;INDIRECT("RC[-14]",0)&amp;"TBL"),2,FALSE),0)</f>
        <v>0</v>
      </c>
      <c r="T80" s="130"/>
      <c r="U80" s="429"/>
      <c r="V80" s="154" t="str">
        <f>R80</f>
        <v/>
      </c>
      <c r="W80" s="116">
        <f t="array" aca="1" ref="W80" ca="1">IFERROR(VLOOKUP(INDIRECT("RC[-1]",0),INDIRECT("Ans"&amp;INDIRECT("RC[-18]",0)&amp;"TBL"),2,FALSE),0)</f>
        <v>0</v>
      </c>
      <c r="X80" s="130"/>
      <c r="Y80" s="429"/>
    </row>
    <row r="81" spans="1:25" ht="13.05" customHeight="1" x14ac:dyDescent="0.3">
      <c r="B81" s="122"/>
      <c r="C81" s="123"/>
      <c r="D81" s="124"/>
      <c r="E81" s="124"/>
      <c r="F81" s="124"/>
      <c r="G81" s="124"/>
      <c r="H81" s="124"/>
      <c r="I81" s="124"/>
      <c r="J81" s="124"/>
      <c r="K81" s="124"/>
      <c r="L81" s="124"/>
      <c r="M81" s="124"/>
      <c r="N81" s="124"/>
      <c r="O81" s="124"/>
      <c r="P81" s="124"/>
      <c r="Q81" s="124"/>
      <c r="R81" s="124"/>
      <c r="S81" s="124"/>
      <c r="T81" s="124"/>
      <c r="U81" s="124"/>
      <c r="V81" s="124"/>
      <c r="W81" s="124"/>
      <c r="X81" s="124"/>
      <c r="Y81" s="124"/>
    </row>
    <row r="82" spans="1:25" x14ac:dyDescent="0.3">
      <c r="B82" s="158" t="s">
        <v>41</v>
      </c>
      <c r="C82" s="159" t="s">
        <v>42</v>
      </c>
      <c r="D82" s="164" t="s">
        <v>111</v>
      </c>
      <c r="E82" s="165"/>
      <c r="F82" s="166" t="s">
        <v>44</v>
      </c>
      <c r="G82" s="166"/>
      <c r="H82" s="167"/>
      <c r="I82" s="188" t="s">
        <v>46</v>
      </c>
      <c r="J82" s="166" t="s">
        <v>44</v>
      </c>
      <c r="K82" s="166"/>
      <c r="L82" s="167"/>
      <c r="M82" s="188" t="s">
        <v>46</v>
      </c>
      <c r="N82" s="166" t="s">
        <v>44</v>
      </c>
      <c r="O82" s="166"/>
      <c r="P82" s="167"/>
      <c r="Q82" s="188" t="s">
        <v>46</v>
      </c>
      <c r="R82" s="166" t="s">
        <v>44</v>
      </c>
      <c r="S82" s="166"/>
      <c r="T82" s="167"/>
      <c r="U82" s="188" t="s">
        <v>46</v>
      </c>
      <c r="V82" s="166" t="s">
        <v>44</v>
      </c>
      <c r="W82" s="166"/>
      <c r="X82" s="167"/>
      <c r="Y82" s="188" t="s">
        <v>46</v>
      </c>
    </row>
    <row r="83" spans="1:25" ht="13.05" customHeight="1" x14ac:dyDescent="0.3">
      <c r="A83" s="74" t="str">
        <f>Interview!A118</f>
        <v>I-SD-A-1-1</v>
      </c>
      <c r="B83" s="421" t="str">
        <f>VLOOKUP(A83,'imp-questions'!A:H,4,FALSE)</f>
        <v>デプロイのプロセス</v>
      </c>
      <c r="C83" s="163">
        <f>VLOOKUP(A83,'imp-questions'!A:H,5,FALSE)</f>
        <v>1</v>
      </c>
      <c r="D83" s="113" t="str">
        <f>VLOOKUP(A83,'imp-questions'!A:H,6,FALSE)</f>
        <v>反復可能なデプロイプロセスを使用していますか?</v>
      </c>
      <c r="E83" s="114" t="str">
        <f>CHAR(65+VLOOKUP(A83,'imp-questions'!A:H,8,FALSE))</f>
        <v>A</v>
      </c>
      <c r="F83" s="125" t="str">
        <f>IF(ISBLANK(Interview!F118),"",Interview!F118)</f>
        <v/>
      </c>
      <c r="G83" s="116">
        <f t="array" aca="1" ref="G83" ca="1">IFERROR(VLOOKUP(INDIRECT("RC[-1]",0),INDIRECT("Ans"&amp;INDIRECT("RC[-2]",0)&amp;"TBL"),2,FALSE),0)</f>
        <v>0</v>
      </c>
      <c r="H83" s="135">
        <f ca="1">IFERROR(AVERAGE(G83,G87),0)</f>
        <v>0</v>
      </c>
      <c r="I83" s="434">
        <f ca="1">SUM(H83:H85)</f>
        <v>0</v>
      </c>
      <c r="J83" s="125" t="str">
        <f>F83</f>
        <v/>
      </c>
      <c r="K83" s="116">
        <f t="array" aca="1" ref="K83" ca="1">IFERROR(VLOOKUP(INDIRECT("RC[-1]",0),INDIRECT("Ans"&amp;INDIRECT("RC[-6]",0)&amp;"TBL"),2,FALSE),0)</f>
        <v>0</v>
      </c>
      <c r="L83" s="135">
        <f ca="1">IFERROR(AVERAGE(K83,K87),0)</f>
        <v>0</v>
      </c>
      <c r="M83" s="434">
        <f ca="1">SUM(L83:L85)</f>
        <v>0</v>
      </c>
      <c r="N83" s="125" t="str">
        <f>J83</f>
        <v/>
      </c>
      <c r="O83" s="116">
        <f t="array" aca="1" ref="O83" ca="1">IFERROR(VLOOKUP(INDIRECT("RC[-1]",0),INDIRECT("Ans"&amp;INDIRECT("RC[-10]",0)&amp;"TBL"),2,FALSE),0)</f>
        <v>0</v>
      </c>
      <c r="P83" s="135">
        <f ca="1">IFERROR(AVERAGE(O83,O87),0)</f>
        <v>0</v>
      </c>
      <c r="Q83" s="434">
        <f ca="1">SUM(P83:P85)</f>
        <v>0</v>
      </c>
      <c r="R83" s="154" t="str">
        <f>N83</f>
        <v/>
      </c>
      <c r="S83" s="116">
        <f t="array" aca="1" ref="S83" ca="1">IFERROR(VLOOKUP(INDIRECT("RC[-1]",0),INDIRECT("Ans"&amp;INDIRECT("RC[-14]",0)&amp;"TBL"),2,FALSE),0)</f>
        <v>0</v>
      </c>
      <c r="T83" s="135">
        <f ca="1">IFERROR(AVERAGE(S83,S87),0)</f>
        <v>0</v>
      </c>
      <c r="U83" s="434">
        <f ca="1">SUM(T83:T85)</f>
        <v>0</v>
      </c>
      <c r="V83" s="154" t="str">
        <f>R83</f>
        <v/>
      </c>
      <c r="W83" s="116">
        <f t="array" aca="1" ref="W83" ca="1">IFERROR(VLOOKUP(INDIRECT("RC[-1]",0),INDIRECT("Ans"&amp;INDIRECT("RC[-18]",0)&amp;"TBL"),2,FALSE),0)</f>
        <v>0</v>
      </c>
      <c r="X83" s="135">
        <f ca="1">IFERROR(AVERAGE(W83,W87),0)</f>
        <v>0</v>
      </c>
      <c r="Y83" s="434">
        <f ca="1">SUM(X83:X85)</f>
        <v>0</v>
      </c>
    </row>
    <row r="84" spans="1:25" ht="13.05" customHeight="1" x14ac:dyDescent="0.3">
      <c r="A84" s="74" t="str">
        <f>Interview!A120</f>
        <v>I-SD-A-2-1</v>
      </c>
      <c r="B84" s="414"/>
      <c r="C84" s="163">
        <f>VLOOKUP(A84,'imp-questions'!A:H,5,FALSE)</f>
        <v>2</v>
      </c>
      <c r="D84" s="113" t="str">
        <f>VLOOKUP(A84,'imp-questions'!A:H,6,FALSE)</f>
        <v>デプロイプロセスは自動化されており、セキュリティチェックが実施されていますか?</v>
      </c>
      <c r="E84" s="114" t="str">
        <f>CHAR(65+VLOOKUP(A84,'imp-questions'!A:H,8,FALSE))</f>
        <v>A</v>
      </c>
      <c r="F84" s="125" t="str">
        <f>IF(ISBLANK(Interview!F120),"",Interview!F120)</f>
        <v/>
      </c>
      <c r="G84" s="116">
        <f t="array" aca="1" ref="G84" ca="1">IFERROR(VLOOKUP(INDIRECT("RC[-1]",0),INDIRECT("Ans"&amp;INDIRECT("RC[-2]",0)&amp;"TBL"),2,FALSE),0)</f>
        <v>0</v>
      </c>
      <c r="H84" s="135">
        <f ca="1">IFERROR(AVERAGE(G84,G88),0)</f>
        <v>0</v>
      </c>
      <c r="I84" s="428"/>
      <c r="J84" s="125" t="str">
        <f>F84</f>
        <v/>
      </c>
      <c r="K84" s="116">
        <f t="array" aca="1" ref="K84" ca="1">IFERROR(VLOOKUP(INDIRECT("RC[-1]",0),INDIRECT("Ans"&amp;INDIRECT("RC[-6]",0)&amp;"TBL"),2,FALSE),0)</f>
        <v>0</v>
      </c>
      <c r="L84" s="135">
        <f ca="1">IFERROR(AVERAGE(K84,K88),0)</f>
        <v>0</v>
      </c>
      <c r="M84" s="428"/>
      <c r="N84" s="125" t="str">
        <f>J84</f>
        <v/>
      </c>
      <c r="O84" s="116">
        <f t="array" aca="1" ref="O84" ca="1">IFERROR(VLOOKUP(INDIRECT("RC[-1]",0),INDIRECT("Ans"&amp;INDIRECT("RC[-10]",0)&amp;"TBL"),2,FALSE),0)</f>
        <v>0</v>
      </c>
      <c r="P84" s="135">
        <f ca="1">IFERROR(AVERAGE(O84,O88),0)</f>
        <v>0</v>
      </c>
      <c r="Q84" s="428"/>
      <c r="R84" s="154" t="str">
        <f>N84</f>
        <v/>
      </c>
      <c r="S84" s="116">
        <f t="array" aca="1" ref="S84" ca="1">IFERROR(VLOOKUP(INDIRECT("RC[-1]",0),INDIRECT("Ans"&amp;INDIRECT("RC[-14]",0)&amp;"TBL"),2,FALSE),0)</f>
        <v>0</v>
      </c>
      <c r="T84" s="135">
        <f ca="1">IFERROR(AVERAGE(S84,S88),0)</f>
        <v>0</v>
      </c>
      <c r="U84" s="428"/>
      <c r="V84" s="154" t="str">
        <f>R84</f>
        <v/>
      </c>
      <c r="W84" s="116">
        <f t="array" aca="1" ref="W84" ca="1">IFERROR(VLOOKUP(INDIRECT("RC[-1]",0),INDIRECT("Ans"&amp;INDIRECT("RC[-18]",0)&amp;"TBL"),2,FALSE),0)</f>
        <v>0</v>
      </c>
      <c r="X84" s="135">
        <f ca="1">IFERROR(AVERAGE(W84,W88),0)</f>
        <v>0</v>
      </c>
      <c r="Y84" s="428"/>
    </row>
    <row r="85" spans="1:25" ht="13.05" customHeight="1" x14ac:dyDescent="0.3">
      <c r="A85" s="74" t="str">
        <f>Interview!A122</f>
        <v>I-SD-A-3-1</v>
      </c>
      <c r="B85" s="415"/>
      <c r="C85" s="163">
        <f>VLOOKUP(A85,'imp-questions'!A:H,5,FALSE)</f>
        <v>3</v>
      </c>
      <c r="D85" s="120" t="str">
        <f>VLOOKUP(A85,'imp-questions'!A:H,6,FALSE)</f>
        <v>デプロイされたアーティファクトの整合性を一貫して検証していますか?</v>
      </c>
      <c r="E85" s="114" t="str">
        <f>CHAR(65+VLOOKUP(A85,'imp-questions'!A:H,8,FALSE))</f>
        <v>A</v>
      </c>
      <c r="F85" s="125" t="str">
        <f>IF(ISBLANK(Interview!F122),"",Interview!F122)</f>
        <v/>
      </c>
      <c r="G85" s="116">
        <f t="array" aca="1" ref="G85" ca="1">IFERROR(VLOOKUP(INDIRECT("RC[-1]",0),INDIRECT("Ans"&amp;INDIRECT("RC[-2]",0)&amp;"TBL"),2,FALSE),0)</f>
        <v>0</v>
      </c>
      <c r="H85" s="135">
        <f ca="1">IFERROR(AVERAGE(G85,G89),0)</f>
        <v>0</v>
      </c>
      <c r="I85" s="428"/>
      <c r="J85" s="125" t="str">
        <f>F85</f>
        <v/>
      </c>
      <c r="K85" s="116">
        <f t="array" aca="1" ref="K85" ca="1">IFERROR(VLOOKUP(INDIRECT("RC[-1]",0),INDIRECT("Ans"&amp;INDIRECT("RC[-6]",0)&amp;"TBL"),2,FALSE),0)</f>
        <v>0</v>
      </c>
      <c r="L85" s="135">
        <f ca="1">IFERROR(AVERAGE(K85,K89),0)</f>
        <v>0</v>
      </c>
      <c r="M85" s="428"/>
      <c r="N85" s="125" t="str">
        <f>J85</f>
        <v/>
      </c>
      <c r="O85" s="116">
        <f t="array" aca="1" ref="O85" ca="1">IFERROR(VLOOKUP(INDIRECT("RC[-1]",0),INDIRECT("Ans"&amp;INDIRECT("RC[-10]",0)&amp;"TBL"),2,FALSE),0)</f>
        <v>0</v>
      </c>
      <c r="P85" s="135">
        <f ca="1">IFERROR(AVERAGE(O85,O89),0)</f>
        <v>0</v>
      </c>
      <c r="Q85" s="428"/>
      <c r="R85" s="154" t="str">
        <f>N85</f>
        <v/>
      </c>
      <c r="S85" s="116">
        <f t="array" aca="1" ref="S85" ca="1">IFERROR(VLOOKUP(INDIRECT("RC[-1]",0),INDIRECT("Ans"&amp;INDIRECT("RC[-14]",0)&amp;"TBL"),2,FALSE),0)</f>
        <v>0</v>
      </c>
      <c r="T85" s="135">
        <f ca="1">IFERROR(AVERAGE(S85,S89),0)</f>
        <v>0</v>
      </c>
      <c r="U85" s="428"/>
      <c r="V85" s="154" t="str">
        <f>R85</f>
        <v/>
      </c>
      <c r="W85" s="116">
        <f t="array" aca="1" ref="W85" ca="1">IFERROR(VLOOKUP(INDIRECT("RC[-1]",0),INDIRECT("Ans"&amp;INDIRECT("RC[-18]",0)&amp;"TBL"),2,FALSE),0)</f>
        <v>0</v>
      </c>
      <c r="X85" s="135">
        <f ca="1">IFERROR(AVERAGE(W85,W89),0)</f>
        <v>0</v>
      </c>
      <c r="Y85" s="428"/>
    </row>
    <row r="86" spans="1:25" ht="13.05" customHeight="1" x14ac:dyDescent="0.3">
      <c r="B86" s="122"/>
      <c r="C86" s="123"/>
      <c r="D86" s="124"/>
      <c r="E86" s="124"/>
      <c r="F86" s="124"/>
      <c r="G86" s="124"/>
      <c r="H86" s="124"/>
      <c r="I86" s="428"/>
      <c r="J86" s="124"/>
      <c r="K86" s="124"/>
      <c r="L86" s="124"/>
      <c r="M86" s="428"/>
      <c r="N86" s="124"/>
      <c r="O86" s="124"/>
      <c r="P86" s="124"/>
      <c r="Q86" s="428"/>
      <c r="R86" s="124"/>
      <c r="S86" s="124"/>
      <c r="T86" s="124"/>
      <c r="U86" s="428"/>
      <c r="V86" s="124"/>
      <c r="W86" s="124"/>
      <c r="X86" s="124"/>
      <c r="Y86" s="428"/>
    </row>
    <row r="87" spans="1:25" ht="28.05" customHeight="1" x14ac:dyDescent="0.3">
      <c r="A87" s="74" t="str">
        <f>Interview!A125</f>
        <v>I-SD-B-1-1</v>
      </c>
      <c r="B87" s="421" t="str">
        <f>VLOOKUP(A87,'imp-questions'!A:H,4,FALSE)</f>
        <v>秘密情報の管理</v>
      </c>
      <c r="C87" s="163">
        <f>VLOOKUP(A87,'imp-questions'!A:H,5,FALSE)</f>
        <v>1</v>
      </c>
      <c r="D87" s="113" t="str">
        <f>VLOOKUP(A87,'imp-questions'!A:H,6,FALSE)</f>
        <v>最小特権の原則に従って、アプリケーションの秘密情報へのアクセスを制限していますか?</v>
      </c>
      <c r="E87" s="114" t="str">
        <f>CHAR(65+VLOOKUP(A87,'imp-questions'!A:H,8,FALSE))</f>
        <v>A</v>
      </c>
      <c r="F87" s="125" t="str">
        <f>IF(ISBLANK(Interview!F125),"",Interview!F125)</f>
        <v/>
      </c>
      <c r="G87" s="116">
        <f t="array" aca="1" ref="G87" ca="1">IFERROR(VLOOKUP(INDIRECT("RC[-1]",0),INDIRECT("Ans"&amp;INDIRECT("RC[-2]",0)&amp;"TBL"),2,FALSE),0)</f>
        <v>0</v>
      </c>
      <c r="H87" s="130"/>
      <c r="I87" s="428"/>
      <c r="J87" s="125" t="str">
        <f>F87</f>
        <v/>
      </c>
      <c r="K87" s="116">
        <f t="array" aca="1" ref="K87" ca="1">IFERROR(VLOOKUP(INDIRECT("RC[-1]",0),INDIRECT("Ans"&amp;INDIRECT("RC[-6]",0)&amp;"TBL"),2,FALSE),0)</f>
        <v>0</v>
      </c>
      <c r="L87" s="130"/>
      <c r="M87" s="428"/>
      <c r="N87" s="125" t="str">
        <f>J87</f>
        <v/>
      </c>
      <c r="O87" s="116">
        <f t="array" aca="1" ref="O87" ca="1">IFERROR(VLOOKUP(INDIRECT("RC[-1]",0),INDIRECT("Ans"&amp;INDIRECT("RC[-10]",0)&amp;"TBL"),2,FALSE),0)</f>
        <v>0</v>
      </c>
      <c r="P87" s="130"/>
      <c r="Q87" s="428"/>
      <c r="R87" s="154" t="str">
        <f>N87</f>
        <v/>
      </c>
      <c r="S87" s="116">
        <f t="array" aca="1" ref="S87" ca="1">IFERROR(VLOOKUP(INDIRECT("RC[-1]",0),INDIRECT("Ans"&amp;INDIRECT("RC[-14]",0)&amp;"TBL"),2,FALSE),0)</f>
        <v>0</v>
      </c>
      <c r="T87" s="130"/>
      <c r="U87" s="428"/>
      <c r="V87" s="154" t="str">
        <f>R87</f>
        <v/>
      </c>
      <c r="W87" s="116">
        <f t="array" aca="1" ref="W87" ca="1">IFERROR(VLOOKUP(INDIRECT("RC[-1]",0),INDIRECT("Ans"&amp;INDIRECT("RC[-18]",0)&amp;"TBL"),2,FALSE),0)</f>
        <v>0</v>
      </c>
      <c r="X87" s="130"/>
      <c r="Y87" s="428"/>
    </row>
    <row r="88" spans="1:25" ht="25.95" customHeight="1" x14ac:dyDescent="0.3">
      <c r="A88" s="74" t="str">
        <f>Interview!A127</f>
        <v>I-SD-B-2-1</v>
      </c>
      <c r="B88" s="414"/>
      <c r="C88" s="163">
        <f>VLOOKUP(A88,'imp-questions'!A:H,5,FALSE)</f>
        <v>2</v>
      </c>
      <c r="D88" s="113" t="str">
        <f>VLOOKUP(A88,'imp-questions'!A:H,6,FALSE)</f>
        <v>デプロイにおいて、本番環境の秘密情報を構成ファイルに入れていますか?</v>
      </c>
      <c r="E88" s="114" t="str">
        <f>CHAR(65+VLOOKUP(A88,'imp-questions'!A:H,8,FALSE))</f>
        <v>A</v>
      </c>
      <c r="F88" s="125" t="str">
        <f>IF(ISBLANK(Interview!F127),"",Interview!F127)</f>
        <v/>
      </c>
      <c r="G88" s="116">
        <f t="array" aca="1" ref="G88" ca="1">IFERROR(VLOOKUP(INDIRECT("RC[-1]",0),INDIRECT("Ans"&amp;INDIRECT("RC[-2]",0)&amp;"TBL"),2,FALSE),0)</f>
        <v>0</v>
      </c>
      <c r="H88" s="130"/>
      <c r="I88" s="428"/>
      <c r="J88" s="125" t="str">
        <f>F88</f>
        <v/>
      </c>
      <c r="K88" s="116">
        <f t="array" aca="1" ref="K88" ca="1">IFERROR(VLOOKUP(INDIRECT("RC[-1]",0),INDIRECT("Ans"&amp;INDIRECT("RC[-6]",0)&amp;"TBL"),2,FALSE),0)</f>
        <v>0</v>
      </c>
      <c r="L88" s="130"/>
      <c r="M88" s="428"/>
      <c r="N88" s="125" t="str">
        <f>J88</f>
        <v/>
      </c>
      <c r="O88" s="116">
        <f t="array" aca="1" ref="O88" ca="1">IFERROR(VLOOKUP(INDIRECT("RC[-1]",0),INDIRECT("Ans"&amp;INDIRECT("RC[-10]",0)&amp;"TBL"),2,FALSE),0)</f>
        <v>0</v>
      </c>
      <c r="P88" s="130"/>
      <c r="Q88" s="428"/>
      <c r="R88" s="154" t="str">
        <f>N88</f>
        <v/>
      </c>
      <c r="S88" s="116">
        <f t="array" aca="1" ref="S88" ca="1">IFERROR(VLOOKUP(INDIRECT("RC[-1]",0),INDIRECT("Ans"&amp;INDIRECT("RC[-14]",0)&amp;"TBL"),2,FALSE),0)</f>
        <v>0</v>
      </c>
      <c r="T88" s="130"/>
      <c r="U88" s="428"/>
      <c r="V88" s="154" t="str">
        <f>R88</f>
        <v/>
      </c>
      <c r="W88" s="116">
        <f t="array" aca="1" ref="W88" ca="1">IFERROR(VLOOKUP(INDIRECT("RC[-1]",0),INDIRECT("Ans"&amp;INDIRECT("RC[-18]",0)&amp;"TBL"),2,FALSE),0)</f>
        <v>0</v>
      </c>
      <c r="X88" s="130"/>
      <c r="Y88" s="428"/>
    </row>
    <row r="89" spans="1:25" ht="13.05" customHeight="1" x14ac:dyDescent="0.3">
      <c r="A89" s="74" t="str">
        <f>Interview!A129</f>
        <v>I-SD-B-3-1</v>
      </c>
      <c r="B89" s="415"/>
      <c r="C89" s="163">
        <f>VLOOKUP(A89,'imp-questions'!A:H,5,FALSE)</f>
        <v>3</v>
      </c>
      <c r="D89" s="120" t="str">
        <f>VLOOKUP(A89,'imp-questions'!A:H,6,FALSE)</f>
        <v>アプリケーションの秘密情報に対して適切なライフサイクル管理を実践していますか?</v>
      </c>
      <c r="E89" s="114" t="str">
        <f>CHAR(65+VLOOKUP(A89,'imp-questions'!A:H,8,FALSE))</f>
        <v>A</v>
      </c>
      <c r="F89" s="125" t="str">
        <f>IF(ISBLANK(Interview!F129),"",Interview!F129)</f>
        <v/>
      </c>
      <c r="G89" s="116">
        <f t="array" aca="1" ref="G89" ca="1">IFERROR(VLOOKUP(INDIRECT("RC[-1]",0),INDIRECT("Ans"&amp;INDIRECT("RC[-2]",0)&amp;"TBL"),2,FALSE),0)</f>
        <v>0</v>
      </c>
      <c r="H89" s="130"/>
      <c r="I89" s="429"/>
      <c r="J89" s="125" t="str">
        <f>F89</f>
        <v/>
      </c>
      <c r="K89" s="116">
        <f t="array" aca="1" ref="K89" ca="1">IFERROR(VLOOKUP(INDIRECT("RC[-1]",0),INDIRECT("Ans"&amp;INDIRECT("RC[-6]",0)&amp;"TBL"),2,FALSE),0)</f>
        <v>0</v>
      </c>
      <c r="L89" s="130"/>
      <c r="M89" s="429"/>
      <c r="N89" s="125" t="str">
        <f>J89</f>
        <v/>
      </c>
      <c r="O89" s="116">
        <f t="array" aca="1" ref="O89" ca="1">IFERROR(VLOOKUP(INDIRECT("RC[-1]",0),INDIRECT("Ans"&amp;INDIRECT("RC[-10]",0)&amp;"TBL"),2,FALSE),0)</f>
        <v>0</v>
      </c>
      <c r="P89" s="130"/>
      <c r="Q89" s="429"/>
      <c r="R89" s="154" t="str">
        <f>N89</f>
        <v/>
      </c>
      <c r="S89" s="116">
        <f t="array" aca="1" ref="S89" ca="1">IFERROR(VLOOKUP(INDIRECT("RC[-1]",0),INDIRECT("Ans"&amp;INDIRECT("RC[-14]",0)&amp;"TBL"),2,FALSE),0)</f>
        <v>0</v>
      </c>
      <c r="T89" s="130"/>
      <c r="U89" s="429"/>
      <c r="V89" s="154" t="str">
        <f>R89</f>
        <v/>
      </c>
      <c r="W89" s="116">
        <f t="array" aca="1" ref="W89" ca="1">IFERROR(VLOOKUP(INDIRECT("RC[-1]",0),INDIRECT("Ans"&amp;INDIRECT("RC[-18]",0)&amp;"TBL"),2,FALSE),0)</f>
        <v>0</v>
      </c>
      <c r="X89" s="130"/>
      <c r="Y89" s="429"/>
    </row>
    <row r="90" spans="1:25" ht="13.05" customHeight="1" x14ac:dyDescent="0.3">
      <c r="B90" s="122"/>
      <c r="C90" s="123"/>
      <c r="D90" s="124"/>
      <c r="E90" s="124"/>
      <c r="F90" s="124"/>
      <c r="G90" s="124"/>
      <c r="H90" s="124"/>
      <c r="I90" s="124"/>
      <c r="J90" s="124"/>
      <c r="K90" s="124"/>
      <c r="L90" s="124"/>
      <c r="M90" s="124"/>
      <c r="N90" s="124"/>
      <c r="O90" s="124"/>
      <c r="P90" s="124"/>
      <c r="Q90" s="124"/>
      <c r="R90" s="124"/>
      <c r="S90" s="124"/>
      <c r="T90" s="124"/>
      <c r="U90" s="124"/>
      <c r="V90" s="124"/>
      <c r="W90" s="124"/>
      <c r="X90" s="124"/>
      <c r="Y90" s="124"/>
    </row>
    <row r="91" spans="1:25" x14ac:dyDescent="0.3">
      <c r="B91" s="158" t="s">
        <v>41</v>
      </c>
      <c r="C91" s="159" t="s">
        <v>42</v>
      </c>
      <c r="D91" s="164" t="s">
        <v>120</v>
      </c>
      <c r="E91" s="165"/>
      <c r="F91" s="166" t="s">
        <v>44</v>
      </c>
      <c r="G91" s="166"/>
      <c r="H91" s="167"/>
      <c r="I91" s="188" t="s">
        <v>46</v>
      </c>
      <c r="J91" s="166" t="s">
        <v>44</v>
      </c>
      <c r="K91" s="166"/>
      <c r="L91" s="167"/>
      <c r="M91" s="188" t="s">
        <v>46</v>
      </c>
      <c r="N91" s="166" t="s">
        <v>44</v>
      </c>
      <c r="O91" s="166"/>
      <c r="P91" s="167"/>
      <c r="Q91" s="188" t="s">
        <v>46</v>
      </c>
      <c r="R91" s="166" t="s">
        <v>44</v>
      </c>
      <c r="S91" s="166"/>
      <c r="T91" s="167"/>
      <c r="U91" s="188" t="s">
        <v>46</v>
      </c>
      <c r="V91" s="166" t="s">
        <v>44</v>
      </c>
      <c r="W91" s="166"/>
      <c r="X91" s="167"/>
      <c r="Y91" s="188" t="s">
        <v>46</v>
      </c>
    </row>
    <row r="92" spans="1:25" ht="13.05" customHeight="1" x14ac:dyDescent="0.3">
      <c r="A92" s="74" t="str">
        <f>Interview!A132</f>
        <v>I-DM-A-1-1</v>
      </c>
      <c r="B92" s="421" t="str">
        <f>VLOOKUP(A92,'imp-questions'!A:H,4,FALSE)</f>
        <v>不具合の追跡</v>
      </c>
      <c r="C92" s="163">
        <f>VLOOKUP(A92,'imp-questions'!A:H,5,FALSE)</f>
        <v>1</v>
      </c>
      <c r="D92" s="113" t="str">
        <f>VLOOKUP(A92,'imp-questions'!A:H,6,FALSE)</f>
        <v>アクセス可能な場所で既知のセキュリティ上の不具合をすべて追跡していますか?</v>
      </c>
      <c r="E92" s="114" t="str">
        <f>CHAR(65+VLOOKUP(A92,'imp-questions'!A:H,8,FALSE))</f>
        <v>A</v>
      </c>
      <c r="F92" s="125" t="str">
        <f>IF(ISBLANK(Interview!F132),"",Interview!F132)</f>
        <v/>
      </c>
      <c r="G92" s="116">
        <f t="array" aca="1" ref="G92" ca="1">IFERROR(VLOOKUP(INDIRECT("RC[-1]",0),INDIRECT("Ans"&amp;INDIRECT("RC[-2]",0)&amp;"TBL"),2,FALSE),0)</f>
        <v>0</v>
      </c>
      <c r="H92" s="135">
        <f ca="1">IFERROR(AVERAGE(G92,G96),0)</f>
        <v>0</v>
      </c>
      <c r="I92" s="435">
        <f ca="1">SUM(H92:H94)</f>
        <v>0</v>
      </c>
      <c r="J92" s="125" t="str">
        <f>F92</f>
        <v/>
      </c>
      <c r="K92" s="116">
        <f t="array" aca="1" ref="K92" ca="1">IFERROR(VLOOKUP(INDIRECT("RC[-1]",0),INDIRECT("Ans"&amp;INDIRECT("RC[-6]",0)&amp;"TBL"),2,FALSE),0)</f>
        <v>0</v>
      </c>
      <c r="L92" s="135">
        <f ca="1">IFERROR(AVERAGE(K92,K96),0)</f>
        <v>0</v>
      </c>
      <c r="M92" s="435">
        <f ca="1">SUM(L92:L94)</f>
        <v>0</v>
      </c>
      <c r="N92" s="125" t="str">
        <f>J92</f>
        <v/>
      </c>
      <c r="O92" s="116">
        <f t="array" aca="1" ref="O92" ca="1">IFERROR(VLOOKUP(INDIRECT("RC[-1]",0),INDIRECT("Ans"&amp;INDIRECT("RC[-10]",0)&amp;"TBL"),2,FALSE),0)</f>
        <v>0</v>
      </c>
      <c r="P92" s="135">
        <f ca="1">IFERROR(AVERAGE(O92,O96),0)</f>
        <v>0</v>
      </c>
      <c r="Q92" s="435">
        <f ca="1">SUM(P92:P94)</f>
        <v>0</v>
      </c>
      <c r="R92" s="154" t="str">
        <f>N92</f>
        <v/>
      </c>
      <c r="S92" s="116">
        <f t="array" aca="1" ref="S92" ca="1">IFERROR(VLOOKUP(INDIRECT("RC[-1]",0),INDIRECT("Ans"&amp;INDIRECT("RC[-14]",0)&amp;"TBL"),2,FALSE),0)</f>
        <v>0</v>
      </c>
      <c r="T92" s="135">
        <f ca="1">IFERROR(AVERAGE(S92,S96),0)</f>
        <v>0</v>
      </c>
      <c r="U92" s="435">
        <f ca="1">SUM(T92:T94)</f>
        <v>0</v>
      </c>
      <c r="V92" s="154" t="str">
        <f>R92</f>
        <v/>
      </c>
      <c r="W92" s="116">
        <f t="array" aca="1" ref="W92" ca="1">IFERROR(VLOOKUP(INDIRECT("RC[-1]",0),INDIRECT("Ans"&amp;INDIRECT("RC[-18]",0)&amp;"TBL"),2,FALSE),0)</f>
        <v>0</v>
      </c>
      <c r="X92" s="135">
        <f ca="1">IFERROR(AVERAGE(W92,W96),0)</f>
        <v>0</v>
      </c>
      <c r="Y92" s="435">
        <f ca="1">SUM(X92:X94)</f>
        <v>0</v>
      </c>
    </row>
    <row r="93" spans="1:25" ht="28.05" customHeight="1" x14ac:dyDescent="0.3">
      <c r="A93" s="74" t="str">
        <f>Interview!A134</f>
        <v>I-DM-A-2-1</v>
      </c>
      <c r="B93" s="414"/>
      <c r="C93" s="163">
        <f>VLOOKUP(A93,'imp-questions'!A:H,5,FALSE)</f>
        <v>2</v>
      </c>
      <c r="D93" s="113" t="str">
        <f>VLOOKUP(A93,'imp-questions'!A:H,6,FALSE)</f>
        <v>組織全体のセキュリティ上の不具合の状態の概要を把握していますか?</v>
      </c>
      <c r="E93" s="114" t="str">
        <f>CHAR(65+VLOOKUP(A93,'imp-questions'!A:H,8,FALSE))</f>
        <v>A</v>
      </c>
      <c r="F93" s="125" t="str">
        <f>IF(ISBLANK(Interview!F134),"",Interview!F134)</f>
        <v/>
      </c>
      <c r="G93" s="116">
        <f t="array" aca="1" ref="G93" ca="1">IFERROR(VLOOKUP(INDIRECT("RC[-1]",0),INDIRECT("Ans"&amp;INDIRECT("RC[-2]",0)&amp;"TBL"),2,FALSE),0)</f>
        <v>0</v>
      </c>
      <c r="H93" s="135">
        <f ca="1">IFERROR(AVERAGE(G93,G97),0)</f>
        <v>0</v>
      </c>
      <c r="I93" s="428"/>
      <c r="J93" s="125" t="str">
        <f>F93</f>
        <v/>
      </c>
      <c r="K93" s="116">
        <f t="array" aca="1" ref="K93" ca="1">IFERROR(VLOOKUP(INDIRECT("RC[-1]",0),INDIRECT("Ans"&amp;INDIRECT("RC[-6]",0)&amp;"TBL"),2,FALSE),0)</f>
        <v>0</v>
      </c>
      <c r="L93" s="135">
        <f ca="1">IFERROR(AVERAGE(K93,K97),0)</f>
        <v>0</v>
      </c>
      <c r="M93" s="428"/>
      <c r="N93" s="125" t="str">
        <f>J93</f>
        <v/>
      </c>
      <c r="O93" s="116">
        <f t="array" aca="1" ref="O93" ca="1">IFERROR(VLOOKUP(INDIRECT("RC[-1]",0),INDIRECT("Ans"&amp;INDIRECT("RC[-10]",0)&amp;"TBL"),2,FALSE),0)</f>
        <v>0</v>
      </c>
      <c r="P93" s="135">
        <f ca="1">IFERROR(AVERAGE(O93,O97),0)</f>
        <v>0</v>
      </c>
      <c r="Q93" s="428"/>
      <c r="R93" s="154" t="str">
        <f>N93</f>
        <v/>
      </c>
      <c r="S93" s="116">
        <f t="array" aca="1" ref="S93" ca="1">IFERROR(VLOOKUP(INDIRECT("RC[-1]",0),INDIRECT("Ans"&amp;INDIRECT("RC[-14]",0)&amp;"TBL"),2,FALSE),0)</f>
        <v>0</v>
      </c>
      <c r="T93" s="135">
        <f ca="1">IFERROR(AVERAGE(S93,S97),0)</f>
        <v>0</v>
      </c>
      <c r="U93" s="428"/>
      <c r="V93" s="154" t="str">
        <f>R93</f>
        <v/>
      </c>
      <c r="W93" s="116">
        <f t="array" aca="1" ref="W93" ca="1">IFERROR(VLOOKUP(INDIRECT("RC[-1]",0),INDIRECT("Ans"&amp;INDIRECT("RC[-18]",0)&amp;"TBL"),2,FALSE),0)</f>
        <v>0</v>
      </c>
      <c r="X93" s="135">
        <f ca="1">IFERROR(AVERAGE(W93,W97),0)</f>
        <v>0</v>
      </c>
      <c r="Y93" s="428"/>
    </row>
    <row r="94" spans="1:25" ht="13.05" customHeight="1" x14ac:dyDescent="0.3">
      <c r="A94" s="74" t="str">
        <f>Interview!A136</f>
        <v>I-DM-A-3-1</v>
      </c>
      <c r="B94" s="415"/>
      <c r="C94" s="163">
        <f>VLOOKUP(A94,'imp-questions'!A:H,5,FALSE)</f>
        <v>3</v>
      </c>
      <c r="D94" s="120" t="str">
        <f>VLOOKUP(A94,'imp-questions'!A:H,6,FALSE)</f>
        <v>セキュリティ上の不具合を修正するためのSLAを実施していますか?</v>
      </c>
      <c r="E94" s="114" t="str">
        <f>CHAR(65+VLOOKUP(A94,'imp-questions'!A:H,8,FALSE))</f>
        <v>A</v>
      </c>
      <c r="F94" s="125" t="str">
        <f>IF(ISBLANK(Interview!F136),"",Interview!F136)</f>
        <v/>
      </c>
      <c r="G94" s="116">
        <f t="array" aca="1" ref="G94" ca="1">IFERROR(VLOOKUP(INDIRECT("RC[-1]",0),INDIRECT("Ans"&amp;INDIRECT("RC[-2]",0)&amp;"TBL"),2,FALSE),0)</f>
        <v>0</v>
      </c>
      <c r="H94" s="135">
        <f ca="1">IFERROR(AVERAGE(G94,G98),0)</f>
        <v>0</v>
      </c>
      <c r="I94" s="428"/>
      <c r="J94" s="125" t="str">
        <f>F94</f>
        <v/>
      </c>
      <c r="K94" s="116">
        <f t="array" aca="1" ref="K94" ca="1">IFERROR(VLOOKUP(INDIRECT("RC[-1]",0),INDIRECT("Ans"&amp;INDIRECT("RC[-6]",0)&amp;"TBL"),2,FALSE),0)</f>
        <v>0</v>
      </c>
      <c r="L94" s="135">
        <f ca="1">IFERROR(AVERAGE(K94,K98),0)</f>
        <v>0</v>
      </c>
      <c r="M94" s="428"/>
      <c r="N94" s="125" t="str">
        <f>J94</f>
        <v/>
      </c>
      <c r="O94" s="116">
        <f t="array" aca="1" ref="O94" ca="1">IFERROR(VLOOKUP(INDIRECT("RC[-1]",0),INDIRECT("Ans"&amp;INDIRECT("RC[-10]",0)&amp;"TBL"),2,FALSE),0)</f>
        <v>0</v>
      </c>
      <c r="P94" s="135">
        <f ca="1">IFERROR(AVERAGE(O94,O98),0)</f>
        <v>0</v>
      </c>
      <c r="Q94" s="428"/>
      <c r="R94" s="154" t="str">
        <f>N94</f>
        <v/>
      </c>
      <c r="S94" s="116">
        <f t="array" aca="1" ref="S94" ca="1">IFERROR(VLOOKUP(INDIRECT("RC[-1]",0),INDIRECT("Ans"&amp;INDIRECT("RC[-14]",0)&amp;"TBL"),2,FALSE),0)</f>
        <v>0</v>
      </c>
      <c r="T94" s="135">
        <f ca="1">IFERROR(AVERAGE(S94,S98),0)</f>
        <v>0</v>
      </c>
      <c r="U94" s="428"/>
      <c r="V94" s="154" t="str">
        <f>R94</f>
        <v/>
      </c>
      <c r="W94" s="116">
        <f t="array" aca="1" ref="W94" ca="1">IFERROR(VLOOKUP(INDIRECT("RC[-1]",0),INDIRECT("Ans"&amp;INDIRECT("RC[-18]",0)&amp;"TBL"),2,FALSE),0)</f>
        <v>0</v>
      </c>
      <c r="X94" s="135">
        <f ca="1">IFERROR(AVERAGE(W94,W98),0)</f>
        <v>0</v>
      </c>
      <c r="Y94" s="428"/>
    </row>
    <row r="95" spans="1:25" ht="13.05" customHeight="1" x14ac:dyDescent="0.3">
      <c r="B95" s="122"/>
      <c r="C95" s="123"/>
      <c r="D95" s="124"/>
      <c r="E95" s="124"/>
      <c r="F95" s="124"/>
      <c r="G95" s="124"/>
      <c r="H95" s="124"/>
      <c r="I95" s="428"/>
      <c r="J95" s="124"/>
      <c r="K95" s="124"/>
      <c r="L95" s="124"/>
      <c r="M95" s="428"/>
      <c r="N95" s="124"/>
      <c r="O95" s="124"/>
      <c r="P95" s="124"/>
      <c r="Q95" s="428"/>
      <c r="R95" s="124"/>
      <c r="S95" s="124"/>
      <c r="T95" s="124"/>
      <c r="U95" s="428"/>
      <c r="V95" s="124"/>
      <c r="W95" s="124"/>
      <c r="X95" s="124"/>
      <c r="Y95" s="428"/>
    </row>
    <row r="96" spans="1:25" ht="28.05" customHeight="1" x14ac:dyDescent="0.3">
      <c r="A96" s="74" t="str">
        <f>Interview!A139</f>
        <v>I-DM-B-1-1</v>
      </c>
      <c r="B96" s="421" t="str">
        <f>VLOOKUP(A96,'imp-questions'!A:H,4,FALSE)</f>
        <v>指標とフィードバック</v>
      </c>
      <c r="C96" s="163">
        <f>VLOOKUP(A96,'imp-questions'!A:H,5,FALSE)</f>
        <v>1</v>
      </c>
      <c r="D96" s="113" t="str">
        <f>VLOOKUP(A96,'imp-questions'!A:H,6,FALSE)</f>
        <v>迅速な改善活動を実施するために、記録されたセキュリティ上の不具合に関して基本的な指標を使用していますか?</v>
      </c>
      <c r="E96" s="114" t="str">
        <f>CHAR(65+VLOOKUP(A96,'imp-questions'!A:H,8,FALSE))</f>
        <v>A</v>
      </c>
      <c r="F96" s="125" t="str">
        <f>IF(ISBLANK(Interview!F139),"",Interview!F139)</f>
        <v/>
      </c>
      <c r="G96" s="116">
        <f t="array" aca="1" ref="G96" ca="1">IFERROR(VLOOKUP(INDIRECT("RC[-1]",0),INDIRECT("Ans"&amp;INDIRECT("RC[-2]",0)&amp;"TBL"),2,FALSE),0)</f>
        <v>0</v>
      </c>
      <c r="H96" s="130"/>
      <c r="I96" s="428"/>
      <c r="J96" s="125" t="str">
        <f>F96</f>
        <v/>
      </c>
      <c r="K96" s="116">
        <f t="array" aca="1" ref="K96" ca="1">IFERROR(VLOOKUP(INDIRECT("RC[-1]",0),INDIRECT("Ans"&amp;INDIRECT("RC[-6]",0)&amp;"TBL"),2,FALSE),0)</f>
        <v>0</v>
      </c>
      <c r="L96" s="130"/>
      <c r="M96" s="428"/>
      <c r="N96" s="125" t="str">
        <f>J96</f>
        <v/>
      </c>
      <c r="O96" s="116">
        <f t="array" aca="1" ref="O96" ca="1">IFERROR(VLOOKUP(INDIRECT("RC[-1]",0),INDIRECT("Ans"&amp;INDIRECT("RC[-10]",0)&amp;"TBL"),2,FALSE),0)</f>
        <v>0</v>
      </c>
      <c r="P96" s="130"/>
      <c r="Q96" s="428"/>
      <c r="R96" s="154" t="str">
        <f>N96</f>
        <v/>
      </c>
      <c r="S96" s="116">
        <f t="array" aca="1" ref="S96" ca="1">IFERROR(VLOOKUP(INDIRECT("RC[-1]",0),INDIRECT("Ans"&amp;INDIRECT("RC[-14]",0)&amp;"TBL"),2,FALSE),0)</f>
        <v>0</v>
      </c>
      <c r="T96" s="130"/>
      <c r="U96" s="428"/>
      <c r="V96" s="154" t="str">
        <f>R96</f>
        <v/>
      </c>
      <c r="W96" s="116">
        <f t="array" aca="1" ref="W96" ca="1">IFERROR(VLOOKUP(INDIRECT("RC[-1]",0),INDIRECT("Ans"&amp;INDIRECT("RC[-18]",0)&amp;"TBL"),2,FALSE),0)</f>
        <v>0</v>
      </c>
      <c r="X96" s="130"/>
      <c r="Y96" s="428"/>
    </row>
    <row r="97" spans="1:25" ht="25.95" customHeight="1" x14ac:dyDescent="0.3">
      <c r="A97" s="74" t="str">
        <f>Interview!A141</f>
        <v>I-DM-B-2-1</v>
      </c>
      <c r="B97" s="414"/>
      <c r="C97" s="163">
        <f>VLOOKUP(A97,'imp-questions'!A:H,5,FALSE)</f>
        <v>2</v>
      </c>
      <c r="D97" s="113" t="str">
        <f>VLOOKUP(A97,'imp-questions'!A:H,6,FALSE)</f>
        <v>標準化された指標に基づいてセキュリティ保証プログラムを改善していますか?</v>
      </c>
      <c r="E97" s="114" t="str">
        <f>CHAR(65+VLOOKUP(A97,'imp-questions'!A:H,8,FALSE))</f>
        <v>A</v>
      </c>
      <c r="F97" s="125" t="str">
        <f>IF(ISBLANK(Interview!F141),"",Interview!F141)</f>
        <v/>
      </c>
      <c r="G97" s="116">
        <f t="array" aca="1" ref="G97" ca="1">IFERROR(VLOOKUP(INDIRECT("RC[-1]",0),INDIRECT("Ans"&amp;INDIRECT("RC[-2]",0)&amp;"TBL"),2,FALSE),0)</f>
        <v>0</v>
      </c>
      <c r="H97" s="130"/>
      <c r="I97" s="428"/>
      <c r="J97" s="125" t="str">
        <f>F97</f>
        <v/>
      </c>
      <c r="K97" s="116">
        <f t="array" aca="1" ref="K97" ca="1">IFERROR(VLOOKUP(INDIRECT("RC[-1]",0),INDIRECT("Ans"&amp;INDIRECT("RC[-6]",0)&amp;"TBL"),2,FALSE),0)</f>
        <v>0</v>
      </c>
      <c r="L97" s="130"/>
      <c r="M97" s="428"/>
      <c r="N97" s="125" t="str">
        <f>J97</f>
        <v/>
      </c>
      <c r="O97" s="116">
        <f t="array" aca="1" ref="O97" ca="1">IFERROR(VLOOKUP(INDIRECT("RC[-1]",0),INDIRECT("Ans"&amp;INDIRECT("RC[-10]",0)&amp;"TBL"),2,FALSE),0)</f>
        <v>0</v>
      </c>
      <c r="P97" s="130"/>
      <c r="Q97" s="428"/>
      <c r="R97" s="154" t="str">
        <f>N97</f>
        <v/>
      </c>
      <c r="S97" s="116">
        <f t="array" aca="1" ref="S97" ca="1">IFERROR(VLOOKUP(INDIRECT("RC[-1]",0),INDIRECT("Ans"&amp;INDIRECT("RC[-14]",0)&amp;"TBL"),2,FALSE),0)</f>
        <v>0</v>
      </c>
      <c r="T97" s="130"/>
      <c r="U97" s="428"/>
      <c r="V97" s="154" t="str">
        <f>R97</f>
        <v/>
      </c>
      <c r="W97" s="116">
        <f t="array" aca="1" ref="W97" ca="1">IFERROR(VLOOKUP(INDIRECT("RC[-1]",0),INDIRECT("Ans"&amp;INDIRECT("RC[-18]",0)&amp;"TBL"),2,FALSE),0)</f>
        <v>0</v>
      </c>
      <c r="X97" s="130"/>
      <c r="Y97" s="428"/>
    </row>
    <row r="98" spans="1:25" ht="28.05" customHeight="1" x14ac:dyDescent="0.3">
      <c r="A98" s="74" t="str">
        <f>Interview!A143</f>
        <v>I-DM-B-3-1</v>
      </c>
      <c r="B98" s="415"/>
      <c r="C98" s="163">
        <f>VLOOKUP(A98,'imp-questions'!A:H,5,FALSE)</f>
        <v>3</v>
      </c>
      <c r="D98" s="120" t="str">
        <f>VLOOKUP(A98,'imp-questions'!A:H,6,FALSE)</f>
        <v>セキュリティ指標の有効性の情報がセキュリティ戦略の推進に役立つようにするために、セキュリティ指標の有効性を定期的に評価していますか?</v>
      </c>
      <c r="E98" s="114" t="str">
        <f>CHAR(65+VLOOKUP(A98,'imp-questions'!A:H,8,FALSE))</f>
        <v>A</v>
      </c>
      <c r="F98" s="125" t="str">
        <f>IF(ISBLANK(Interview!F143),"",Interview!F143)</f>
        <v/>
      </c>
      <c r="G98" s="116">
        <f t="array" aca="1" ref="G98" ca="1">IFERROR(VLOOKUP(INDIRECT("RC[-1]",0),INDIRECT("Ans"&amp;INDIRECT("RC[-2]",0)&amp;"TBL"),2,FALSE),0)</f>
        <v>0</v>
      </c>
      <c r="H98" s="130"/>
      <c r="I98" s="431"/>
      <c r="J98" s="125" t="str">
        <f>F98</f>
        <v/>
      </c>
      <c r="K98" s="116">
        <f t="array" aca="1" ref="K98" ca="1">IFERROR(VLOOKUP(INDIRECT("RC[-1]",0),INDIRECT("Ans"&amp;INDIRECT("RC[-6]",0)&amp;"TBL"),2,FALSE),0)</f>
        <v>0</v>
      </c>
      <c r="L98" s="130"/>
      <c r="M98" s="431"/>
      <c r="N98" s="125" t="str">
        <f>J98</f>
        <v/>
      </c>
      <c r="O98" s="116">
        <f t="array" aca="1" ref="O98" ca="1">IFERROR(VLOOKUP(INDIRECT("RC[-1]",0),INDIRECT("Ans"&amp;INDIRECT("RC[-10]",0)&amp;"TBL"),2,FALSE),0)</f>
        <v>0</v>
      </c>
      <c r="P98" s="130"/>
      <c r="Q98" s="431"/>
      <c r="R98" s="154" t="str">
        <f>N98</f>
        <v/>
      </c>
      <c r="S98" s="116">
        <f t="array" aca="1" ref="S98" ca="1">IFERROR(VLOOKUP(INDIRECT("RC[-1]",0),INDIRECT("Ans"&amp;INDIRECT("RC[-14]",0)&amp;"TBL"),2,FALSE),0)</f>
        <v>0</v>
      </c>
      <c r="T98" s="130"/>
      <c r="U98" s="431"/>
      <c r="V98" s="154" t="str">
        <f>R98</f>
        <v/>
      </c>
      <c r="W98" s="116">
        <f t="array" aca="1" ref="W98" ca="1">IFERROR(VLOOKUP(INDIRECT("RC[-1]",0),INDIRECT("Ans"&amp;INDIRECT("RC[-18]",0)&amp;"TBL"),2,FALSE),0)</f>
        <v>0</v>
      </c>
      <c r="X98" s="130"/>
      <c r="Y98" s="431"/>
    </row>
    <row r="99" spans="1:25" ht="13.05" customHeight="1" x14ac:dyDescent="0.3">
      <c r="B99" s="122"/>
      <c r="C99" s="123"/>
      <c r="D99" s="124"/>
      <c r="E99" s="124"/>
      <c r="F99" s="124"/>
      <c r="G99" s="124"/>
      <c r="H99" s="124"/>
      <c r="I99" s="124"/>
      <c r="J99" s="124"/>
      <c r="K99" s="124"/>
      <c r="L99" s="124"/>
      <c r="M99" s="124"/>
      <c r="N99" s="124"/>
      <c r="O99" s="124"/>
      <c r="P99" s="124"/>
      <c r="Q99" s="124"/>
      <c r="R99" s="124"/>
      <c r="S99" s="124"/>
      <c r="T99" s="124"/>
      <c r="U99" s="124"/>
      <c r="V99" s="124"/>
      <c r="W99" s="124"/>
      <c r="X99" s="124"/>
      <c r="Y99" s="124"/>
    </row>
    <row r="100" spans="1:25" ht="13.05" customHeight="1" x14ac:dyDescent="0.3">
      <c r="B100" s="168" t="s">
        <v>129</v>
      </c>
      <c r="C100" s="168"/>
      <c r="D100" s="169"/>
      <c r="E100" s="169"/>
      <c r="F100" s="409" t="s">
        <v>199</v>
      </c>
      <c r="G100" s="341"/>
      <c r="H100" s="341"/>
      <c r="I100" s="341"/>
      <c r="J100" s="410" t="s">
        <v>200</v>
      </c>
      <c r="K100" s="341"/>
      <c r="L100" s="341"/>
      <c r="M100" s="406"/>
      <c r="N100" s="410" t="s">
        <v>201</v>
      </c>
      <c r="O100" s="341"/>
      <c r="P100" s="341"/>
      <c r="Q100" s="406"/>
      <c r="R100" s="410" t="s">
        <v>202</v>
      </c>
      <c r="S100" s="341"/>
      <c r="T100" s="341"/>
      <c r="U100" s="406"/>
      <c r="V100" s="410" t="s">
        <v>203</v>
      </c>
      <c r="W100" s="341"/>
      <c r="X100" s="341"/>
      <c r="Y100" s="406"/>
    </row>
    <row r="101" spans="1:25" x14ac:dyDescent="0.3">
      <c r="B101" s="170" t="s">
        <v>41</v>
      </c>
      <c r="C101" s="171" t="s">
        <v>42</v>
      </c>
      <c r="D101" s="172" t="s">
        <v>130</v>
      </c>
      <c r="E101" s="173"/>
      <c r="F101" s="174" t="s">
        <v>44</v>
      </c>
      <c r="G101" s="174"/>
      <c r="H101" s="175"/>
      <c r="I101" s="189" t="s">
        <v>46</v>
      </c>
      <c r="J101" s="174" t="s">
        <v>44</v>
      </c>
      <c r="K101" s="174"/>
      <c r="L101" s="175"/>
      <c r="M101" s="189" t="s">
        <v>46</v>
      </c>
      <c r="N101" s="174" t="s">
        <v>44</v>
      </c>
      <c r="O101" s="174"/>
      <c r="P101" s="175"/>
      <c r="Q101" s="189" t="s">
        <v>46</v>
      </c>
      <c r="R101" s="174" t="s">
        <v>44</v>
      </c>
      <c r="S101" s="174"/>
      <c r="T101" s="175"/>
      <c r="U101" s="189" t="s">
        <v>46</v>
      </c>
      <c r="V101" s="174" t="s">
        <v>44</v>
      </c>
      <c r="W101" s="174"/>
      <c r="X101" s="175"/>
      <c r="Y101" s="189" t="s">
        <v>46</v>
      </c>
    </row>
    <row r="102" spans="1:25" ht="28.05" customHeight="1" x14ac:dyDescent="0.3">
      <c r="A102" s="74" t="str">
        <f>Interview!A147</f>
        <v>V-AA-A-1-1</v>
      </c>
      <c r="B102" s="422" t="str">
        <f>VLOOKUP(A102,'imp-questions'!A:H,4,FALSE)</f>
        <v>アーキテクチャの妥当性検証</v>
      </c>
      <c r="C102" s="176">
        <f>VLOOKUP(A102,'imp-questions'!A:H,5,FALSE)</f>
        <v>1</v>
      </c>
      <c r="D102" s="113" t="str">
        <f>VLOOKUP(A102,'imp-questions'!A:H,6,FALSE)</f>
        <v>主要なセキュリティ目標に対して、アプリケーションアーキテクチャを臨機応変でレビューしていますか?</v>
      </c>
      <c r="E102" s="177" t="str">
        <f>CHAR(65+VLOOKUP(A102,'imp-questions'!A:H,8,FALSE))</f>
        <v>A</v>
      </c>
      <c r="F102" s="125" t="str">
        <f>IF(ISBLANK(Interview!F147),"",Interview!F147)</f>
        <v/>
      </c>
      <c r="G102" s="116">
        <f t="array" aca="1" ref="G102" ca="1">IFERROR(VLOOKUP(INDIRECT("RC[-1]",0),INDIRECT("Ans"&amp;INDIRECT("RC[-2]",0)&amp;"TBL"),2,FALSE),0)</f>
        <v>0</v>
      </c>
      <c r="H102" s="135">
        <f ca="1">IFERROR(AVERAGE(G102,G106),0)</f>
        <v>0</v>
      </c>
      <c r="I102" s="436">
        <f ca="1">SUM(H102:H104)</f>
        <v>0</v>
      </c>
      <c r="J102" s="154" t="str">
        <f>F102</f>
        <v/>
      </c>
      <c r="K102" s="116">
        <f t="array" aca="1" ref="K102" ca="1">IFERROR(VLOOKUP(INDIRECT("RC[-1]",0),INDIRECT("Ans"&amp;INDIRECT("RC[-6]",0)&amp;"TBL"),2,FALSE),0)</f>
        <v>0</v>
      </c>
      <c r="L102" s="135">
        <f ca="1">IFERROR(AVERAGE(K102,K106),0)</f>
        <v>0</v>
      </c>
      <c r="M102" s="436">
        <f ca="1">SUM(L102:L104)</f>
        <v>0</v>
      </c>
      <c r="N102" s="154" t="str">
        <f>J102</f>
        <v/>
      </c>
      <c r="O102" s="116">
        <f t="array" aca="1" ref="O102" ca="1">IFERROR(VLOOKUP(INDIRECT("RC[-1]",0),INDIRECT("Ans"&amp;INDIRECT("RC[-10]",0)&amp;"TBL"),2,FALSE),0)</f>
        <v>0</v>
      </c>
      <c r="P102" s="135">
        <f ca="1">IFERROR(AVERAGE(O102,O106),0)</f>
        <v>0</v>
      </c>
      <c r="Q102" s="436">
        <f ca="1">SUM(P102:P104)</f>
        <v>0</v>
      </c>
      <c r="R102" s="154" t="str">
        <f>N102</f>
        <v/>
      </c>
      <c r="S102" s="116">
        <f t="array" aca="1" ref="S102" ca="1">IFERROR(VLOOKUP(INDIRECT("RC[-1]",0),INDIRECT("Ans"&amp;INDIRECT("RC[-14]",0)&amp;"TBL"),2,FALSE),0)</f>
        <v>0</v>
      </c>
      <c r="T102" s="135">
        <f ca="1">IFERROR(AVERAGE(S102,S106),0)</f>
        <v>0</v>
      </c>
      <c r="U102" s="436">
        <f ca="1">SUM(T102:T104)</f>
        <v>0</v>
      </c>
      <c r="V102" s="154" t="str">
        <f>R102</f>
        <v/>
      </c>
      <c r="W102" s="116">
        <f t="array" aca="1" ref="W102" ca="1">IFERROR(VLOOKUP(INDIRECT("RC[-1]",0),INDIRECT("Ans"&amp;INDIRECT("RC[-18]",0)&amp;"TBL"),2,FALSE),0)</f>
        <v>0</v>
      </c>
      <c r="X102" s="135">
        <f ca="1">IFERROR(AVERAGE(W102,W106),0)</f>
        <v>0</v>
      </c>
      <c r="Y102" s="436">
        <f ca="1">SUM(X102:X104)</f>
        <v>0</v>
      </c>
    </row>
    <row r="103" spans="1:25" ht="13.05" customHeight="1" x14ac:dyDescent="0.3">
      <c r="A103" s="74" t="str">
        <f>Interview!A149</f>
        <v>V-AA-A-2-1</v>
      </c>
      <c r="B103" s="414"/>
      <c r="C103" s="176">
        <f>VLOOKUP(A103,'imp-questions'!A:H,5,FALSE)</f>
        <v>2</v>
      </c>
      <c r="D103" s="113" t="str">
        <f>VLOOKUP(A103,'imp-questions'!A:H,6,FALSE)</f>
        <v>自社のアーキテクチャのセキュリティ機構を定期的にレビューしていますか?</v>
      </c>
      <c r="E103" s="177" t="str">
        <f>CHAR(65+VLOOKUP(A103,'imp-questions'!A:H,8,FALSE))</f>
        <v>A</v>
      </c>
      <c r="F103" s="125" t="str">
        <f>IF(ISBLANK(Interview!F149),"",Interview!F149)</f>
        <v/>
      </c>
      <c r="G103" s="116">
        <f t="array" aca="1" ref="G103" ca="1">IFERROR(VLOOKUP(INDIRECT("RC[-1]",0),INDIRECT("Ans"&amp;INDIRECT("RC[-2]",0)&amp;"TBL"),2,FALSE),0)</f>
        <v>0</v>
      </c>
      <c r="H103" s="135">
        <f ca="1">IFERROR(AVERAGE(G103,G107),0)</f>
        <v>0</v>
      </c>
      <c r="I103" s="428"/>
      <c r="J103" s="154" t="str">
        <f>F103</f>
        <v/>
      </c>
      <c r="K103" s="116">
        <f t="array" aca="1" ref="K103" ca="1">IFERROR(VLOOKUP(INDIRECT("RC[-1]",0),INDIRECT("Ans"&amp;INDIRECT("RC[-6]",0)&amp;"TBL"),2,FALSE),0)</f>
        <v>0</v>
      </c>
      <c r="L103" s="135">
        <f ca="1">IFERROR(AVERAGE(K103,K107),0)</f>
        <v>0</v>
      </c>
      <c r="M103" s="428"/>
      <c r="N103" s="154" t="str">
        <f>J103</f>
        <v/>
      </c>
      <c r="O103" s="116">
        <f t="array" aca="1" ref="O103" ca="1">IFERROR(VLOOKUP(INDIRECT("RC[-1]",0),INDIRECT("Ans"&amp;INDIRECT("RC[-10]",0)&amp;"TBL"),2,FALSE),0)</f>
        <v>0</v>
      </c>
      <c r="P103" s="135">
        <f ca="1">IFERROR(AVERAGE(O103,O107),0)</f>
        <v>0</v>
      </c>
      <c r="Q103" s="428"/>
      <c r="R103" s="154" t="str">
        <f>N103</f>
        <v/>
      </c>
      <c r="S103" s="116">
        <f t="array" aca="1" ref="S103" ca="1">IFERROR(VLOOKUP(INDIRECT("RC[-1]",0),INDIRECT("Ans"&amp;INDIRECT("RC[-14]",0)&amp;"TBL"),2,FALSE),0)</f>
        <v>0</v>
      </c>
      <c r="T103" s="135">
        <f ca="1">IFERROR(AVERAGE(S103,S107),0)</f>
        <v>0</v>
      </c>
      <c r="U103" s="428"/>
      <c r="V103" s="154" t="str">
        <f>R103</f>
        <v/>
      </c>
      <c r="W103" s="116">
        <f t="array" aca="1" ref="W103" ca="1">IFERROR(VLOOKUP(INDIRECT("RC[-1]",0),INDIRECT("Ans"&amp;INDIRECT("RC[-18]",0)&amp;"TBL"),2,FALSE),0)</f>
        <v>0</v>
      </c>
      <c r="X103" s="135">
        <f ca="1">IFERROR(AVERAGE(W103,W107),0)</f>
        <v>0</v>
      </c>
      <c r="Y103" s="428"/>
    </row>
    <row r="104" spans="1:25" ht="13.05" customHeight="1" x14ac:dyDescent="0.3">
      <c r="A104" s="74" t="str">
        <f>Interview!A151</f>
        <v>V-AA-A-3-1</v>
      </c>
      <c r="B104" s="415"/>
      <c r="C104" s="176">
        <f>VLOOKUP(A104,'imp-questions'!A:H,5,FALSE)</f>
        <v>3</v>
      </c>
      <c r="D104" s="120" t="str">
        <f>VLOOKUP(A104,'imp-questions'!A:H,6,FALSE)</f>
        <v>セキュリティ管理策の有効性を定期的にレビューしていますか?</v>
      </c>
      <c r="E104" s="177" t="str">
        <f>CHAR(65+VLOOKUP(A104,'imp-questions'!A:H,8,FALSE))</f>
        <v>A</v>
      </c>
      <c r="F104" s="125" t="str">
        <f>IF(ISBLANK(Interview!F151),"",Interview!F151)</f>
        <v/>
      </c>
      <c r="G104" s="116">
        <f t="array" aca="1" ref="G104" ca="1">IFERROR(VLOOKUP(INDIRECT("RC[-1]",0),INDIRECT("Ans"&amp;INDIRECT("RC[-2]",0)&amp;"TBL"),2,FALSE),0)</f>
        <v>0</v>
      </c>
      <c r="H104" s="135">
        <f ca="1">IFERROR(AVERAGE(G104,G108),0)</f>
        <v>0</v>
      </c>
      <c r="I104" s="428"/>
      <c r="J104" s="154" t="str">
        <f>F104</f>
        <v/>
      </c>
      <c r="K104" s="116">
        <f t="array" aca="1" ref="K104" ca="1">IFERROR(VLOOKUP(INDIRECT("RC[-1]",0),INDIRECT("Ans"&amp;INDIRECT("RC[-6]",0)&amp;"TBL"),2,FALSE),0)</f>
        <v>0</v>
      </c>
      <c r="L104" s="135">
        <f ca="1">IFERROR(AVERAGE(K104,K108),0)</f>
        <v>0</v>
      </c>
      <c r="M104" s="428"/>
      <c r="N104" s="154" t="str">
        <f>J104</f>
        <v/>
      </c>
      <c r="O104" s="116">
        <f t="array" aca="1" ref="O104" ca="1">IFERROR(VLOOKUP(INDIRECT("RC[-1]",0),INDIRECT("Ans"&amp;INDIRECT("RC[-10]",0)&amp;"TBL"),2,FALSE),0)</f>
        <v>0</v>
      </c>
      <c r="P104" s="135">
        <f ca="1">IFERROR(AVERAGE(O104,O108),0)</f>
        <v>0</v>
      </c>
      <c r="Q104" s="428"/>
      <c r="R104" s="154" t="str">
        <f>N104</f>
        <v/>
      </c>
      <c r="S104" s="116">
        <f t="array" aca="1" ref="S104" ca="1">IFERROR(VLOOKUP(INDIRECT("RC[-1]",0),INDIRECT("Ans"&amp;INDIRECT("RC[-14]",0)&amp;"TBL"),2,FALSE),0)</f>
        <v>0</v>
      </c>
      <c r="T104" s="135">
        <f ca="1">IFERROR(AVERAGE(S104,S108),0)</f>
        <v>0</v>
      </c>
      <c r="U104" s="428"/>
      <c r="V104" s="154" t="str">
        <f>R104</f>
        <v/>
      </c>
      <c r="W104" s="116">
        <f t="array" aca="1" ref="W104" ca="1">IFERROR(VLOOKUP(INDIRECT("RC[-1]",0),INDIRECT("Ans"&amp;INDIRECT("RC[-18]",0)&amp;"TBL"),2,FALSE),0)</f>
        <v>0</v>
      </c>
      <c r="X104" s="135">
        <f ca="1">IFERROR(AVERAGE(W104,W108),0)</f>
        <v>0</v>
      </c>
      <c r="Y104" s="428"/>
    </row>
    <row r="105" spans="1:25" ht="13.05" customHeight="1" x14ac:dyDescent="0.3">
      <c r="B105" s="122"/>
      <c r="C105" s="123"/>
      <c r="D105" s="178"/>
      <c r="E105" s="178"/>
      <c r="F105" s="178"/>
      <c r="G105" s="178"/>
      <c r="H105" s="178"/>
      <c r="I105" s="428"/>
      <c r="J105" s="178"/>
      <c r="K105" s="178"/>
      <c r="L105" s="178"/>
      <c r="M105" s="428"/>
      <c r="N105" s="178"/>
      <c r="O105" s="178"/>
      <c r="P105" s="178"/>
      <c r="Q105" s="428"/>
      <c r="R105" s="178"/>
      <c r="S105" s="178"/>
      <c r="T105" s="178"/>
      <c r="U105" s="428"/>
      <c r="V105" s="178"/>
      <c r="W105" s="178"/>
      <c r="X105" s="178"/>
      <c r="Y105" s="428"/>
    </row>
    <row r="106" spans="1:25" ht="28.05" customHeight="1" x14ac:dyDescent="0.3">
      <c r="A106" s="74" t="str">
        <f>Interview!A154</f>
        <v>V-AA-B-1-1</v>
      </c>
      <c r="B106" s="422" t="str">
        <f>VLOOKUP(A106,'imp-questions'!A:H,4,FALSE)</f>
        <v>アーキテクチャの軽減策</v>
      </c>
      <c r="C106" s="176">
        <f>VLOOKUP(A106,'imp-questions'!A:H,5,FALSE)</f>
        <v>1</v>
      </c>
      <c r="D106" s="113" t="str">
        <f>VLOOKUP(A106,'imp-questions'!A:H,6,FALSE)</f>
        <v>典型的な脅威を軽減するために、アプリケーションアーキテクチャを臨機応変でレビューしていますか?</v>
      </c>
      <c r="E106" s="177" t="str">
        <f>CHAR(65+VLOOKUP(A106,'imp-questions'!A:H,8,FALSE))</f>
        <v>A</v>
      </c>
      <c r="F106" s="179" t="str">
        <f>IF(ISBLANK(Interview!F154),"",Interview!F154)</f>
        <v/>
      </c>
      <c r="G106" s="116">
        <f t="array" aca="1" ref="G106" ca="1">IFERROR(VLOOKUP(INDIRECT("RC[-1]",0),INDIRECT("Ans"&amp;INDIRECT("RC[-2]",0)&amp;"TBL"),2,FALSE),0)</f>
        <v>0</v>
      </c>
      <c r="H106" s="180"/>
      <c r="I106" s="428"/>
      <c r="J106" s="154" t="str">
        <f>F106</f>
        <v/>
      </c>
      <c r="K106" s="116">
        <f t="array" aca="1" ref="K106" ca="1">IFERROR(VLOOKUP(INDIRECT("RC[-1]",0),INDIRECT("Ans"&amp;INDIRECT("RC[-6]",0)&amp;"TBL"),2,FALSE),0)</f>
        <v>0</v>
      </c>
      <c r="L106" s="180"/>
      <c r="M106" s="428"/>
      <c r="N106" s="154" t="str">
        <f>J106</f>
        <v/>
      </c>
      <c r="O106" s="116">
        <f t="array" aca="1" ref="O106" ca="1">IFERROR(VLOOKUP(INDIRECT("RC[-1]",0),INDIRECT("Ans"&amp;INDIRECT("RC[-10]",0)&amp;"TBL"),2,FALSE),0)</f>
        <v>0</v>
      </c>
      <c r="P106" s="180"/>
      <c r="Q106" s="428"/>
      <c r="R106" s="154" t="str">
        <f>N106</f>
        <v/>
      </c>
      <c r="S106" s="116">
        <f t="array" aca="1" ref="S106" ca="1">IFERROR(VLOOKUP(INDIRECT("RC[-1]",0),INDIRECT("Ans"&amp;INDIRECT("RC[-14]",0)&amp;"TBL"),2,FALSE),0)</f>
        <v>0</v>
      </c>
      <c r="T106" s="180"/>
      <c r="U106" s="428"/>
      <c r="V106" s="154" t="str">
        <f>R106</f>
        <v/>
      </c>
      <c r="W106" s="116">
        <f t="array" aca="1" ref="W106" ca="1">IFERROR(VLOOKUP(INDIRECT("RC[-1]",0),INDIRECT("Ans"&amp;INDIRECT("RC[-18]",0)&amp;"TBL"),2,FALSE),0)</f>
        <v>0</v>
      </c>
      <c r="X106" s="180"/>
      <c r="Y106" s="428"/>
    </row>
    <row r="107" spans="1:25" ht="13.05" customHeight="1" x14ac:dyDescent="0.3">
      <c r="A107" s="74" t="str">
        <f>Interview!A156</f>
        <v>V-AA-B-2-1</v>
      </c>
      <c r="B107" s="414"/>
      <c r="C107" s="176">
        <f>VLOOKUP(A107,'imp-questions'!A:H,5,FALSE)</f>
        <v>2</v>
      </c>
      <c r="D107" s="113" t="str">
        <f>VLOOKUP(A107,'imp-questions'!A:H,6,FALSE)</f>
        <v>自社のアーキテクチャへの脅威を定期的の評価していますか?</v>
      </c>
      <c r="E107" s="177" t="str">
        <f>CHAR(65+VLOOKUP(A107,'imp-questions'!A:H,8,FALSE))</f>
        <v>A</v>
      </c>
      <c r="F107" s="181" t="str">
        <f>IF(ISBLANK(Interview!F156),"",Interview!F156)</f>
        <v/>
      </c>
      <c r="G107" s="116">
        <f t="array" aca="1" ref="G107" ca="1">IFERROR(VLOOKUP(INDIRECT("RC[-1]",0),INDIRECT("Ans"&amp;INDIRECT("RC[-2]",0)&amp;"TBL"),2,FALSE),0)</f>
        <v>0</v>
      </c>
      <c r="H107" s="180"/>
      <c r="I107" s="428"/>
      <c r="J107" s="154" t="str">
        <f>F107</f>
        <v/>
      </c>
      <c r="K107" s="116">
        <f t="array" aca="1" ref="K107" ca="1">IFERROR(VLOOKUP(INDIRECT("RC[-1]",0),INDIRECT("Ans"&amp;INDIRECT("RC[-6]",0)&amp;"TBL"),2,FALSE),0)</f>
        <v>0</v>
      </c>
      <c r="L107" s="180"/>
      <c r="M107" s="428"/>
      <c r="N107" s="154" t="str">
        <f>J107</f>
        <v/>
      </c>
      <c r="O107" s="116">
        <f t="array" aca="1" ref="O107" ca="1">IFERROR(VLOOKUP(INDIRECT("RC[-1]",0),INDIRECT("Ans"&amp;INDIRECT("RC[-10]",0)&amp;"TBL"),2,FALSE),0)</f>
        <v>0</v>
      </c>
      <c r="P107" s="180"/>
      <c r="Q107" s="428"/>
      <c r="R107" s="154" t="str">
        <f>N107</f>
        <v/>
      </c>
      <c r="S107" s="116">
        <f t="array" aca="1" ref="S107" ca="1">IFERROR(VLOOKUP(INDIRECT("RC[-1]",0),INDIRECT("Ans"&amp;INDIRECT("RC[-14]",0)&amp;"TBL"),2,FALSE),0)</f>
        <v>0</v>
      </c>
      <c r="T107" s="180"/>
      <c r="U107" s="428"/>
      <c r="V107" s="154" t="str">
        <f>R107</f>
        <v/>
      </c>
      <c r="W107" s="116">
        <f t="array" aca="1" ref="W107" ca="1">IFERROR(VLOOKUP(INDIRECT("RC[-1]",0),INDIRECT("Ans"&amp;INDIRECT("RC[-18]",0)&amp;"TBL"),2,FALSE),0)</f>
        <v>0</v>
      </c>
      <c r="X107" s="180"/>
      <c r="Y107" s="428"/>
    </row>
    <row r="108" spans="1:25" ht="28.05" customHeight="1" x14ac:dyDescent="0.3">
      <c r="A108" s="74" t="str">
        <f>Interview!A158</f>
        <v>V-AA-B-3-1</v>
      </c>
      <c r="B108" s="415"/>
      <c r="C108" s="176">
        <f>VLOOKUP(A108,'imp-questions'!A:H,5,FALSE)</f>
        <v>3</v>
      </c>
      <c r="D108" s="120" t="str">
        <f>VLOOKUP(A108,'imp-questions'!A:H,6,FALSE)</f>
        <v>アーキテクチャ評価の結果に基づいて、参照アーキテクチャを定期的に更新していますか?</v>
      </c>
      <c r="E108" s="177" t="str">
        <f>CHAR(65+VLOOKUP(A108,'imp-questions'!A:H,8,FALSE))</f>
        <v>A</v>
      </c>
      <c r="F108" s="181" t="str">
        <f>IF(ISBLANK(Interview!F158),"",Interview!F158)</f>
        <v/>
      </c>
      <c r="G108" s="116">
        <f t="array" aca="1" ref="G108" ca="1">IFERROR(VLOOKUP(INDIRECT("RC[-1]",0),INDIRECT("Ans"&amp;INDIRECT("RC[-2]",0)&amp;"TBL"),2,FALSE),0)</f>
        <v>0</v>
      </c>
      <c r="H108" s="180"/>
      <c r="I108" s="429"/>
      <c r="J108" s="154" t="str">
        <f>F108</f>
        <v/>
      </c>
      <c r="K108" s="116">
        <f t="array" aca="1" ref="K108" ca="1">IFERROR(VLOOKUP(INDIRECT("RC[-1]",0),INDIRECT("Ans"&amp;INDIRECT("RC[-6]",0)&amp;"TBL"),2,FALSE),0)</f>
        <v>0</v>
      </c>
      <c r="L108" s="180"/>
      <c r="M108" s="429"/>
      <c r="N108" s="154" t="str">
        <f>J108</f>
        <v/>
      </c>
      <c r="O108" s="116">
        <f t="array" aca="1" ref="O108" ca="1">IFERROR(VLOOKUP(INDIRECT("RC[-1]",0),INDIRECT("Ans"&amp;INDIRECT("RC[-10]",0)&amp;"TBL"),2,FALSE),0)</f>
        <v>0</v>
      </c>
      <c r="P108" s="180"/>
      <c r="Q108" s="429"/>
      <c r="R108" s="154" t="str">
        <f>N108</f>
        <v/>
      </c>
      <c r="S108" s="116">
        <f t="array" aca="1" ref="S108" ca="1">IFERROR(VLOOKUP(INDIRECT("RC[-1]",0),INDIRECT("Ans"&amp;INDIRECT("RC[-14]",0)&amp;"TBL"),2,FALSE),0)</f>
        <v>0</v>
      </c>
      <c r="T108" s="180"/>
      <c r="U108" s="429"/>
      <c r="V108" s="154" t="str">
        <f>R108</f>
        <v/>
      </c>
      <c r="W108" s="116">
        <f t="array" aca="1" ref="W108" ca="1">IFERROR(VLOOKUP(INDIRECT("RC[-1]",0),INDIRECT("Ans"&amp;INDIRECT("RC[-18]",0)&amp;"TBL"),2,FALSE),0)</f>
        <v>0</v>
      </c>
      <c r="X108" s="180"/>
      <c r="Y108" s="429"/>
    </row>
    <row r="109" spans="1:25" ht="13.05" customHeight="1" x14ac:dyDescent="0.3">
      <c r="B109" s="122"/>
      <c r="C109" s="123"/>
      <c r="D109" s="178"/>
      <c r="E109" s="178"/>
      <c r="F109" s="178"/>
      <c r="G109" s="178"/>
      <c r="H109" s="178"/>
      <c r="I109" s="178"/>
      <c r="J109" s="178"/>
      <c r="K109" s="178"/>
      <c r="L109" s="178"/>
      <c r="M109" s="124"/>
      <c r="N109" s="178"/>
      <c r="O109" s="178"/>
      <c r="P109" s="178"/>
      <c r="Q109" s="124"/>
      <c r="R109" s="178"/>
      <c r="S109" s="178"/>
      <c r="T109" s="178"/>
      <c r="U109" s="124"/>
      <c r="V109" s="178"/>
      <c r="W109" s="178"/>
      <c r="X109" s="178"/>
      <c r="Y109" s="124"/>
    </row>
    <row r="110" spans="1:25" x14ac:dyDescent="0.3">
      <c r="B110" s="170" t="s">
        <v>41</v>
      </c>
      <c r="C110" s="171" t="s">
        <v>42</v>
      </c>
      <c r="D110" s="182" t="s">
        <v>139</v>
      </c>
      <c r="E110" s="183"/>
      <c r="F110" s="184" t="s">
        <v>44</v>
      </c>
      <c r="G110" s="184"/>
      <c r="H110" s="185"/>
      <c r="I110" s="189" t="s">
        <v>46</v>
      </c>
      <c r="J110" s="184" t="s">
        <v>44</v>
      </c>
      <c r="K110" s="184"/>
      <c r="L110" s="185"/>
      <c r="M110" s="189" t="s">
        <v>46</v>
      </c>
      <c r="N110" s="184" t="s">
        <v>44</v>
      </c>
      <c r="O110" s="184"/>
      <c r="P110" s="185"/>
      <c r="Q110" s="189" t="s">
        <v>46</v>
      </c>
      <c r="R110" s="184" t="s">
        <v>44</v>
      </c>
      <c r="S110" s="184"/>
      <c r="T110" s="185"/>
      <c r="U110" s="189" t="s">
        <v>46</v>
      </c>
      <c r="V110" s="184" t="s">
        <v>44</v>
      </c>
      <c r="W110" s="184"/>
      <c r="X110" s="185"/>
      <c r="Y110" s="189" t="s">
        <v>46</v>
      </c>
    </row>
    <row r="111" spans="1:25" ht="28.05" customHeight="1" x14ac:dyDescent="0.3">
      <c r="A111" s="74" t="str">
        <f>Interview!A161</f>
        <v>V-RT-A-1-1</v>
      </c>
      <c r="B111" s="422" t="str">
        <f>VLOOKUP(A111,'imp-questions'!A:H,4,FALSE)</f>
        <v>管理策の検証</v>
      </c>
      <c r="C111" s="176">
        <f>VLOOKUP(A111,'imp-questions'!A:H,5,FALSE)</f>
        <v>1</v>
      </c>
      <c r="D111" s="113" t="str">
        <f>VLOOKUP(A111,'imp-questions'!A:H,6,FALSE)</f>
        <v>標準のセキュリティ管理策が正しく機能しているかアプリケーションをテストしていますか?</v>
      </c>
      <c r="E111" s="114" t="str">
        <f>CHAR(65+VLOOKUP(A111,'imp-questions'!A:H,8,FALSE))</f>
        <v>B</v>
      </c>
      <c r="F111" s="125" t="str">
        <f>IF(ISBLANK(Interview!F161),"",Interview!F161)</f>
        <v/>
      </c>
      <c r="G111" s="116">
        <f t="array" aca="1" ref="G111" ca="1">IFERROR(VLOOKUP(INDIRECT("RC[-1]",0),INDIRECT("Ans"&amp;INDIRECT("RC[-2]",0)&amp;"TBL"),2,FALSE),0)</f>
        <v>0</v>
      </c>
      <c r="H111" s="135">
        <f ca="1">IFERROR(AVERAGE(G111,G115),0)</f>
        <v>0</v>
      </c>
      <c r="I111" s="436">
        <f ca="1">SUM(H111:H113)</f>
        <v>0</v>
      </c>
      <c r="J111" s="154" t="str">
        <f>F111</f>
        <v/>
      </c>
      <c r="K111" s="116">
        <f t="array" aca="1" ref="K111" ca="1">IFERROR(VLOOKUP(INDIRECT("RC[-1]",0),INDIRECT("Ans"&amp;INDIRECT("RC[-6]",0)&amp;"TBL"),2,FALSE),0)</f>
        <v>0</v>
      </c>
      <c r="L111" s="135">
        <f ca="1">IFERROR(AVERAGE(K111,K115),0)</f>
        <v>0</v>
      </c>
      <c r="M111" s="436">
        <f ca="1">SUM(L111:L113)</f>
        <v>0</v>
      </c>
      <c r="N111" s="154" t="str">
        <f>J111</f>
        <v/>
      </c>
      <c r="O111" s="116">
        <f t="array" aca="1" ref="O111" ca="1">IFERROR(VLOOKUP(INDIRECT("RC[-1]",0),INDIRECT("Ans"&amp;INDIRECT("RC[-10]",0)&amp;"TBL"),2,FALSE),0)</f>
        <v>0</v>
      </c>
      <c r="P111" s="135">
        <f ca="1">IFERROR(AVERAGE(O111,O115),0)</f>
        <v>0</v>
      </c>
      <c r="Q111" s="436">
        <f ca="1">SUM(P111:P113)</f>
        <v>0</v>
      </c>
      <c r="R111" s="154" t="str">
        <f>N111</f>
        <v/>
      </c>
      <c r="S111" s="116">
        <f t="array" aca="1" ref="S111" ca="1">IFERROR(VLOOKUP(INDIRECT("RC[-1]",0),INDIRECT("Ans"&amp;INDIRECT("RC[-14]",0)&amp;"TBL"),2,FALSE),0)</f>
        <v>0</v>
      </c>
      <c r="T111" s="135">
        <f ca="1">IFERROR(AVERAGE(S111,S115),0)</f>
        <v>0</v>
      </c>
      <c r="U111" s="436">
        <f ca="1">SUM(T111:T113)</f>
        <v>0</v>
      </c>
      <c r="V111" s="154" t="str">
        <f>R111</f>
        <v/>
      </c>
      <c r="W111" s="116">
        <f t="array" aca="1" ref="W111" ca="1">IFERROR(VLOOKUP(INDIRECT("RC[-1]",0),INDIRECT("Ans"&amp;INDIRECT("RC[-18]",0)&amp;"TBL"),2,FALSE),0)</f>
        <v>0</v>
      </c>
      <c r="X111" s="135">
        <f ca="1">IFERROR(AVERAGE(W111,W115),0)</f>
        <v>0</v>
      </c>
      <c r="Y111" s="436">
        <f ca="1">SUM(X111:X113)</f>
        <v>0</v>
      </c>
    </row>
    <row r="112" spans="1:25" ht="28.05" customHeight="1" x14ac:dyDescent="0.3">
      <c r="A112" s="74" t="str">
        <f>Interview!A163</f>
        <v>V-RT-A-2-1</v>
      </c>
      <c r="B112" s="414"/>
      <c r="C112" s="176">
        <f>VLOOKUP(A112,'imp-questions'!A:H,5,FALSE)</f>
        <v>2</v>
      </c>
      <c r="D112" s="113" t="str">
        <f>VLOOKUP(A112,'imp-questions'!A:H,6,FALSE)</f>
        <v>セキュリティ要件の機能性を検証するために、テストスクリプトを一貫して作成および実行していますか?</v>
      </c>
      <c r="E112" s="114" t="str">
        <f>CHAR(65+VLOOKUP(A112,'imp-questions'!A:H,8,FALSE))</f>
        <v>B</v>
      </c>
      <c r="F112" s="121" t="str">
        <f>IF(ISBLANK(Interview!F163),"",Interview!F163)</f>
        <v/>
      </c>
      <c r="G112" s="116">
        <f t="array" aca="1" ref="G112" ca="1">IFERROR(VLOOKUP(INDIRECT("RC[-1]",0),INDIRECT("Ans"&amp;INDIRECT("RC[-2]",0)&amp;"TBL"),2,FALSE),0)</f>
        <v>0</v>
      </c>
      <c r="H112" s="135">
        <f ca="1">IFERROR(AVERAGE(G112,G116),0)</f>
        <v>0</v>
      </c>
      <c r="I112" s="428"/>
      <c r="J112" s="154" t="str">
        <f>F112</f>
        <v/>
      </c>
      <c r="K112" s="116">
        <f t="array" aca="1" ref="K112" ca="1">IFERROR(VLOOKUP(INDIRECT("RC[-1]",0),INDIRECT("Ans"&amp;INDIRECT("RC[-6]",0)&amp;"TBL"),2,FALSE),0)</f>
        <v>0</v>
      </c>
      <c r="L112" s="135">
        <f ca="1">IFERROR(AVERAGE(K112,K116),0)</f>
        <v>0</v>
      </c>
      <c r="M112" s="428"/>
      <c r="N112" s="154" t="str">
        <f>J112</f>
        <v/>
      </c>
      <c r="O112" s="116">
        <f t="array" aca="1" ref="O112" ca="1">IFERROR(VLOOKUP(INDIRECT("RC[-1]",0),INDIRECT("Ans"&amp;INDIRECT("RC[-10]",0)&amp;"TBL"),2,FALSE),0)</f>
        <v>0</v>
      </c>
      <c r="P112" s="135">
        <f ca="1">IFERROR(AVERAGE(O112,O116),0)</f>
        <v>0</v>
      </c>
      <c r="Q112" s="428"/>
      <c r="R112" s="154" t="str">
        <f>N112</f>
        <v/>
      </c>
      <c r="S112" s="116">
        <f t="array" aca="1" ref="S112" ca="1">IFERROR(VLOOKUP(INDIRECT("RC[-1]",0),INDIRECT("Ans"&amp;INDIRECT("RC[-14]",0)&amp;"TBL"),2,FALSE),0)</f>
        <v>0</v>
      </c>
      <c r="T112" s="135">
        <f ca="1">IFERROR(AVERAGE(S112,S116),0)</f>
        <v>0</v>
      </c>
      <c r="U112" s="428"/>
      <c r="V112" s="154" t="str">
        <f>R112</f>
        <v/>
      </c>
      <c r="W112" s="116">
        <f t="array" aca="1" ref="W112" ca="1">IFERROR(VLOOKUP(INDIRECT("RC[-1]",0),INDIRECT("Ans"&amp;INDIRECT("RC[-18]",0)&amp;"TBL"),2,FALSE),0)</f>
        <v>0</v>
      </c>
      <c r="X112" s="135">
        <f ca="1">IFERROR(AVERAGE(W112,W116),0)</f>
        <v>0</v>
      </c>
      <c r="Y112" s="428"/>
    </row>
    <row r="113" spans="1:25" ht="13.05" customHeight="1" x14ac:dyDescent="0.3">
      <c r="A113" s="74" t="str">
        <f>Interview!A165</f>
        <v>V-RT-A-3-1</v>
      </c>
      <c r="B113" s="415"/>
      <c r="C113" s="176">
        <f>VLOOKUP(A113,'imp-questions'!A:H,5,FALSE)</f>
        <v>3</v>
      </c>
      <c r="D113" s="120" t="str">
        <f>VLOOKUP(A113,'imp-questions'!A:H,6,FALSE)</f>
        <v>アプリケーションのセキュリティリグレッションを自動的にテストしていますか?</v>
      </c>
      <c r="E113" s="114" t="str">
        <f>CHAR(65+VLOOKUP(A113,'imp-questions'!A:H,8,FALSE))</f>
        <v>A</v>
      </c>
      <c r="F113" s="121" t="str">
        <f>IF(ISBLANK(Interview!F165),"",Interview!F165)</f>
        <v/>
      </c>
      <c r="G113" s="116">
        <f t="array" aca="1" ref="G113" ca="1">IFERROR(VLOOKUP(INDIRECT("RC[-1]",0),INDIRECT("Ans"&amp;INDIRECT("RC[-2]",0)&amp;"TBL"),2,FALSE),0)</f>
        <v>0</v>
      </c>
      <c r="H113" s="135">
        <f ca="1">IFERROR(AVERAGE(G113,G117),0)</f>
        <v>0</v>
      </c>
      <c r="I113" s="428"/>
      <c r="J113" s="154" t="str">
        <f>F113</f>
        <v/>
      </c>
      <c r="K113" s="116">
        <f t="array" aca="1" ref="K113" ca="1">IFERROR(VLOOKUP(INDIRECT("RC[-1]",0),INDIRECT("Ans"&amp;INDIRECT("RC[-6]",0)&amp;"TBL"),2,FALSE),0)</f>
        <v>0</v>
      </c>
      <c r="L113" s="135">
        <f ca="1">IFERROR(AVERAGE(K113,K117),0)</f>
        <v>0</v>
      </c>
      <c r="M113" s="428"/>
      <c r="N113" s="154" t="str">
        <f>J113</f>
        <v/>
      </c>
      <c r="O113" s="116">
        <f t="array" aca="1" ref="O113" ca="1">IFERROR(VLOOKUP(INDIRECT("RC[-1]",0),INDIRECT("Ans"&amp;INDIRECT("RC[-10]",0)&amp;"TBL"),2,FALSE),0)</f>
        <v>0</v>
      </c>
      <c r="P113" s="135">
        <f ca="1">IFERROR(AVERAGE(O113,O117),0)</f>
        <v>0</v>
      </c>
      <c r="Q113" s="428"/>
      <c r="R113" s="154" t="str">
        <f>N113</f>
        <v/>
      </c>
      <c r="S113" s="116">
        <f t="array" aca="1" ref="S113" ca="1">IFERROR(VLOOKUP(INDIRECT("RC[-1]",0),INDIRECT("Ans"&amp;INDIRECT("RC[-14]",0)&amp;"TBL"),2,FALSE),0)</f>
        <v>0</v>
      </c>
      <c r="T113" s="135">
        <f ca="1">IFERROR(AVERAGE(S113,S117),0)</f>
        <v>0</v>
      </c>
      <c r="U113" s="428"/>
      <c r="V113" s="154" t="str">
        <f>R113</f>
        <v/>
      </c>
      <c r="W113" s="116">
        <f t="array" aca="1" ref="W113" ca="1">IFERROR(VLOOKUP(INDIRECT("RC[-1]",0),INDIRECT("Ans"&amp;INDIRECT("RC[-18]",0)&amp;"TBL"),2,FALSE),0)</f>
        <v>0</v>
      </c>
      <c r="X113" s="135">
        <f ca="1">IFERROR(AVERAGE(W113,W117),0)</f>
        <v>0</v>
      </c>
      <c r="Y113" s="428"/>
    </row>
    <row r="114" spans="1:25" ht="13.05" customHeight="1" x14ac:dyDescent="0.3">
      <c r="B114" s="122"/>
      <c r="C114" s="123"/>
      <c r="D114" s="124"/>
      <c r="E114" s="124"/>
      <c r="F114" s="124"/>
      <c r="G114" s="124"/>
      <c r="H114" s="124"/>
      <c r="I114" s="428"/>
      <c r="J114" s="124"/>
      <c r="K114" s="124"/>
      <c r="L114" s="124"/>
      <c r="M114" s="428"/>
      <c r="N114" s="124"/>
      <c r="O114" s="124"/>
      <c r="P114" s="124"/>
      <c r="Q114" s="428"/>
      <c r="R114" s="124"/>
      <c r="S114" s="124"/>
      <c r="T114" s="124"/>
      <c r="U114" s="428"/>
      <c r="V114" s="124"/>
      <c r="W114" s="124"/>
      <c r="X114" s="124"/>
      <c r="Y114" s="428"/>
    </row>
    <row r="115" spans="1:25" ht="13.05" customHeight="1" x14ac:dyDescent="0.3">
      <c r="A115" s="74" t="str">
        <f>Interview!A168</f>
        <v>V-RT-B-1-1</v>
      </c>
      <c r="B115" s="422" t="str">
        <f>VLOOKUP(A115,'imp-questions'!A:H,4,FALSE)</f>
        <v>誤用/悪用のテスト</v>
      </c>
      <c r="C115" s="176">
        <f>VLOOKUP(A115,'imp-questions'!A:H,5,FALSE)</f>
        <v>1</v>
      </c>
      <c r="D115" s="113" t="str">
        <f>VLOOKUP(A115,'imp-questions'!A:H,6,FALSE)</f>
        <v>ランダム化技術またはファジング技術を使用してアプリケーションをテストしていますか?</v>
      </c>
      <c r="E115" s="114" t="str">
        <f>CHAR(65+VLOOKUP(A115,'imp-questions'!A:H,8,FALSE))</f>
        <v>A</v>
      </c>
      <c r="F115" s="125" t="str">
        <f>IF(ISBLANK(Interview!F168),"",Interview!F168)</f>
        <v/>
      </c>
      <c r="G115" s="116">
        <f t="array" aca="1" ref="G115" ca="1">IFERROR(VLOOKUP(INDIRECT("RC[-1]",0),INDIRECT("Ans"&amp;INDIRECT("RC[-2]",0)&amp;"TBL"),2,FALSE),0)</f>
        <v>0</v>
      </c>
      <c r="H115" s="130"/>
      <c r="I115" s="428"/>
      <c r="J115" s="154" t="str">
        <f>F115</f>
        <v/>
      </c>
      <c r="K115" s="116">
        <f t="array" aca="1" ref="K115" ca="1">IFERROR(VLOOKUP(INDIRECT("RC[-1]",0),INDIRECT("Ans"&amp;INDIRECT("RC[-6]",0)&amp;"TBL"),2,FALSE),0)</f>
        <v>0</v>
      </c>
      <c r="L115" s="130"/>
      <c r="M115" s="428"/>
      <c r="N115" s="154" t="str">
        <f>J115</f>
        <v/>
      </c>
      <c r="O115" s="116">
        <f t="array" aca="1" ref="O115" ca="1">IFERROR(VLOOKUP(INDIRECT("RC[-1]",0),INDIRECT("Ans"&amp;INDIRECT("RC[-10]",0)&amp;"TBL"),2,FALSE),0)</f>
        <v>0</v>
      </c>
      <c r="P115" s="130"/>
      <c r="Q115" s="428"/>
      <c r="R115" s="154" t="str">
        <f>N115</f>
        <v/>
      </c>
      <c r="S115" s="116">
        <f t="array" aca="1" ref="S115" ca="1">IFERROR(VLOOKUP(INDIRECT("RC[-1]",0),INDIRECT("Ans"&amp;INDIRECT("RC[-14]",0)&amp;"TBL"),2,FALSE),0)</f>
        <v>0</v>
      </c>
      <c r="T115" s="130"/>
      <c r="U115" s="428"/>
      <c r="V115" s="154" t="str">
        <f>R115</f>
        <v/>
      </c>
      <c r="W115" s="116">
        <f t="array" aca="1" ref="W115" ca="1">IFERROR(VLOOKUP(INDIRECT("RC[-1]",0),INDIRECT("Ans"&amp;INDIRECT("RC[-18]",0)&amp;"TBL"),2,FALSE),0)</f>
        <v>0</v>
      </c>
      <c r="X115" s="130"/>
      <c r="Y115" s="428"/>
    </row>
    <row r="116" spans="1:25" ht="28.05" customHeight="1" x14ac:dyDescent="0.3">
      <c r="A116" s="74" t="str">
        <f>Interview!A170</f>
        <v>V-RT-B-2-1</v>
      </c>
      <c r="B116" s="414"/>
      <c r="C116" s="176">
        <f>VLOOKUP(A116,'imp-questions'!A:H,5,FALSE)</f>
        <v>2</v>
      </c>
      <c r="D116" s="113" t="str">
        <f>VLOOKUP(A116,'imp-questions'!A:H,6,FALSE)</f>
        <v>機能要件から悪用ケースを作成し、その悪用ケースを使用してセキュリティテストを推進していますか?</v>
      </c>
      <c r="E116" s="114" t="str">
        <f>CHAR(65+VLOOKUP(A116,'imp-questions'!A:H,8,FALSE))</f>
        <v>E</v>
      </c>
      <c r="F116" s="121" t="str">
        <f>IF(ISBLANK(Interview!F170),"",Interview!F170)</f>
        <v/>
      </c>
      <c r="G116" s="116">
        <f t="array" aca="1" ref="G116" ca="1">IFERROR(VLOOKUP(INDIRECT("RC[-1]",0),INDIRECT("Ans"&amp;INDIRECT("RC[-2]",0)&amp;"TBL"),2,FALSE),0)</f>
        <v>0</v>
      </c>
      <c r="H116" s="130"/>
      <c r="I116" s="428"/>
      <c r="J116" s="154" t="str">
        <f>F116</f>
        <v/>
      </c>
      <c r="K116" s="116">
        <f t="array" aca="1" ref="K116" ca="1">IFERROR(VLOOKUP(INDIRECT("RC[-1]",0),INDIRECT("Ans"&amp;INDIRECT("RC[-6]",0)&amp;"TBL"),2,FALSE),0)</f>
        <v>0</v>
      </c>
      <c r="L116" s="130"/>
      <c r="M116" s="428"/>
      <c r="N116" s="154" t="str">
        <f>J116</f>
        <v/>
      </c>
      <c r="O116" s="116">
        <f t="array" aca="1" ref="O116" ca="1">IFERROR(VLOOKUP(INDIRECT("RC[-1]",0),INDIRECT("Ans"&amp;INDIRECT("RC[-10]",0)&amp;"TBL"),2,FALSE),0)</f>
        <v>0</v>
      </c>
      <c r="P116" s="130"/>
      <c r="Q116" s="428"/>
      <c r="R116" s="154" t="str">
        <f>N116</f>
        <v/>
      </c>
      <c r="S116" s="116">
        <f t="array" aca="1" ref="S116" ca="1">IFERROR(VLOOKUP(INDIRECT("RC[-1]",0),INDIRECT("Ans"&amp;INDIRECT("RC[-14]",0)&amp;"TBL"),2,FALSE),0)</f>
        <v>0</v>
      </c>
      <c r="T116" s="130"/>
      <c r="U116" s="428"/>
      <c r="V116" s="154" t="str">
        <f>R116</f>
        <v/>
      </c>
      <c r="W116" s="116">
        <f t="array" aca="1" ref="W116" ca="1">IFERROR(VLOOKUP(INDIRECT("RC[-1]",0),INDIRECT("Ans"&amp;INDIRECT("RC[-18]",0)&amp;"TBL"),2,FALSE),0)</f>
        <v>0</v>
      </c>
      <c r="X116" s="130"/>
      <c r="Y116" s="428"/>
    </row>
    <row r="117" spans="1:25" ht="13.05" customHeight="1" x14ac:dyDescent="0.3">
      <c r="A117" s="74" t="str">
        <f>Interview!A172</f>
        <v>V-RT-B-3-1</v>
      </c>
      <c r="B117" s="415"/>
      <c r="C117" s="176">
        <f>VLOOKUP(A117,'imp-questions'!A:H,5,FALSE)</f>
        <v>3</v>
      </c>
      <c r="D117" s="120" t="str">
        <f>VLOOKUP(A117,'imp-questions'!A:H,6,FALSE)</f>
        <v>サービス拒否のテストやセキュリティのストレステストを実施していますか?</v>
      </c>
      <c r="E117" s="114" t="str">
        <f>CHAR(65+VLOOKUP(A117,'imp-questions'!A:H,8,FALSE))</f>
        <v>E</v>
      </c>
      <c r="F117" s="121" t="str">
        <f>IF(ISBLANK(Interview!F172),"",Interview!F172)</f>
        <v/>
      </c>
      <c r="G117" s="116">
        <f t="array" aca="1" ref="G117" ca="1">IFERROR(VLOOKUP(INDIRECT("RC[-1]",0),INDIRECT("Ans"&amp;INDIRECT("RC[-2]",0)&amp;"TBL"),2,FALSE),0)</f>
        <v>0</v>
      </c>
      <c r="H117" s="130"/>
      <c r="I117" s="429"/>
      <c r="J117" s="154" t="str">
        <f>F117</f>
        <v/>
      </c>
      <c r="K117" s="116">
        <f t="array" aca="1" ref="K117" ca="1">IFERROR(VLOOKUP(INDIRECT("RC[-1]",0),INDIRECT("Ans"&amp;INDIRECT("RC[-6]",0)&amp;"TBL"),2,FALSE),0)</f>
        <v>0</v>
      </c>
      <c r="L117" s="130"/>
      <c r="M117" s="429"/>
      <c r="N117" s="154" t="str">
        <f>J117</f>
        <v/>
      </c>
      <c r="O117" s="116">
        <f t="array" aca="1" ref="O117" ca="1">IFERROR(VLOOKUP(INDIRECT("RC[-1]",0),INDIRECT("Ans"&amp;INDIRECT("RC[-10]",0)&amp;"TBL"),2,FALSE),0)</f>
        <v>0</v>
      </c>
      <c r="P117" s="130"/>
      <c r="Q117" s="429"/>
      <c r="R117" s="154" t="str">
        <f>N117</f>
        <v/>
      </c>
      <c r="S117" s="116">
        <f t="array" aca="1" ref="S117" ca="1">IFERROR(VLOOKUP(INDIRECT("RC[-1]",0),INDIRECT("Ans"&amp;INDIRECT("RC[-14]",0)&amp;"TBL"),2,FALSE),0)</f>
        <v>0</v>
      </c>
      <c r="T117" s="130"/>
      <c r="U117" s="429"/>
      <c r="V117" s="154" t="str">
        <f>R117</f>
        <v/>
      </c>
      <c r="W117" s="116">
        <f t="array" aca="1" ref="W117" ca="1">IFERROR(VLOOKUP(INDIRECT("RC[-1]",0),INDIRECT("Ans"&amp;INDIRECT("RC[-18]",0)&amp;"TBL"),2,FALSE),0)</f>
        <v>0</v>
      </c>
      <c r="X117" s="130"/>
      <c r="Y117" s="429"/>
    </row>
    <row r="118" spans="1:25" ht="13.05" customHeight="1" x14ac:dyDescent="0.3">
      <c r="B118" s="122"/>
      <c r="C118" s="123"/>
      <c r="D118" s="178"/>
      <c r="E118" s="178"/>
      <c r="F118" s="178"/>
      <c r="G118" s="178"/>
      <c r="H118" s="178"/>
      <c r="I118" s="124"/>
      <c r="J118" s="178"/>
      <c r="K118" s="178"/>
      <c r="L118" s="178"/>
      <c r="M118" s="124"/>
      <c r="N118" s="178"/>
      <c r="O118" s="178"/>
      <c r="P118" s="178"/>
      <c r="Q118" s="124"/>
      <c r="R118" s="178"/>
      <c r="S118" s="178"/>
      <c r="T118" s="178"/>
      <c r="U118" s="124"/>
      <c r="V118" s="178"/>
      <c r="W118" s="178"/>
      <c r="X118" s="178"/>
      <c r="Y118" s="124"/>
    </row>
    <row r="119" spans="1:25" x14ac:dyDescent="0.3">
      <c r="B119" s="170" t="s">
        <v>41</v>
      </c>
      <c r="C119" s="171" t="s">
        <v>42</v>
      </c>
      <c r="D119" s="182" t="s">
        <v>148</v>
      </c>
      <c r="E119" s="183"/>
      <c r="F119" s="184" t="s">
        <v>44</v>
      </c>
      <c r="G119" s="184"/>
      <c r="H119" s="185"/>
      <c r="I119" s="189" t="s">
        <v>46</v>
      </c>
      <c r="J119" s="184" t="s">
        <v>44</v>
      </c>
      <c r="K119" s="184"/>
      <c r="L119" s="185"/>
      <c r="M119" s="189" t="s">
        <v>46</v>
      </c>
      <c r="N119" s="184" t="s">
        <v>44</v>
      </c>
      <c r="O119" s="184"/>
      <c r="P119" s="185"/>
      <c r="Q119" s="189" t="s">
        <v>46</v>
      </c>
      <c r="R119" s="184" t="s">
        <v>44</v>
      </c>
      <c r="S119" s="184"/>
      <c r="T119" s="185"/>
      <c r="U119" s="189" t="s">
        <v>46</v>
      </c>
      <c r="V119" s="184" t="s">
        <v>44</v>
      </c>
      <c r="W119" s="184"/>
      <c r="X119" s="185"/>
      <c r="Y119" s="189" t="s">
        <v>46</v>
      </c>
    </row>
    <row r="120" spans="1:25" ht="13.05" customHeight="1" x14ac:dyDescent="0.3">
      <c r="A120" s="74" t="str">
        <f>Interview!A175</f>
        <v>V-ST-A-1-1</v>
      </c>
      <c r="B120" s="422" t="str">
        <f>VLOOKUP(A120,'imp-questions'!A:H,4,FALSE)</f>
        <v>拡張可能なベースライン</v>
      </c>
      <c r="C120" s="176">
        <f>VLOOKUP(A120,'imp-questions'!A:H,5,FALSE)</f>
        <v>1</v>
      </c>
      <c r="D120" s="113" t="str">
        <f>VLOOKUP(A120,'imp-questions'!A:H,6,FALSE)</f>
        <v>自動化されたセキュリティ テストツールを使用してアプリケーションをスキャンしていますか?</v>
      </c>
      <c r="E120" s="114" t="str">
        <f>CHAR(65+VLOOKUP(A120,'imp-questions'!A:H,8,FALSE))</f>
        <v>B</v>
      </c>
      <c r="F120" s="125" t="str">
        <f>IF(ISBLANK(Interview!F175),"",Interview!F175)</f>
        <v/>
      </c>
      <c r="G120" s="116">
        <f t="array" aca="1" ref="G120" ca="1">IFERROR(VLOOKUP(INDIRECT("RC[-1]",0),INDIRECT("Ans"&amp;INDIRECT("RC[-2]",0)&amp;"TBL"),2,FALSE),0)</f>
        <v>0</v>
      </c>
      <c r="H120" s="135">
        <f ca="1">IFERROR(AVERAGE(G120,G124),0)</f>
        <v>0</v>
      </c>
      <c r="I120" s="437">
        <f ca="1">SUM(H120:H122)</f>
        <v>0</v>
      </c>
      <c r="J120" s="154" t="str">
        <f>F120</f>
        <v/>
      </c>
      <c r="K120" s="116">
        <f t="array" aca="1" ref="K120" ca="1">IFERROR(VLOOKUP(INDIRECT("RC[-1]",0),INDIRECT("Ans"&amp;INDIRECT("RC[-6]",0)&amp;"TBL"),2,FALSE),0)</f>
        <v>0</v>
      </c>
      <c r="L120" s="135">
        <f ca="1">IFERROR(AVERAGE(K120,K124),0)</f>
        <v>0</v>
      </c>
      <c r="M120" s="437">
        <f ca="1">SUM(L120:L122)</f>
        <v>0</v>
      </c>
      <c r="N120" s="154" t="str">
        <f>J120</f>
        <v/>
      </c>
      <c r="O120" s="116">
        <f t="array" aca="1" ref="O120" ca="1">IFERROR(VLOOKUP(INDIRECT("RC[-1]",0),INDIRECT("Ans"&amp;INDIRECT("RC[-10]",0)&amp;"TBL"),2,FALSE),0)</f>
        <v>0</v>
      </c>
      <c r="P120" s="135">
        <f ca="1">IFERROR(AVERAGE(O120,O124),0)</f>
        <v>0</v>
      </c>
      <c r="Q120" s="437">
        <f ca="1">SUM(P120:P122)</f>
        <v>0</v>
      </c>
      <c r="R120" s="154" t="str">
        <f>N120</f>
        <v/>
      </c>
      <c r="S120" s="116">
        <f t="array" aca="1" ref="S120" ca="1">IFERROR(VLOOKUP(INDIRECT("RC[-1]",0),INDIRECT("Ans"&amp;INDIRECT("RC[-14]",0)&amp;"TBL"),2,FALSE),0)</f>
        <v>0</v>
      </c>
      <c r="T120" s="135">
        <f ca="1">IFERROR(AVERAGE(S120,S124),0)</f>
        <v>0</v>
      </c>
      <c r="U120" s="437">
        <f ca="1">SUM(T120:T122)</f>
        <v>0</v>
      </c>
      <c r="V120" s="154" t="str">
        <f>R120</f>
        <v/>
      </c>
      <c r="W120" s="116">
        <f t="array" aca="1" ref="W120" ca="1">IFERROR(VLOOKUP(INDIRECT("RC[-1]",0),INDIRECT("Ans"&amp;INDIRECT("RC[-18]",0)&amp;"TBL"),2,FALSE),0)</f>
        <v>0</v>
      </c>
      <c r="X120" s="135">
        <f ca="1">IFERROR(AVERAGE(W120,W124),0)</f>
        <v>0</v>
      </c>
      <c r="Y120" s="437">
        <f ca="1">SUM(X120:X122)</f>
        <v>0</v>
      </c>
    </row>
    <row r="121" spans="1:25" ht="28.05" customHeight="1" x14ac:dyDescent="0.3">
      <c r="A121" s="74" t="str">
        <f>Interview!A177</f>
        <v>V-ST-A-2-1</v>
      </c>
      <c r="B121" s="414"/>
      <c r="C121" s="176">
        <f>VLOOKUP(A121,'imp-questions'!A:H,5,FALSE)</f>
        <v>2</v>
      </c>
      <c r="D121" s="113" t="str">
        <f>VLOOKUP(A121,'imp-questions'!A:H,6,FALSE)</f>
        <v>自社のアプリケーションやテクノロジースタックに合わせて、自動化されたセキュリティツールをカスタマイズしていますか?</v>
      </c>
      <c r="E121" s="114" t="str">
        <f>CHAR(65+VLOOKUP(A121,'imp-questions'!A:H,8,FALSE))</f>
        <v>B</v>
      </c>
      <c r="F121" s="121" t="str">
        <f>IF(ISBLANK(Interview!F177),"",Interview!F177)</f>
        <v/>
      </c>
      <c r="G121" s="116">
        <f t="array" aca="1" ref="G121" ca="1">IFERROR(VLOOKUP(INDIRECT("RC[-1]",0),INDIRECT("Ans"&amp;INDIRECT("RC[-2]",0)&amp;"TBL"),2,FALSE),0)</f>
        <v>0</v>
      </c>
      <c r="H121" s="135">
        <f ca="1">IFERROR(AVERAGE(G121,G125),0)</f>
        <v>0</v>
      </c>
      <c r="I121" s="428"/>
      <c r="J121" s="154" t="str">
        <f>F121</f>
        <v/>
      </c>
      <c r="K121" s="116">
        <f t="array" aca="1" ref="K121" ca="1">IFERROR(VLOOKUP(INDIRECT("RC[-1]",0),INDIRECT("Ans"&amp;INDIRECT("RC[-6]",0)&amp;"TBL"),2,FALSE),0)</f>
        <v>0</v>
      </c>
      <c r="L121" s="135">
        <f ca="1">IFERROR(AVERAGE(K121,K125),0)</f>
        <v>0</v>
      </c>
      <c r="M121" s="428"/>
      <c r="N121" s="154" t="str">
        <f>J121</f>
        <v/>
      </c>
      <c r="O121" s="116">
        <f t="array" aca="1" ref="O121" ca="1">IFERROR(VLOOKUP(INDIRECT("RC[-1]",0),INDIRECT("Ans"&amp;INDIRECT("RC[-10]",0)&amp;"TBL"),2,FALSE),0)</f>
        <v>0</v>
      </c>
      <c r="P121" s="135">
        <f ca="1">IFERROR(AVERAGE(O121,O125),0)</f>
        <v>0</v>
      </c>
      <c r="Q121" s="428"/>
      <c r="R121" s="154" t="str">
        <f>N121</f>
        <v/>
      </c>
      <c r="S121" s="116">
        <f t="array" aca="1" ref="S121" ca="1">IFERROR(VLOOKUP(INDIRECT("RC[-1]",0),INDIRECT("Ans"&amp;INDIRECT("RC[-14]",0)&amp;"TBL"),2,FALSE),0)</f>
        <v>0</v>
      </c>
      <c r="T121" s="135">
        <f ca="1">IFERROR(AVERAGE(S121,S125),0)</f>
        <v>0</v>
      </c>
      <c r="U121" s="428"/>
      <c r="V121" s="154" t="str">
        <f>R121</f>
        <v/>
      </c>
      <c r="W121" s="116">
        <f t="array" aca="1" ref="W121" ca="1">IFERROR(VLOOKUP(INDIRECT("RC[-1]",0),INDIRECT("Ans"&amp;INDIRECT("RC[-18]",0)&amp;"TBL"),2,FALSE),0)</f>
        <v>0</v>
      </c>
      <c r="X121" s="135">
        <f ca="1">IFERROR(AVERAGE(W121,W125),0)</f>
        <v>0</v>
      </c>
      <c r="Y121" s="428"/>
    </row>
    <row r="122" spans="1:25" ht="25.95" customHeight="1" x14ac:dyDescent="0.3">
      <c r="A122" s="74" t="str">
        <f>Interview!A179</f>
        <v>V-ST-A-3-1</v>
      </c>
      <c r="B122" s="415"/>
      <c r="C122" s="176">
        <f>VLOOKUP(A122,'imp-questions'!A:H,5,FALSE)</f>
        <v>3</v>
      </c>
      <c r="D122" s="120" t="str">
        <f>VLOOKUP(A122,'imp-questions'!A:H,6,FALSE)</f>
        <v>自動化されたセキュリティテストをビルドプロセスおよびデプロイプロセスに統合していますか?</v>
      </c>
      <c r="E122" s="114" t="str">
        <f>CHAR(65+VLOOKUP(A122,'imp-questions'!A:H,8,FALSE))</f>
        <v>X</v>
      </c>
      <c r="F122" s="121" t="str">
        <f>IF(ISBLANK(Interview!F179),"",Interview!F179)</f>
        <v/>
      </c>
      <c r="G122" s="116">
        <f t="array" aca="1" ref="G122" ca="1">IFERROR(VLOOKUP(INDIRECT("RC[-1]",0),INDIRECT("Ans"&amp;INDIRECT("RC[-2]",0)&amp;"TBL"),2,FALSE),0)</f>
        <v>0</v>
      </c>
      <c r="H122" s="135">
        <f ca="1">IFERROR(AVERAGE(G122,G126),0)</f>
        <v>0</v>
      </c>
      <c r="I122" s="428"/>
      <c r="J122" s="154" t="str">
        <f>F122</f>
        <v/>
      </c>
      <c r="K122" s="116">
        <f t="array" aca="1" ref="K122" ca="1">IFERROR(VLOOKUP(INDIRECT("RC[-1]",0),INDIRECT("Ans"&amp;INDIRECT("RC[-6]",0)&amp;"TBL"),2,FALSE),0)</f>
        <v>0</v>
      </c>
      <c r="L122" s="135">
        <f ca="1">IFERROR(AVERAGE(K122,K126),0)</f>
        <v>0</v>
      </c>
      <c r="M122" s="428"/>
      <c r="N122" s="154" t="str">
        <f>J122</f>
        <v/>
      </c>
      <c r="O122" s="116">
        <f t="array" aca="1" ref="O122" ca="1">IFERROR(VLOOKUP(INDIRECT("RC[-1]",0),INDIRECT("Ans"&amp;INDIRECT("RC[-10]",0)&amp;"TBL"),2,FALSE),0)</f>
        <v>0</v>
      </c>
      <c r="P122" s="135">
        <f ca="1">IFERROR(AVERAGE(O122,O126),0)</f>
        <v>0</v>
      </c>
      <c r="Q122" s="428"/>
      <c r="R122" s="154" t="str">
        <f>N122</f>
        <v/>
      </c>
      <c r="S122" s="116">
        <f t="array" aca="1" ref="S122" ca="1">IFERROR(VLOOKUP(INDIRECT("RC[-1]",0),INDIRECT("Ans"&amp;INDIRECT("RC[-14]",0)&amp;"TBL"),2,FALSE),0)</f>
        <v>0</v>
      </c>
      <c r="T122" s="135">
        <f ca="1">IFERROR(AVERAGE(S122,S126),0)</f>
        <v>0</v>
      </c>
      <c r="U122" s="428"/>
      <c r="V122" s="154" t="str">
        <f>R122</f>
        <v/>
      </c>
      <c r="W122" s="116">
        <f t="array" aca="1" ref="W122" ca="1">IFERROR(VLOOKUP(INDIRECT("RC[-1]",0),INDIRECT("Ans"&amp;INDIRECT("RC[-18]",0)&amp;"TBL"),2,FALSE),0)</f>
        <v>0</v>
      </c>
      <c r="X122" s="135">
        <f ca="1">IFERROR(AVERAGE(W122,W126),0)</f>
        <v>0</v>
      </c>
      <c r="Y122" s="428"/>
    </row>
    <row r="123" spans="1:25" ht="13.05" customHeight="1" x14ac:dyDescent="0.3">
      <c r="B123" s="122"/>
      <c r="C123" s="123"/>
      <c r="D123" s="124"/>
      <c r="E123" s="124"/>
      <c r="F123" s="124"/>
      <c r="G123" s="124"/>
      <c r="H123" s="124"/>
      <c r="I123" s="428"/>
      <c r="J123" s="124"/>
      <c r="K123" s="124"/>
      <c r="L123" s="124"/>
      <c r="M123" s="428"/>
      <c r="N123" s="124"/>
      <c r="O123" s="124"/>
      <c r="P123" s="124"/>
      <c r="Q123" s="428"/>
      <c r="R123" s="124"/>
      <c r="S123" s="124"/>
      <c r="T123" s="124"/>
      <c r="U123" s="428"/>
      <c r="V123" s="124"/>
      <c r="W123" s="124"/>
      <c r="X123" s="124"/>
      <c r="Y123" s="428"/>
    </row>
    <row r="124" spans="1:25" ht="25.95" customHeight="1" x14ac:dyDescent="0.3">
      <c r="A124" s="74" t="str">
        <f>Interview!A182</f>
        <v>V-ST-B-1-1</v>
      </c>
      <c r="B124" s="422" t="str">
        <f>VLOOKUP(A124,'imp-questions'!A:H,4,FALSE)</f>
        <v>深い理解</v>
      </c>
      <c r="C124" s="176">
        <f>VLOOKUP(A124,'imp-questions'!A:H,5,FALSE)</f>
        <v>1</v>
      </c>
      <c r="D124" s="113" t="str">
        <f>VLOOKUP(A124,'imp-questions'!A:H,6,FALSE)</f>
        <v>選択した高リスクのコンポーネントのセキュリティ品質を手動でレビューしていますか?</v>
      </c>
      <c r="E124" s="114" t="str">
        <f>CHAR(65+VLOOKUP(A124,'imp-questions'!A:H,8,FALSE))</f>
        <v>G</v>
      </c>
      <c r="F124" s="125" t="str">
        <f>IF(ISBLANK(Interview!F182),"",Interview!F182)</f>
        <v/>
      </c>
      <c r="G124" s="116">
        <f t="array" aca="1" ref="G124" ca="1">IFERROR(VLOOKUP(INDIRECT("RC[-1]",0),INDIRECT("Ans"&amp;INDIRECT("RC[-2]",0)&amp;"TBL"),2,FALSE),0)</f>
        <v>0</v>
      </c>
      <c r="H124" s="130"/>
      <c r="I124" s="428"/>
      <c r="J124" s="154" t="str">
        <f>F124</f>
        <v/>
      </c>
      <c r="K124" s="116">
        <f t="array" aca="1" ref="K124" ca="1">IFERROR(VLOOKUP(INDIRECT("RC[-1]",0),INDIRECT("Ans"&amp;INDIRECT("RC[-6]",0)&amp;"TBL"),2,FALSE),0)</f>
        <v>0</v>
      </c>
      <c r="L124" s="130"/>
      <c r="M124" s="428"/>
      <c r="N124" s="154" t="str">
        <f>J124</f>
        <v/>
      </c>
      <c r="O124" s="116">
        <f t="array" aca="1" ref="O124" ca="1">IFERROR(VLOOKUP(INDIRECT("RC[-1]",0),INDIRECT("Ans"&amp;INDIRECT("RC[-10]",0)&amp;"TBL"),2,FALSE),0)</f>
        <v>0</v>
      </c>
      <c r="P124" s="130"/>
      <c r="Q124" s="428"/>
      <c r="R124" s="154" t="str">
        <f>N124</f>
        <v/>
      </c>
      <c r="S124" s="116">
        <f t="array" aca="1" ref="S124" ca="1">IFERROR(VLOOKUP(INDIRECT("RC[-1]",0),INDIRECT("Ans"&amp;INDIRECT("RC[-14]",0)&amp;"TBL"),2,FALSE),0)</f>
        <v>0</v>
      </c>
      <c r="T124" s="130"/>
      <c r="U124" s="428"/>
      <c r="V124" s="154" t="str">
        <f>R124</f>
        <v/>
      </c>
      <c r="W124" s="116">
        <f t="array" aca="1" ref="W124" ca="1">IFERROR(VLOOKUP(INDIRECT("RC[-1]",0),INDIRECT("Ans"&amp;INDIRECT("RC[-18]",0)&amp;"TBL"),2,FALSE),0)</f>
        <v>0</v>
      </c>
      <c r="X124" s="130"/>
      <c r="Y124" s="428"/>
    </row>
    <row r="125" spans="1:25" ht="25.95" customHeight="1" x14ac:dyDescent="0.3">
      <c r="A125" s="74" t="str">
        <f>Interview!A184</f>
        <v>V-ST-B-2-1</v>
      </c>
      <c r="B125" s="414"/>
      <c r="C125" s="176">
        <f>VLOOKUP(A125,'imp-questions'!A:H,5,FALSE)</f>
        <v>2</v>
      </c>
      <c r="D125" s="113" t="str">
        <f>VLOOKUP(A125,'imp-questions'!A:H,6,FALSE)</f>
        <v>アプリケーションのペネトレーションテストを定期的に実施していますか?</v>
      </c>
      <c r="E125" s="114" t="str">
        <f>CHAR(65+VLOOKUP(A125,'imp-questions'!A:H,8,FALSE))</f>
        <v>A</v>
      </c>
      <c r="F125" s="121" t="str">
        <f>IF(ISBLANK(Interview!F184),"",Interview!F184)</f>
        <v/>
      </c>
      <c r="G125" s="116">
        <f t="array" aca="1" ref="G125" ca="1">IFERROR(VLOOKUP(INDIRECT("RC[-1]",0),INDIRECT("Ans"&amp;INDIRECT("RC[-2]",0)&amp;"TBL"),2,FALSE),0)</f>
        <v>0</v>
      </c>
      <c r="H125" s="130"/>
      <c r="I125" s="428"/>
      <c r="J125" s="154" t="str">
        <f>F125</f>
        <v/>
      </c>
      <c r="K125" s="116">
        <f t="array" aca="1" ref="K125" ca="1">IFERROR(VLOOKUP(INDIRECT("RC[-1]",0),INDIRECT("Ans"&amp;INDIRECT("RC[-6]",0)&amp;"TBL"),2,FALSE),0)</f>
        <v>0</v>
      </c>
      <c r="L125" s="130"/>
      <c r="M125" s="428"/>
      <c r="N125" s="154" t="str">
        <f>J125</f>
        <v/>
      </c>
      <c r="O125" s="116">
        <f t="array" aca="1" ref="O125" ca="1">IFERROR(VLOOKUP(INDIRECT("RC[-1]",0),INDIRECT("Ans"&amp;INDIRECT("RC[-10]",0)&amp;"TBL"),2,FALSE),0)</f>
        <v>0</v>
      </c>
      <c r="P125" s="130"/>
      <c r="Q125" s="428"/>
      <c r="R125" s="154" t="str">
        <f>N125</f>
        <v/>
      </c>
      <c r="S125" s="116">
        <f t="array" aca="1" ref="S125" ca="1">IFERROR(VLOOKUP(INDIRECT("RC[-1]",0),INDIRECT("Ans"&amp;INDIRECT("RC[-14]",0)&amp;"TBL"),2,FALSE),0)</f>
        <v>0</v>
      </c>
      <c r="T125" s="130"/>
      <c r="U125" s="428"/>
      <c r="V125" s="154" t="str">
        <f>R125</f>
        <v/>
      </c>
      <c r="W125" s="116">
        <f t="array" aca="1" ref="W125" ca="1">IFERROR(VLOOKUP(INDIRECT("RC[-1]",0),INDIRECT("Ans"&amp;INDIRECT("RC[-18]",0)&amp;"TBL"),2,FALSE),0)</f>
        <v>0</v>
      </c>
      <c r="X125" s="130"/>
      <c r="Y125" s="428"/>
    </row>
    <row r="126" spans="1:25" ht="28.05" customHeight="1" x14ac:dyDescent="0.3">
      <c r="A126" s="74" t="str">
        <f>Interview!A186</f>
        <v>V-ST-B-3-1</v>
      </c>
      <c r="B126" s="415"/>
      <c r="C126" s="176">
        <f>VLOOKUP(A126,'imp-questions'!A:H,5,FALSE)</f>
        <v>3</v>
      </c>
      <c r="D126" s="120" t="str">
        <f>VLOOKUP(A126,'imp-questions'!A:H,6,FALSE)</f>
        <v>開発ライフサイクルを改善するために、セキュリティテストの結果を利用していますか?</v>
      </c>
      <c r="E126" s="114" t="str">
        <f>CHAR(65+VLOOKUP(A126,'imp-questions'!A:H,8,FALSE))</f>
        <v>Y</v>
      </c>
      <c r="F126" s="121" t="str">
        <f>IF(ISBLANK(Interview!F186),"",Interview!F186)</f>
        <v/>
      </c>
      <c r="G126" s="116">
        <f t="array" aca="1" ref="G126" ca="1">IFERROR(VLOOKUP(INDIRECT("RC[-1]",0),INDIRECT("Ans"&amp;INDIRECT("RC[-2]",0)&amp;"TBL"),2,FALSE),0)</f>
        <v>0</v>
      </c>
      <c r="H126" s="130"/>
      <c r="I126" s="431"/>
      <c r="J126" s="154" t="str">
        <f>F126</f>
        <v/>
      </c>
      <c r="K126" s="116">
        <f t="array" aca="1" ref="K126" ca="1">IFERROR(VLOOKUP(INDIRECT("RC[-1]",0),INDIRECT("Ans"&amp;INDIRECT("RC[-6]",0)&amp;"TBL"),2,FALSE),0)</f>
        <v>0</v>
      </c>
      <c r="L126" s="130"/>
      <c r="M126" s="431"/>
      <c r="N126" s="154" t="str">
        <f>J126</f>
        <v/>
      </c>
      <c r="O126" s="116">
        <f t="array" aca="1" ref="O126" ca="1">IFERROR(VLOOKUP(INDIRECT("RC[-1]",0),INDIRECT("Ans"&amp;INDIRECT("RC[-10]",0)&amp;"TBL"),2,FALSE),0)</f>
        <v>0</v>
      </c>
      <c r="P126" s="130"/>
      <c r="Q126" s="431"/>
      <c r="R126" s="154" t="str">
        <f>N126</f>
        <v/>
      </c>
      <c r="S126" s="116">
        <f t="array" aca="1" ref="S126" ca="1">IFERROR(VLOOKUP(INDIRECT("RC[-1]",0),INDIRECT("Ans"&amp;INDIRECT("RC[-14]",0)&amp;"TBL"),2,FALSE),0)</f>
        <v>0</v>
      </c>
      <c r="T126" s="130"/>
      <c r="U126" s="431"/>
      <c r="V126" s="154" t="str">
        <f>R126</f>
        <v/>
      </c>
      <c r="W126" s="116">
        <f t="array" aca="1" ref="W126" ca="1">IFERROR(VLOOKUP(INDIRECT("RC[-1]",0),INDIRECT("Ans"&amp;INDIRECT("RC[-18]",0)&amp;"TBL"),2,FALSE),0)</f>
        <v>0</v>
      </c>
      <c r="X126" s="130"/>
      <c r="Y126" s="431"/>
    </row>
    <row r="127" spans="1:25" ht="13.05" customHeight="1" x14ac:dyDescent="0.3">
      <c r="B127" s="122"/>
      <c r="C127" s="123"/>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row>
    <row r="128" spans="1:25" ht="13.05" customHeight="1" x14ac:dyDescent="0.3">
      <c r="B128" s="186" t="s">
        <v>157</v>
      </c>
      <c r="C128" s="186"/>
      <c r="D128" s="187"/>
      <c r="E128" s="187"/>
      <c r="F128" s="411" t="s">
        <v>199</v>
      </c>
      <c r="G128" s="341"/>
      <c r="H128" s="341"/>
      <c r="I128" s="341"/>
      <c r="J128" s="412" t="s">
        <v>200</v>
      </c>
      <c r="K128" s="341"/>
      <c r="L128" s="341"/>
      <c r="M128" s="406"/>
      <c r="N128" s="412" t="s">
        <v>201</v>
      </c>
      <c r="O128" s="341"/>
      <c r="P128" s="341"/>
      <c r="Q128" s="406"/>
      <c r="R128" s="412" t="s">
        <v>202</v>
      </c>
      <c r="S128" s="341"/>
      <c r="T128" s="341"/>
      <c r="U128" s="406"/>
      <c r="V128" s="412" t="s">
        <v>203</v>
      </c>
      <c r="W128" s="341"/>
      <c r="X128" s="341"/>
      <c r="Y128" s="406"/>
    </row>
    <row r="129" spans="1:25" x14ac:dyDescent="0.3">
      <c r="B129" s="190" t="s">
        <v>41</v>
      </c>
      <c r="C129" s="191" t="s">
        <v>42</v>
      </c>
      <c r="D129" s="192" t="s">
        <v>158</v>
      </c>
      <c r="E129" s="193"/>
      <c r="F129" s="194" t="s">
        <v>44</v>
      </c>
      <c r="G129" s="194"/>
      <c r="H129" s="195"/>
      <c r="I129" s="202" t="s">
        <v>46</v>
      </c>
      <c r="J129" s="194" t="s">
        <v>44</v>
      </c>
      <c r="K129" s="194"/>
      <c r="L129" s="195"/>
      <c r="M129" s="202" t="s">
        <v>46</v>
      </c>
      <c r="N129" s="194" t="s">
        <v>44</v>
      </c>
      <c r="O129" s="194"/>
      <c r="P129" s="195"/>
      <c r="Q129" s="202" t="s">
        <v>46</v>
      </c>
      <c r="R129" s="194" t="s">
        <v>44</v>
      </c>
      <c r="S129" s="194"/>
      <c r="T129" s="195"/>
      <c r="U129" s="202" t="s">
        <v>46</v>
      </c>
      <c r="V129" s="194" t="s">
        <v>44</v>
      </c>
      <c r="W129" s="194"/>
      <c r="X129" s="195"/>
      <c r="Y129" s="202" t="s">
        <v>46</v>
      </c>
    </row>
    <row r="130" spans="1:25" ht="13.05" customHeight="1" x14ac:dyDescent="0.3">
      <c r="A130" s="74" t="str">
        <f>Interview!A190</f>
        <v>O-IM-A-1-1</v>
      </c>
      <c r="B130" s="423" t="str">
        <f>VLOOKUP(A130,'imp-questions'!A:H,4,FALSE)</f>
        <v>インシデントの検知</v>
      </c>
      <c r="C130" s="196">
        <f>VLOOKUP(A130,'imp-questions'!A:H,5,FALSE)</f>
        <v>1</v>
      </c>
      <c r="D130" s="113" t="str">
        <f>VLOOKUP(A130,'imp-questions'!A:H,6,FALSE)</f>
        <v>セキュリティインシデントのログデータを定期的に分析していますか?</v>
      </c>
      <c r="E130" s="114" t="str">
        <f>CHAR(65+VLOOKUP(A130,'imp-questions'!A:H,8,FALSE))</f>
        <v>A</v>
      </c>
      <c r="F130" s="125" t="str">
        <f>IF(ISBLANK(Interview!F190),"",Interview!F190)</f>
        <v/>
      </c>
      <c r="G130" s="116">
        <f t="array" aca="1" ref="G130" ca="1">IFERROR(VLOOKUP(INDIRECT("RC[-1]",0),INDIRECT("Ans"&amp;INDIRECT("RC[-2]",0)&amp;"TBL"),2,FALSE),0)</f>
        <v>0</v>
      </c>
      <c r="H130" s="135">
        <f ca="1">IFERROR(AVERAGE(G130,G134),0)</f>
        <v>0</v>
      </c>
      <c r="I130" s="438">
        <f ca="1">SUM(H130:H132)</f>
        <v>0</v>
      </c>
      <c r="J130" s="154" t="str">
        <f>F130</f>
        <v/>
      </c>
      <c r="K130" s="116">
        <f t="array" aca="1" ref="K130" ca="1">IFERROR(VLOOKUP(INDIRECT("RC[-1]",0),INDIRECT("Ans"&amp;INDIRECT("RC[-6]",0)&amp;"TBL"),2,FALSE),0)</f>
        <v>0</v>
      </c>
      <c r="L130" s="135">
        <f ca="1">IFERROR(AVERAGE(K130,K134),0)</f>
        <v>0</v>
      </c>
      <c r="M130" s="438">
        <f ca="1">SUM(L130:L132)</f>
        <v>0</v>
      </c>
      <c r="N130" s="154" t="str">
        <f>J130</f>
        <v/>
      </c>
      <c r="O130" s="116">
        <f t="array" aca="1" ref="O130" ca="1">IFERROR(VLOOKUP(INDIRECT("RC[-1]",0),INDIRECT("Ans"&amp;INDIRECT("RC[-10]",0)&amp;"TBL"),2,FALSE),0)</f>
        <v>0</v>
      </c>
      <c r="P130" s="135">
        <f ca="1">IFERROR(AVERAGE(O130,O134),0)</f>
        <v>0</v>
      </c>
      <c r="Q130" s="438">
        <f ca="1">SUM(P130:P132)</f>
        <v>0</v>
      </c>
      <c r="R130" s="154" t="str">
        <f>N130</f>
        <v/>
      </c>
      <c r="S130" s="116">
        <f t="array" aca="1" ref="S130" ca="1">IFERROR(VLOOKUP(INDIRECT("RC[-1]",0),INDIRECT("Ans"&amp;INDIRECT("RC[-14]",0)&amp;"TBL"),2,FALSE),0)</f>
        <v>0</v>
      </c>
      <c r="T130" s="135">
        <f ca="1">IFERROR(AVERAGE(S130,S134),0)</f>
        <v>0</v>
      </c>
      <c r="U130" s="438">
        <f ca="1">SUM(T130:T132)</f>
        <v>0</v>
      </c>
      <c r="V130" s="154" t="str">
        <f>R130</f>
        <v/>
      </c>
      <c r="W130" s="116">
        <f t="array" aca="1" ref="W130" ca="1">IFERROR(VLOOKUP(INDIRECT("RC[-1]",0),INDIRECT("Ans"&amp;INDIRECT("RC[-18]",0)&amp;"TBL"),2,FALSE),0)</f>
        <v>0</v>
      </c>
      <c r="X130" s="135">
        <f ca="1">IFERROR(AVERAGE(W130,W134),0)</f>
        <v>0</v>
      </c>
      <c r="Y130" s="438">
        <f ca="1">SUM(X130:X132)</f>
        <v>0</v>
      </c>
    </row>
    <row r="131" spans="1:25" ht="13.05" customHeight="1" x14ac:dyDescent="0.3">
      <c r="A131" s="74" t="str">
        <f>Interview!A192</f>
        <v>O-IM-A-2-1</v>
      </c>
      <c r="B131" s="414"/>
      <c r="C131" s="196">
        <f>VLOOKUP(A131,'imp-questions'!A:H,5,FALSE)</f>
        <v>2</v>
      </c>
      <c r="D131" s="113" t="str">
        <f>VLOOKUP(A131,'imp-questions'!A:H,6,FALSE)</f>
        <v>インシデントの検知に対して、文書化されたプロセスに従っていますか?</v>
      </c>
      <c r="E131" s="114" t="str">
        <f>CHAR(65+VLOOKUP(A131,'imp-questions'!A:H,8,FALSE))</f>
        <v>A</v>
      </c>
      <c r="F131" s="125" t="str">
        <f>IF(ISBLANK(Interview!F192),"",Interview!F192)</f>
        <v/>
      </c>
      <c r="G131" s="116">
        <f t="array" aca="1" ref="G131" ca="1">IFERROR(VLOOKUP(INDIRECT("RC[-1]",0),INDIRECT("Ans"&amp;INDIRECT("RC[-2]",0)&amp;"TBL"),2,FALSE),0)</f>
        <v>0</v>
      </c>
      <c r="H131" s="135">
        <f ca="1">IFERROR(AVERAGE(G131,G135),0)</f>
        <v>0</v>
      </c>
      <c r="I131" s="428"/>
      <c r="J131" s="154" t="str">
        <f>F131</f>
        <v/>
      </c>
      <c r="K131" s="116">
        <f t="array" aca="1" ref="K131" ca="1">IFERROR(VLOOKUP(INDIRECT("RC[-1]",0),INDIRECT("Ans"&amp;INDIRECT("RC[-6]",0)&amp;"TBL"),2,FALSE),0)</f>
        <v>0</v>
      </c>
      <c r="L131" s="135">
        <f ca="1">IFERROR(AVERAGE(K131,K135),0)</f>
        <v>0</v>
      </c>
      <c r="M131" s="428"/>
      <c r="N131" s="154" t="str">
        <f>J131</f>
        <v/>
      </c>
      <c r="O131" s="116">
        <f t="array" aca="1" ref="O131" ca="1">IFERROR(VLOOKUP(INDIRECT("RC[-1]",0),INDIRECT("Ans"&amp;INDIRECT("RC[-10]",0)&amp;"TBL"),2,FALSE),0)</f>
        <v>0</v>
      </c>
      <c r="P131" s="135">
        <f ca="1">IFERROR(AVERAGE(O131,O135),0)</f>
        <v>0</v>
      </c>
      <c r="Q131" s="428"/>
      <c r="R131" s="154" t="str">
        <f>N131</f>
        <v/>
      </c>
      <c r="S131" s="116">
        <f t="array" aca="1" ref="S131" ca="1">IFERROR(VLOOKUP(INDIRECT("RC[-1]",0),INDIRECT("Ans"&amp;INDIRECT("RC[-14]",0)&amp;"TBL"),2,FALSE),0)</f>
        <v>0</v>
      </c>
      <c r="T131" s="135">
        <f ca="1">IFERROR(AVERAGE(S131,S135),0)</f>
        <v>0</v>
      </c>
      <c r="U131" s="428"/>
      <c r="V131" s="154" t="str">
        <f>R131</f>
        <v/>
      </c>
      <c r="W131" s="116">
        <f t="array" aca="1" ref="W131" ca="1">IFERROR(VLOOKUP(INDIRECT("RC[-1]",0),INDIRECT("Ans"&amp;INDIRECT("RC[-18]",0)&amp;"TBL"),2,FALSE),0)</f>
        <v>0</v>
      </c>
      <c r="X131" s="135">
        <f ca="1">IFERROR(AVERAGE(W131,W135),0)</f>
        <v>0</v>
      </c>
      <c r="Y131" s="428"/>
    </row>
    <row r="132" spans="1:25" ht="13.05" customHeight="1" x14ac:dyDescent="0.3">
      <c r="A132" s="74" t="str">
        <f>Interview!A194</f>
        <v>O-IM-A-3-1</v>
      </c>
      <c r="B132" s="419"/>
      <c r="C132" s="196">
        <f>VLOOKUP(A132,'imp-questions'!A:H,5,FALSE)</f>
        <v>3</v>
      </c>
      <c r="D132" s="120" t="str">
        <f>VLOOKUP(A132,'imp-questions'!A:H,6,FALSE)</f>
        <v>インシデントの検知プロセスを定期的にレビューし更新していますか?</v>
      </c>
      <c r="E132" s="114" t="str">
        <f>CHAR(65+VLOOKUP(A132,'imp-questions'!A:H,8,FALSE))</f>
        <v>A</v>
      </c>
      <c r="F132" s="125" t="str">
        <f>IF(ISBLANK(Interview!F194),"",Interview!F194)</f>
        <v/>
      </c>
      <c r="G132" s="116">
        <f t="array" aca="1" ref="G132" ca="1">IFERROR(VLOOKUP(INDIRECT("RC[-1]",0),INDIRECT("Ans"&amp;INDIRECT("RC[-2]",0)&amp;"TBL"),2,FALSE),0)</f>
        <v>0</v>
      </c>
      <c r="H132" s="135">
        <f ca="1">IFERROR(AVERAGE(G132,G136),0)</f>
        <v>0</v>
      </c>
      <c r="I132" s="428"/>
      <c r="J132" s="154" t="str">
        <f>F132</f>
        <v/>
      </c>
      <c r="K132" s="116">
        <f t="array" aca="1" ref="K132" ca="1">IFERROR(VLOOKUP(INDIRECT("RC[-1]",0),INDIRECT("Ans"&amp;INDIRECT("RC[-6]",0)&amp;"TBL"),2,FALSE),0)</f>
        <v>0</v>
      </c>
      <c r="L132" s="135">
        <f ca="1">IFERROR(AVERAGE(K132,K136),0)</f>
        <v>0</v>
      </c>
      <c r="M132" s="428"/>
      <c r="N132" s="154" t="str">
        <f>J132</f>
        <v/>
      </c>
      <c r="O132" s="116">
        <f t="array" aca="1" ref="O132" ca="1">IFERROR(VLOOKUP(INDIRECT("RC[-1]",0),INDIRECT("Ans"&amp;INDIRECT("RC[-10]",0)&amp;"TBL"),2,FALSE),0)</f>
        <v>0</v>
      </c>
      <c r="P132" s="135">
        <f ca="1">IFERROR(AVERAGE(O132,O136),0)</f>
        <v>0</v>
      </c>
      <c r="Q132" s="428"/>
      <c r="R132" s="154" t="str">
        <f>N132</f>
        <v/>
      </c>
      <c r="S132" s="116">
        <f t="array" aca="1" ref="S132" ca="1">IFERROR(VLOOKUP(INDIRECT("RC[-1]",0),INDIRECT("Ans"&amp;INDIRECT("RC[-14]",0)&amp;"TBL"),2,FALSE),0)</f>
        <v>0</v>
      </c>
      <c r="T132" s="135">
        <f ca="1">IFERROR(AVERAGE(S132,S136),0)</f>
        <v>0</v>
      </c>
      <c r="U132" s="428"/>
      <c r="V132" s="154" t="str">
        <f>R132</f>
        <v/>
      </c>
      <c r="W132" s="116">
        <f t="array" aca="1" ref="W132" ca="1">IFERROR(VLOOKUP(INDIRECT("RC[-1]",0),INDIRECT("Ans"&amp;INDIRECT("RC[-18]",0)&amp;"TBL"),2,FALSE),0)</f>
        <v>0</v>
      </c>
      <c r="X132" s="135">
        <f ca="1">IFERROR(AVERAGE(W132,W136),0)</f>
        <v>0</v>
      </c>
      <c r="Y132" s="428"/>
    </row>
    <row r="133" spans="1:25" ht="13.05" customHeight="1" x14ac:dyDescent="0.3">
      <c r="B133" s="150"/>
      <c r="C133" s="123"/>
      <c r="D133" s="124"/>
      <c r="E133" s="124"/>
      <c r="F133" s="124"/>
      <c r="G133" s="124"/>
      <c r="H133" s="124"/>
      <c r="I133" s="428"/>
      <c r="J133" s="124"/>
      <c r="K133" s="124"/>
      <c r="L133" s="124"/>
      <c r="M133" s="428"/>
      <c r="N133" s="124"/>
      <c r="O133" s="124"/>
      <c r="P133" s="124"/>
      <c r="Q133" s="428"/>
      <c r="R133" s="124"/>
      <c r="S133" s="124"/>
      <c r="T133" s="124"/>
      <c r="U133" s="428"/>
      <c r="V133" s="124"/>
      <c r="W133" s="124"/>
      <c r="X133" s="124"/>
      <c r="Y133" s="428"/>
    </row>
    <row r="134" spans="1:25" ht="13.05" customHeight="1" x14ac:dyDescent="0.3">
      <c r="A134" s="74" t="str">
        <f>Interview!A197</f>
        <v>O-IM-B-1-1</v>
      </c>
      <c r="B134" s="424" t="str">
        <f>VLOOKUP(A134,'imp-questions'!A:H,4,FALSE)</f>
        <v>インシデント対応</v>
      </c>
      <c r="C134" s="196">
        <f>VLOOKUP(A134,'imp-questions'!A:H,5,FALSE)</f>
        <v>1</v>
      </c>
      <c r="D134" s="113" t="str">
        <f>VLOOKUP(A134,'imp-questions'!A:H,6,FALSE)</f>
        <v>検知されたインシデントに対応していますか?</v>
      </c>
      <c r="E134" s="114" t="str">
        <f>CHAR(65+VLOOKUP(A134,'imp-questions'!A:H,8,FALSE))</f>
        <v>H</v>
      </c>
      <c r="F134" s="125" t="str">
        <f>IF(ISBLANK(Interview!F197),"",Interview!F197)</f>
        <v/>
      </c>
      <c r="G134" s="116">
        <f t="array" aca="1" ref="G134" ca="1">IFERROR(VLOOKUP(INDIRECT("RC[-1]",0),INDIRECT("Ans"&amp;INDIRECT("RC[-2]",0)&amp;"TBL"),2,FALSE),0)</f>
        <v>0</v>
      </c>
      <c r="H134" s="130"/>
      <c r="I134" s="428"/>
      <c r="J134" s="154" t="str">
        <f>F134</f>
        <v/>
      </c>
      <c r="K134" s="116">
        <f t="array" aca="1" ref="K134" ca="1">IFERROR(VLOOKUP(INDIRECT("RC[-1]",0),INDIRECT("Ans"&amp;INDIRECT("RC[-6]",0)&amp;"TBL"),2,FALSE),0)</f>
        <v>0</v>
      </c>
      <c r="L134" s="130"/>
      <c r="M134" s="428"/>
      <c r="N134" s="154" t="str">
        <f>J134</f>
        <v/>
      </c>
      <c r="O134" s="116">
        <f t="array" aca="1" ref="O134" ca="1">IFERROR(VLOOKUP(INDIRECT("RC[-1]",0),INDIRECT("Ans"&amp;INDIRECT("RC[-10]",0)&amp;"TBL"),2,FALSE),0)</f>
        <v>0</v>
      </c>
      <c r="P134" s="130"/>
      <c r="Q134" s="428"/>
      <c r="R134" s="154" t="str">
        <f>N134</f>
        <v/>
      </c>
      <c r="S134" s="116">
        <f t="array" aca="1" ref="S134" ca="1">IFERROR(VLOOKUP(INDIRECT("RC[-1]",0),INDIRECT("Ans"&amp;INDIRECT("RC[-14]",0)&amp;"TBL"),2,FALSE),0)</f>
        <v>0</v>
      </c>
      <c r="T134" s="130"/>
      <c r="U134" s="428"/>
      <c r="V134" s="154" t="str">
        <f>R134</f>
        <v/>
      </c>
      <c r="W134" s="116">
        <f t="array" aca="1" ref="W134" ca="1">IFERROR(VLOOKUP(INDIRECT("RC[-1]",0),INDIRECT("Ans"&amp;INDIRECT("RC[-18]",0)&amp;"TBL"),2,FALSE),0)</f>
        <v>0</v>
      </c>
      <c r="X134" s="130"/>
      <c r="Y134" s="428"/>
    </row>
    <row r="135" spans="1:25" ht="13.05" customHeight="1" x14ac:dyDescent="0.3">
      <c r="A135" s="74" t="str">
        <f>Interview!A199</f>
        <v>O-IM-B-2-1</v>
      </c>
      <c r="B135" s="414"/>
      <c r="C135" s="196">
        <f>VLOOKUP(A135,'imp-questions'!A:H,5,FALSE)</f>
        <v>2</v>
      </c>
      <c r="D135" s="113" t="str">
        <f>VLOOKUP(A135,'imp-questions'!A:H,6,FALSE)</f>
        <v>インシデントの対処に対して反復可能なプロセスを使用していますか?</v>
      </c>
      <c r="E135" s="114" t="str">
        <f>CHAR(65+VLOOKUP(A135,'imp-questions'!A:H,8,FALSE))</f>
        <v>I</v>
      </c>
      <c r="F135" s="121" t="str">
        <f>IF(ISBLANK(Interview!F199),"",Interview!F199)</f>
        <v/>
      </c>
      <c r="G135" s="116">
        <f t="array" aca="1" ref="G135" ca="1">IFERROR(VLOOKUP(INDIRECT("RC[-1]",0),INDIRECT("Ans"&amp;INDIRECT("RC[-2]",0)&amp;"TBL"),2,FALSE),0)</f>
        <v>0</v>
      </c>
      <c r="H135" s="130"/>
      <c r="I135" s="428"/>
      <c r="J135" s="154" t="str">
        <f>F135</f>
        <v/>
      </c>
      <c r="K135" s="116">
        <f t="array" aca="1" ref="K135" ca="1">IFERROR(VLOOKUP(INDIRECT("RC[-1]",0),INDIRECT("Ans"&amp;INDIRECT("RC[-6]",0)&amp;"TBL"),2,FALSE),0)</f>
        <v>0</v>
      </c>
      <c r="L135" s="130"/>
      <c r="M135" s="428"/>
      <c r="N135" s="154" t="str">
        <f>J135</f>
        <v/>
      </c>
      <c r="O135" s="116">
        <f t="array" aca="1" ref="O135" ca="1">IFERROR(VLOOKUP(INDIRECT("RC[-1]",0),INDIRECT("Ans"&amp;INDIRECT("RC[-10]",0)&amp;"TBL"),2,FALSE),0)</f>
        <v>0</v>
      </c>
      <c r="P135" s="130"/>
      <c r="Q135" s="428"/>
      <c r="R135" s="154" t="str">
        <f>N135</f>
        <v/>
      </c>
      <c r="S135" s="116">
        <f t="array" aca="1" ref="S135" ca="1">IFERROR(VLOOKUP(INDIRECT("RC[-1]",0),INDIRECT("Ans"&amp;INDIRECT("RC[-14]",0)&amp;"TBL"),2,FALSE),0)</f>
        <v>0</v>
      </c>
      <c r="T135" s="130"/>
      <c r="U135" s="428"/>
      <c r="V135" s="154" t="str">
        <f>R135</f>
        <v/>
      </c>
      <c r="W135" s="116">
        <f t="array" aca="1" ref="W135" ca="1">IFERROR(VLOOKUP(INDIRECT("RC[-1]",0),INDIRECT("Ans"&amp;INDIRECT("RC[-18]",0)&amp;"TBL"),2,FALSE),0)</f>
        <v>0</v>
      </c>
      <c r="X135" s="130"/>
      <c r="Y135" s="428"/>
    </row>
    <row r="136" spans="1:25" ht="13.05" customHeight="1" x14ac:dyDescent="0.3">
      <c r="A136" s="74" t="str">
        <f>Interview!A201</f>
        <v>O-IM-B-3-1</v>
      </c>
      <c r="B136" s="414"/>
      <c r="C136" s="196">
        <f>VLOOKUP(A136,'imp-questions'!A:H,5,FALSE)</f>
        <v>3</v>
      </c>
      <c r="D136" s="120" t="str">
        <f>VLOOKUP(A136,'imp-questions'!A:H,6,FALSE)</f>
        <v>専任のインシデント対応チームを利用できますか?</v>
      </c>
      <c r="E136" s="114" t="str">
        <f>CHAR(65+VLOOKUP(A136,'imp-questions'!A:H,8,FALSE))</f>
        <v>E</v>
      </c>
      <c r="F136" s="121" t="str">
        <f>IF(ISBLANK(Interview!F201),"",Interview!F201)</f>
        <v/>
      </c>
      <c r="G136" s="116">
        <f t="array" aca="1" ref="G136" ca="1">IFERROR(VLOOKUP(INDIRECT("RC[-1]",0),INDIRECT("Ans"&amp;INDIRECT("RC[-2]",0)&amp;"TBL"),2,FALSE),0)</f>
        <v>0</v>
      </c>
      <c r="H136" s="130"/>
      <c r="I136" s="429"/>
      <c r="J136" s="154" t="str">
        <f>F136</f>
        <v/>
      </c>
      <c r="K136" s="116">
        <f t="array" aca="1" ref="K136" ca="1">IFERROR(VLOOKUP(INDIRECT("RC[-1]",0),INDIRECT("Ans"&amp;INDIRECT("RC[-6]",0)&amp;"TBL"),2,FALSE),0)</f>
        <v>0</v>
      </c>
      <c r="L136" s="130"/>
      <c r="M136" s="429"/>
      <c r="N136" s="154" t="str">
        <f>J136</f>
        <v/>
      </c>
      <c r="O136" s="116">
        <f t="array" aca="1" ref="O136" ca="1">IFERROR(VLOOKUP(INDIRECT("RC[-1]",0),INDIRECT("Ans"&amp;INDIRECT("RC[-10]",0)&amp;"TBL"),2,FALSE),0)</f>
        <v>0</v>
      </c>
      <c r="P136" s="130"/>
      <c r="Q136" s="429"/>
      <c r="R136" s="154" t="str">
        <f>N136</f>
        <v/>
      </c>
      <c r="S136" s="116">
        <f t="array" aca="1" ref="S136" ca="1">IFERROR(VLOOKUP(INDIRECT("RC[-1]",0),INDIRECT("Ans"&amp;INDIRECT("RC[-14]",0)&amp;"TBL"),2,FALSE),0)</f>
        <v>0</v>
      </c>
      <c r="T136" s="130"/>
      <c r="U136" s="429"/>
      <c r="V136" s="154" t="str">
        <f>R136</f>
        <v/>
      </c>
      <c r="W136" s="116">
        <f t="array" aca="1" ref="W136" ca="1">IFERROR(VLOOKUP(INDIRECT("RC[-1]",0),INDIRECT("Ans"&amp;INDIRECT("RC[-18]",0)&amp;"TBL"),2,FALSE),0)</f>
        <v>0</v>
      </c>
      <c r="X136" s="130"/>
      <c r="Y136" s="429"/>
    </row>
    <row r="137" spans="1:25" ht="13.05" customHeight="1" x14ac:dyDescent="0.3">
      <c r="B137" s="150"/>
      <c r="C137" s="123"/>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row>
    <row r="138" spans="1:25" x14ac:dyDescent="0.3">
      <c r="B138" s="190" t="s">
        <v>41</v>
      </c>
      <c r="C138" s="191" t="s">
        <v>42</v>
      </c>
      <c r="D138" s="197" t="s">
        <v>167</v>
      </c>
      <c r="E138" s="198"/>
      <c r="F138" s="199" t="s">
        <v>44</v>
      </c>
      <c r="G138" s="199"/>
      <c r="H138" s="200"/>
      <c r="I138" s="202" t="s">
        <v>46</v>
      </c>
      <c r="J138" s="199" t="s">
        <v>44</v>
      </c>
      <c r="K138" s="199"/>
      <c r="L138" s="200"/>
      <c r="M138" s="202" t="s">
        <v>46</v>
      </c>
      <c r="N138" s="199" t="s">
        <v>44</v>
      </c>
      <c r="O138" s="199"/>
      <c r="P138" s="200"/>
      <c r="Q138" s="202" t="s">
        <v>46</v>
      </c>
      <c r="R138" s="199" t="s">
        <v>44</v>
      </c>
      <c r="S138" s="199"/>
      <c r="T138" s="200"/>
      <c r="U138" s="202" t="s">
        <v>46</v>
      </c>
      <c r="V138" s="199" t="s">
        <v>44</v>
      </c>
      <c r="W138" s="199"/>
      <c r="X138" s="200"/>
      <c r="Y138" s="202" t="s">
        <v>46</v>
      </c>
    </row>
    <row r="139" spans="1:25" ht="25.95" customHeight="1" x14ac:dyDescent="0.3">
      <c r="A139" s="74" t="str">
        <f>Interview!A204</f>
        <v>O-EM-A-1-1</v>
      </c>
      <c r="B139" s="423" t="str">
        <f>VLOOKUP(A139,'imp-questions'!A:H,4,FALSE)</f>
        <v>構成の堅牢化</v>
      </c>
      <c r="C139" s="196">
        <f>VLOOKUP(A139,'imp-questions'!A:H,5,FALSE)</f>
        <v>1</v>
      </c>
      <c r="D139" s="113" t="str">
        <f>VLOOKUP(A139,'imp-questions'!A:H,6,FALSE)</f>
        <v>自社のテクノロジースタックの主要コンポーネントの構成を堅牢化していますか?</v>
      </c>
      <c r="E139" s="114" t="str">
        <f>CHAR(65+VLOOKUP(A139,'imp-questions'!A:H,8,FALSE))</f>
        <v>G</v>
      </c>
      <c r="F139" s="125" t="str">
        <f>IF(ISBLANK(Interview!F204),"",Interview!F204)</f>
        <v/>
      </c>
      <c r="G139" s="116">
        <f t="array" aca="1" ref="G139" ca="1">IFERROR(VLOOKUP(INDIRECT("RC[-1]",0),INDIRECT("Ans"&amp;INDIRECT("RC[-2]",0)&amp;"TBL"),2,FALSE),0)</f>
        <v>0</v>
      </c>
      <c r="H139" s="135">
        <f ca="1">IFERROR(AVERAGE(G139,G143),0)</f>
        <v>0</v>
      </c>
      <c r="I139" s="438">
        <f ca="1">SUM(H139:H141)</f>
        <v>0</v>
      </c>
      <c r="J139" s="154" t="str">
        <f>F139</f>
        <v/>
      </c>
      <c r="K139" s="116">
        <f t="array" aca="1" ref="K139" ca="1">IFERROR(VLOOKUP(INDIRECT("RC[-1]",0),INDIRECT("Ans"&amp;INDIRECT("RC[-6]",0)&amp;"TBL"),2,FALSE),0)</f>
        <v>0</v>
      </c>
      <c r="L139" s="135">
        <f ca="1">IFERROR(AVERAGE(K139,K143),0)</f>
        <v>0</v>
      </c>
      <c r="M139" s="438">
        <f ca="1">SUM(L139:L141)</f>
        <v>0</v>
      </c>
      <c r="N139" s="154" t="str">
        <f>J139</f>
        <v/>
      </c>
      <c r="O139" s="116">
        <f t="array" aca="1" ref="O139" ca="1">IFERROR(VLOOKUP(INDIRECT("RC[-1]",0),INDIRECT("Ans"&amp;INDIRECT("RC[-10]",0)&amp;"TBL"),2,FALSE),0)</f>
        <v>0</v>
      </c>
      <c r="P139" s="135">
        <f ca="1">IFERROR(AVERAGE(O139,O143),0)</f>
        <v>0</v>
      </c>
      <c r="Q139" s="438">
        <f ca="1">SUM(P139:P141)</f>
        <v>0</v>
      </c>
      <c r="R139" s="154" t="str">
        <f>N139</f>
        <v/>
      </c>
      <c r="S139" s="116">
        <f t="array" aca="1" ref="S139" ca="1">IFERROR(VLOOKUP(INDIRECT("RC[-1]",0),INDIRECT("Ans"&amp;INDIRECT("RC[-14]",0)&amp;"TBL"),2,FALSE),0)</f>
        <v>0</v>
      </c>
      <c r="T139" s="135">
        <f ca="1">IFERROR(AVERAGE(S139,S143),0)</f>
        <v>0</v>
      </c>
      <c r="U139" s="438">
        <f ca="1">SUM(T139:T141)</f>
        <v>0</v>
      </c>
      <c r="V139" s="154" t="str">
        <f>R139</f>
        <v/>
      </c>
      <c r="W139" s="116">
        <f t="array" aca="1" ref="W139" ca="1">IFERROR(VLOOKUP(INDIRECT("RC[-1]",0),INDIRECT("Ans"&amp;INDIRECT("RC[-18]",0)&amp;"TBL"),2,FALSE),0)</f>
        <v>0</v>
      </c>
      <c r="X139" s="135">
        <f ca="1">IFERROR(AVERAGE(W139,W143),0)</f>
        <v>0</v>
      </c>
      <c r="Y139" s="438">
        <f ca="1">SUM(X139:X141)</f>
        <v>0</v>
      </c>
    </row>
    <row r="140" spans="1:25" ht="13.05" customHeight="1" x14ac:dyDescent="0.3">
      <c r="A140" s="74" t="str">
        <f>Interview!A206</f>
        <v>O-EM-A-2-1</v>
      </c>
      <c r="B140" s="414"/>
      <c r="C140" s="196">
        <f>VLOOKUP(A140,'imp-questions'!A:H,5,FALSE)</f>
        <v>2</v>
      </c>
      <c r="D140" s="113" t="str">
        <f>VLOOKUP(A140,'imp-questions'!A:H,6,FALSE)</f>
        <v>コンポーネントの堅牢化ベースラインはありますか?</v>
      </c>
      <c r="E140" s="114" t="str">
        <f>CHAR(65+VLOOKUP(A140,'imp-questions'!A:H,8,FALSE))</f>
        <v>G</v>
      </c>
      <c r="F140" s="201" t="str">
        <f>IF(ISBLANK(Interview!F206),"",Interview!F206)</f>
        <v/>
      </c>
      <c r="G140" s="116">
        <f t="array" aca="1" ref="G140" ca="1">IFERROR(VLOOKUP(INDIRECT("RC[-1]",0),INDIRECT("Ans"&amp;INDIRECT("RC[-2]",0)&amp;"TBL"),2,FALSE),0)</f>
        <v>0</v>
      </c>
      <c r="H140" s="135">
        <f ca="1">IFERROR(AVERAGE(G140,G144),0)</f>
        <v>0</v>
      </c>
      <c r="I140" s="428"/>
      <c r="J140" s="154" t="str">
        <f>F140</f>
        <v/>
      </c>
      <c r="K140" s="116">
        <f t="array" aca="1" ref="K140" ca="1">IFERROR(VLOOKUP(INDIRECT("RC[-1]",0),INDIRECT("Ans"&amp;INDIRECT("RC[-6]",0)&amp;"TBL"),2,FALSE),0)</f>
        <v>0</v>
      </c>
      <c r="L140" s="135">
        <f ca="1">IFERROR(AVERAGE(K140,K144),0)</f>
        <v>0</v>
      </c>
      <c r="M140" s="428"/>
      <c r="N140" s="154" t="str">
        <f>J140</f>
        <v/>
      </c>
      <c r="O140" s="116">
        <f t="array" aca="1" ref="O140" ca="1">IFERROR(VLOOKUP(INDIRECT("RC[-1]",0),INDIRECT("Ans"&amp;INDIRECT("RC[-10]",0)&amp;"TBL"),2,FALSE),0)</f>
        <v>0</v>
      </c>
      <c r="P140" s="135">
        <f ca="1">IFERROR(AVERAGE(O140,O144),0)</f>
        <v>0</v>
      </c>
      <c r="Q140" s="428"/>
      <c r="R140" s="154" t="str">
        <f>N140</f>
        <v/>
      </c>
      <c r="S140" s="116">
        <f t="array" aca="1" ref="S140" ca="1">IFERROR(VLOOKUP(INDIRECT("RC[-1]",0),INDIRECT("Ans"&amp;INDIRECT("RC[-14]",0)&amp;"TBL"),2,FALSE),0)</f>
        <v>0</v>
      </c>
      <c r="T140" s="135">
        <f ca="1">IFERROR(AVERAGE(S140,S144),0)</f>
        <v>0</v>
      </c>
      <c r="U140" s="428"/>
      <c r="V140" s="154" t="str">
        <f>R140</f>
        <v/>
      </c>
      <c r="W140" s="116">
        <f t="array" aca="1" ref="W140" ca="1">IFERROR(VLOOKUP(INDIRECT("RC[-1]",0),INDIRECT("Ans"&amp;INDIRECT("RC[-18]",0)&amp;"TBL"),2,FALSE),0)</f>
        <v>0</v>
      </c>
      <c r="X140" s="135">
        <f ca="1">IFERROR(AVERAGE(W140,W144),0)</f>
        <v>0</v>
      </c>
      <c r="Y140" s="428"/>
    </row>
    <row r="141" spans="1:25" ht="13.05" customHeight="1" x14ac:dyDescent="0.3">
      <c r="A141" s="74" t="str">
        <f>Interview!A208</f>
        <v>O-EM-A-3-1</v>
      </c>
      <c r="B141" s="419"/>
      <c r="C141" s="196">
        <f>VLOOKUP(A141,'imp-questions'!A:H,5,FALSE)</f>
        <v>3</v>
      </c>
      <c r="D141" s="120" t="str">
        <f>VLOOKUP(A141,'imp-questions'!A:H,6,FALSE)</f>
        <v>堅牢化ベースラインへの準拠を監視し、実施していますか?</v>
      </c>
      <c r="E141" s="114" t="str">
        <f>CHAR(65+VLOOKUP(A141,'imp-questions'!A:H,8,FALSE))</f>
        <v>G</v>
      </c>
      <c r="F141" s="125" t="str">
        <f>IF(ISBLANK(Interview!F208),"",Interview!F208)</f>
        <v/>
      </c>
      <c r="G141" s="116">
        <f t="array" aca="1" ref="G141" ca="1">IFERROR(VLOOKUP(INDIRECT("RC[-1]",0),INDIRECT("Ans"&amp;INDIRECT("RC[-2]",0)&amp;"TBL"),2,FALSE),0)</f>
        <v>0</v>
      </c>
      <c r="H141" s="135">
        <f ca="1">IFERROR(AVERAGE(G141,G145),0)</f>
        <v>0</v>
      </c>
      <c r="I141" s="428"/>
      <c r="J141" s="154" t="str">
        <f>F141</f>
        <v/>
      </c>
      <c r="K141" s="116">
        <f t="array" aca="1" ref="K141" ca="1">IFERROR(VLOOKUP(INDIRECT("RC[-1]",0),INDIRECT("Ans"&amp;INDIRECT("RC[-6]",0)&amp;"TBL"),2,FALSE),0)</f>
        <v>0</v>
      </c>
      <c r="L141" s="135">
        <f ca="1">IFERROR(AVERAGE(K141,K145),0)</f>
        <v>0</v>
      </c>
      <c r="M141" s="428"/>
      <c r="N141" s="154" t="str">
        <f>J141</f>
        <v/>
      </c>
      <c r="O141" s="116">
        <f t="array" aca="1" ref="O141" ca="1">IFERROR(VLOOKUP(INDIRECT("RC[-1]",0),INDIRECT("Ans"&amp;INDIRECT("RC[-10]",0)&amp;"TBL"),2,FALSE),0)</f>
        <v>0</v>
      </c>
      <c r="P141" s="135">
        <f ca="1">IFERROR(AVERAGE(O141,O145),0)</f>
        <v>0</v>
      </c>
      <c r="Q141" s="428"/>
      <c r="R141" s="154" t="str">
        <f>N141</f>
        <v/>
      </c>
      <c r="S141" s="116">
        <f t="array" aca="1" ref="S141" ca="1">IFERROR(VLOOKUP(INDIRECT("RC[-1]",0),INDIRECT("Ans"&amp;INDIRECT("RC[-14]",0)&amp;"TBL"),2,FALSE),0)</f>
        <v>0</v>
      </c>
      <c r="T141" s="135">
        <f ca="1">IFERROR(AVERAGE(S141,S145),0)</f>
        <v>0</v>
      </c>
      <c r="U141" s="428"/>
      <c r="V141" s="154" t="str">
        <f>R141</f>
        <v/>
      </c>
      <c r="W141" s="116">
        <f t="array" aca="1" ref="W141" ca="1">IFERROR(VLOOKUP(INDIRECT("RC[-1]",0),INDIRECT("Ans"&amp;INDIRECT("RC[-18]",0)&amp;"TBL"),2,FALSE),0)</f>
        <v>0</v>
      </c>
      <c r="X141" s="135">
        <f ca="1">IFERROR(AVERAGE(W141,W145),0)</f>
        <v>0</v>
      </c>
      <c r="Y141" s="428"/>
    </row>
    <row r="142" spans="1:25" ht="13.05" customHeight="1" x14ac:dyDescent="0.3">
      <c r="B142" s="150"/>
      <c r="C142" s="123"/>
      <c r="D142" s="124"/>
      <c r="E142" s="124"/>
      <c r="F142" s="124"/>
      <c r="G142" s="124"/>
      <c r="H142" s="124"/>
      <c r="I142" s="428"/>
      <c r="J142" s="124"/>
      <c r="K142" s="124"/>
      <c r="L142" s="124"/>
      <c r="M142" s="428"/>
      <c r="N142" s="124"/>
      <c r="O142" s="124"/>
      <c r="P142" s="124"/>
      <c r="Q142" s="428"/>
      <c r="R142" s="124"/>
      <c r="S142" s="124"/>
      <c r="T142" s="124"/>
      <c r="U142" s="428"/>
      <c r="V142" s="124"/>
      <c r="W142" s="124"/>
      <c r="X142" s="124"/>
      <c r="Y142" s="428"/>
    </row>
    <row r="143" spans="1:25" ht="13.05" customHeight="1" x14ac:dyDescent="0.3">
      <c r="A143" s="74" t="str">
        <f>Interview!A211</f>
        <v>O-EM-B-1-1</v>
      </c>
      <c r="B143" s="424" t="str">
        <f>VLOOKUP(A143,'imp-questions'!A:H,4,FALSE)</f>
        <v>パッチ適用と更新</v>
      </c>
      <c r="C143" s="196">
        <f>VLOOKUP(A143,'imp-questions'!A:H,5,FALSE)</f>
        <v>1</v>
      </c>
      <c r="D143" s="113" t="str">
        <f>VLOOKUP(A143,'imp-questions'!A:H,6,FALSE)</f>
        <v>脆弱なコンポーネントを特定してパッチを適用していますか?</v>
      </c>
      <c r="E143" s="114" t="str">
        <f>CHAR(65+VLOOKUP(A143,'imp-questions'!A:H,8,FALSE))</f>
        <v>G</v>
      </c>
      <c r="F143" s="125" t="str">
        <f>IF(ISBLANK(Interview!F211),"",Interview!F211)</f>
        <v/>
      </c>
      <c r="G143" s="116">
        <f t="array" aca="1" ref="G143" ca="1">IFERROR(VLOOKUP(INDIRECT("RC[-1]",0),INDIRECT("Ans"&amp;INDIRECT("RC[-2]",0)&amp;"TBL"),2,FALSE),0)</f>
        <v>0</v>
      </c>
      <c r="H143" s="130"/>
      <c r="I143" s="428"/>
      <c r="J143" s="154" t="str">
        <f>F143</f>
        <v/>
      </c>
      <c r="K143" s="116">
        <f t="array" aca="1" ref="K143" ca="1">IFERROR(VLOOKUP(INDIRECT("RC[-1]",0),INDIRECT("Ans"&amp;INDIRECT("RC[-6]",0)&amp;"TBL"),2,FALSE),0)</f>
        <v>0</v>
      </c>
      <c r="L143" s="130"/>
      <c r="M143" s="428"/>
      <c r="N143" s="154" t="str">
        <f>J143</f>
        <v/>
      </c>
      <c r="O143" s="116">
        <f t="array" aca="1" ref="O143" ca="1">IFERROR(VLOOKUP(INDIRECT("RC[-1]",0),INDIRECT("Ans"&amp;INDIRECT("RC[-10]",0)&amp;"TBL"),2,FALSE),0)</f>
        <v>0</v>
      </c>
      <c r="P143" s="130"/>
      <c r="Q143" s="428"/>
      <c r="R143" s="154" t="str">
        <f>N143</f>
        <v/>
      </c>
      <c r="S143" s="116">
        <f t="array" aca="1" ref="S143" ca="1">IFERROR(VLOOKUP(INDIRECT("RC[-1]",0),INDIRECT("Ans"&amp;INDIRECT("RC[-14]",0)&amp;"TBL"),2,FALSE),0)</f>
        <v>0</v>
      </c>
      <c r="T143" s="130"/>
      <c r="U143" s="428"/>
      <c r="V143" s="154" t="str">
        <f>R143</f>
        <v/>
      </c>
      <c r="W143" s="116">
        <f t="array" aca="1" ref="W143" ca="1">IFERROR(VLOOKUP(INDIRECT("RC[-1]",0),INDIRECT("Ans"&amp;INDIRECT("RC[-18]",0)&amp;"TBL"),2,FALSE),0)</f>
        <v>0</v>
      </c>
      <c r="X143" s="130"/>
      <c r="Y143" s="428"/>
    </row>
    <row r="144" spans="1:25" ht="28.05" customHeight="1" x14ac:dyDescent="0.3">
      <c r="A144" s="74" t="str">
        <f>Interview!A213</f>
        <v>O-EM-B-2-1</v>
      </c>
      <c r="B144" s="414"/>
      <c r="C144" s="196">
        <f>VLOOKUP(A144,'imp-questions'!A:H,5,FALSE)</f>
        <v>2</v>
      </c>
      <c r="D144" s="113" t="str">
        <f>VLOOKUP(A144,'imp-questions'!A:H,6,FALSE)</f>
        <v>自社のテクノロジースタックのコンポーネントを更新するための確立済みプロセスに従っていますか?</v>
      </c>
      <c r="E144" s="114" t="str">
        <f>CHAR(65+VLOOKUP(A144,'imp-questions'!A:H,8,FALSE))</f>
        <v>G</v>
      </c>
      <c r="F144" s="121" t="str">
        <f>IF(ISBLANK(Interview!F213),"",Interview!F213)</f>
        <v/>
      </c>
      <c r="G144" s="116">
        <f t="array" aca="1" ref="G144" ca="1">IFERROR(VLOOKUP(INDIRECT("RC[-1]",0),INDIRECT("Ans"&amp;INDIRECT("RC[-2]",0)&amp;"TBL"),2,FALSE),0)</f>
        <v>0</v>
      </c>
      <c r="H144" s="130"/>
      <c r="I144" s="428"/>
      <c r="J144" s="154" t="str">
        <f>F144</f>
        <v/>
      </c>
      <c r="K144" s="116">
        <f t="array" aca="1" ref="K144" ca="1">IFERROR(VLOOKUP(INDIRECT("RC[-1]",0),INDIRECT("Ans"&amp;INDIRECT("RC[-6]",0)&amp;"TBL"),2,FALSE),0)</f>
        <v>0</v>
      </c>
      <c r="L144" s="130"/>
      <c r="M144" s="428"/>
      <c r="N144" s="154" t="str">
        <f>J144</f>
        <v/>
      </c>
      <c r="O144" s="116">
        <f t="array" aca="1" ref="O144" ca="1">IFERROR(VLOOKUP(INDIRECT("RC[-1]",0),INDIRECT("Ans"&amp;INDIRECT("RC[-10]",0)&amp;"TBL"),2,FALSE),0)</f>
        <v>0</v>
      </c>
      <c r="P144" s="130"/>
      <c r="Q144" s="428"/>
      <c r="R144" s="154" t="str">
        <f>N144</f>
        <v/>
      </c>
      <c r="S144" s="116">
        <f t="array" aca="1" ref="S144" ca="1">IFERROR(VLOOKUP(INDIRECT("RC[-1]",0),INDIRECT("Ans"&amp;INDIRECT("RC[-14]",0)&amp;"TBL"),2,FALSE),0)</f>
        <v>0</v>
      </c>
      <c r="T144" s="130"/>
      <c r="U144" s="428"/>
      <c r="V144" s="154" t="str">
        <f>R144</f>
        <v/>
      </c>
      <c r="W144" s="116">
        <f t="array" aca="1" ref="W144" ca="1">IFERROR(VLOOKUP(INDIRECT("RC[-1]",0),INDIRECT("Ans"&amp;INDIRECT("RC[-18]",0)&amp;"TBL"),2,FALSE),0)</f>
        <v>0</v>
      </c>
      <c r="X144" s="130"/>
      <c r="Y144" s="428"/>
    </row>
    <row r="145" spans="1:25" ht="13.05" customHeight="1" x14ac:dyDescent="0.3">
      <c r="A145" s="74" t="str">
        <f>Interview!A215</f>
        <v>O-EM-B-3-1</v>
      </c>
      <c r="B145" s="414"/>
      <c r="C145" s="196">
        <f>VLOOKUP(A145,'imp-questions'!A:H,5,FALSE)</f>
        <v>3</v>
      </c>
      <c r="D145" s="120" t="str">
        <f>VLOOKUP(A145,'imp-questions'!A:H,6,FALSE)</f>
        <v>コンポーネントを定期的に評価し、パッチレベルの状況をレビューしていますか?</v>
      </c>
      <c r="E145" s="114" t="str">
        <f>CHAR(65+VLOOKUP(A145,'imp-questions'!A:H,8,FALSE))</f>
        <v>G</v>
      </c>
      <c r="F145" s="121" t="str">
        <f>IF(ISBLANK(Interview!F215),"",Interview!F215)</f>
        <v/>
      </c>
      <c r="G145" s="116">
        <f t="array" aca="1" ref="G145" ca="1">IFERROR(VLOOKUP(INDIRECT("RC[-1]",0),INDIRECT("Ans"&amp;INDIRECT("RC[-2]",0)&amp;"TBL"),2,FALSE),0)</f>
        <v>0</v>
      </c>
      <c r="H145" s="130"/>
      <c r="I145" s="429"/>
      <c r="J145" s="154" t="str">
        <f>F145</f>
        <v/>
      </c>
      <c r="K145" s="116">
        <f t="array" aca="1" ref="K145" ca="1">IFERROR(VLOOKUP(INDIRECT("RC[-1]",0),INDIRECT("Ans"&amp;INDIRECT("RC[-6]",0)&amp;"TBL"),2,FALSE),0)</f>
        <v>0</v>
      </c>
      <c r="L145" s="130"/>
      <c r="M145" s="429"/>
      <c r="N145" s="154" t="str">
        <f>J145</f>
        <v/>
      </c>
      <c r="O145" s="116">
        <f t="array" aca="1" ref="O145" ca="1">IFERROR(VLOOKUP(INDIRECT("RC[-1]",0),INDIRECT("Ans"&amp;INDIRECT("RC[-10]",0)&amp;"TBL"),2,FALSE),0)</f>
        <v>0</v>
      </c>
      <c r="P145" s="130"/>
      <c r="Q145" s="429"/>
      <c r="R145" s="154" t="str">
        <f>N145</f>
        <v/>
      </c>
      <c r="S145" s="116">
        <f t="array" aca="1" ref="S145" ca="1">IFERROR(VLOOKUP(INDIRECT("RC[-1]",0),INDIRECT("Ans"&amp;INDIRECT("RC[-14]",0)&amp;"TBL"),2,FALSE),0)</f>
        <v>0</v>
      </c>
      <c r="T145" s="130"/>
      <c r="U145" s="429"/>
      <c r="V145" s="154" t="str">
        <f>R145</f>
        <v/>
      </c>
      <c r="W145" s="116">
        <f t="array" aca="1" ref="W145" ca="1">IFERROR(VLOOKUP(INDIRECT("RC[-1]",0),INDIRECT("Ans"&amp;INDIRECT("RC[-18]",0)&amp;"TBL"),2,FALSE),0)</f>
        <v>0</v>
      </c>
      <c r="X145" s="130"/>
      <c r="Y145" s="429"/>
    </row>
    <row r="146" spans="1:25" ht="13.05" customHeight="1" x14ac:dyDescent="0.3">
      <c r="B146" s="150"/>
      <c r="C146" s="123"/>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row>
    <row r="147" spans="1:25" x14ac:dyDescent="0.3">
      <c r="B147" s="190" t="s">
        <v>41</v>
      </c>
      <c r="C147" s="191" t="s">
        <v>42</v>
      </c>
      <c r="D147" s="197" t="s">
        <v>176</v>
      </c>
      <c r="E147" s="198"/>
      <c r="F147" s="199" t="s">
        <v>44</v>
      </c>
      <c r="G147" s="199"/>
      <c r="H147" s="200"/>
      <c r="I147" s="202" t="s">
        <v>46</v>
      </c>
      <c r="J147" s="199" t="s">
        <v>44</v>
      </c>
      <c r="K147" s="199"/>
      <c r="L147" s="200"/>
      <c r="M147" s="202" t="s">
        <v>46</v>
      </c>
      <c r="N147" s="199" t="s">
        <v>44</v>
      </c>
      <c r="O147" s="199"/>
      <c r="P147" s="200"/>
      <c r="Q147" s="202" t="s">
        <v>46</v>
      </c>
      <c r="R147" s="199" t="s">
        <v>44</v>
      </c>
      <c r="S147" s="199"/>
      <c r="T147" s="200"/>
      <c r="U147" s="202" t="s">
        <v>46</v>
      </c>
      <c r="V147" s="199" t="s">
        <v>44</v>
      </c>
      <c r="W147" s="199"/>
      <c r="X147" s="200"/>
      <c r="Y147" s="202" t="s">
        <v>46</v>
      </c>
    </row>
    <row r="148" spans="1:25" ht="28.05" customHeight="1" x14ac:dyDescent="0.3">
      <c r="A148" s="74" t="str">
        <f>Interview!A218</f>
        <v>O-OM-A-1-1</v>
      </c>
      <c r="B148" s="423" t="str">
        <f>VLOOKUP(A148,'imp-questions'!A:H,4,FALSE)</f>
        <v>データの保護</v>
      </c>
      <c r="C148" s="196">
        <f>VLOOKUP(A148,'imp-questions'!A:H,5,FALSE)</f>
        <v>1</v>
      </c>
      <c r="D148" s="113" t="str">
        <f>VLOOKUP(A148,'imp-questions'!A:H,6,FALSE)</f>
        <v>各アプリケーションで保存および処理されるデータの保護要件に従って、情報を保護および処理していますか?</v>
      </c>
      <c r="E148" s="114" t="str">
        <f>CHAR(65+VLOOKUP(A148,'imp-questions'!A:H,8,FALSE))</f>
        <v>A</v>
      </c>
      <c r="F148" s="125" t="str">
        <f>IF(ISBLANK(Interview!F218),"",Interview!F218)</f>
        <v/>
      </c>
      <c r="G148" s="116">
        <f t="array" aca="1" ref="G148" ca="1">IFERROR(VLOOKUP(INDIRECT("RC[-1]",0),INDIRECT("Ans"&amp;INDIRECT("RC[-2]",0)&amp;"TBL"),2,FALSE),0)</f>
        <v>0</v>
      </c>
      <c r="H148" s="135">
        <f ca="1">IFERROR(AVERAGE(G148,G152),0)</f>
        <v>0</v>
      </c>
      <c r="I148" s="439">
        <f ca="1">SUM(H148:H150)</f>
        <v>0</v>
      </c>
      <c r="J148" s="154" t="str">
        <f>F148</f>
        <v/>
      </c>
      <c r="K148" s="116">
        <f t="array" aca="1" ref="K148" ca="1">IFERROR(VLOOKUP(INDIRECT("RC[-1]",0),INDIRECT("Ans"&amp;INDIRECT("RC[-6]",0)&amp;"TBL"),2,FALSE),0)</f>
        <v>0</v>
      </c>
      <c r="L148" s="135">
        <f ca="1">IFERROR(AVERAGE(K148,K152),0)</f>
        <v>0</v>
      </c>
      <c r="M148" s="439">
        <f ca="1">SUM(L148:L150)</f>
        <v>0</v>
      </c>
      <c r="N148" s="154" t="str">
        <f>J148</f>
        <v/>
      </c>
      <c r="O148" s="116">
        <f t="array" aca="1" ref="O148" ca="1">IFERROR(VLOOKUP(INDIRECT("RC[-1]",0),INDIRECT("Ans"&amp;INDIRECT("RC[-10]",0)&amp;"TBL"),2,FALSE),0)</f>
        <v>0</v>
      </c>
      <c r="P148" s="135">
        <f ca="1">IFERROR(AVERAGE(O148,O152),0)</f>
        <v>0</v>
      </c>
      <c r="Q148" s="439">
        <f ca="1">SUM(P148:P150)</f>
        <v>0</v>
      </c>
      <c r="R148" s="154" t="str">
        <f>N148</f>
        <v/>
      </c>
      <c r="S148" s="116">
        <f t="array" aca="1" ref="S148" ca="1">IFERROR(VLOOKUP(INDIRECT("RC[-1]",0),INDIRECT("Ans"&amp;INDIRECT("RC[-14]",0)&amp;"TBL"),2,FALSE),0)</f>
        <v>0</v>
      </c>
      <c r="T148" s="135">
        <f ca="1">IFERROR(AVERAGE(S148,S152),0)</f>
        <v>0</v>
      </c>
      <c r="U148" s="439">
        <f ca="1">SUM(T148:T150)</f>
        <v>0</v>
      </c>
      <c r="V148" s="154" t="str">
        <f>R148</f>
        <v/>
      </c>
      <c r="W148" s="116">
        <f t="array" aca="1" ref="W148" ca="1">IFERROR(VLOOKUP(INDIRECT("RC[-1]",0),INDIRECT("Ans"&amp;INDIRECT("RC[-18]",0)&amp;"TBL"),2,FALSE),0)</f>
        <v>0</v>
      </c>
      <c r="X148" s="135">
        <f ca="1">IFERROR(AVERAGE(W148,W152),0)</f>
        <v>0</v>
      </c>
      <c r="Y148" s="439">
        <f ca="1">SUM(X148:X150)</f>
        <v>0</v>
      </c>
    </row>
    <row r="149" spans="1:25" ht="28.05" customHeight="1" x14ac:dyDescent="0.3">
      <c r="A149" s="74" t="str">
        <f>Interview!A220</f>
        <v>O-OM-A-2-1</v>
      </c>
      <c r="B149" s="414"/>
      <c r="C149" s="196">
        <f>VLOOKUP(A149,'imp-questions'!A:H,5,FALSE)</f>
        <v>2</v>
      </c>
      <c r="D149" s="113" t="str">
        <f>VLOOKUP(A149,'imp-questions'!A:H,6,FALSE)</f>
        <v>種類や、機密レベル、処理場所や保管場所を含むデータカタログを維持していますか?</v>
      </c>
      <c r="E149" s="114" t="str">
        <f>CHAR(65+VLOOKUP(A149,'imp-questions'!A:H,8,FALSE))</f>
        <v>J</v>
      </c>
      <c r="F149" s="115" t="str">
        <f>IF(ISBLANK(Interview!F220),"",Interview!F220)</f>
        <v/>
      </c>
      <c r="G149" s="116">
        <f t="array" aca="1" ref="G149" ca="1">IFERROR(VLOOKUP(INDIRECT("RC[-1]",0),INDIRECT("Ans"&amp;INDIRECT("RC[-2]",0)&amp;"TBL"),2,FALSE),0)</f>
        <v>0</v>
      </c>
      <c r="H149" s="135">
        <f ca="1">IFERROR(AVERAGE(G149,G153),0)</f>
        <v>0</v>
      </c>
      <c r="I149" s="428"/>
      <c r="J149" s="154" t="str">
        <f>F149</f>
        <v/>
      </c>
      <c r="K149" s="116">
        <f t="array" aca="1" ref="K149" ca="1">IFERROR(VLOOKUP(INDIRECT("RC[-1]",0),INDIRECT("Ans"&amp;INDIRECT("RC[-6]",0)&amp;"TBL"),2,FALSE),0)</f>
        <v>0</v>
      </c>
      <c r="L149" s="135">
        <f ca="1">IFERROR(AVERAGE(K149,K153),0)</f>
        <v>0</v>
      </c>
      <c r="M149" s="428"/>
      <c r="N149" s="154" t="str">
        <f>J149</f>
        <v/>
      </c>
      <c r="O149" s="116">
        <f t="array" aca="1" ref="O149" ca="1">IFERROR(VLOOKUP(INDIRECT("RC[-1]",0),INDIRECT("Ans"&amp;INDIRECT("RC[-10]",0)&amp;"TBL"),2,FALSE),0)</f>
        <v>0</v>
      </c>
      <c r="P149" s="135">
        <f ca="1">IFERROR(AVERAGE(O149,O153),0)</f>
        <v>0</v>
      </c>
      <c r="Q149" s="428"/>
      <c r="R149" s="154" t="str">
        <f>N149</f>
        <v/>
      </c>
      <c r="S149" s="116">
        <f t="array" aca="1" ref="S149" ca="1">IFERROR(VLOOKUP(INDIRECT("RC[-1]",0),INDIRECT("Ans"&amp;INDIRECT("RC[-14]",0)&amp;"TBL"),2,FALSE),0)</f>
        <v>0</v>
      </c>
      <c r="T149" s="135">
        <f ca="1">IFERROR(AVERAGE(S149,S153),0)</f>
        <v>0</v>
      </c>
      <c r="U149" s="428"/>
      <c r="V149" s="154" t="str">
        <f>R149</f>
        <v/>
      </c>
      <c r="W149" s="116">
        <f t="array" aca="1" ref="W149" ca="1">IFERROR(VLOOKUP(INDIRECT("RC[-1]",0),INDIRECT("Ans"&amp;INDIRECT("RC[-18]",0)&amp;"TBL"),2,FALSE),0)</f>
        <v>0</v>
      </c>
      <c r="X149" s="135">
        <f ca="1">IFERROR(AVERAGE(W149,W153),0)</f>
        <v>0</v>
      </c>
      <c r="Y149" s="428"/>
    </row>
    <row r="150" spans="1:25" ht="28.05" customHeight="1" x14ac:dyDescent="0.3">
      <c r="A150" s="74" t="str">
        <f>Interview!A222</f>
        <v>O-OM-A-3-1</v>
      </c>
      <c r="B150" s="419"/>
      <c r="C150" s="196">
        <f>VLOOKUP(A150,'imp-questions'!A:H,5,FALSE)</f>
        <v>3</v>
      </c>
      <c r="D150" s="120" t="str">
        <f>VLOOKUP(A150,'imp-questions'!A:H,6,FALSE)</f>
        <v>データカタログとデータ保護のポリシーと手順を定期的にレビューし更新していますか?</v>
      </c>
      <c r="E150" s="114" t="str">
        <f>CHAR(65+VLOOKUP(A150,'imp-questions'!A:H,8,FALSE))</f>
        <v>K</v>
      </c>
      <c r="F150" s="121" t="str">
        <f>IF(ISBLANK(Interview!F222),"",Interview!F222)</f>
        <v/>
      </c>
      <c r="G150" s="116">
        <f t="array" aca="1" ref="G150" ca="1">IFERROR(VLOOKUP(INDIRECT("RC[-1]",0),INDIRECT("Ans"&amp;INDIRECT("RC[-2]",0)&amp;"TBL"),2,FALSE),0)</f>
        <v>0</v>
      </c>
      <c r="H150" s="135">
        <f ca="1">IFERROR(AVERAGE(G150,G154),0)</f>
        <v>0</v>
      </c>
      <c r="I150" s="428"/>
      <c r="J150" s="154" t="str">
        <f>F150</f>
        <v/>
      </c>
      <c r="K150" s="116">
        <f t="array" aca="1" ref="K150" ca="1">IFERROR(VLOOKUP(INDIRECT("RC[-1]",0),INDIRECT("Ans"&amp;INDIRECT("RC[-6]",0)&amp;"TBL"),2,FALSE),0)</f>
        <v>0</v>
      </c>
      <c r="L150" s="135">
        <f ca="1">IFERROR(AVERAGE(K150,K154),0)</f>
        <v>0</v>
      </c>
      <c r="M150" s="428"/>
      <c r="N150" s="154" t="str">
        <f>J150</f>
        <v/>
      </c>
      <c r="O150" s="116">
        <f t="array" aca="1" ref="O150" ca="1">IFERROR(VLOOKUP(INDIRECT("RC[-1]",0),INDIRECT("Ans"&amp;INDIRECT("RC[-10]",0)&amp;"TBL"),2,FALSE),0)</f>
        <v>0</v>
      </c>
      <c r="P150" s="135">
        <f ca="1">IFERROR(AVERAGE(O150,O154),0)</f>
        <v>0</v>
      </c>
      <c r="Q150" s="428"/>
      <c r="R150" s="154" t="str">
        <f>N150</f>
        <v/>
      </c>
      <c r="S150" s="116">
        <f t="array" aca="1" ref="S150" ca="1">IFERROR(VLOOKUP(INDIRECT("RC[-1]",0),INDIRECT("Ans"&amp;INDIRECT("RC[-14]",0)&amp;"TBL"),2,FALSE),0)</f>
        <v>0</v>
      </c>
      <c r="T150" s="135">
        <f ca="1">IFERROR(AVERAGE(S150,S154),0)</f>
        <v>0</v>
      </c>
      <c r="U150" s="428"/>
      <c r="V150" s="154" t="str">
        <f>R150</f>
        <v/>
      </c>
      <c r="W150" s="116">
        <f t="array" aca="1" ref="W150" ca="1">IFERROR(VLOOKUP(INDIRECT("RC[-1]",0),INDIRECT("Ans"&amp;INDIRECT("RC[-18]",0)&amp;"TBL"),2,FALSE),0)</f>
        <v>0</v>
      </c>
      <c r="X150" s="135">
        <f ca="1">IFERROR(AVERAGE(W150,W154),0)</f>
        <v>0</v>
      </c>
      <c r="Y150" s="428"/>
    </row>
    <row r="151" spans="1:25" ht="13.05" customHeight="1" x14ac:dyDescent="0.3">
      <c r="B151" s="150"/>
      <c r="C151" s="123"/>
      <c r="D151" s="124"/>
      <c r="E151" s="124"/>
      <c r="F151" s="124"/>
      <c r="G151" s="124"/>
      <c r="H151" s="124"/>
      <c r="I151" s="428"/>
      <c r="J151" s="124"/>
      <c r="K151" s="124"/>
      <c r="L151" s="124"/>
      <c r="M151" s="428"/>
      <c r="N151" s="124"/>
      <c r="O151" s="124"/>
      <c r="P151" s="124"/>
      <c r="Q151" s="428"/>
      <c r="R151" s="124"/>
      <c r="S151" s="124"/>
      <c r="T151" s="124"/>
      <c r="U151" s="428"/>
      <c r="V151" s="124"/>
      <c r="W151" s="124"/>
      <c r="X151" s="124"/>
      <c r="Y151" s="428"/>
    </row>
    <row r="152" spans="1:25" ht="42" customHeight="1" x14ac:dyDescent="0.3">
      <c r="A152" s="74" t="str">
        <f>Interview!A225</f>
        <v>O-OM-B-1-1</v>
      </c>
      <c r="B152" s="425" t="str">
        <f>VLOOKUP(A152,'imp-questions'!A:H,4,FALSE)</f>
        <v>システムの廃止/レガシーの管理</v>
      </c>
      <c r="C152" s="196">
        <f>VLOOKUP(A152,'imp-questions'!A:H,5,FALSE)</f>
        <v>1</v>
      </c>
      <c r="D152" s="113" t="str">
        <f>VLOOKUP(A152,'imp-questions'!A:H,6,FALSE)</f>
        <v>システム、アプリケーション、アプリケーションの依存関係、またはサービスのうち、使用されなくなったり、サポートが終了したり、積極的に開発またはサポートされなくなったりしたものを特定して削除していますか?</v>
      </c>
      <c r="E152" s="114" t="str">
        <f>CHAR(65+VLOOKUP(A152,'imp-questions'!A:H,8,FALSE))</f>
        <v>A</v>
      </c>
      <c r="F152" s="125" t="str">
        <f>IF(ISBLANK(Interview!F225),"",Interview!F225)</f>
        <v/>
      </c>
      <c r="G152" s="116">
        <f t="array" aca="1" ref="G152" ca="1">IFERROR(VLOOKUP(INDIRECT("RC[-1]",0),INDIRECT("Ans"&amp;INDIRECT("RC[-2]",0)&amp;"TBL"),2,FALSE),0)</f>
        <v>0</v>
      </c>
      <c r="H152" s="130"/>
      <c r="I152" s="428"/>
      <c r="J152" s="154" t="str">
        <f>F152</f>
        <v/>
      </c>
      <c r="K152" s="116">
        <f t="array" aca="1" ref="K152" ca="1">IFERROR(VLOOKUP(INDIRECT("RC[-1]",0),INDIRECT("Ans"&amp;INDIRECT("RC[-6]",0)&amp;"TBL"),2,FALSE),0)</f>
        <v>0</v>
      </c>
      <c r="L152" s="130"/>
      <c r="M152" s="428"/>
      <c r="N152" s="154" t="str">
        <f>J152</f>
        <v/>
      </c>
      <c r="O152" s="116">
        <f t="array" aca="1" ref="O152" ca="1">IFERROR(VLOOKUP(INDIRECT("RC[-1]",0),INDIRECT("Ans"&amp;INDIRECT("RC[-10]",0)&amp;"TBL"),2,FALSE),0)</f>
        <v>0</v>
      </c>
      <c r="P152" s="130"/>
      <c r="Q152" s="428"/>
      <c r="R152" s="154" t="str">
        <f>N152</f>
        <v/>
      </c>
      <c r="S152" s="116">
        <f t="array" aca="1" ref="S152" ca="1">IFERROR(VLOOKUP(INDIRECT("RC[-1]",0),INDIRECT("Ans"&amp;INDIRECT("RC[-14]",0)&amp;"TBL"),2,FALSE),0)</f>
        <v>0</v>
      </c>
      <c r="T152" s="130"/>
      <c r="U152" s="428"/>
      <c r="V152" s="154" t="str">
        <f>R152</f>
        <v/>
      </c>
      <c r="W152" s="116">
        <f t="array" aca="1" ref="W152" ca="1">IFERROR(VLOOKUP(INDIRECT("RC[-1]",0),INDIRECT("Ans"&amp;INDIRECT("RC[-18]",0)&amp;"TBL"),2,FALSE),0)</f>
        <v>0</v>
      </c>
      <c r="X152" s="130"/>
      <c r="Y152" s="428"/>
    </row>
    <row r="153" spans="1:25" ht="42" customHeight="1" x14ac:dyDescent="0.3">
      <c r="A153" s="74" t="str">
        <f>Interview!A227</f>
        <v>O-OM-B-2-1</v>
      </c>
      <c r="B153" s="414"/>
      <c r="C153" s="196">
        <f>VLOOKUP(A153,'imp-questions'!A:H,5,FALSE)</f>
        <v>2</v>
      </c>
      <c r="D153" s="113" t="str">
        <f>VLOOKUP(A153,'imp-questions'!A:H,6,FALSE)</f>
        <v>未使用のシステム、アプリケーション、アプリケーションの依存関係、またはサービスの廃止の一環として、関連するすべてのリソースを削除するための確立済みのプロセスに従っていますか?</v>
      </c>
      <c r="E153" s="114" t="str">
        <f>CHAR(65+VLOOKUP(A153,'imp-questions'!A:H,8,FALSE))</f>
        <v>E</v>
      </c>
      <c r="F153" s="115" t="str">
        <f>IF(ISBLANK(Interview!F227),"",Interview!F227)</f>
        <v/>
      </c>
      <c r="G153" s="116">
        <f t="array" aca="1" ref="G153" ca="1">IFERROR(VLOOKUP(INDIRECT("RC[-1]",0),INDIRECT("Ans"&amp;INDIRECT("RC[-2]",0)&amp;"TBL"),2,FALSE),0)</f>
        <v>0</v>
      </c>
      <c r="H153" s="130"/>
      <c r="I153" s="428"/>
      <c r="J153" s="154" t="str">
        <f>F153</f>
        <v/>
      </c>
      <c r="K153" s="116">
        <f t="array" aca="1" ref="K153" ca="1">IFERROR(VLOOKUP(INDIRECT("RC[-1]",0),INDIRECT("Ans"&amp;INDIRECT("RC[-6]",0)&amp;"TBL"),2,FALSE),0)</f>
        <v>0</v>
      </c>
      <c r="L153" s="130"/>
      <c r="M153" s="428"/>
      <c r="N153" s="154" t="str">
        <f>J153</f>
        <v/>
      </c>
      <c r="O153" s="116">
        <f t="array" aca="1" ref="O153" ca="1">IFERROR(VLOOKUP(INDIRECT("RC[-1]",0),INDIRECT("Ans"&amp;INDIRECT("RC[-10]",0)&amp;"TBL"),2,FALSE),0)</f>
        <v>0</v>
      </c>
      <c r="P153" s="130"/>
      <c r="Q153" s="428"/>
      <c r="R153" s="154" t="str">
        <f>N153</f>
        <v/>
      </c>
      <c r="S153" s="116">
        <f t="array" aca="1" ref="S153" ca="1">IFERROR(VLOOKUP(INDIRECT("RC[-1]",0),INDIRECT("Ans"&amp;INDIRECT("RC[-14]",0)&amp;"TBL"),2,FALSE),0)</f>
        <v>0</v>
      </c>
      <c r="T153" s="130"/>
      <c r="U153" s="428"/>
      <c r="V153" s="154" t="str">
        <f>R153</f>
        <v/>
      </c>
      <c r="W153" s="116">
        <f t="array" aca="1" ref="W153" ca="1">IFERROR(VLOOKUP(INDIRECT("RC[-1]",0),INDIRECT("Ans"&amp;INDIRECT("RC[-18]",0)&amp;"TBL"),2,FALSE),0)</f>
        <v>0</v>
      </c>
      <c r="X153" s="130"/>
      <c r="Y153" s="428"/>
    </row>
    <row r="154" spans="1:25" ht="42" customHeight="1" x14ac:dyDescent="0.3">
      <c r="A154" s="74" t="str">
        <f>Interview!A229</f>
        <v>O-OM-B-3-1</v>
      </c>
      <c r="B154" s="415"/>
      <c r="C154" s="196">
        <f>VLOOKUP(A154,'imp-questions'!A:H,5,FALSE)</f>
        <v>3</v>
      </c>
      <c r="D154" s="120" t="str">
        <f>VLOOKUP(A154,'imp-questions'!A:H,6,FALSE)</f>
        <v>すべてのソフトウェア資産と基盤となるインフラストラクチャコンポーネントのライフサイクル状態とサポート状況を定期的に評価し、寿命を予測していますか?</v>
      </c>
      <c r="E154" s="125" t="str">
        <f>CHAR(65+VLOOKUP(A154,'imp-questions'!A:H,8,FALSE))</f>
        <v>L</v>
      </c>
      <c r="F154" s="115" t="str">
        <f>IF(ISBLANK(Interview!F229),"",Interview!F229)</f>
        <v/>
      </c>
      <c r="G154" s="116">
        <f t="array" aca="1" ref="G154" ca="1">IFERROR(VLOOKUP(INDIRECT("RC[-1]",0),INDIRECT("Ans"&amp;INDIRECT("RC[-2]",0)&amp;"TBL"),2,FALSE),0)</f>
        <v>0</v>
      </c>
      <c r="H154" s="130"/>
      <c r="I154" s="428"/>
      <c r="J154" s="154" t="str">
        <f>F154</f>
        <v/>
      </c>
      <c r="K154" s="116">
        <f t="array" aca="1" ref="K154" ca="1">IFERROR(VLOOKUP(INDIRECT("RC[-1]",0),INDIRECT("Ans"&amp;INDIRECT("RC[-6]",0)&amp;"TBL"),2,FALSE),0)</f>
        <v>0</v>
      </c>
      <c r="L154" s="130"/>
      <c r="M154" s="428"/>
      <c r="N154" s="154" t="str">
        <f>J154</f>
        <v/>
      </c>
      <c r="O154" s="116">
        <f t="array" aca="1" ref="O154" ca="1">IFERROR(VLOOKUP(INDIRECT("RC[-1]",0),INDIRECT("Ans"&amp;INDIRECT("RC[-10]",0)&amp;"TBL"),2,FALSE),0)</f>
        <v>0</v>
      </c>
      <c r="P154" s="130"/>
      <c r="Q154" s="428"/>
      <c r="R154" s="154" t="str">
        <f>N154</f>
        <v/>
      </c>
      <c r="S154" s="116">
        <f t="array" aca="1" ref="S154" ca="1">IFERROR(VLOOKUP(INDIRECT("RC[-1]",0),INDIRECT("Ans"&amp;INDIRECT("RC[-14]",0)&amp;"TBL"),2,FALSE),0)</f>
        <v>0</v>
      </c>
      <c r="T154" s="130"/>
      <c r="U154" s="428"/>
      <c r="V154" s="154" t="str">
        <f>R154</f>
        <v/>
      </c>
      <c r="W154" s="116">
        <f t="array" aca="1" ref="W154" ca="1">IFERROR(VLOOKUP(INDIRECT("RC[-1]",0),INDIRECT("Ans"&amp;INDIRECT("RC[-18]",0)&amp;"TBL"),2,FALSE),0)</f>
        <v>0</v>
      </c>
      <c r="X154" s="130"/>
      <c r="Y154" s="428"/>
    </row>
  </sheetData>
  <mergeCells count="140">
    <mergeCell ref="U130:U136"/>
    <mergeCell ref="U139:U145"/>
    <mergeCell ref="U148:U154"/>
    <mergeCell ref="Y18:Y24"/>
    <mergeCell ref="Y27:Y33"/>
    <mergeCell ref="Y36:Y42"/>
    <mergeCell ref="Y46:Y52"/>
    <mergeCell ref="Y55:Y61"/>
    <mergeCell ref="Y64:Y70"/>
    <mergeCell ref="Y74:Y80"/>
    <mergeCell ref="Y83:Y89"/>
    <mergeCell ref="Y92:Y98"/>
    <mergeCell ref="Y102:Y108"/>
    <mergeCell ref="Y111:Y117"/>
    <mergeCell ref="Y120:Y126"/>
    <mergeCell ref="Y130:Y136"/>
    <mergeCell ref="Y139:Y145"/>
    <mergeCell ref="Y148:Y154"/>
    <mergeCell ref="U46:U52"/>
    <mergeCell ref="U55:U61"/>
    <mergeCell ref="U64:U70"/>
    <mergeCell ref="U74:U80"/>
    <mergeCell ref="U83:U89"/>
    <mergeCell ref="U92:U98"/>
    <mergeCell ref="U102:U108"/>
    <mergeCell ref="U111:U117"/>
    <mergeCell ref="U120:U126"/>
    <mergeCell ref="M130:M136"/>
    <mergeCell ref="M139:M145"/>
    <mergeCell ref="M148:M154"/>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Q139:Q145"/>
    <mergeCell ref="Q148:Q154"/>
    <mergeCell ref="M46:M52"/>
    <mergeCell ref="M55:M61"/>
    <mergeCell ref="M64:M70"/>
    <mergeCell ref="M74:M80"/>
    <mergeCell ref="M83:M89"/>
    <mergeCell ref="M92:M98"/>
    <mergeCell ref="M102:M108"/>
    <mergeCell ref="M111:M117"/>
    <mergeCell ref="M120:M126"/>
    <mergeCell ref="B148:B150"/>
    <mergeCell ref="B152:B154"/>
    <mergeCell ref="I18:I24"/>
    <mergeCell ref="I27:I33"/>
    <mergeCell ref="I36:I42"/>
    <mergeCell ref="I46:I52"/>
    <mergeCell ref="I55:I61"/>
    <mergeCell ref="I64:I70"/>
    <mergeCell ref="I74:I80"/>
    <mergeCell ref="I83:I89"/>
    <mergeCell ref="I92:I98"/>
    <mergeCell ref="I102:I108"/>
    <mergeCell ref="I111:I117"/>
    <mergeCell ref="I120:I126"/>
    <mergeCell ref="I130:I136"/>
    <mergeCell ref="I139:I145"/>
    <mergeCell ref="I148:I154"/>
    <mergeCell ref="B106:B108"/>
    <mergeCell ref="B111:B113"/>
    <mergeCell ref="B115:B117"/>
    <mergeCell ref="B120:B122"/>
    <mergeCell ref="B124:B126"/>
    <mergeCell ref="B130:B132"/>
    <mergeCell ref="B134:B136"/>
    <mergeCell ref="B139:B141"/>
    <mergeCell ref="B143:B145"/>
    <mergeCell ref="F128:I128"/>
    <mergeCell ref="J128:M128"/>
    <mergeCell ref="N128:Q128"/>
    <mergeCell ref="R128:U128"/>
    <mergeCell ref="V128:Y128"/>
    <mergeCell ref="B18:B20"/>
    <mergeCell ref="B22:B24"/>
    <mergeCell ref="B27:B29"/>
    <mergeCell ref="B31:B33"/>
    <mergeCell ref="B36:B38"/>
    <mergeCell ref="B40:B42"/>
    <mergeCell ref="B46:B48"/>
    <mergeCell ref="B50:B52"/>
    <mergeCell ref="B55:B57"/>
    <mergeCell ref="B59:B61"/>
    <mergeCell ref="B64:B66"/>
    <mergeCell ref="B68:B70"/>
    <mergeCell ref="B74:B76"/>
    <mergeCell ref="B78:B80"/>
    <mergeCell ref="B83:B85"/>
    <mergeCell ref="B87:B89"/>
    <mergeCell ref="B92:B94"/>
    <mergeCell ref="B96:B98"/>
    <mergeCell ref="B102:B104"/>
    <mergeCell ref="F72:I72"/>
    <mergeCell ref="J72:M72"/>
    <mergeCell ref="N72:Q72"/>
    <mergeCell ref="R72:U72"/>
    <mergeCell ref="V72:Y72"/>
    <mergeCell ref="F100:I100"/>
    <mergeCell ref="J100:M100"/>
    <mergeCell ref="N100:Q100"/>
    <mergeCell ref="R100:U100"/>
    <mergeCell ref="V100:Y100"/>
    <mergeCell ref="B14:C14"/>
    <mergeCell ref="F16:I16"/>
    <mergeCell ref="J16:M16"/>
    <mergeCell ref="N16:Q16"/>
    <mergeCell ref="R16:U16"/>
    <mergeCell ref="V16:Y16"/>
    <mergeCell ref="F44:I44"/>
    <mergeCell ref="J44:M44"/>
    <mergeCell ref="N44:Q44"/>
    <mergeCell ref="R44:U44"/>
    <mergeCell ref="V44:Y44"/>
    <mergeCell ref="M18:M24"/>
    <mergeCell ref="M27:M33"/>
    <mergeCell ref="M36:M42"/>
    <mergeCell ref="U18:U24"/>
    <mergeCell ref="U27:U33"/>
    <mergeCell ref="U36:U42"/>
    <mergeCell ref="B4:F4"/>
    <mergeCell ref="B5:F5"/>
    <mergeCell ref="B6:F6"/>
    <mergeCell ref="B7:F7"/>
    <mergeCell ref="B8:F8"/>
    <mergeCell ref="B10:C10"/>
    <mergeCell ref="B11:C11"/>
    <mergeCell ref="B12:C12"/>
    <mergeCell ref="B13:C13"/>
  </mergeCells>
  <phoneticPr fontId="42"/>
  <conditionalFormatting sqref="F15">
    <cfRule type="expression" dxfId="690" priority="1291">
      <formula>$H$22=1</formula>
    </cfRule>
  </conditionalFormatting>
  <conditionalFormatting sqref="J18">
    <cfRule type="expression" dxfId="689" priority="529">
      <formula>K18&lt;G18</formula>
    </cfRule>
    <cfRule type="expression" dxfId="688" priority="530">
      <formula>K18&gt;G18</formula>
    </cfRule>
  </conditionalFormatting>
  <conditionalFormatting sqref="N18">
    <cfRule type="expression" dxfId="687" priority="141">
      <formula>O18&lt;K18</formula>
    </cfRule>
    <cfRule type="expression" dxfId="686" priority="142">
      <formula>O18&gt;K18</formula>
    </cfRule>
  </conditionalFormatting>
  <conditionalFormatting sqref="R18">
    <cfRule type="expression" dxfId="685" priority="107">
      <formula>S18&lt;O18</formula>
    </cfRule>
    <cfRule type="expression" dxfId="684" priority="108">
      <formula>S18&gt;O18</formula>
    </cfRule>
  </conditionalFormatting>
  <conditionalFormatting sqref="V18">
    <cfRule type="expression" dxfId="683" priority="73">
      <formula>W18&lt;S18</formula>
    </cfRule>
    <cfRule type="expression" dxfId="682" priority="74">
      <formula>W18&gt;S18</formula>
    </cfRule>
  </conditionalFormatting>
  <conditionalFormatting sqref="J19">
    <cfRule type="expression" dxfId="681" priority="1285">
      <formula>K19&lt;G19</formula>
    </cfRule>
    <cfRule type="expression" dxfId="680" priority="1286">
      <formula>K19&gt;G19</formula>
    </cfRule>
  </conditionalFormatting>
  <conditionalFormatting sqref="N19">
    <cfRule type="expression" dxfId="679" priority="171">
      <formula>O19&lt;K19</formula>
    </cfRule>
    <cfRule type="expression" dxfId="678" priority="172">
      <formula>O19&gt;K19</formula>
    </cfRule>
  </conditionalFormatting>
  <conditionalFormatting sqref="R19">
    <cfRule type="expression" dxfId="677" priority="137">
      <formula>S19&lt;O19</formula>
    </cfRule>
    <cfRule type="expression" dxfId="676" priority="138">
      <formula>S19&gt;O19</formula>
    </cfRule>
  </conditionalFormatting>
  <conditionalFormatting sqref="V19">
    <cfRule type="expression" dxfId="675" priority="103">
      <formula>W19&lt;S19</formula>
    </cfRule>
    <cfRule type="expression" dxfId="674" priority="104">
      <formula>W19&gt;S19</formula>
    </cfRule>
  </conditionalFormatting>
  <conditionalFormatting sqref="J20">
    <cfRule type="expression" dxfId="673" priority="1287">
      <formula>K20&lt;G20</formula>
    </cfRule>
    <cfRule type="expression" dxfId="672" priority="1288">
      <formula>K20&gt;G20</formula>
    </cfRule>
  </conditionalFormatting>
  <conditionalFormatting sqref="N20">
    <cfRule type="expression" dxfId="671" priority="173">
      <formula>O20&lt;K20</formula>
    </cfRule>
    <cfRule type="expression" dxfId="670" priority="174">
      <formula>O20&gt;K20</formula>
    </cfRule>
  </conditionalFormatting>
  <conditionalFormatting sqref="R20">
    <cfRule type="expression" dxfId="669" priority="139">
      <formula>S20&lt;O20</formula>
    </cfRule>
    <cfRule type="expression" dxfId="668" priority="140">
      <formula>S20&gt;O20</formula>
    </cfRule>
  </conditionalFormatting>
  <conditionalFormatting sqref="V20">
    <cfRule type="expression" dxfId="667" priority="105">
      <formula>W20&lt;S20</formula>
    </cfRule>
    <cfRule type="expression" dxfId="666" priority="106">
      <formula>W20&gt;S20</formula>
    </cfRule>
  </conditionalFormatting>
  <conditionalFormatting sqref="J24">
    <cfRule type="expression" dxfId="665" priority="1281">
      <formula>K24&lt;G24</formula>
    </cfRule>
    <cfRule type="expression" dxfId="664" priority="1282">
      <formula>K24&gt;G24</formula>
    </cfRule>
  </conditionalFormatting>
  <conditionalFormatting sqref="N24">
    <cfRule type="expression" dxfId="663" priority="167">
      <formula>O24&lt;K24</formula>
    </cfRule>
    <cfRule type="expression" dxfId="662" priority="168">
      <formula>O24&gt;K24</formula>
    </cfRule>
  </conditionalFormatting>
  <conditionalFormatting sqref="R24">
    <cfRule type="expression" dxfId="661" priority="133">
      <formula>S24&lt;O24</formula>
    </cfRule>
    <cfRule type="expression" dxfId="660" priority="134">
      <formula>S24&gt;O24</formula>
    </cfRule>
  </conditionalFormatting>
  <conditionalFormatting sqref="V24">
    <cfRule type="expression" dxfId="659" priority="99">
      <formula>W24&lt;S24</formula>
    </cfRule>
    <cfRule type="expression" dxfId="658" priority="100">
      <formula>W24&gt;S24</formula>
    </cfRule>
  </conditionalFormatting>
  <conditionalFormatting sqref="J27">
    <cfRule type="expression" dxfId="657" priority="1277">
      <formula>K27&lt;G27</formula>
    </cfRule>
    <cfRule type="expression" dxfId="656" priority="1278">
      <formula>K27&gt;G27</formula>
    </cfRule>
  </conditionalFormatting>
  <conditionalFormatting sqref="N27">
    <cfRule type="expression" dxfId="655" priority="165">
      <formula>O27&lt;K27</formula>
    </cfRule>
    <cfRule type="expression" dxfId="654" priority="166">
      <formula>O27&gt;K27</formula>
    </cfRule>
  </conditionalFormatting>
  <conditionalFormatting sqref="R27">
    <cfRule type="expression" dxfId="653" priority="131">
      <formula>S27&lt;O27</formula>
    </cfRule>
    <cfRule type="expression" dxfId="652" priority="132">
      <formula>S27&gt;O27</formula>
    </cfRule>
  </conditionalFormatting>
  <conditionalFormatting sqref="V27">
    <cfRule type="expression" dxfId="651" priority="97">
      <formula>W27&lt;S27</formula>
    </cfRule>
    <cfRule type="expression" dxfId="650" priority="98">
      <formula>W27&gt;S27</formula>
    </cfRule>
  </conditionalFormatting>
  <conditionalFormatting sqref="J28">
    <cfRule type="expression" dxfId="649" priority="1273">
      <formula>K28&lt;G28</formula>
    </cfRule>
    <cfRule type="expression" dxfId="648" priority="1274">
      <formula>K28&gt;G28</formula>
    </cfRule>
  </conditionalFormatting>
  <conditionalFormatting sqref="N28">
    <cfRule type="expression" dxfId="647" priority="161">
      <formula>O28&lt;K28</formula>
    </cfRule>
    <cfRule type="expression" dxfId="646" priority="162">
      <formula>O28&gt;K28</formula>
    </cfRule>
  </conditionalFormatting>
  <conditionalFormatting sqref="R28">
    <cfRule type="expression" dxfId="645" priority="127">
      <formula>S28&lt;O28</formula>
    </cfRule>
    <cfRule type="expression" dxfId="644" priority="128">
      <formula>S28&gt;O28</formula>
    </cfRule>
  </conditionalFormatting>
  <conditionalFormatting sqref="V28">
    <cfRule type="expression" dxfId="643" priority="93">
      <formula>W28&lt;S28</formula>
    </cfRule>
    <cfRule type="expression" dxfId="642" priority="94">
      <formula>W28&gt;S28</formula>
    </cfRule>
  </conditionalFormatting>
  <conditionalFormatting sqref="J29">
    <cfRule type="expression" dxfId="641" priority="1275">
      <formula>K29&lt;G29</formula>
    </cfRule>
    <cfRule type="expression" dxfId="640" priority="1276">
      <formula>K29&gt;G29</formula>
    </cfRule>
  </conditionalFormatting>
  <conditionalFormatting sqref="N29">
    <cfRule type="expression" dxfId="639" priority="163">
      <formula>O29&lt;K29</formula>
    </cfRule>
    <cfRule type="expression" dxfId="638" priority="164">
      <formula>O29&gt;K29</formula>
    </cfRule>
  </conditionalFormatting>
  <conditionalFormatting sqref="R29">
    <cfRule type="expression" dxfId="637" priority="129">
      <formula>S29&lt;O29</formula>
    </cfRule>
    <cfRule type="expression" dxfId="636" priority="130">
      <formula>S29&gt;O29</formula>
    </cfRule>
  </conditionalFormatting>
  <conditionalFormatting sqref="V29">
    <cfRule type="expression" dxfId="635" priority="95">
      <formula>W29&lt;S29</formula>
    </cfRule>
    <cfRule type="expression" dxfId="634" priority="96">
      <formula>W29&gt;S29</formula>
    </cfRule>
  </conditionalFormatting>
  <conditionalFormatting sqref="J31">
    <cfRule type="expression" dxfId="633" priority="1271">
      <formula>K31&lt;G31</formula>
    </cfRule>
    <cfRule type="expression" dxfId="632" priority="1272">
      <formula>K31&gt;G31</formula>
    </cfRule>
  </conditionalFormatting>
  <conditionalFormatting sqref="N31">
    <cfRule type="expression" dxfId="631" priority="159">
      <formula>O31&lt;K31</formula>
    </cfRule>
    <cfRule type="expression" dxfId="630" priority="160">
      <formula>O31&gt;K31</formula>
    </cfRule>
  </conditionalFormatting>
  <conditionalFormatting sqref="R31">
    <cfRule type="expression" dxfId="629" priority="125">
      <formula>S31&lt;O31</formula>
    </cfRule>
    <cfRule type="expression" dxfId="628" priority="126">
      <formula>S31&gt;O31</formula>
    </cfRule>
  </conditionalFormatting>
  <conditionalFormatting sqref="V31">
    <cfRule type="expression" dxfId="627" priority="91">
      <formula>W31&lt;S31</formula>
    </cfRule>
    <cfRule type="expression" dxfId="626" priority="92">
      <formula>W31&gt;S31</formula>
    </cfRule>
  </conditionalFormatting>
  <conditionalFormatting sqref="J32">
    <cfRule type="expression" dxfId="625" priority="1267">
      <formula>K32&lt;G32</formula>
    </cfRule>
    <cfRule type="expression" dxfId="624" priority="1268">
      <formula>K32&gt;G32</formula>
    </cfRule>
  </conditionalFormatting>
  <conditionalFormatting sqref="N32">
    <cfRule type="expression" dxfId="623" priority="155">
      <formula>O32&lt;K32</formula>
    </cfRule>
    <cfRule type="expression" dxfId="622" priority="156">
      <formula>O32&gt;K32</formula>
    </cfRule>
  </conditionalFormatting>
  <conditionalFormatting sqref="R32">
    <cfRule type="expression" dxfId="621" priority="121">
      <formula>S32&lt;O32</formula>
    </cfRule>
    <cfRule type="expression" dxfId="620" priority="122">
      <formula>S32&gt;O32</formula>
    </cfRule>
  </conditionalFormatting>
  <conditionalFormatting sqref="V32">
    <cfRule type="expression" dxfId="619" priority="87">
      <formula>W32&lt;S32</formula>
    </cfRule>
    <cfRule type="expression" dxfId="618" priority="88">
      <formula>W32&gt;S32</formula>
    </cfRule>
  </conditionalFormatting>
  <conditionalFormatting sqref="J33">
    <cfRule type="expression" dxfId="617" priority="1269">
      <formula>K33&lt;G33</formula>
    </cfRule>
    <cfRule type="expression" dxfId="616" priority="1270">
      <formula>K33&gt;G33</formula>
    </cfRule>
  </conditionalFormatting>
  <conditionalFormatting sqref="N33">
    <cfRule type="expression" dxfId="615" priority="157">
      <formula>O33&lt;K33</formula>
    </cfRule>
    <cfRule type="expression" dxfId="614" priority="158">
      <formula>O33&gt;K33</formula>
    </cfRule>
  </conditionalFormatting>
  <conditionalFormatting sqref="R33">
    <cfRule type="expression" dxfId="613" priority="123">
      <formula>S33&lt;O33</formula>
    </cfRule>
    <cfRule type="expression" dxfId="612" priority="124">
      <formula>S33&gt;O33</formula>
    </cfRule>
  </conditionalFormatting>
  <conditionalFormatting sqref="V33">
    <cfRule type="expression" dxfId="611" priority="89">
      <formula>W33&lt;S33</formula>
    </cfRule>
    <cfRule type="expression" dxfId="610" priority="90">
      <formula>W33&gt;S33</formula>
    </cfRule>
  </conditionalFormatting>
  <conditionalFormatting sqref="J36">
    <cfRule type="expression" dxfId="609" priority="1265">
      <formula>K36&lt;G36</formula>
    </cfRule>
    <cfRule type="expression" dxfId="608" priority="1266">
      <formula>K36&gt;G36</formula>
    </cfRule>
  </conditionalFormatting>
  <conditionalFormatting sqref="N36">
    <cfRule type="expression" dxfId="607" priority="153">
      <formula>O36&lt;K36</formula>
    </cfRule>
    <cfRule type="expression" dxfId="606" priority="154">
      <formula>O36&gt;K36</formula>
    </cfRule>
  </conditionalFormatting>
  <conditionalFormatting sqref="R36">
    <cfRule type="expression" dxfId="605" priority="119">
      <formula>S36&lt;O36</formula>
    </cfRule>
    <cfRule type="expression" dxfId="604" priority="120">
      <formula>S36&gt;O36</formula>
    </cfRule>
  </conditionalFormatting>
  <conditionalFormatting sqref="V36">
    <cfRule type="expression" dxfId="603" priority="85">
      <formula>W36&lt;S36</formula>
    </cfRule>
    <cfRule type="expression" dxfId="602" priority="86">
      <formula>W36&gt;S36</formula>
    </cfRule>
  </conditionalFormatting>
  <conditionalFormatting sqref="J37">
    <cfRule type="expression" dxfId="601" priority="1261">
      <formula>K37&lt;G37</formula>
    </cfRule>
    <cfRule type="expression" dxfId="600" priority="1262">
      <formula>K37&gt;G37</formula>
    </cfRule>
  </conditionalFormatting>
  <conditionalFormatting sqref="N37">
    <cfRule type="expression" dxfId="599" priority="149">
      <formula>O37&lt;K37</formula>
    </cfRule>
    <cfRule type="expression" dxfId="598" priority="150">
      <formula>O37&gt;K37</formula>
    </cfRule>
  </conditionalFormatting>
  <conditionalFormatting sqref="R37">
    <cfRule type="expression" dxfId="597" priority="115">
      <formula>S37&lt;O37</formula>
    </cfRule>
    <cfRule type="expression" dxfId="596" priority="116">
      <formula>S37&gt;O37</formula>
    </cfRule>
  </conditionalFormatting>
  <conditionalFormatting sqref="V37">
    <cfRule type="expression" dxfId="595" priority="81">
      <formula>W37&lt;S37</formula>
    </cfRule>
    <cfRule type="expression" dxfId="594" priority="82">
      <formula>W37&gt;S37</formula>
    </cfRule>
  </conditionalFormatting>
  <conditionalFormatting sqref="J38">
    <cfRule type="expression" dxfId="593" priority="1263">
      <formula>K38&lt;G38</formula>
    </cfRule>
    <cfRule type="expression" dxfId="592" priority="1264">
      <formula>K38&gt;G38</formula>
    </cfRule>
  </conditionalFormatting>
  <conditionalFormatting sqref="N38">
    <cfRule type="expression" dxfId="591" priority="151">
      <formula>O38&lt;K38</formula>
    </cfRule>
    <cfRule type="expression" dxfId="590" priority="152">
      <formula>O38&gt;K38</formula>
    </cfRule>
  </conditionalFormatting>
  <conditionalFormatting sqref="R38">
    <cfRule type="expression" dxfId="589" priority="117">
      <formula>S38&lt;O38</formula>
    </cfRule>
    <cfRule type="expression" dxfId="588" priority="118">
      <formula>S38&gt;O38</formula>
    </cfRule>
  </conditionalFormatting>
  <conditionalFormatting sqref="V38">
    <cfRule type="expression" dxfId="587" priority="83">
      <formula>W38&lt;S38</formula>
    </cfRule>
    <cfRule type="expression" dxfId="586" priority="84">
      <formula>W38&gt;S38</formula>
    </cfRule>
  </conditionalFormatting>
  <conditionalFormatting sqref="J40">
    <cfRule type="expression" dxfId="585" priority="1259">
      <formula>K40&lt;G40</formula>
    </cfRule>
    <cfRule type="expression" dxfId="584" priority="1260">
      <formula>K40&gt;G40</formula>
    </cfRule>
  </conditionalFormatting>
  <conditionalFormatting sqref="N40">
    <cfRule type="expression" dxfId="583" priority="147">
      <formula>O40&lt;K40</formula>
    </cfRule>
    <cfRule type="expression" dxfId="582" priority="148">
      <formula>O40&gt;K40</formula>
    </cfRule>
  </conditionalFormatting>
  <conditionalFormatting sqref="R40">
    <cfRule type="expression" dxfId="581" priority="113">
      <formula>S40&lt;O40</formula>
    </cfRule>
    <cfRule type="expression" dxfId="580" priority="114">
      <formula>S40&gt;O40</formula>
    </cfRule>
  </conditionalFormatting>
  <conditionalFormatting sqref="V40">
    <cfRule type="expression" dxfId="579" priority="79">
      <formula>W40&lt;S40</formula>
    </cfRule>
    <cfRule type="expression" dxfId="578" priority="80">
      <formula>W40&gt;S40</formula>
    </cfRule>
  </conditionalFormatting>
  <conditionalFormatting sqref="J41">
    <cfRule type="expression" dxfId="577" priority="1255">
      <formula>K41&lt;G41</formula>
    </cfRule>
    <cfRule type="expression" dxfId="576" priority="1256">
      <formula>K41&gt;G41</formula>
    </cfRule>
  </conditionalFormatting>
  <conditionalFormatting sqref="N41">
    <cfRule type="expression" dxfId="575" priority="143">
      <formula>O41&lt;K41</formula>
    </cfRule>
    <cfRule type="expression" dxfId="574" priority="144">
      <formula>O41&gt;K41</formula>
    </cfRule>
  </conditionalFormatting>
  <conditionalFormatting sqref="R41">
    <cfRule type="expression" dxfId="573" priority="109">
      <formula>S41&lt;O41</formula>
    </cfRule>
    <cfRule type="expression" dxfId="572" priority="110">
      <formula>S41&gt;O41</formula>
    </cfRule>
  </conditionalFormatting>
  <conditionalFormatting sqref="V41">
    <cfRule type="expression" dxfId="571" priority="75">
      <formula>W41&lt;S41</formula>
    </cfRule>
    <cfRule type="expression" dxfId="570" priority="76">
      <formula>W41&gt;S41</formula>
    </cfRule>
  </conditionalFormatting>
  <conditionalFormatting sqref="J42">
    <cfRule type="expression" dxfId="569" priority="1257">
      <formula>K42&lt;G42</formula>
    </cfRule>
    <cfRule type="expression" dxfId="568" priority="1258">
      <formula>K42&gt;G42</formula>
    </cfRule>
  </conditionalFormatting>
  <conditionalFormatting sqref="N42">
    <cfRule type="expression" dxfId="567" priority="145">
      <formula>O42&lt;K42</formula>
    </cfRule>
    <cfRule type="expression" dxfId="566" priority="146">
      <formula>O42&gt;K42</formula>
    </cfRule>
  </conditionalFormatting>
  <conditionalFormatting sqref="R42">
    <cfRule type="expression" dxfId="565" priority="111">
      <formula>S42&lt;O42</formula>
    </cfRule>
    <cfRule type="expression" dxfId="564" priority="112">
      <formula>S42&gt;O42</formula>
    </cfRule>
  </conditionalFormatting>
  <conditionalFormatting sqref="V42">
    <cfRule type="expression" dxfId="563" priority="77">
      <formula>W42&lt;S42</formula>
    </cfRule>
    <cfRule type="expression" dxfId="562" priority="78">
      <formula>W42&gt;S42</formula>
    </cfRule>
  </conditionalFormatting>
  <conditionalFormatting sqref="J46">
    <cfRule type="expression" dxfId="561" priority="1253">
      <formula>K46&lt;G46</formula>
    </cfRule>
    <cfRule type="expression" dxfId="560" priority="1254">
      <formula>K46&gt;G46</formula>
    </cfRule>
  </conditionalFormatting>
  <conditionalFormatting sqref="N46">
    <cfRule type="expression" dxfId="559" priority="275">
      <formula>O46&lt;K46</formula>
    </cfRule>
    <cfRule type="expression" dxfId="558" priority="276">
      <formula>O46&gt;K46</formula>
    </cfRule>
  </conditionalFormatting>
  <conditionalFormatting sqref="R46">
    <cfRule type="expression" dxfId="557" priority="241">
      <formula>S46&lt;O46</formula>
    </cfRule>
    <cfRule type="expression" dxfId="556" priority="242">
      <formula>S46&gt;O46</formula>
    </cfRule>
  </conditionalFormatting>
  <conditionalFormatting sqref="V46">
    <cfRule type="expression" dxfId="555" priority="207">
      <formula>W46&lt;S46</formula>
    </cfRule>
    <cfRule type="expression" dxfId="554" priority="208">
      <formula>W46&gt;S46</formula>
    </cfRule>
  </conditionalFormatting>
  <conditionalFormatting sqref="J47">
    <cfRule type="expression" dxfId="553" priority="1249">
      <formula>K47&lt;G47</formula>
    </cfRule>
    <cfRule type="expression" dxfId="552" priority="1250">
      <formula>K47&gt;G47</formula>
    </cfRule>
  </conditionalFormatting>
  <conditionalFormatting sqref="N47">
    <cfRule type="expression" dxfId="551" priority="271">
      <formula>O47&lt;K47</formula>
    </cfRule>
    <cfRule type="expression" dxfId="550" priority="272">
      <formula>O47&gt;K47</formula>
    </cfRule>
  </conditionalFormatting>
  <conditionalFormatting sqref="R47">
    <cfRule type="expression" dxfId="549" priority="237">
      <formula>S47&lt;O47</formula>
    </cfRule>
    <cfRule type="expression" dxfId="548" priority="238">
      <formula>S47&gt;O47</formula>
    </cfRule>
  </conditionalFormatting>
  <conditionalFormatting sqref="V47">
    <cfRule type="expression" dxfId="547" priority="203">
      <formula>W47&lt;S47</formula>
    </cfRule>
    <cfRule type="expression" dxfId="546" priority="204">
      <formula>W47&gt;S47</formula>
    </cfRule>
  </conditionalFormatting>
  <conditionalFormatting sqref="J48">
    <cfRule type="expression" dxfId="545" priority="1251">
      <formula>K48&lt;G48</formula>
    </cfRule>
    <cfRule type="expression" dxfId="544" priority="1252">
      <formula>K48&gt;G48</formula>
    </cfRule>
  </conditionalFormatting>
  <conditionalFormatting sqref="N48">
    <cfRule type="expression" dxfId="543" priority="273">
      <formula>O48&lt;K48</formula>
    </cfRule>
    <cfRule type="expression" dxfId="542" priority="274">
      <formula>O48&gt;K48</formula>
    </cfRule>
  </conditionalFormatting>
  <conditionalFormatting sqref="R48">
    <cfRule type="expression" dxfId="541" priority="239">
      <formula>S48&lt;O48</formula>
    </cfRule>
    <cfRule type="expression" dxfId="540" priority="240">
      <formula>S48&gt;O48</formula>
    </cfRule>
  </conditionalFormatting>
  <conditionalFormatting sqref="V48">
    <cfRule type="expression" dxfId="539" priority="205">
      <formula>W48&lt;S48</formula>
    </cfRule>
    <cfRule type="expression" dxfId="538" priority="206">
      <formula>W48&gt;S48</formula>
    </cfRule>
  </conditionalFormatting>
  <conditionalFormatting sqref="J50">
    <cfRule type="expression" dxfId="537" priority="1247">
      <formula>K50&lt;G50</formula>
    </cfRule>
    <cfRule type="expression" dxfId="536" priority="1248">
      <formula>K50&gt;G50</formula>
    </cfRule>
  </conditionalFormatting>
  <conditionalFormatting sqref="N50">
    <cfRule type="expression" dxfId="535" priority="269">
      <formula>O50&lt;K50</formula>
    </cfRule>
    <cfRule type="expression" dxfId="534" priority="270">
      <formula>O50&gt;K50</formula>
    </cfRule>
  </conditionalFormatting>
  <conditionalFormatting sqref="R50">
    <cfRule type="expression" dxfId="533" priority="235">
      <formula>S50&lt;O50</formula>
    </cfRule>
    <cfRule type="expression" dxfId="532" priority="236">
      <formula>S50&gt;O50</formula>
    </cfRule>
  </conditionalFormatting>
  <conditionalFormatting sqref="V50">
    <cfRule type="expression" dxfId="531" priority="201">
      <formula>W50&lt;S50</formula>
    </cfRule>
    <cfRule type="expression" dxfId="530" priority="202">
      <formula>W50&gt;S50</formula>
    </cfRule>
  </conditionalFormatting>
  <conditionalFormatting sqref="J51">
    <cfRule type="expression" dxfId="529" priority="1243">
      <formula>K51&lt;G51</formula>
    </cfRule>
    <cfRule type="expression" dxfId="528" priority="1244">
      <formula>K51&gt;G51</formula>
    </cfRule>
  </conditionalFormatting>
  <conditionalFormatting sqref="N51">
    <cfRule type="expression" dxfId="527" priority="265">
      <formula>O51&lt;K51</formula>
    </cfRule>
    <cfRule type="expression" dxfId="526" priority="266">
      <formula>O51&gt;K51</formula>
    </cfRule>
  </conditionalFormatting>
  <conditionalFormatting sqref="R51">
    <cfRule type="expression" dxfId="525" priority="231">
      <formula>S51&lt;O51</formula>
    </cfRule>
    <cfRule type="expression" dxfId="524" priority="232">
      <formula>S51&gt;O51</formula>
    </cfRule>
  </conditionalFormatting>
  <conditionalFormatting sqref="V51">
    <cfRule type="expression" dxfId="523" priority="197">
      <formula>W51&lt;S51</formula>
    </cfRule>
    <cfRule type="expression" dxfId="522" priority="198">
      <formula>W51&gt;S51</formula>
    </cfRule>
  </conditionalFormatting>
  <conditionalFormatting sqref="J52">
    <cfRule type="expression" dxfId="521" priority="1245">
      <formula>K52&lt;G52</formula>
    </cfRule>
    <cfRule type="expression" dxfId="520" priority="1246">
      <formula>K52&gt;G52</formula>
    </cfRule>
  </conditionalFormatting>
  <conditionalFormatting sqref="N52">
    <cfRule type="expression" dxfId="519" priority="267">
      <formula>O52&lt;K52</formula>
    </cfRule>
    <cfRule type="expression" dxfId="518" priority="268">
      <formula>O52&gt;K52</formula>
    </cfRule>
  </conditionalFormatting>
  <conditionalFormatting sqref="R52">
    <cfRule type="expression" dxfId="517" priority="233">
      <formula>S52&lt;O52</formula>
    </cfRule>
    <cfRule type="expression" dxfId="516" priority="234">
      <formula>S52&gt;O52</formula>
    </cfRule>
  </conditionalFormatting>
  <conditionalFormatting sqref="V52">
    <cfRule type="expression" dxfId="515" priority="199">
      <formula>W52&lt;S52</formula>
    </cfRule>
    <cfRule type="expression" dxfId="514" priority="200">
      <formula>W52&gt;S52</formula>
    </cfRule>
  </conditionalFormatting>
  <conditionalFormatting sqref="J57">
    <cfRule type="expression" dxfId="513" priority="1239">
      <formula>K57&lt;G57</formula>
    </cfRule>
    <cfRule type="expression" dxfId="512" priority="1240">
      <formula>K57&gt;G57</formula>
    </cfRule>
  </conditionalFormatting>
  <conditionalFormatting sqref="N57">
    <cfRule type="expression" dxfId="511" priority="261">
      <formula>O57&lt;K57</formula>
    </cfRule>
    <cfRule type="expression" dxfId="510" priority="262">
      <formula>O57&gt;K57</formula>
    </cfRule>
  </conditionalFormatting>
  <conditionalFormatting sqref="R57">
    <cfRule type="expression" dxfId="509" priority="227">
      <formula>S57&lt;O57</formula>
    </cfRule>
    <cfRule type="expression" dxfId="508" priority="228">
      <formula>S57&gt;O57</formula>
    </cfRule>
  </conditionalFormatting>
  <conditionalFormatting sqref="V57">
    <cfRule type="expression" dxfId="507" priority="193">
      <formula>W57&lt;S57</formula>
    </cfRule>
    <cfRule type="expression" dxfId="506" priority="194">
      <formula>W57&gt;S57</formula>
    </cfRule>
  </conditionalFormatting>
  <conditionalFormatting sqref="J59">
    <cfRule type="expression" dxfId="505" priority="1235">
      <formula>K59&lt;G59</formula>
    </cfRule>
    <cfRule type="expression" dxfId="504" priority="1236">
      <formula>K59&gt;G59</formula>
    </cfRule>
  </conditionalFormatting>
  <conditionalFormatting sqref="N59">
    <cfRule type="expression" dxfId="503" priority="259">
      <formula>O59&lt;K59</formula>
    </cfRule>
    <cfRule type="expression" dxfId="502" priority="260">
      <formula>O59&gt;K59</formula>
    </cfRule>
  </conditionalFormatting>
  <conditionalFormatting sqref="R59">
    <cfRule type="expression" dxfId="501" priority="225">
      <formula>S59&lt;O59</formula>
    </cfRule>
    <cfRule type="expression" dxfId="500" priority="226">
      <formula>S59&gt;O59</formula>
    </cfRule>
  </conditionalFormatting>
  <conditionalFormatting sqref="V59">
    <cfRule type="expression" dxfId="499" priority="191">
      <formula>W59&lt;S59</formula>
    </cfRule>
    <cfRule type="expression" dxfId="498" priority="192">
      <formula>W59&gt;S59</formula>
    </cfRule>
  </conditionalFormatting>
  <conditionalFormatting sqref="J60">
    <cfRule type="expression" dxfId="497" priority="1231">
      <formula>K60&lt;G60</formula>
    </cfRule>
    <cfRule type="expression" dxfId="496" priority="1232">
      <formula>K60&gt;G60</formula>
    </cfRule>
  </conditionalFormatting>
  <conditionalFormatting sqref="N60">
    <cfRule type="expression" dxfId="495" priority="255">
      <formula>O60&lt;K60</formula>
    </cfRule>
    <cfRule type="expression" dxfId="494" priority="256">
      <formula>O60&gt;K60</formula>
    </cfRule>
  </conditionalFormatting>
  <conditionalFormatting sqref="R60">
    <cfRule type="expression" dxfId="493" priority="221">
      <formula>S60&lt;O60</formula>
    </cfRule>
    <cfRule type="expression" dxfId="492" priority="222">
      <formula>S60&gt;O60</formula>
    </cfRule>
  </conditionalFormatting>
  <conditionalFormatting sqref="V60">
    <cfRule type="expression" dxfId="491" priority="187">
      <formula>W60&lt;S60</formula>
    </cfRule>
    <cfRule type="expression" dxfId="490" priority="188">
      <formula>W60&gt;S60</formula>
    </cfRule>
  </conditionalFormatting>
  <conditionalFormatting sqref="J61">
    <cfRule type="expression" dxfId="489" priority="1233">
      <formula>K61&lt;G61</formula>
    </cfRule>
    <cfRule type="expression" dxfId="488" priority="1234">
      <formula>K61&gt;G61</formula>
    </cfRule>
  </conditionalFormatting>
  <conditionalFormatting sqref="N61">
    <cfRule type="expression" dxfId="487" priority="257">
      <formula>O61&lt;K61</formula>
    </cfRule>
    <cfRule type="expression" dxfId="486" priority="258">
      <formula>O61&gt;K61</formula>
    </cfRule>
  </conditionalFormatting>
  <conditionalFormatting sqref="R61">
    <cfRule type="expression" dxfId="485" priority="223">
      <formula>S61&lt;O61</formula>
    </cfRule>
    <cfRule type="expression" dxfId="484" priority="224">
      <formula>S61&gt;O61</formula>
    </cfRule>
  </conditionalFormatting>
  <conditionalFormatting sqref="V61">
    <cfRule type="expression" dxfId="483" priority="189">
      <formula>W61&lt;S61</formula>
    </cfRule>
    <cfRule type="expression" dxfId="482" priority="190">
      <formula>W61&gt;S61</formula>
    </cfRule>
  </conditionalFormatting>
  <conditionalFormatting sqref="J64">
    <cfRule type="expression" dxfId="481" priority="1229">
      <formula>K64&lt;G64</formula>
    </cfRule>
    <cfRule type="expression" dxfId="480" priority="1230">
      <formula>K64&gt;G64</formula>
    </cfRule>
  </conditionalFormatting>
  <conditionalFormatting sqref="N64">
    <cfRule type="expression" dxfId="479" priority="253">
      <formula>O64&lt;K64</formula>
    </cfRule>
    <cfRule type="expression" dxfId="478" priority="254">
      <formula>O64&gt;K64</formula>
    </cfRule>
  </conditionalFormatting>
  <conditionalFormatting sqref="R64">
    <cfRule type="expression" dxfId="477" priority="219">
      <formula>S64&lt;O64</formula>
    </cfRule>
    <cfRule type="expression" dxfId="476" priority="220">
      <formula>S64&gt;O64</formula>
    </cfRule>
  </conditionalFormatting>
  <conditionalFormatting sqref="V64">
    <cfRule type="expression" dxfId="475" priority="185">
      <formula>W64&lt;S64</formula>
    </cfRule>
    <cfRule type="expression" dxfId="474" priority="186">
      <formula>W64&gt;S64</formula>
    </cfRule>
  </conditionalFormatting>
  <conditionalFormatting sqref="J65">
    <cfRule type="expression" dxfId="473" priority="1225">
      <formula>K65&lt;G65</formula>
    </cfRule>
    <cfRule type="expression" dxfId="472" priority="1226">
      <formula>K65&gt;G65</formula>
    </cfRule>
  </conditionalFormatting>
  <conditionalFormatting sqref="N65">
    <cfRule type="expression" dxfId="471" priority="249">
      <formula>O65&lt;K65</formula>
    </cfRule>
    <cfRule type="expression" dxfId="470" priority="250">
      <formula>O65&gt;K65</formula>
    </cfRule>
  </conditionalFormatting>
  <conditionalFormatting sqref="R65">
    <cfRule type="expression" dxfId="469" priority="215">
      <formula>S65&lt;O65</formula>
    </cfRule>
    <cfRule type="expression" dxfId="468" priority="216">
      <formula>S65&gt;O65</formula>
    </cfRule>
  </conditionalFormatting>
  <conditionalFormatting sqref="V65">
    <cfRule type="expression" dxfId="467" priority="181">
      <formula>W65&lt;S65</formula>
    </cfRule>
    <cfRule type="expression" dxfId="466" priority="182">
      <formula>W65&gt;S65</formula>
    </cfRule>
  </conditionalFormatting>
  <conditionalFormatting sqref="J66">
    <cfRule type="expression" dxfId="465" priority="1227">
      <formula>K66&lt;G66</formula>
    </cfRule>
    <cfRule type="expression" dxfId="464" priority="1228">
      <formula>K66&gt;G66</formula>
    </cfRule>
  </conditionalFormatting>
  <conditionalFormatting sqref="N66">
    <cfRule type="expression" dxfId="463" priority="251">
      <formula>O66&lt;K66</formula>
    </cfRule>
    <cfRule type="expression" dxfId="462" priority="252">
      <formula>O66&gt;K66</formula>
    </cfRule>
  </conditionalFormatting>
  <conditionalFormatting sqref="R66">
    <cfRule type="expression" dxfId="461" priority="217">
      <formula>S66&lt;O66</formula>
    </cfRule>
    <cfRule type="expression" dxfId="460" priority="218">
      <formula>S66&gt;O66</formula>
    </cfRule>
  </conditionalFormatting>
  <conditionalFormatting sqref="V66">
    <cfRule type="expression" dxfId="459" priority="183">
      <formula>W66&lt;S66</formula>
    </cfRule>
    <cfRule type="expression" dxfId="458" priority="184">
      <formula>W66&gt;S66</formula>
    </cfRule>
  </conditionalFormatting>
  <conditionalFormatting sqref="J68">
    <cfRule type="expression" dxfId="457" priority="1223">
      <formula>K68&lt;G68</formula>
    </cfRule>
    <cfRule type="expression" dxfId="456" priority="1224">
      <formula>K68&gt;G68</formula>
    </cfRule>
  </conditionalFormatting>
  <conditionalFormatting sqref="N68">
    <cfRule type="expression" dxfId="455" priority="247">
      <formula>O68&lt;K68</formula>
    </cfRule>
    <cfRule type="expression" dxfId="454" priority="248">
      <formula>O68&gt;K68</formula>
    </cfRule>
  </conditionalFormatting>
  <conditionalFormatting sqref="R68">
    <cfRule type="expression" dxfId="453" priority="213">
      <formula>S68&lt;O68</formula>
    </cfRule>
    <cfRule type="expression" dxfId="452" priority="214">
      <formula>S68&gt;O68</formula>
    </cfRule>
  </conditionalFormatting>
  <conditionalFormatting sqref="V68">
    <cfRule type="expression" dxfId="451" priority="179">
      <formula>W68&lt;S68</formula>
    </cfRule>
    <cfRule type="expression" dxfId="450" priority="180">
      <formula>W68&gt;S68</formula>
    </cfRule>
  </conditionalFormatting>
  <conditionalFormatting sqref="J69">
    <cfRule type="expression" dxfId="449" priority="1219">
      <formula>K69&lt;G69</formula>
    </cfRule>
    <cfRule type="expression" dxfId="448" priority="1220">
      <formula>K69&gt;G69</formula>
    </cfRule>
  </conditionalFormatting>
  <conditionalFormatting sqref="N69">
    <cfRule type="expression" dxfId="447" priority="243">
      <formula>O69&lt;K69</formula>
    </cfRule>
    <cfRule type="expression" dxfId="446" priority="244">
      <formula>O69&gt;K69</formula>
    </cfRule>
  </conditionalFormatting>
  <conditionalFormatting sqref="R69">
    <cfRule type="expression" dxfId="445" priority="209">
      <formula>S69&lt;O69</formula>
    </cfRule>
    <cfRule type="expression" dxfId="444" priority="210">
      <formula>S69&gt;O69</formula>
    </cfRule>
  </conditionalFormatting>
  <conditionalFormatting sqref="V69">
    <cfRule type="expression" dxfId="443" priority="175">
      <formula>W69&lt;S69</formula>
    </cfRule>
    <cfRule type="expression" dxfId="442" priority="176">
      <formula>W69&gt;S69</formula>
    </cfRule>
  </conditionalFormatting>
  <conditionalFormatting sqref="J70">
    <cfRule type="expression" dxfId="441" priority="1221">
      <formula>K70&lt;G70</formula>
    </cfRule>
    <cfRule type="expression" dxfId="440" priority="1222">
      <formula>K70&gt;G70</formula>
    </cfRule>
  </conditionalFormatting>
  <conditionalFormatting sqref="N70">
    <cfRule type="expression" dxfId="439" priority="245">
      <formula>O70&lt;K70</formula>
    </cfRule>
    <cfRule type="expression" dxfId="438" priority="246">
      <formula>O70&gt;K70</formula>
    </cfRule>
  </conditionalFormatting>
  <conditionalFormatting sqref="R70">
    <cfRule type="expression" dxfId="437" priority="211">
      <formula>S70&lt;O70</formula>
    </cfRule>
    <cfRule type="expression" dxfId="436" priority="212">
      <formula>S70&gt;O70</formula>
    </cfRule>
  </conditionalFormatting>
  <conditionalFormatting sqref="V70">
    <cfRule type="expression" dxfId="435" priority="177">
      <formula>W70&lt;S70</formula>
    </cfRule>
    <cfRule type="expression" dxfId="434" priority="178">
      <formula>W70&gt;S70</formula>
    </cfRule>
  </conditionalFormatting>
  <conditionalFormatting sqref="J74">
    <cfRule type="expression" dxfId="433" priority="69">
      <formula>K74&lt;G74</formula>
    </cfRule>
    <cfRule type="expression" dxfId="432" priority="70">
      <formula>K74&gt;G74</formula>
    </cfRule>
  </conditionalFormatting>
  <conditionalFormatting sqref="N74">
    <cfRule type="expression" dxfId="431" priority="71">
      <formula>O74&lt;K74</formula>
    </cfRule>
    <cfRule type="expression" dxfId="430" priority="72">
      <formula>O74&gt;K74</formula>
    </cfRule>
  </conditionalFormatting>
  <conditionalFormatting sqref="R74">
    <cfRule type="expression" dxfId="429" priority="857">
      <formula>S74&lt;O74</formula>
    </cfRule>
    <cfRule type="expression" dxfId="428" priority="858">
      <formula>S74&gt;O74</formula>
    </cfRule>
  </conditionalFormatting>
  <conditionalFormatting sqref="V74">
    <cfRule type="expression" dxfId="427" priority="311">
      <formula>W74&lt;S74</formula>
    </cfRule>
    <cfRule type="expression" dxfId="426" priority="312">
      <formula>W74&gt;S74</formula>
    </cfRule>
  </conditionalFormatting>
  <conditionalFormatting sqref="J75">
    <cfRule type="expression" dxfId="425" priority="66">
      <formula>K75&gt;G75</formula>
    </cfRule>
    <cfRule type="expression" dxfId="424" priority="68">
      <formula>K75&lt;G75</formula>
    </cfRule>
  </conditionalFormatting>
  <conditionalFormatting sqref="N75">
    <cfRule type="expression" dxfId="423" priority="65">
      <formula>O75&gt;K75</formula>
    </cfRule>
    <cfRule type="expression" dxfId="422" priority="67">
      <formula>O75&lt;K75</formula>
    </cfRule>
  </conditionalFormatting>
  <conditionalFormatting sqref="R75">
    <cfRule type="expression" dxfId="421" priority="853">
      <formula>S75&lt;O75</formula>
    </cfRule>
    <cfRule type="expression" dxfId="420" priority="854">
      <formula>S75&gt;O75</formula>
    </cfRule>
  </conditionalFormatting>
  <conditionalFormatting sqref="V75">
    <cfRule type="expression" dxfId="419" priority="307">
      <formula>W75&lt;S75</formula>
    </cfRule>
    <cfRule type="expression" dxfId="418" priority="308">
      <formula>W75&gt;S75</formula>
    </cfRule>
  </conditionalFormatting>
  <conditionalFormatting sqref="J76">
    <cfRule type="expression" dxfId="417" priority="62">
      <formula>K76&gt;G76</formula>
    </cfRule>
    <cfRule type="expression" dxfId="416" priority="64">
      <formula>K76&lt;G76</formula>
    </cfRule>
  </conditionalFormatting>
  <conditionalFormatting sqref="N76">
    <cfRule type="expression" dxfId="415" priority="61">
      <formula>O76&gt;K76</formula>
    </cfRule>
    <cfRule type="expression" dxfId="414" priority="63">
      <formula>O76&lt;K76</formula>
    </cfRule>
  </conditionalFormatting>
  <conditionalFormatting sqref="R76">
    <cfRule type="expression" dxfId="413" priority="855">
      <formula>S76&lt;O76</formula>
    </cfRule>
    <cfRule type="expression" dxfId="412" priority="856">
      <formula>S76&gt;O76</formula>
    </cfRule>
  </conditionalFormatting>
  <conditionalFormatting sqref="V76">
    <cfRule type="expression" dxfId="411" priority="309">
      <formula>W76&lt;S76</formula>
    </cfRule>
    <cfRule type="expression" dxfId="410" priority="310">
      <formula>W76&gt;S76</formula>
    </cfRule>
  </conditionalFormatting>
  <conditionalFormatting sqref="J78">
    <cfRule type="expression" dxfId="409" priority="58">
      <formula>K78&gt;G78</formula>
    </cfRule>
    <cfRule type="expression" dxfId="408" priority="60">
      <formula>K78&lt;G78</formula>
    </cfRule>
  </conditionalFormatting>
  <conditionalFormatting sqref="N78">
    <cfRule type="expression" dxfId="407" priority="57">
      <formula>O78&gt;K78</formula>
    </cfRule>
    <cfRule type="expression" dxfId="406" priority="59">
      <formula>O78&lt;K78</formula>
    </cfRule>
  </conditionalFormatting>
  <conditionalFormatting sqref="R78">
    <cfRule type="expression" dxfId="405" priority="851">
      <formula>S78&lt;O78</formula>
    </cfRule>
    <cfRule type="expression" dxfId="404" priority="852">
      <formula>S78&gt;O78</formula>
    </cfRule>
  </conditionalFormatting>
  <conditionalFormatting sqref="V78">
    <cfRule type="expression" dxfId="403" priority="305">
      <formula>W78&lt;S78</formula>
    </cfRule>
    <cfRule type="expression" dxfId="402" priority="306">
      <formula>W78&gt;S78</formula>
    </cfRule>
  </conditionalFormatting>
  <conditionalFormatting sqref="J79">
    <cfRule type="expression" dxfId="401" priority="54">
      <formula>K79&gt;G79</formula>
    </cfRule>
    <cfRule type="expression" dxfId="400" priority="56">
      <formula>K79&lt;G79</formula>
    </cfRule>
  </conditionalFormatting>
  <conditionalFormatting sqref="N79">
    <cfRule type="expression" dxfId="399" priority="53">
      <formula>O79&gt;K79</formula>
    </cfRule>
    <cfRule type="expression" dxfId="398" priority="55">
      <formula>O79&lt;K79</formula>
    </cfRule>
  </conditionalFormatting>
  <conditionalFormatting sqref="R79">
    <cfRule type="expression" dxfId="397" priority="847">
      <formula>S79&lt;O79</formula>
    </cfRule>
    <cfRule type="expression" dxfId="396" priority="848">
      <formula>S79&gt;O79</formula>
    </cfRule>
  </conditionalFormatting>
  <conditionalFormatting sqref="V79">
    <cfRule type="expression" dxfId="395" priority="303">
      <formula>W79&lt;S79</formula>
    </cfRule>
    <cfRule type="expression" dxfId="394" priority="304">
      <formula>W79&gt;S79</formula>
    </cfRule>
  </conditionalFormatting>
  <conditionalFormatting sqref="J80">
    <cfRule type="expression" dxfId="393" priority="50">
      <formula>K80&gt;G80</formula>
    </cfRule>
    <cfRule type="expression" dxfId="392" priority="52">
      <formula>K80&lt;G80</formula>
    </cfRule>
  </conditionalFormatting>
  <conditionalFormatting sqref="N80">
    <cfRule type="expression" dxfId="391" priority="49">
      <formula>O80&gt;K80</formula>
    </cfRule>
    <cfRule type="expression" dxfId="390" priority="51">
      <formula>O80&lt;K80</formula>
    </cfRule>
  </conditionalFormatting>
  <conditionalFormatting sqref="R80">
    <cfRule type="expression" dxfId="389" priority="539">
      <formula>S80&lt;O80</formula>
    </cfRule>
    <cfRule type="expression" dxfId="388" priority="540">
      <formula>S80&gt;O80</formula>
    </cfRule>
  </conditionalFormatting>
  <conditionalFormatting sqref="V80">
    <cfRule type="expression" dxfId="387" priority="279">
      <formula>W80&lt;S80</formula>
    </cfRule>
    <cfRule type="expression" dxfId="386" priority="280">
      <formula>W80&gt;S80</formula>
    </cfRule>
  </conditionalFormatting>
  <conditionalFormatting sqref="J83">
    <cfRule type="expression" dxfId="385" priority="46">
      <formula>K83&gt;G83</formula>
    </cfRule>
    <cfRule type="expression" dxfId="384" priority="48">
      <formula>K83&lt;G83</formula>
    </cfRule>
  </conditionalFormatting>
  <conditionalFormatting sqref="N83">
    <cfRule type="expression" dxfId="383" priority="45">
      <formula>O83&gt;K83</formula>
    </cfRule>
    <cfRule type="expression" dxfId="382" priority="47">
      <formula>O83&lt;K83</formula>
    </cfRule>
  </conditionalFormatting>
  <conditionalFormatting sqref="R83">
    <cfRule type="expression" dxfId="381" priority="845">
      <formula>S83&lt;O83</formula>
    </cfRule>
    <cfRule type="expression" dxfId="380" priority="846">
      <formula>S83&gt;O83</formula>
    </cfRule>
  </conditionalFormatting>
  <conditionalFormatting sqref="V83">
    <cfRule type="expression" dxfId="379" priority="301">
      <formula>W83&lt;S83</formula>
    </cfRule>
    <cfRule type="expression" dxfId="378" priority="302">
      <formula>W83&gt;S83</formula>
    </cfRule>
  </conditionalFormatting>
  <conditionalFormatting sqref="J84">
    <cfRule type="expression" dxfId="377" priority="42">
      <formula>K84&gt;G84</formula>
    </cfRule>
    <cfRule type="expression" dxfId="376" priority="44">
      <formula>K84&lt;G84</formula>
    </cfRule>
  </conditionalFormatting>
  <conditionalFormatting sqref="N84">
    <cfRule type="expression" dxfId="375" priority="41">
      <formula>O84&gt;K84</formula>
    </cfRule>
    <cfRule type="expression" dxfId="374" priority="43">
      <formula>O84&lt;K84</formula>
    </cfRule>
  </conditionalFormatting>
  <conditionalFormatting sqref="R84">
    <cfRule type="expression" dxfId="373" priority="841">
      <formula>S84&lt;O84</formula>
    </cfRule>
    <cfRule type="expression" dxfId="372" priority="842">
      <formula>S84&gt;O84</formula>
    </cfRule>
  </conditionalFormatting>
  <conditionalFormatting sqref="V84">
    <cfRule type="expression" dxfId="371" priority="297">
      <formula>W84&lt;S84</formula>
    </cfRule>
    <cfRule type="expression" dxfId="370" priority="298">
      <formula>W84&gt;S84</formula>
    </cfRule>
  </conditionalFormatting>
  <conditionalFormatting sqref="J85">
    <cfRule type="expression" dxfId="369" priority="38">
      <formula>K85&gt;G85</formula>
    </cfRule>
    <cfRule type="expression" dxfId="368" priority="40">
      <formula>K85&lt;G85</formula>
    </cfRule>
  </conditionalFormatting>
  <conditionalFormatting sqref="N85">
    <cfRule type="expression" dxfId="367" priority="37">
      <formula>O85&gt;K85</formula>
    </cfRule>
    <cfRule type="expression" dxfId="366" priority="39">
      <formula>O85&lt;K85</formula>
    </cfRule>
  </conditionalFormatting>
  <conditionalFormatting sqref="R85">
    <cfRule type="expression" dxfId="365" priority="843">
      <formula>S85&lt;O85</formula>
    </cfRule>
    <cfRule type="expression" dxfId="364" priority="844">
      <formula>S85&gt;O85</formula>
    </cfRule>
  </conditionalFormatting>
  <conditionalFormatting sqref="V85">
    <cfRule type="expression" dxfId="363" priority="299">
      <formula>W85&lt;S85</formula>
    </cfRule>
    <cfRule type="expression" dxfId="362" priority="300">
      <formula>W85&gt;S85</formula>
    </cfRule>
  </conditionalFormatting>
  <conditionalFormatting sqref="J87">
    <cfRule type="expression" dxfId="361" priority="34">
      <formula>K87&gt;G87</formula>
    </cfRule>
    <cfRule type="expression" dxfId="360" priority="36">
      <formula>K87&lt;G87</formula>
    </cfRule>
  </conditionalFormatting>
  <conditionalFormatting sqref="N87">
    <cfRule type="expression" dxfId="359" priority="33">
      <formula>O87&gt;K87</formula>
    </cfRule>
    <cfRule type="expression" dxfId="358" priority="35">
      <formula>O87&lt;K87</formula>
    </cfRule>
  </conditionalFormatting>
  <conditionalFormatting sqref="R87">
    <cfRule type="expression" dxfId="357" priority="839">
      <formula>S87&lt;O87</formula>
    </cfRule>
    <cfRule type="expression" dxfId="356" priority="840">
      <formula>S87&gt;O87</formula>
    </cfRule>
  </conditionalFormatting>
  <conditionalFormatting sqref="V87">
    <cfRule type="expression" dxfId="355" priority="295">
      <formula>W87&lt;S87</formula>
    </cfRule>
    <cfRule type="expression" dxfId="354" priority="296">
      <formula>W87&gt;S87</formula>
    </cfRule>
  </conditionalFormatting>
  <conditionalFormatting sqref="J88">
    <cfRule type="expression" dxfId="353" priority="30">
      <formula>K88&gt;G88</formula>
    </cfRule>
    <cfRule type="expression" dxfId="352" priority="32">
      <formula>K88&lt;G88</formula>
    </cfRule>
  </conditionalFormatting>
  <conditionalFormatting sqref="N88">
    <cfRule type="expression" dxfId="351" priority="29">
      <formula>O88&gt;K88</formula>
    </cfRule>
    <cfRule type="expression" dxfId="350" priority="31">
      <formula>O88&lt;K88</formula>
    </cfRule>
  </conditionalFormatting>
  <conditionalFormatting sqref="R88">
    <cfRule type="expression" dxfId="349" priority="835">
      <formula>S88&lt;O88</formula>
    </cfRule>
    <cfRule type="expression" dxfId="348" priority="836">
      <formula>S88&gt;O88</formula>
    </cfRule>
  </conditionalFormatting>
  <conditionalFormatting sqref="V88">
    <cfRule type="expression" dxfId="347" priority="291">
      <formula>W88&lt;S88</formula>
    </cfRule>
    <cfRule type="expression" dxfId="346" priority="292">
      <formula>W88&gt;S88</formula>
    </cfRule>
  </conditionalFormatting>
  <conditionalFormatting sqref="J89">
    <cfRule type="expression" dxfId="345" priority="26">
      <formula>K89&gt;G89</formula>
    </cfRule>
    <cfRule type="expression" dxfId="344" priority="28">
      <formula>K89&lt;G89</formula>
    </cfRule>
  </conditionalFormatting>
  <conditionalFormatting sqref="N89">
    <cfRule type="expression" dxfId="343" priority="25">
      <formula>O89&gt;K89</formula>
    </cfRule>
    <cfRule type="expression" dxfId="342" priority="27">
      <formula>O89&lt;K89</formula>
    </cfRule>
  </conditionalFormatting>
  <conditionalFormatting sqref="R89">
    <cfRule type="expression" dxfId="341" priority="837">
      <formula>S89&lt;O89</formula>
    </cfRule>
    <cfRule type="expression" dxfId="340" priority="838">
      <formula>S89&gt;O89</formula>
    </cfRule>
  </conditionalFormatting>
  <conditionalFormatting sqref="V89">
    <cfRule type="expression" dxfId="339" priority="293">
      <formula>W89&lt;S89</formula>
    </cfRule>
    <cfRule type="expression" dxfId="338" priority="294">
      <formula>W89&gt;S89</formula>
    </cfRule>
  </conditionalFormatting>
  <conditionalFormatting sqref="J92">
    <cfRule type="expression" dxfId="337" priority="22">
      <formula>K92&gt;G92</formula>
    </cfRule>
    <cfRule type="expression" dxfId="336" priority="24">
      <formula>K92&lt;G92</formula>
    </cfRule>
  </conditionalFormatting>
  <conditionalFormatting sqref="N92">
    <cfRule type="expression" dxfId="335" priority="21">
      <formula>O92&gt;K92</formula>
    </cfRule>
    <cfRule type="expression" dxfId="334" priority="23">
      <formula>O92&lt;K92</formula>
    </cfRule>
  </conditionalFormatting>
  <conditionalFormatting sqref="R92">
    <cfRule type="expression" dxfId="333" priority="833">
      <formula>S92&lt;O92</formula>
    </cfRule>
    <cfRule type="expression" dxfId="332" priority="834">
      <formula>S92&gt;O92</formula>
    </cfRule>
  </conditionalFormatting>
  <conditionalFormatting sqref="V92">
    <cfRule type="expression" dxfId="331" priority="289">
      <formula>W92&lt;S92</formula>
    </cfRule>
    <cfRule type="expression" dxfId="330" priority="290">
      <formula>W92&gt;S92</formula>
    </cfRule>
  </conditionalFormatting>
  <conditionalFormatting sqref="J93">
    <cfRule type="expression" dxfId="329" priority="18">
      <formula>K93&gt;G93</formula>
    </cfRule>
    <cfRule type="expression" dxfId="328" priority="20">
      <formula>K93&lt;G93</formula>
    </cfRule>
  </conditionalFormatting>
  <conditionalFormatting sqref="N93">
    <cfRule type="expression" dxfId="327" priority="17">
      <formula>O93&gt;K93</formula>
    </cfRule>
    <cfRule type="expression" dxfId="326" priority="19">
      <formula>O93&lt;K93</formula>
    </cfRule>
  </conditionalFormatting>
  <conditionalFormatting sqref="R93">
    <cfRule type="expression" dxfId="325" priority="829">
      <formula>S93&lt;O93</formula>
    </cfRule>
    <cfRule type="expression" dxfId="324" priority="830">
      <formula>S93&gt;O93</formula>
    </cfRule>
  </conditionalFormatting>
  <conditionalFormatting sqref="V93">
    <cfRule type="expression" dxfId="323" priority="285">
      <formula>W93&lt;S93</formula>
    </cfRule>
    <cfRule type="expression" dxfId="322" priority="286">
      <formula>W93&gt;S93</formula>
    </cfRule>
  </conditionalFormatting>
  <conditionalFormatting sqref="J94">
    <cfRule type="expression" dxfId="321" priority="14">
      <formula>K94&gt;G94</formula>
    </cfRule>
    <cfRule type="expression" dxfId="320" priority="16">
      <formula>K94&lt;G94</formula>
    </cfRule>
  </conditionalFormatting>
  <conditionalFormatting sqref="N94">
    <cfRule type="expression" dxfId="319" priority="13">
      <formula>O94&gt;K94</formula>
    </cfRule>
    <cfRule type="expression" dxfId="318" priority="15">
      <formula>O94&lt;K94</formula>
    </cfRule>
  </conditionalFormatting>
  <conditionalFormatting sqref="R94">
    <cfRule type="expression" dxfId="317" priority="831">
      <formula>S94&lt;O94</formula>
    </cfRule>
    <cfRule type="expression" dxfId="316" priority="832">
      <formula>S94&gt;O94</formula>
    </cfRule>
  </conditionalFormatting>
  <conditionalFormatting sqref="V94">
    <cfRule type="expression" dxfId="315" priority="287">
      <formula>W94&lt;S94</formula>
    </cfRule>
    <cfRule type="expression" dxfId="314" priority="288">
      <formula>W94&gt;S94</formula>
    </cfRule>
  </conditionalFormatting>
  <conditionalFormatting sqref="J96">
    <cfRule type="expression" dxfId="313" priority="10">
      <formula>K96&gt;G96</formula>
    </cfRule>
    <cfRule type="expression" dxfId="312" priority="12">
      <formula>K96&lt;G96</formula>
    </cfRule>
  </conditionalFormatting>
  <conditionalFormatting sqref="N96">
    <cfRule type="expression" dxfId="311" priority="9">
      <formula>O96&gt;K96</formula>
    </cfRule>
    <cfRule type="expression" dxfId="310" priority="11">
      <formula>O96&lt;K96</formula>
    </cfRule>
  </conditionalFormatting>
  <conditionalFormatting sqref="R96">
    <cfRule type="expression" dxfId="309" priority="827">
      <formula>S96&lt;O96</formula>
    </cfRule>
    <cfRule type="expression" dxfId="308" priority="828">
      <formula>S96&gt;O96</formula>
    </cfRule>
  </conditionalFormatting>
  <conditionalFormatting sqref="V96">
    <cfRule type="expression" dxfId="307" priority="283">
      <formula>W96&lt;S96</formula>
    </cfRule>
    <cfRule type="expression" dxfId="306" priority="284">
      <formula>W96&gt;S96</formula>
    </cfRule>
  </conditionalFormatting>
  <conditionalFormatting sqref="J97">
    <cfRule type="expression" dxfId="305" priority="6">
      <formula>K97&gt;G97</formula>
    </cfRule>
    <cfRule type="expression" dxfId="304" priority="8">
      <formula>K97&lt;G97</formula>
    </cfRule>
  </conditionalFormatting>
  <conditionalFormatting sqref="N97">
    <cfRule type="expression" dxfId="303" priority="5">
      <formula>O97&gt;K97</formula>
    </cfRule>
    <cfRule type="expression" dxfId="302" priority="7">
      <formula>O97&lt;K97</formula>
    </cfRule>
  </conditionalFormatting>
  <conditionalFormatting sqref="R97">
    <cfRule type="expression" dxfId="301" priority="823">
      <formula>S97&lt;O97</formula>
    </cfRule>
    <cfRule type="expression" dxfId="300" priority="824">
      <formula>S97&gt;O97</formula>
    </cfRule>
  </conditionalFormatting>
  <conditionalFormatting sqref="V97">
    <cfRule type="expression" dxfId="299" priority="281">
      <formula>W97&lt;S97</formula>
    </cfRule>
    <cfRule type="expression" dxfId="298" priority="282">
      <formula>W97&gt;S97</formula>
    </cfRule>
  </conditionalFormatting>
  <conditionalFormatting sqref="J98">
    <cfRule type="expression" dxfId="297" priority="2">
      <formula>K98&gt;G98</formula>
    </cfRule>
    <cfRule type="expression" dxfId="296" priority="4">
      <formula>K98&lt;G98</formula>
    </cfRule>
  </conditionalFormatting>
  <conditionalFormatting sqref="N98">
    <cfRule type="expression" dxfId="295" priority="1">
      <formula>O98&gt;K98</formula>
    </cfRule>
    <cfRule type="expression" dxfId="294" priority="3">
      <formula>O98&lt;K98</formula>
    </cfRule>
  </conditionalFormatting>
  <conditionalFormatting sqref="R98">
    <cfRule type="expression" dxfId="293" priority="533">
      <formula>S98&lt;O98</formula>
    </cfRule>
    <cfRule type="expression" dxfId="292" priority="534">
      <formula>S98&gt;O98</formula>
    </cfRule>
  </conditionalFormatting>
  <conditionalFormatting sqref="V98">
    <cfRule type="expression" dxfId="291" priority="277">
      <formula>W98&lt;S98</formula>
    </cfRule>
    <cfRule type="expression" dxfId="290" priority="278">
      <formula>W98&gt;S98</formula>
    </cfRule>
  </conditionalFormatting>
  <conditionalFormatting sqref="J102">
    <cfRule type="expression" dxfId="289" priority="1181">
      <formula>K102&lt;G102</formula>
    </cfRule>
    <cfRule type="expression" dxfId="288" priority="1182">
      <formula>K102&gt;G102</formula>
    </cfRule>
  </conditionalFormatting>
  <conditionalFormatting sqref="N102">
    <cfRule type="expression" dxfId="287" priority="419">
      <formula>O102&lt;K102</formula>
    </cfRule>
    <cfRule type="expression" dxfId="286" priority="420">
      <formula>O102&gt;K102</formula>
    </cfRule>
  </conditionalFormatting>
  <conditionalFormatting sqref="R102">
    <cfRule type="expression" dxfId="285" priority="383">
      <formula>S102&lt;O102</formula>
    </cfRule>
    <cfRule type="expression" dxfId="284" priority="384">
      <formula>S102&gt;O102</formula>
    </cfRule>
  </conditionalFormatting>
  <conditionalFormatting sqref="V102">
    <cfRule type="expression" dxfId="283" priority="347">
      <formula>W102&lt;S102</formula>
    </cfRule>
    <cfRule type="expression" dxfId="282" priority="348">
      <formula>W102&gt;S102</formula>
    </cfRule>
  </conditionalFormatting>
  <conditionalFormatting sqref="J103">
    <cfRule type="expression" dxfId="281" priority="1177">
      <formula>K103&lt;G103</formula>
    </cfRule>
    <cfRule type="expression" dxfId="280" priority="1178">
      <formula>K103&gt;G103</formula>
    </cfRule>
  </conditionalFormatting>
  <conditionalFormatting sqref="N103">
    <cfRule type="expression" dxfId="279" priority="415">
      <formula>O103&lt;K103</formula>
    </cfRule>
    <cfRule type="expression" dxfId="278" priority="416">
      <formula>O103&gt;K103</formula>
    </cfRule>
  </conditionalFormatting>
  <conditionalFormatting sqref="R103">
    <cfRule type="expression" dxfId="277" priority="379">
      <formula>S103&lt;O103</formula>
    </cfRule>
    <cfRule type="expression" dxfId="276" priority="380">
      <formula>S103&gt;O103</formula>
    </cfRule>
  </conditionalFormatting>
  <conditionalFormatting sqref="V103">
    <cfRule type="expression" dxfId="275" priority="343">
      <formula>W103&lt;S103</formula>
    </cfRule>
    <cfRule type="expression" dxfId="274" priority="344">
      <formula>W103&gt;S103</formula>
    </cfRule>
  </conditionalFormatting>
  <conditionalFormatting sqref="J104">
    <cfRule type="expression" dxfId="273" priority="1179">
      <formula>K104&lt;G104</formula>
    </cfRule>
    <cfRule type="expression" dxfId="272" priority="1180">
      <formula>K104&gt;G104</formula>
    </cfRule>
  </conditionalFormatting>
  <conditionalFormatting sqref="N104">
    <cfRule type="expression" dxfId="271" priority="417">
      <formula>O104&lt;K104</formula>
    </cfRule>
    <cfRule type="expression" dxfId="270" priority="418">
      <formula>O104&gt;K104</formula>
    </cfRule>
  </conditionalFormatting>
  <conditionalFormatting sqref="R104">
    <cfRule type="expression" dxfId="269" priority="381">
      <formula>S104&lt;O104</formula>
    </cfRule>
    <cfRule type="expression" dxfId="268" priority="382">
      <formula>S104&gt;O104</formula>
    </cfRule>
  </conditionalFormatting>
  <conditionalFormatting sqref="V104">
    <cfRule type="expression" dxfId="267" priority="345">
      <formula>W104&lt;S104</formula>
    </cfRule>
    <cfRule type="expression" dxfId="266" priority="346">
      <formula>W104&gt;S104</formula>
    </cfRule>
  </conditionalFormatting>
  <conditionalFormatting sqref="J106">
    <cfRule type="expression" dxfId="265" priority="1175">
      <formula>K106&lt;G106</formula>
    </cfRule>
    <cfRule type="expression" dxfId="264" priority="1176">
      <formula>K106&gt;G106</formula>
    </cfRule>
  </conditionalFormatting>
  <conditionalFormatting sqref="N106">
    <cfRule type="expression" dxfId="263" priority="413">
      <formula>O106&lt;K106</formula>
    </cfRule>
    <cfRule type="expression" dxfId="262" priority="414">
      <formula>O106&gt;K106</formula>
    </cfRule>
  </conditionalFormatting>
  <conditionalFormatting sqref="R106">
    <cfRule type="expression" dxfId="261" priority="377">
      <formula>S106&lt;O106</formula>
    </cfRule>
    <cfRule type="expression" dxfId="260" priority="378">
      <formula>S106&gt;O106</formula>
    </cfRule>
  </conditionalFormatting>
  <conditionalFormatting sqref="V106">
    <cfRule type="expression" dxfId="259" priority="341">
      <formula>W106&lt;S106</formula>
    </cfRule>
    <cfRule type="expression" dxfId="258" priority="342">
      <formula>W106&gt;S106</formula>
    </cfRule>
  </conditionalFormatting>
  <conditionalFormatting sqref="J107">
    <cfRule type="expression" dxfId="257" priority="1171">
      <formula>K107&lt;G107</formula>
    </cfRule>
    <cfRule type="expression" dxfId="256" priority="1172">
      <formula>K107&gt;G107</formula>
    </cfRule>
  </conditionalFormatting>
  <conditionalFormatting sqref="N107">
    <cfRule type="expression" dxfId="255" priority="409">
      <formula>O107&lt;K107</formula>
    </cfRule>
    <cfRule type="expression" dxfId="254" priority="410">
      <formula>O107&gt;K107</formula>
    </cfRule>
  </conditionalFormatting>
  <conditionalFormatting sqref="R107">
    <cfRule type="expression" dxfId="253" priority="373">
      <formula>S107&lt;O107</formula>
    </cfRule>
    <cfRule type="expression" dxfId="252" priority="374">
      <formula>S107&gt;O107</formula>
    </cfRule>
  </conditionalFormatting>
  <conditionalFormatting sqref="V107">
    <cfRule type="expression" dxfId="251" priority="337">
      <formula>W107&lt;S107</formula>
    </cfRule>
    <cfRule type="expression" dxfId="250" priority="338">
      <formula>W107&gt;S107</formula>
    </cfRule>
  </conditionalFormatting>
  <conditionalFormatting sqref="J108">
    <cfRule type="expression" dxfId="249" priority="1173">
      <formula>K108&lt;G108</formula>
    </cfRule>
    <cfRule type="expression" dxfId="248" priority="1174">
      <formula>K108&gt;G108</formula>
    </cfRule>
  </conditionalFormatting>
  <conditionalFormatting sqref="N108">
    <cfRule type="expression" dxfId="247" priority="411">
      <formula>O108&lt;K108</formula>
    </cfRule>
    <cfRule type="expression" dxfId="246" priority="412">
      <formula>O108&gt;K108</formula>
    </cfRule>
  </conditionalFormatting>
  <conditionalFormatting sqref="R108">
    <cfRule type="expression" dxfId="245" priority="375">
      <formula>S108&lt;O108</formula>
    </cfRule>
    <cfRule type="expression" dxfId="244" priority="376">
      <formula>S108&gt;O108</formula>
    </cfRule>
  </conditionalFormatting>
  <conditionalFormatting sqref="V108">
    <cfRule type="expression" dxfId="243" priority="339">
      <formula>W108&lt;S108</formula>
    </cfRule>
    <cfRule type="expression" dxfId="242" priority="340">
      <formula>W108&gt;S108</formula>
    </cfRule>
  </conditionalFormatting>
  <conditionalFormatting sqref="J111">
    <cfRule type="expression" dxfId="241" priority="1169">
      <formula>K111&lt;G111</formula>
    </cfRule>
    <cfRule type="expression" dxfId="240" priority="1170">
      <formula>K111&gt;G111</formula>
    </cfRule>
  </conditionalFormatting>
  <conditionalFormatting sqref="N111">
    <cfRule type="expression" dxfId="239" priority="407">
      <formula>O111&lt;K111</formula>
    </cfRule>
    <cfRule type="expression" dxfId="238" priority="408">
      <formula>O111&gt;K111</formula>
    </cfRule>
  </conditionalFormatting>
  <conditionalFormatting sqref="R111">
    <cfRule type="expression" dxfId="237" priority="371">
      <formula>S111&lt;O111</formula>
    </cfRule>
    <cfRule type="expression" dxfId="236" priority="372">
      <formula>S111&gt;O111</formula>
    </cfRule>
  </conditionalFormatting>
  <conditionalFormatting sqref="V111">
    <cfRule type="expression" dxfId="235" priority="335">
      <formula>W111&lt;S111</formula>
    </cfRule>
    <cfRule type="expression" dxfId="234" priority="336">
      <formula>W111&gt;S111</formula>
    </cfRule>
  </conditionalFormatting>
  <conditionalFormatting sqref="J112">
    <cfRule type="expression" dxfId="233" priority="1165">
      <formula>K112&lt;G112</formula>
    </cfRule>
    <cfRule type="expression" dxfId="232" priority="1166">
      <formula>K112&gt;G112</formula>
    </cfRule>
  </conditionalFormatting>
  <conditionalFormatting sqref="N112">
    <cfRule type="expression" dxfId="231" priority="403">
      <formula>O112&lt;K112</formula>
    </cfRule>
    <cfRule type="expression" dxfId="230" priority="404">
      <formula>O112&gt;K112</formula>
    </cfRule>
  </conditionalFormatting>
  <conditionalFormatting sqref="R112">
    <cfRule type="expression" dxfId="229" priority="367">
      <formula>S112&lt;O112</formula>
    </cfRule>
    <cfRule type="expression" dxfId="228" priority="368">
      <formula>S112&gt;O112</formula>
    </cfRule>
  </conditionalFormatting>
  <conditionalFormatting sqref="V112">
    <cfRule type="expression" dxfId="227" priority="331">
      <formula>W112&lt;S112</formula>
    </cfRule>
    <cfRule type="expression" dxfId="226" priority="332">
      <formula>W112&gt;S112</formula>
    </cfRule>
  </conditionalFormatting>
  <conditionalFormatting sqref="J113">
    <cfRule type="expression" dxfId="225" priority="1167">
      <formula>K113&lt;G113</formula>
    </cfRule>
    <cfRule type="expression" dxfId="224" priority="1168">
      <formula>K113&gt;G113</formula>
    </cfRule>
  </conditionalFormatting>
  <conditionalFormatting sqref="N113">
    <cfRule type="expression" dxfId="223" priority="405">
      <formula>O113&lt;K113</formula>
    </cfRule>
    <cfRule type="expression" dxfId="222" priority="406">
      <formula>O113&gt;K113</formula>
    </cfRule>
  </conditionalFormatting>
  <conditionalFormatting sqref="R113">
    <cfRule type="expression" dxfId="221" priority="369">
      <formula>S113&lt;O113</formula>
    </cfRule>
    <cfRule type="expression" dxfId="220" priority="370">
      <formula>S113&gt;O113</formula>
    </cfRule>
  </conditionalFormatting>
  <conditionalFormatting sqref="V113">
    <cfRule type="expression" dxfId="219" priority="333">
      <formula>W113&lt;S113</formula>
    </cfRule>
    <cfRule type="expression" dxfId="218" priority="334">
      <formula>W113&gt;S113</formula>
    </cfRule>
  </conditionalFormatting>
  <conditionalFormatting sqref="J115">
    <cfRule type="expression" dxfId="217" priority="1163">
      <formula>K115&lt;G115</formula>
    </cfRule>
    <cfRule type="expression" dxfId="216" priority="1164">
      <formula>K115&gt;G115</formula>
    </cfRule>
  </conditionalFormatting>
  <conditionalFormatting sqref="N115">
    <cfRule type="expression" dxfId="215" priority="401">
      <formula>O115&lt;K115</formula>
    </cfRule>
    <cfRule type="expression" dxfId="214" priority="402">
      <formula>O115&gt;K115</formula>
    </cfRule>
  </conditionalFormatting>
  <conditionalFormatting sqref="R115">
    <cfRule type="expression" dxfId="213" priority="365">
      <formula>S115&lt;O115</formula>
    </cfRule>
    <cfRule type="expression" dxfId="212" priority="366">
      <formula>S115&gt;O115</formula>
    </cfRule>
  </conditionalFormatting>
  <conditionalFormatting sqref="V115">
    <cfRule type="expression" dxfId="211" priority="329">
      <formula>W115&lt;S115</formula>
    </cfRule>
    <cfRule type="expression" dxfId="210" priority="330">
      <formula>W115&gt;S115</formula>
    </cfRule>
  </conditionalFormatting>
  <conditionalFormatting sqref="J116">
    <cfRule type="expression" dxfId="209" priority="1159">
      <formula>K116&lt;G116</formula>
    </cfRule>
    <cfRule type="expression" dxfId="208" priority="1160">
      <formula>K116&gt;G116</formula>
    </cfRule>
  </conditionalFormatting>
  <conditionalFormatting sqref="N116">
    <cfRule type="expression" dxfId="207" priority="397">
      <formula>O116&lt;K116</formula>
    </cfRule>
    <cfRule type="expression" dxfId="206" priority="398">
      <formula>O116&gt;K116</formula>
    </cfRule>
  </conditionalFormatting>
  <conditionalFormatting sqref="R116">
    <cfRule type="expression" dxfId="205" priority="361">
      <formula>S116&lt;O116</formula>
    </cfRule>
    <cfRule type="expression" dxfId="204" priority="362">
      <formula>S116&gt;O116</formula>
    </cfRule>
  </conditionalFormatting>
  <conditionalFormatting sqref="V116">
    <cfRule type="expression" dxfId="203" priority="325">
      <formula>W116&lt;S116</formula>
    </cfRule>
    <cfRule type="expression" dxfId="202" priority="326">
      <formula>W116&gt;S116</formula>
    </cfRule>
  </conditionalFormatting>
  <conditionalFormatting sqref="J117">
    <cfRule type="expression" dxfId="201" priority="1161">
      <formula>K117&lt;G117</formula>
    </cfRule>
    <cfRule type="expression" dxfId="200" priority="1162">
      <formula>K117&gt;G117</formula>
    </cfRule>
  </conditionalFormatting>
  <conditionalFormatting sqref="N117">
    <cfRule type="expression" dxfId="199" priority="399">
      <formula>O117&lt;K117</formula>
    </cfRule>
    <cfRule type="expression" dxfId="198" priority="400">
      <formula>O117&gt;K117</formula>
    </cfRule>
  </conditionalFormatting>
  <conditionalFormatting sqref="R117">
    <cfRule type="expression" dxfId="197" priority="363">
      <formula>S117&lt;O117</formula>
    </cfRule>
    <cfRule type="expression" dxfId="196" priority="364">
      <formula>S117&gt;O117</formula>
    </cfRule>
  </conditionalFormatting>
  <conditionalFormatting sqref="V117">
    <cfRule type="expression" dxfId="195" priority="327">
      <formula>W117&lt;S117</formula>
    </cfRule>
    <cfRule type="expression" dxfId="194" priority="328">
      <formula>W117&gt;S117</formula>
    </cfRule>
  </conditionalFormatting>
  <conditionalFormatting sqref="J120">
    <cfRule type="expression" dxfId="193" priority="1157">
      <formula>K120&lt;G120</formula>
    </cfRule>
    <cfRule type="expression" dxfId="192" priority="1158">
      <formula>K120&gt;G120</formula>
    </cfRule>
  </conditionalFormatting>
  <conditionalFormatting sqref="N120">
    <cfRule type="expression" dxfId="191" priority="395">
      <formula>O120&lt;K120</formula>
    </cfRule>
    <cfRule type="expression" dxfId="190" priority="396">
      <formula>O120&gt;K120</formula>
    </cfRule>
  </conditionalFormatting>
  <conditionalFormatting sqref="R120">
    <cfRule type="expression" dxfId="189" priority="359">
      <formula>S120&lt;O120</formula>
    </cfRule>
    <cfRule type="expression" dxfId="188" priority="360">
      <formula>S120&gt;O120</formula>
    </cfRule>
  </conditionalFormatting>
  <conditionalFormatting sqref="V120">
    <cfRule type="expression" dxfId="187" priority="323">
      <formula>W120&lt;S120</formula>
    </cfRule>
    <cfRule type="expression" dxfId="186" priority="324">
      <formula>W120&gt;S120</formula>
    </cfRule>
  </conditionalFormatting>
  <conditionalFormatting sqref="J121">
    <cfRule type="expression" dxfId="185" priority="1153">
      <formula>K121&lt;G121</formula>
    </cfRule>
    <cfRule type="expression" dxfId="184" priority="1154">
      <formula>K121&gt;G121</formula>
    </cfRule>
  </conditionalFormatting>
  <conditionalFormatting sqref="N121">
    <cfRule type="expression" dxfId="183" priority="391">
      <formula>O121&lt;K121</formula>
    </cfRule>
    <cfRule type="expression" dxfId="182" priority="392">
      <formula>O121&gt;K121</formula>
    </cfRule>
  </conditionalFormatting>
  <conditionalFormatting sqref="R121">
    <cfRule type="expression" dxfId="181" priority="355">
      <formula>S121&lt;O121</formula>
    </cfRule>
    <cfRule type="expression" dxfId="180" priority="356">
      <formula>S121&gt;O121</formula>
    </cfRule>
  </conditionalFormatting>
  <conditionalFormatting sqref="V121">
    <cfRule type="expression" dxfId="179" priority="319">
      <formula>W121&lt;S121</formula>
    </cfRule>
    <cfRule type="expression" dxfId="178" priority="320">
      <formula>W121&gt;S121</formula>
    </cfRule>
  </conditionalFormatting>
  <conditionalFormatting sqref="J122">
    <cfRule type="expression" dxfId="177" priority="1155">
      <formula>K122&lt;G122</formula>
    </cfRule>
    <cfRule type="expression" dxfId="176" priority="1156">
      <formula>K122&gt;G122</formula>
    </cfRule>
  </conditionalFormatting>
  <conditionalFormatting sqref="N122">
    <cfRule type="expression" dxfId="175" priority="393">
      <formula>O122&lt;K122</formula>
    </cfRule>
    <cfRule type="expression" dxfId="174" priority="394">
      <formula>O122&gt;K122</formula>
    </cfRule>
  </conditionalFormatting>
  <conditionalFormatting sqref="R122">
    <cfRule type="expression" dxfId="173" priority="357">
      <formula>S122&lt;O122</formula>
    </cfRule>
    <cfRule type="expression" dxfId="172" priority="358">
      <formula>S122&gt;O122</formula>
    </cfRule>
  </conditionalFormatting>
  <conditionalFormatting sqref="V122">
    <cfRule type="expression" dxfId="171" priority="321">
      <formula>W122&lt;S122</formula>
    </cfRule>
    <cfRule type="expression" dxfId="170" priority="322">
      <formula>W122&gt;S122</formula>
    </cfRule>
  </conditionalFormatting>
  <conditionalFormatting sqref="J124">
    <cfRule type="expression" dxfId="169" priority="1151">
      <formula>K124&lt;G124</formula>
    </cfRule>
    <cfRule type="expression" dxfId="168" priority="1152">
      <formula>K124&gt;G124</formula>
    </cfRule>
  </conditionalFormatting>
  <conditionalFormatting sqref="N124">
    <cfRule type="expression" dxfId="167" priority="389">
      <formula>O124&lt;K124</formula>
    </cfRule>
    <cfRule type="expression" dxfId="166" priority="390">
      <formula>O124&gt;K124</formula>
    </cfRule>
  </conditionalFormatting>
  <conditionalFormatting sqref="R124">
    <cfRule type="expression" dxfId="165" priority="353">
      <formula>S124&lt;O124</formula>
    </cfRule>
    <cfRule type="expression" dxfId="164" priority="354">
      <formula>S124&gt;O124</formula>
    </cfRule>
  </conditionalFormatting>
  <conditionalFormatting sqref="V124">
    <cfRule type="expression" dxfId="163" priority="317">
      <formula>W124&lt;S124</formula>
    </cfRule>
    <cfRule type="expression" dxfId="162" priority="318">
      <formula>W124&gt;S124</formula>
    </cfRule>
  </conditionalFormatting>
  <conditionalFormatting sqref="J125">
    <cfRule type="expression" dxfId="161" priority="1147">
      <formula>K125&lt;G125</formula>
    </cfRule>
    <cfRule type="expression" dxfId="160" priority="1148">
      <formula>K125&gt;G125</formula>
    </cfRule>
  </conditionalFormatting>
  <conditionalFormatting sqref="N125">
    <cfRule type="expression" dxfId="159" priority="385">
      <formula>O125&lt;K125</formula>
    </cfRule>
    <cfRule type="expression" dxfId="158" priority="386">
      <formula>O125&gt;K125</formula>
    </cfRule>
  </conditionalFormatting>
  <conditionalFormatting sqref="R125">
    <cfRule type="expression" dxfId="157" priority="349">
      <formula>S125&lt;O125</formula>
    </cfRule>
    <cfRule type="expression" dxfId="156" priority="350">
      <formula>S125&gt;O125</formula>
    </cfRule>
  </conditionalFormatting>
  <conditionalFormatting sqref="V125">
    <cfRule type="expression" dxfId="155" priority="313">
      <formula>W125&lt;S125</formula>
    </cfRule>
    <cfRule type="expression" dxfId="154" priority="314">
      <formula>W125&gt;S125</formula>
    </cfRule>
  </conditionalFormatting>
  <conditionalFormatting sqref="J126">
    <cfRule type="expression" dxfId="153" priority="1149">
      <formula>K126&lt;G126</formula>
    </cfRule>
    <cfRule type="expression" dxfId="152" priority="1150">
      <formula>K126&gt;G126</formula>
    </cfRule>
  </conditionalFormatting>
  <conditionalFormatting sqref="N126">
    <cfRule type="expression" dxfId="151" priority="387">
      <formula>O126&lt;K126</formula>
    </cfRule>
    <cfRule type="expression" dxfId="150" priority="388">
      <formula>O126&gt;K126</formula>
    </cfRule>
  </conditionalFormatting>
  <conditionalFormatting sqref="R126">
    <cfRule type="expression" dxfId="149" priority="351">
      <formula>S126&lt;O126</formula>
    </cfRule>
    <cfRule type="expression" dxfId="148" priority="352">
      <formula>S126&gt;O126</formula>
    </cfRule>
  </conditionalFormatting>
  <conditionalFormatting sqref="V126">
    <cfRule type="expression" dxfId="147" priority="315">
      <formula>W126&lt;S126</formula>
    </cfRule>
    <cfRule type="expression" dxfId="146" priority="316">
      <formula>W126&gt;S126</formula>
    </cfRule>
  </conditionalFormatting>
  <conditionalFormatting sqref="N130">
    <cfRule type="expression" dxfId="145" priority="527">
      <formula>O130&lt;K130</formula>
    </cfRule>
    <cfRule type="expression" dxfId="144" priority="528">
      <formula>O130&gt;K130</formula>
    </cfRule>
  </conditionalFormatting>
  <conditionalFormatting sqref="R130">
    <cfRule type="expression" dxfId="143" priority="491">
      <formula>S130&lt;O130</formula>
    </cfRule>
    <cfRule type="expression" dxfId="142" priority="492">
      <formula>S130&gt;O130</formula>
    </cfRule>
  </conditionalFormatting>
  <conditionalFormatting sqref="V130">
    <cfRule type="expression" dxfId="141" priority="455">
      <formula>W130&lt;S130</formula>
    </cfRule>
    <cfRule type="expression" dxfId="140" priority="456">
      <formula>W130&gt;S130</formula>
    </cfRule>
  </conditionalFormatting>
  <conditionalFormatting sqref="N131">
    <cfRule type="expression" dxfId="139" priority="523">
      <formula>O131&lt;K131</formula>
    </cfRule>
    <cfRule type="expression" dxfId="138" priority="524">
      <formula>O131&gt;K131</formula>
    </cfRule>
  </conditionalFormatting>
  <conditionalFormatting sqref="R131">
    <cfRule type="expression" dxfId="137" priority="487">
      <formula>S131&lt;O131</formula>
    </cfRule>
    <cfRule type="expression" dxfId="136" priority="488">
      <formula>S131&gt;O131</formula>
    </cfRule>
  </conditionalFormatting>
  <conditionalFormatting sqref="V131">
    <cfRule type="expression" dxfId="135" priority="451">
      <formula>W131&lt;S131</formula>
    </cfRule>
    <cfRule type="expression" dxfId="134" priority="452">
      <formula>W131&gt;S131</formula>
    </cfRule>
  </conditionalFormatting>
  <conditionalFormatting sqref="N132">
    <cfRule type="expression" dxfId="133" priority="525">
      <formula>O132&lt;K132</formula>
    </cfRule>
    <cfRule type="expression" dxfId="132" priority="526">
      <formula>O132&gt;K132</formula>
    </cfRule>
  </conditionalFormatting>
  <conditionalFormatting sqref="R132">
    <cfRule type="expression" dxfId="131" priority="489">
      <formula>S132&lt;O132</formula>
    </cfRule>
    <cfRule type="expression" dxfId="130" priority="490">
      <formula>S132&gt;O132</formula>
    </cfRule>
  </conditionalFormatting>
  <conditionalFormatting sqref="V132">
    <cfRule type="expression" dxfId="129" priority="453">
      <formula>W132&lt;S132</formula>
    </cfRule>
    <cfRule type="expression" dxfId="128" priority="454">
      <formula>W132&gt;S132</formula>
    </cfRule>
  </conditionalFormatting>
  <conditionalFormatting sqref="J134">
    <cfRule type="expression" dxfId="127" priority="1139">
      <formula>K134&lt;G134</formula>
    </cfRule>
    <cfRule type="expression" dxfId="126" priority="1140">
      <formula>K134&gt;G134</formula>
    </cfRule>
  </conditionalFormatting>
  <conditionalFormatting sqref="N134">
    <cfRule type="expression" dxfId="125" priority="521">
      <formula>O134&lt;K134</formula>
    </cfRule>
    <cfRule type="expression" dxfId="124" priority="522">
      <formula>O134&gt;K134</formula>
    </cfRule>
  </conditionalFormatting>
  <conditionalFormatting sqref="R134">
    <cfRule type="expression" dxfId="123" priority="485">
      <formula>S134&lt;O134</formula>
    </cfRule>
    <cfRule type="expression" dxfId="122" priority="486">
      <formula>S134&gt;O134</formula>
    </cfRule>
  </conditionalFormatting>
  <conditionalFormatting sqref="V134">
    <cfRule type="expression" dxfId="121" priority="449">
      <formula>W134&lt;S134</formula>
    </cfRule>
    <cfRule type="expression" dxfId="120" priority="450">
      <formula>W134&gt;S134</formula>
    </cfRule>
  </conditionalFormatting>
  <conditionalFormatting sqref="J135">
    <cfRule type="expression" dxfId="119" priority="1135">
      <formula>K135&lt;G135</formula>
    </cfRule>
    <cfRule type="expression" dxfId="118" priority="1136">
      <formula>K135&gt;G135</formula>
    </cfRule>
  </conditionalFormatting>
  <conditionalFormatting sqref="N135">
    <cfRule type="expression" dxfId="117" priority="517">
      <formula>O135&lt;K135</formula>
    </cfRule>
    <cfRule type="expression" dxfId="116" priority="518">
      <formula>O135&gt;K135</formula>
    </cfRule>
  </conditionalFormatting>
  <conditionalFormatting sqref="R135">
    <cfRule type="expression" dxfId="115" priority="481">
      <formula>S135&lt;O135</formula>
    </cfRule>
    <cfRule type="expression" dxfId="114" priority="482">
      <formula>S135&gt;O135</formula>
    </cfRule>
  </conditionalFormatting>
  <conditionalFormatting sqref="V135">
    <cfRule type="expression" dxfId="113" priority="445">
      <formula>W135&lt;S135</formula>
    </cfRule>
    <cfRule type="expression" dxfId="112" priority="446">
      <formula>W135&gt;S135</formula>
    </cfRule>
  </conditionalFormatting>
  <conditionalFormatting sqref="J136">
    <cfRule type="expression" dxfId="111" priority="1137">
      <formula>K136&lt;G136</formula>
    </cfRule>
    <cfRule type="expression" dxfId="110" priority="1138">
      <formula>K136&gt;G136</formula>
    </cfRule>
  </conditionalFormatting>
  <conditionalFormatting sqref="N136">
    <cfRule type="expression" dxfId="109" priority="519">
      <formula>O136&lt;K136</formula>
    </cfRule>
    <cfRule type="expression" dxfId="108" priority="520">
      <formula>O136&gt;K136</formula>
    </cfRule>
  </conditionalFormatting>
  <conditionalFormatting sqref="R136">
    <cfRule type="expression" dxfId="107" priority="483">
      <formula>S136&lt;O136</formula>
    </cfRule>
    <cfRule type="expression" dxfId="106" priority="484">
      <formula>S136&gt;O136</formula>
    </cfRule>
  </conditionalFormatting>
  <conditionalFormatting sqref="V136">
    <cfRule type="expression" dxfId="105" priority="447">
      <formula>W136&lt;S136</formula>
    </cfRule>
    <cfRule type="expression" dxfId="104" priority="448">
      <formula>W136&gt;S136</formula>
    </cfRule>
  </conditionalFormatting>
  <conditionalFormatting sqref="J139">
    <cfRule type="expression" dxfId="103" priority="1133">
      <formula>K139&lt;G139</formula>
    </cfRule>
    <cfRule type="expression" dxfId="102" priority="1134">
      <formula>K139&gt;G139</formula>
    </cfRule>
  </conditionalFormatting>
  <conditionalFormatting sqref="N139">
    <cfRule type="expression" dxfId="101" priority="515">
      <formula>O139&lt;K139</formula>
    </cfRule>
    <cfRule type="expression" dxfId="100" priority="516">
      <formula>O139&gt;K139</formula>
    </cfRule>
  </conditionalFormatting>
  <conditionalFormatting sqref="R139">
    <cfRule type="expression" dxfId="99" priority="479">
      <formula>S139&lt;O139</formula>
    </cfRule>
    <cfRule type="expression" dxfId="98" priority="480">
      <formula>S139&gt;O139</formula>
    </cfRule>
  </conditionalFormatting>
  <conditionalFormatting sqref="V139">
    <cfRule type="expression" dxfId="97" priority="443">
      <formula>W139&lt;S139</formula>
    </cfRule>
    <cfRule type="expression" dxfId="96" priority="444">
      <formula>W139&gt;S139</formula>
    </cfRule>
  </conditionalFormatting>
  <conditionalFormatting sqref="J140">
    <cfRule type="expression" dxfId="95" priority="1129">
      <formula>K140&lt;G140</formula>
    </cfRule>
    <cfRule type="expression" dxfId="94" priority="1130">
      <formula>K140&gt;G140</formula>
    </cfRule>
  </conditionalFormatting>
  <conditionalFormatting sqref="N140">
    <cfRule type="expression" dxfId="93" priority="511">
      <formula>O140&lt;K140</formula>
    </cfRule>
    <cfRule type="expression" dxfId="92" priority="512">
      <formula>O140&gt;K140</formula>
    </cfRule>
  </conditionalFormatting>
  <conditionalFormatting sqref="R140">
    <cfRule type="expression" dxfId="91" priority="475">
      <formula>S140&lt;O140</formula>
    </cfRule>
    <cfRule type="expression" dxfId="90" priority="476">
      <formula>S140&gt;O140</formula>
    </cfRule>
  </conditionalFormatting>
  <conditionalFormatting sqref="V140">
    <cfRule type="expression" dxfId="89" priority="439">
      <formula>W140&lt;S140</formula>
    </cfRule>
    <cfRule type="expression" dxfId="88" priority="440">
      <formula>W140&gt;S140</formula>
    </cfRule>
  </conditionalFormatting>
  <conditionalFormatting sqref="J141">
    <cfRule type="expression" dxfId="87" priority="1131">
      <formula>K141&lt;G141</formula>
    </cfRule>
    <cfRule type="expression" dxfId="86" priority="1132">
      <formula>K141&gt;G141</formula>
    </cfRule>
  </conditionalFormatting>
  <conditionalFormatting sqref="N141">
    <cfRule type="expression" dxfId="85" priority="513">
      <formula>O141&lt;K141</formula>
    </cfRule>
    <cfRule type="expression" dxfId="84" priority="514">
      <formula>O141&gt;K141</formula>
    </cfRule>
  </conditionalFormatting>
  <conditionalFormatting sqref="R141">
    <cfRule type="expression" dxfId="83" priority="477">
      <formula>S141&lt;O141</formula>
    </cfRule>
    <cfRule type="expression" dxfId="82" priority="478">
      <formula>S141&gt;O141</formula>
    </cfRule>
  </conditionalFormatting>
  <conditionalFormatting sqref="V141">
    <cfRule type="expression" dxfId="81" priority="441">
      <formula>W141&lt;S141</formula>
    </cfRule>
    <cfRule type="expression" dxfId="80" priority="442">
      <formula>W141&gt;S141</formula>
    </cfRule>
  </conditionalFormatting>
  <conditionalFormatting sqref="J143">
    <cfRule type="expression" dxfId="79" priority="1127">
      <formula>K143&lt;G143</formula>
    </cfRule>
    <cfRule type="expression" dxfId="78" priority="1128">
      <formula>K143&gt;G143</formula>
    </cfRule>
  </conditionalFormatting>
  <conditionalFormatting sqref="N143">
    <cfRule type="expression" dxfId="77" priority="509">
      <formula>O143&lt;K143</formula>
    </cfRule>
    <cfRule type="expression" dxfId="76" priority="510">
      <formula>O143&gt;K143</formula>
    </cfRule>
  </conditionalFormatting>
  <conditionalFormatting sqref="R143">
    <cfRule type="expression" dxfId="75" priority="473">
      <formula>S143&lt;O143</formula>
    </cfRule>
    <cfRule type="expression" dxfId="74" priority="474">
      <formula>S143&gt;O143</formula>
    </cfRule>
  </conditionalFormatting>
  <conditionalFormatting sqref="V143">
    <cfRule type="expression" dxfId="73" priority="437">
      <formula>W143&lt;S143</formula>
    </cfRule>
    <cfRule type="expression" dxfId="72" priority="438">
      <formula>W143&gt;S143</formula>
    </cfRule>
  </conditionalFormatting>
  <conditionalFormatting sqref="J144">
    <cfRule type="expression" dxfId="71" priority="1123">
      <formula>K144&lt;G144</formula>
    </cfRule>
    <cfRule type="expression" dxfId="70" priority="1124">
      <formula>K144&gt;G144</formula>
    </cfRule>
  </conditionalFormatting>
  <conditionalFormatting sqref="N144">
    <cfRule type="expression" dxfId="69" priority="505">
      <formula>O144&lt;K144</formula>
    </cfRule>
    <cfRule type="expression" dxfId="68" priority="506">
      <formula>O144&gt;K144</formula>
    </cfRule>
  </conditionalFormatting>
  <conditionalFormatting sqref="R144">
    <cfRule type="expression" dxfId="67" priority="469">
      <formula>S144&lt;O144</formula>
    </cfRule>
    <cfRule type="expression" dxfId="66" priority="470">
      <formula>S144&gt;O144</formula>
    </cfRule>
  </conditionalFormatting>
  <conditionalFormatting sqref="V144">
    <cfRule type="expression" dxfId="65" priority="433">
      <formula>W144&lt;S144</formula>
    </cfRule>
    <cfRule type="expression" dxfId="64" priority="434">
      <formula>W144&gt;S144</formula>
    </cfRule>
  </conditionalFormatting>
  <conditionalFormatting sqref="J145">
    <cfRule type="expression" dxfId="63" priority="1125">
      <formula>K145&lt;G145</formula>
    </cfRule>
    <cfRule type="expression" dxfId="62" priority="1126">
      <formula>K145&gt;G145</formula>
    </cfRule>
  </conditionalFormatting>
  <conditionalFormatting sqref="N145">
    <cfRule type="expression" dxfId="61" priority="507">
      <formula>O145&lt;K145</formula>
    </cfRule>
    <cfRule type="expression" dxfId="60" priority="508">
      <formula>O145&gt;K145</formula>
    </cfRule>
  </conditionalFormatting>
  <conditionalFormatting sqref="R145">
    <cfRule type="expression" dxfId="59" priority="471">
      <formula>S145&lt;O145</formula>
    </cfRule>
    <cfRule type="expression" dxfId="58" priority="472">
      <formula>S145&gt;O145</formula>
    </cfRule>
  </conditionalFormatting>
  <conditionalFormatting sqref="V145">
    <cfRule type="expression" dxfId="57" priority="435">
      <formula>W145&lt;S145</formula>
    </cfRule>
    <cfRule type="expression" dxfId="56" priority="436">
      <formula>W145&gt;S145</formula>
    </cfRule>
  </conditionalFormatting>
  <conditionalFormatting sqref="J148">
    <cfRule type="expression" dxfId="55" priority="1121">
      <formula>K148&lt;G148</formula>
    </cfRule>
    <cfRule type="expression" dxfId="54" priority="1122">
      <formula>K148&gt;G148</formula>
    </cfRule>
  </conditionalFormatting>
  <conditionalFormatting sqref="N148">
    <cfRule type="expression" dxfId="53" priority="503">
      <formula>O148&lt;K148</formula>
    </cfRule>
    <cfRule type="expression" dxfId="52" priority="504">
      <formula>O148&gt;K148</formula>
    </cfRule>
  </conditionalFormatting>
  <conditionalFormatting sqref="R148">
    <cfRule type="expression" dxfId="51" priority="467">
      <formula>S148&lt;O148</formula>
    </cfRule>
    <cfRule type="expression" dxfId="50" priority="468">
      <formula>S148&gt;O148</formula>
    </cfRule>
  </conditionalFormatting>
  <conditionalFormatting sqref="V148">
    <cfRule type="expression" dxfId="49" priority="431">
      <formula>W148&lt;S148</formula>
    </cfRule>
    <cfRule type="expression" dxfId="48" priority="432">
      <formula>W148&gt;S148</formula>
    </cfRule>
  </conditionalFormatting>
  <conditionalFormatting sqref="J149">
    <cfRule type="expression" dxfId="47" priority="1117">
      <formula>K149&lt;G149</formula>
    </cfRule>
    <cfRule type="expression" dxfId="46" priority="1118">
      <formula>K149&gt;G149</formula>
    </cfRule>
  </conditionalFormatting>
  <conditionalFormatting sqref="N149">
    <cfRule type="expression" dxfId="45" priority="499">
      <formula>O149&lt;K149</formula>
    </cfRule>
    <cfRule type="expression" dxfId="44" priority="500">
      <formula>O149&gt;K149</formula>
    </cfRule>
  </conditionalFormatting>
  <conditionalFormatting sqref="R149">
    <cfRule type="expression" dxfId="43" priority="463">
      <formula>S149&lt;O149</formula>
    </cfRule>
    <cfRule type="expression" dxfId="42" priority="464">
      <formula>S149&gt;O149</formula>
    </cfRule>
  </conditionalFormatting>
  <conditionalFormatting sqref="V149">
    <cfRule type="expression" dxfId="41" priority="427">
      <formula>W149&lt;S149</formula>
    </cfRule>
    <cfRule type="expression" dxfId="40" priority="428">
      <formula>W149&gt;S149</formula>
    </cfRule>
  </conditionalFormatting>
  <conditionalFormatting sqref="J150">
    <cfRule type="expression" dxfId="39" priority="1119">
      <formula>K150&lt;G150</formula>
    </cfRule>
    <cfRule type="expression" dxfId="38" priority="1120">
      <formula>K150&gt;G150</formula>
    </cfRule>
  </conditionalFormatting>
  <conditionalFormatting sqref="N150">
    <cfRule type="expression" dxfId="37" priority="501">
      <formula>O150&lt;K150</formula>
    </cfRule>
    <cfRule type="expression" dxfId="36" priority="502">
      <formula>O150&gt;K150</formula>
    </cfRule>
  </conditionalFormatting>
  <conditionalFormatting sqref="R150">
    <cfRule type="expression" dxfId="35" priority="465">
      <formula>S150&lt;O150</formula>
    </cfRule>
    <cfRule type="expression" dxfId="34" priority="466">
      <formula>S150&gt;O150</formula>
    </cfRule>
  </conditionalFormatting>
  <conditionalFormatting sqref="V150">
    <cfRule type="expression" dxfId="33" priority="429">
      <formula>W150&lt;S150</formula>
    </cfRule>
    <cfRule type="expression" dxfId="32" priority="430">
      <formula>W150&gt;S150</formula>
    </cfRule>
  </conditionalFormatting>
  <conditionalFormatting sqref="J152">
    <cfRule type="expression" dxfId="31" priority="1115">
      <formula>K152&lt;G152</formula>
    </cfRule>
    <cfRule type="expression" dxfId="30" priority="1116">
      <formula>K152&gt;G152</formula>
    </cfRule>
  </conditionalFormatting>
  <conditionalFormatting sqref="N152">
    <cfRule type="expression" dxfId="29" priority="497">
      <formula>O152&lt;K152</formula>
    </cfRule>
    <cfRule type="expression" dxfId="28" priority="498">
      <formula>O152&gt;K152</formula>
    </cfRule>
  </conditionalFormatting>
  <conditionalFormatting sqref="R152">
    <cfRule type="expression" dxfId="27" priority="461">
      <formula>S152&lt;O152</formula>
    </cfRule>
    <cfRule type="expression" dxfId="26" priority="462">
      <formula>S152&gt;O152</formula>
    </cfRule>
  </conditionalFormatting>
  <conditionalFormatting sqref="J22:J23">
    <cfRule type="expression" dxfId="25" priority="1283">
      <formula>K22&lt;G22</formula>
    </cfRule>
    <cfRule type="expression" dxfId="24" priority="1284">
      <formula>K22&gt;G22</formula>
    </cfRule>
  </conditionalFormatting>
  <conditionalFormatting sqref="J55:J56">
    <cfRule type="expression" dxfId="23" priority="1241">
      <formula>K55&lt;G55</formula>
    </cfRule>
    <cfRule type="expression" dxfId="22" priority="1242">
      <formula>K55&gt;G55</formula>
    </cfRule>
  </conditionalFormatting>
  <conditionalFormatting sqref="J130:J132">
    <cfRule type="expression" dxfId="21" priority="1143">
      <formula>K130&lt;G130</formula>
    </cfRule>
    <cfRule type="expression" dxfId="20" priority="1144">
      <formula>K130&gt;G130</formula>
    </cfRule>
  </conditionalFormatting>
  <conditionalFormatting sqref="J153:J154">
    <cfRule type="expression" dxfId="19" priority="1111">
      <formula>K153&lt;G153</formula>
    </cfRule>
    <cfRule type="expression" dxfId="18" priority="1112">
      <formula>K153&gt;G153</formula>
    </cfRule>
  </conditionalFormatting>
  <conditionalFormatting sqref="N22:N23">
    <cfRule type="expression" dxfId="17" priority="169">
      <formula>O22&lt;K22</formula>
    </cfRule>
    <cfRule type="expression" dxfId="16" priority="170">
      <formula>O22&gt;K22</formula>
    </cfRule>
  </conditionalFormatting>
  <conditionalFormatting sqref="N55:N56">
    <cfRule type="expression" dxfId="15" priority="263">
      <formula>O55&lt;K55</formula>
    </cfRule>
    <cfRule type="expression" dxfId="14" priority="264">
      <formula>O55&gt;K55</formula>
    </cfRule>
  </conditionalFormatting>
  <conditionalFormatting sqref="N153:N154">
    <cfRule type="expression" dxfId="13" priority="493">
      <formula>O153&lt;K153</formula>
    </cfRule>
    <cfRule type="expression" dxfId="12" priority="494">
      <formula>O153&gt;K153</formula>
    </cfRule>
  </conditionalFormatting>
  <conditionalFormatting sqref="R22:R23">
    <cfRule type="expression" dxfId="11" priority="135">
      <formula>S22&lt;O22</formula>
    </cfRule>
    <cfRule type="expression" dxfId="10" priority="136">
      <formula>S22&gt;O22</formula>
    </cfRule>
  </conditionalFormatting>
  <conditionalFormatting sqref="R55:R56">
    <cfRule type="expression" dxfId="9" priority="229">
      <formula>S55&lt;O55</formula>
    </cfRule>
    <cfRule type="expression" dxfId="8" priority="230">
      <formula>S55&gt;O55</formula>
    </cfRule>
  </conditionalFormatting>
  <conditionalFormatting sqref="R153:R154">
    <cfRule type="expression" dxfId="7" priority="457">
      <formula>S153&lt;O153</formula>
    </cfRule>
    <cfRule type="expression" dxfId="6" priority="458">
      <formula>S153&gt;O153</formula>
    </cfRule>
  </conditionalFormatting>
  <conditionalFormatting sqref="V22:V23">
    <cfRule type="expression" dxfId="5" priority="101">
      <formula>W22&lt;S22</formula>
    </cfRule>
    <cfRule type="expression" dxfId="4" priority="102">
      <formula>W22&gt;S22</formula>
    </cfRule>
  </conditionalFormatting>
  <conditionalFormatting sqref="V55:V56">
    <cfRule type="expression" dxfId="3" priority="195">
      <formula>W55&lt;S55</formula>
    </cfRule>
    <cfRule type="expression" dxfId="2" priority="196">
      <formula>W55&gt;S55</formula>
    </cfRule>
  </conditionalFormatting>
  <conditionalFormatting sqref="V152:V154">
    <cfRule type="expression" dxfId="1" priority="425">
      <formula>W152&lt;S152</formula>
    </cfRule>
    <cfRule type="expression" dxfId="0" priority="426">
      <formula>W152&gt;S152</formula>
    </cfRule>
  </conditionalFormatting>
  <dataValidations count="90">
    <dataValidation type="list" showInputMessage="1" showErrorMessage="1" sqref="F20 J20 N20 R20 V20" xr:uid="{00000000-0002-0000-0400-000000000000}">
      <formula1>G_SM_A_3_1</formula1>
    </dataValidation>
    <dataValidation type="list" showInputMessage="1" showErrorMessage="1" sqref="F18 J18 N18 R18 V18" xr:uid="{00000000-0002-0000-0400-000001000000}">
      <formula1>G_SM_A_1_1</formula1>
    </dataValidation>
    <dataValidation type="list" showInputMessage="1" showErrorMessage="1" sqref="F66 J66 N66 R66 V66" xr:uid="{00000000-0002-0000-0400-000002000000}">
      <formula1>D_SA_A_3_1</formula1>
    </dataValidation>
    <dataValidation type="list" showInputMessage="1" showErrorMessage="1" sqref="F50 J50 N50 R50 V50" xr:uid="{00000000-0002-0000-0400-000003000000}">
      <formula1>D_TA_B_1_1</formula1>
    </dataValidation>
    <dataValidation type="list" showInputMessage="1" showErrorMessage="1" sqref="F36 J36 N36 R36 V36" xr:uid="{00000000-0002-0000-0400-000004000000}">
      <formula1>G_EG_A_1_1</formula1>
    </dataValidation>
    <dataValidation type="list" showInputMessage="1" showErrorMessage="1" sqref="F28 J28 N28 R28 V28" xr:uid="{00000000-0002-0000-0400-000005000000}">
      <formula1>G_PC_A_2_1</formula1>
    </dataValidation>
    <dataValidation type="list" showInputMessage="1" showErrorMessage="1" sqref="F19 J19 N19 R19 V19" xr:uid="{00000000-0002-0000-0400-000006000000}">
      <formula1>G_SM_A_2_1</formula1>
    </dataValidation>
    <dataValidation type="list" showInputMessage="1" showErrorMessage="1" sqref="F145 J145 N145 R145 V145" xr:uid="{00000000-0002-0000-0400-000007000000}">
      <formula1>O_EM_B_3_1</formula1>
    </dataValidation>
    <dataValidation type="list" showInputMessage="1" showErrorMessage="1" sqref="F115 J115 N115 R115 V115" xr:uid="{00000000-0002-0000-0400-000008000000}">
      <formula1>V_RT_B_1_1</formula1>
    </dataValidation>
    <dataValidation type="list" showInputMessage="1" showErrorMessage="1" sqref="F65 J65 N65 R65 V65" xr:uid="{00000000-0002-0000-0400-000009000000}">
      <formula1>D_SA_A_2_1</formula1>
    </dataValidation>
    <dataValidation type="list" showInputMessage="1" showErrorMessage="1" sqref="F22 J22 N22 R22 V22" xr:uid="{00000000-0002-0000-0400-00000A000000}">
      <formula1>G_SM_B_1_1</formula1>
    </dataValidation>
    <dataValidation type="list" showInputMessage="1" showErrorMessage="1" sqref="F47 J47 N47 R47 V47" xr:uid="{00000000-0002-0000-0400-00000B000000}">
      <formula1>D_TA_A_2_1</formula1>
    </dataValidation>
    <dataValidation type="list" showInputMessage="1" showErrorMessage="1" sqref="F23 J23 N23 R23 V23" xr:uid="{00000000-0002-0000-0400-00000C000000}">
      <formula1>G_SM_B_2_1</formula1>
    </dataValidation>
    <dataValidation type="list" showInputMessage="1" showErrorMessage="1" sqref="F24 J24 N24 R24 V24" xr:uid="{00000000-0002-0000-0400-00000D000000}">
      <formula1>G_SM_B_3_1</formula1>
    </dataValidation>
    <dataValidation type="list" showInputMessage="1" showErrorMessage="1" sqref="F27 J27 N27 R27 V27" xr:uid="{00000000-0002-0000-0400-00000E000000}">
      <formula1>G_PC_A_1_1</formula1>
    </dataValidation>
    <dataValidation type="list" showInputMessage="1" showErrorMessage="1" sqref="F83 J83 N83 R83 V83" xr:uid="{00000000-0002-0000-0400-00000F000000}">
      <formula1>I_SD_A_1_1</formula1>
    </dataValidation>
    <dataValidation type="list" showInputMessage="1" showErrorMessage="1" sqref="F29 J29 N29 R29 V29" xr:uid="{00000000-0002-0000-0400-000010000000}">
      <formula1>G_PC_A_3_1</formula1>
    </dataValidation>
    <dataValidation type="list" showInputMessage="1" showErrorMessage="1" sqref="F68 J68 N68 R68 V68" xr:uid="{00000000-0002-0000-0400-000011000000}">
      <formula1>D_SA_B_1_1</formula1>
    </dataValidation>
    <dataValidation type="list" showInputMessage="1" showErrorMessage="1" sqref="F31 J31 N31 R31 V31" xr:uid="{00000000-0002-0000-0400-000012000000}">
      <formula1>G_PC_B_1_1</formula1>
    </dataValidation>
    <dataValidation type="list" showInputMessage="1" showErrorMessage="1" sqref="F96 J96 N96 R96 V96" xr:uid="{00000000-0002-0000-0400-000013000000}">
      <formula1>I_DM_B_1_1</formula1>
    </dataValidation>
    <dataValidation type="list" showInputMessage="1" showErrorMessage="1" sqref="F59 J59 N59 R59 V59" xr:uid="{00000000-0002-0000-0400-000014000000}">
      <formula1>D_SR_B_1_1</formula1>
    </dataValidation>
    <dataValidation type="list" showInputMessage="1" showErrorMessage="1" sqref="F32 J32 N32 R32 V32" xr:uid="{00000000-0002-0000-0400-000015000000}">
      <formula1>G_PC_B_2_1</formula1>
    </dataValidation>
    <dataValidation type="list" showInputMessage="1" showErrorMessage="1" sqref="F140 J140 N140 R140 V140" xr:uid="{00000000-0002-0000-0400-000016000000}">
      <formula1>O_EM_A_2_1</formula1>
    </dataValidation>
    <dataValidation type="list" showInputMessage="1" showErrorMessage="1" sqref="F84 J84 N84 R84 V84" xr:uid="{00000000-0002-0000-0400-000017000000}">
      <formula1>I_SD_A_2_1</formula1>
    </dataValidation>
    <dataValidation type="list" showInputMessage="1" showErrorMessage="1" sqref="F70 J70 N70 R70 V70" xr:uid="{00000000-0002-0000-0400-000018000000}">
      <formula1>D_SA_B_3_1</formula1>
    </dataValidation>
    <dataValidation type="list" showInputMessage="1" showErrorMessage="1" sqref="F33 J33 N33 R33 V33" xr:uid="{00000000-0002-0000-0400-000019000000}">
      <formula1>G_PC_B_3_1</formula1>
    </dataValidation>
    <dataValidation type="list" showInputMessage="1" showErrorMessage="1" sqref="F37 J37 N37 R37 V37" xr:uid="{00000000-0002-0000-0400-00001A000000}">
      <formula1>G_EG_A_2_1</formula1>
    </dataValidation>
    <dataValidation type="list" showInputMessage="1" showErrorMessage="1" sqref="F38 J38 N38 R38 V38" xr:uid="{00000000-0002-0000-0400-00001B000000}">
      <formula1>G_EG_A_3_1</formula1>
    </dataValidation>
    <dataValidation type="list" showInputMessage="1" showErrorMessage="1" sqref="F40 J40 N40 R40 V40" xr:uid="{00000000-0002-0000-0400-00001C000000}">
      <formula1>G_EG_B_1_1</formula1>
    </dataValidation>
    <dataValidation type="list" showInputMessage="1" showErrorMessage="1" sqref="F88 J88 N88 R88 V88" xr:uid="{00000000-0002-0000-0400-00001D000000}">
      <formula1>I_SD_B_2_1</formula1>
    </dataValidation>
    <dataValidation type="list" showInputMessage="1" showErrorMessage="1" sqref="F41 J41 N41 R41 V41" xr:uid="{00000000-0002-0000-0400-00001E000000}">
      <formula1>G_EG_B_2_1</formula1>
    </dataValidation>
    <dataValidation type="list" showInputMessage="1" showErrorMessage="1" sqref="F42 J42 N42 R42 V42" xr:uid="{00000000-0002-0000-0400-00001F000000}">
      <formula1>G_EG_B_3_1</formula1>
    </dataValidation>
    <dataValidation type="list" showInputMessage="1" showErrorMessage="1" sqref="F46 J46 N46 R46 V46" xr:uid="{00000000-0002-0000-0400-000020000000}">
      <formula1>D_TA_A_1_1</formula1>
    </dataValidation>
    <dataValidation type="list" showInputMessage="1" showErrorMessage="1" sqref="F89 J89 N89 R89 V89" xr:uid="{00000000-0002-0000-0400-000021000000}">
      <formula1>I_SD_B_3_1</formula1>
    </dataValidation>
    <dataValidation type="list" showInputMessage="1" showErrorMessage="1" sqref="F48 J48 N48 R48 V48" xr:uid="{00000000-0002-0000-0400-000022000000}">
      <formula1>D_TA_A_3_1</formula1>
    </dataValidation>
    <dataValidation type="list" showInputMessage="1" showErrorMessage="1" sqref="F108 J108 N108 R108 V108" xr:uid="{00000000-0002-0000-0400-000023000000}">
      <formula1>V_AA_B_3_1</formula1>
    </dataValidation>
    <dataValidation type="list" showInputMessage="1" showErrorMessage="1" sqref="F93 J93 N93 R93 V93" xr:uid="{00000000-0002-0000-0400-000024000000}">
      <formula1>I_DM_A_2_1</formula1>
    </dataValidation>
    <dataValidation type="list" showInputMessage="1" showErrorMessage="1" sqref="F51 J51 N51 R51 V51" xr:uid="{00000000-0002-0000-0400-000025000000}">
      <formula1>D_TA_B_2_1</formula1>
    </dataValidation>
    <dataValidation type="list" showInputMessage="1" showErrorMessage="1" sqref="F52 J52 N52 R52 V52" xr:uid="{00000000-0002-0000-0400-000026000000}">
      <formula1>D_TA_B_3_1</formula1>
    </dataValidation>
    <dataValidation type="list" showInputMessage="1" showErrorMessage="1" sqref="F55 J55 N55 R55 V55" xr:uid="{00000000-0002-0000-0400-000027000000}">
      <formula1>D_SR_A_1_1</formula1>
    </dataValidation>
    <dataValidation type="list" showInputMessage="1" showErrorMessage="1" sqref="F69 J69 N69 R69 V69" xr:uid="{00000000-0002-0000-0400-000028000000}">
      <formula1>D_SA_B_2_1</formula1>
    </dataValidation>
    <dataValidation type="list" showInputMessage="1" showErrorMessage="1" sqref="F56 J56 N56 R56 V56" xr:uid="{00000000-0002-0000-0400-000029000000}">
      <formula1>D_SR_A_2_1</formula1>
    </dataValidation>
    <dataValidation type="list" showInputMessage="1" showErrorMessage="1" sqref="F57 J57 N57 R57 V57" xr:uid="{00000000-0002-0000-0400-00002A000000}">
      <formula1>D_SR_A_3_1</formula1>
    </dataValidation>
    <dataValidation type="list" showInputMessage="1" showErrorMessage="1" sqref="F60 J60 N60 R60 V60" xr:uid="{00000000-0002-0000-0400-00002B000000}">
      <formula1>D_SR_B_2_1</formula1>
    </dataValidation>
    <dataValidation type="list" showInputMessage="1" showErrorMessage="1" sqref="F61 J61 N61 R61 V61" xr:uid="{00000000-0002-0000-0400-00002C000000}">
      <formula1>D_SR_B_3_1</formula1>
    </dataValidation>
    <dataValidation type="list" showInputMessage="1" showErrorMessage="1" sqref="F64 J64 N64 R64 V64" xr:uid="{00000000-0002-0000-0400-00002D000000}">
      <formula1>D_SA_A_1_1</formula1>
    </dataValidation>
    <dataValidation type="list" showInputMessage="1" showErrorMessage="1" sqref="F107 J107 N107 R107 V107" xr:uid="{00000000-0002-0000-0400-00002E000000}">
      <formula1>V_AA_B_2_1</formula1>
    </dataValidation>
    <dataValidation type="list" showInputMessage="1" showErrorMessage="1" sqref="F74 J74 N74 R74 V74" xr:uid="{00000000-0002-0000-0400-00002F000000}">
      <formula1>I_SB_A_1_1</formula1>
    </dataValidation>
    <dataValidation type="list" showInputMessage="1" showErrorMessage="1" sqref="F75 J75 N75 R75 V75" xr:uid="{00000000-0002-0000-0400-000030000000}">
      <formula1>I_SB_A_2_1</formula1>
    </dataValidation>
    <dataValidation type="list" showInputMessage="1" showErrorMessage="1" sqref="F111 J111 N111 R111 V111" xr:uid="{00000000-0002-0000-0400-000031000000}">
      <formula1>V_RT_A_1_1</formula1>
    </dataValidation>
    <dataValidation type="list" showInputMessage="1" showErrorMessage="1" sqref="F76 J76 N76 R76 V76" xr:uid="{00000000-0002-0000-0400-000032000000}">
      <formula1>I_SB_A_3_1</formula1>
    </dataValidation>
    <dataValidation type="list" showInputMessage="1" showErrorMessage="1" sqref="F78 J78 N78 R78 V78" xr:uid="{00000000-0002-0000-0400-000033000000}">
      <formula1>I_SB_B_1_1</formula1>
    </dataValidation>
    <dataValidation type="list" showInputMessage="1" showErrorMessage="1" sqref="F79 J79 N79 R79 V79" xr:uid="{00000000-0002-0000-0400-000034000000}">
      <formula1>I_SB_B_2_1</formula1>
    </dataValidation>
    <dataValidation type="list" showInputMessage="1" showErrorMessage="1" sqref="F80 J80 N80 R80 V80" xr:uid="{00000000-0002-0000-0400-000035000000}">
      <formula1>I_SB_B_3_1</formula1>
    </dataValidation>
    <dataValidation type="list" showInputMessage="1" showErrorMessage="1" sqref="F85 J85 N85 R85 V85" xr:uid="{00000000-0002-0000-0400-000036000000}">
      <formula1>I_SD_A_3_1</formula1>
    </dataValidation>
    <dataValidation type="list" showInputMessage="1" showErrorMessage="1" sqref="F104 J104 N104 R104 V104" xr:uid="{00000000-0002-0000-0400-000037000000}">
      <formula1>V_AA_A_3_1</formula1>
    </dataValidation>
    <dataValidation type="list" showInputMessage="1" showErrorMessage="1" sqref="F87 J87 N87 R87 V87" xr:uid="{00000000-0002-0000-0400-000038000000}">
      <formula1>I_SD_B_1_1</formula1>
    </dataValidation>
    <dataValidation type="list" showInputMessage="1" showErrorMessage="1" sqref="F92 J92 N92 R92 V92" xr:uid="{00000000-0002-0000-0400-000039000000}">
      <formula1>I_DM_A_1_1</formula1>
    </dataValidation>
    <dataValidation type="list" showInputMessage="1" showErrorMessage="1" sqref="F94 J94 N94 R94 V94" xr:uid="{00000000-0002-0000-0400-00003A000000}">
      <formula1>I_DM_A_3_1</formula1>
    </dataValidation>
    <dataValidation type="list" showInputMessage="1" showErrorMessage="1" sqref="F97 J97 N97 R97 V97" xr:uid="{00000000-0002-0000-0400-00003B000000}">
      <formula1>I_DM_B_2_1</formula1>
    </dataValidation>
    <dataValidation type="list" showInputMessage="1" showErrorMessage="1" sqref="F98 J98 N98 R98 V98" xr:uid="{00000000-0002-0000-0400-00003C000000}">
      <formula1>I_DM_B_3_1</formula1>
    </dataValidation>
    <dataValidation type="list" showInputMessage="1" showErrorMessage="1" sqref="F102 J102 N102 R102 V102" xr:uid="{00000000-0002-0000-0400-00003D000000}">
      <formula1>V_AA_A_1_1</formula1>
    </dataValidation>
    <dataValidation type="list" showInputMessage="1" showErrorMessage="1" sqref="F103 J103 N103 R103 V103" xr:uid="{00000000-0002-0000-0400-00003E000000}">
      <formula1>V_AA_A_2_1</formula1>
    </dataValidation>
    <dataValidation type="list" showInputMessage="1" showErrorMessage="1" sqref="F106 J106 N106 R106 V106" xr:uid="{00000000-0002-0000-0400-00003F000000}">
      <formula1>V_AA_B_1_1</formula1>
    </dataValidation>
    <dataValidation type="list" showInputMessage="1" showErrorMessage="1" sqref="F112 J112 N112 R112 V112" xr:uid="{00000000-0002-0000-0400-000040000000}">
      <formula1>V_RT_A_2_1</formula1>
    </dataValidation>
    <dataValidation type="list" showInputMessage="1" showErrorMessage="1" sqref="F113 J113 N113 R113 V113" xr:uid="{00000000-0002-0000-0400-000041000000}">
      <formula1>V_RT_A_3_1</formula1>
    </dataValidation>
    <dataValidation type="list" showInputMessage="1" showErrorMessage="1" sqref="F149 J149 N149 R149 V149" xr:uid="{00000000-0002-0000-0400-000042000000}">
      <formula1>O_OM_A_2_1</formula1>
    </dataValidation>
    <dataValidation type="list" showInputMessage="1" showErrorMessage="1" sqref="F116 J116 N116 R116 V116" xr:uid="{00000000-0002-0000-0400-000043000000}">
      <formula1>V_RT_B_2_1</formula1>
    </dataValidation>
    <dataValidation type="list" showInputMessage="1" showErrorMessage="1" sqref="F117 J117 N117 R117 V117" xr:uid="{00000000-0002-0000-0400-000044000000}">
      <formula1>V_RT_B_3_1</formula1>
    </dataValidation>
    <dataValidation type="list" showInputMessage="1" showErrorMessage="1" sqref="F120 J120 N120 R120 V120" xr:uid="{00000000-0002-0000-0400-000045000000}">
      <formula1>V_ST_A_1_1</formula1>
    </dataValidation>
    <dataValidation type="list" showInputMessage="1" showErrorMessage="1" sqref="F121 J121 N121 R121 V121" xr:uid="{00000000-0002-0000-0400-000046000000}">
      <formula1>V_ST_A_2_1</formula1>
    </dataValidation>
    <dataValidation type="list" showInputMessage="1" showErrorMessage="1" sqref="F122 J122 N122 R122 V122" xr:uid="{00000000-0002-0000-0400-000047000000}">
      <formula1>V_ST_A_3_1</formula1>
    </dataValidation>
    <dataValidation type="list" showInputMessage="1" showErrorMessage="1" sqref="F124 J124 N124 R124 V124" xr:uid="{00000000-0002-0000-0400-000048000000}">
      <formula1>V_ST_B_1_1</formula1>
    </dataValidation>
    <dataValidation type="list" showInputMessage="1" showErrorMessage="1" sqref="F125 J125 N125 R125 V125" xr:uid="{00000000-0002-0000-0400-000049000000}">
      <formula1>V_ST_B_2_1</formula1>
    </dataValidation>
    <dataValidation type="list" showInputMessage="1" showErrorMessage="1" sqref="F126 J126 N126 R126 V126" xr:uid="{00000000-0002-0000-0400-00004A000000}">
      <formula1>V_ST_B_3_1</formula1>
    </dataValidation>
    <dataValidation type="list" showInputMessage="1" showErrorMessage="1" sqref="F130 J130 N130 R130 V130" xr:uid="{00000000-0002-0000-0400-00004B000000}">
      <formula1>O_IM_A_1_1</formula1>
    </dataValidation>
    <dataValidation type="list" showInputMessage="1" showErrorMessage="1" sqref="F131 J131 N131 R131 V131" xr:uid="{00000000-0002-0000-0400-00004C000000}">
      <formula1>O_IM_A_2_1</formula1>
    </dataValidation>
    <dataValidation type="list" showInputMessage="1" showErrorMessage="1" sqref="F132 J132 N132 R132 V132" xr:uid="{00000000-0002-0000-0400-00004D000000}">
      <formula1>O_IM_A_3_1</formula1>
    </dataValidation>
    <dataValidation type="list" showInputMessage="1" showErrorMessage="1" sqref="F134 J134 N134 R134 V134" xr:uid="{00000000-0002-0000-0400-00004E000000}">
      <formula1>O_IM_B_1_1</formula1>
    </dataValidation>
    <dataValidation type="list" showInputMessage="1" showErrorMessage="1" sqref="F135 J135 N135 R135 V135" xr:uid="{00000000-0002-0000-0400-00004F000000}">
      <formula1>O_IM_B_2_1</formula1>
    </dataValidation>
    <dataValidation type="list" showInputMessage="1" showErrorMessage="1" sqref="F136 J136 N136 R136 V136" xr:uid="{00000000-0002-0000-0400-000050000000}">
      <formula1>O_IM_B_3_1</formula1>
    </dataValidation>
    <dataValidation type="list" showInputMessage="1" showErrorMessage="1" sqref="F139 J139 N139 R139 V139" xr:uid="{00000000-0002-0000-0400-000051000000}">
      <formula1>O_EM_A_1_1</formula1>
    </dataValidation>
    <dataValidation type="list" showInputMessage="1" showErrorMessage="1" sqref="F141 J141 N141 R141 V141" xr:uid="{00000000-0002-0000-0400-000052000000}">
      <formula1>O_EM_A_3_1</formula1>
    </dataValidation>
    <dataValidation type="list" showInputMessage="1" showErrorMessage="1" sqref="F143 J143 N143 R143 V143" xr:uid="{00000000-0002-0000-0400-000053000000}">
      <formula1>O_EM_B_1_1</formula1>
    </dataValidation>
    <dataValidation type="list" showInputMessage="1" showErrorMessage="1" sqref="F144 J144 N144 R144 V144" xr:uid="{00000000-0002-0000-0400-000054000000}">
      <formula1>O_EM_B_2_1</formula1>
    </dataValidation>
    <dataValidation type="list" showInputMessage="1" showErrorMessage="1" sqref="F148 J148 N148 R148 V148" xr:uid="{00000000-0002-0000-0400-000055000000}">
      <formula1>O_OM_A_1_1</formula1>
    </dataValidation>
    <dataValidation type="list" showInputMessage="1" showErrorMessage="1" sqref="F150 J150 N150 R150 V150" xr:uid="{00000000-0002-0000-0400-000056000000}">
      <formula1>O_OM_A_3_1</formula1>
    </dataValidation>
    <dataValidation type="list" showInputMessage="1" showErrorMessage="1" sqref="F152 J152 N152 R152 V152" xr:uid="{00000000-0002-0000-0400-000057000000}">
      <formula1>O_OM_B_1_1</formula1>
    </dataValidation>
    <dataValidation type="list" showInputMessage="1" showErrorMessage="1" sqref="F153 J153 N153 R153 V153" xr:uid="{00000000-0002-0000-0400-000058000000}">
      <formula1>O_OM_B_2_1</formula1>
    </dataValidation>
    <dataValidation type="list" showInputMessage="1" showErrorMessage="1" sqref="F154 J154 N154 R154 V154" xr:uid="{00000000-0002-0000-0400-000059000000}">
      <formula1>O_OM_B_3_1</formula1>
    </dataValidation>
  </dataValidations>
  <pageMargins left="0.75" right="0.75" top="1" bottom="1" header="0.5" footer="0.5"/>
  <pageSetup paperSize="9" scale="10" firstPageNumber="0" fitToWidth="0" fitToHeight="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AE132"/>
  <sheetViews>
    <sheetView workbookViewId="0">
      <selection activeCell="G26" sqref="G26"/>
    </sheetView>
  </sheetViews>
  <sheetFormatPr defaultColWidth="8.77734375" defaultRowHeight="14.4" x14ac:dyDescent="0.3"/>
  <cols>
    <col min="1" max="1" width="22.77734375" style="23" customWidth="1"/>
    <col min="2" max="2" width="11" style="23" customWidth="1"/>
    <col min="3" max="3" width="9.6640625" style="23" customWidth="1"/>
    <col min="4" max="4" width="1.77734375" style="23" customWidth="1"/>
    <col min="5" max="5" width="8.77734375" style="23" customWidth="1"/>
    <col min="6" max="6" width="1.44140625" style="23" customWidth="1"/>
    <col min="7" max="7" width="8.77734375" style="23" customWidth="1"/>
    <col min="8" max="8" width="1.44140625" style="23" customWidth="1"/>
    <col min="9" max="9" width="8.77734375" style="23" customWidth="1"/>
    <col min="10" max="10" width="1.44140625" style="23" customWidth="1"/>
    <col min="11" max="11" width="21.44140625" style="23" customWidth="1"/>
    <col min="12" max="12" width="22.21875" style="23" customWidth="1"/>
    <col min="13" max="13" width="3.77734375" style="23" customWidth="1"/>
    <col min="14" max="14" width="4.44140625" style="23" customWidth="1"/>
    <col min="15" max="22" width="9.6640625" style="23" customWidth="1"/>
    <col min="23" max="25" width="8.77734375" style="23" customWidth="1"/>
    <col min="26" max="26" width="19" style="23" customWidth="1"/>
    <col min="27" max="27" width="8.77734375" style="23" customWidth="1"/>
    <col min="28" max="16384" width="8.77734375" style="23"/>
  </cols>
  <sheetData>
    <row r="1" spans="1:31" ht="69" customHeight="1" x14ac:dyDescent="0.3">
      <c r="A1" s="383" t="s">
        <v>204</v>
      </c>
      <c r="B1" s="384"/>
      <c r="C1" s="384"/>
      <c r="D1" s="384"/>
      <c r="E1" s="384"/>
      <c r="F1" s="384"/>
      <c r="G1" s="384"/>
      <c r="H1" s="384"/>
      <c r="I1" s="384"/>
      <c r="J1" s="384"/>
      <c r="K1" s="385"/>
    </row>
    <row r="3" spans="1:31" ht="25.05" customHeight="1" x14ac:dyDescent="0.5">
      <c r="A3" s="24" t="s">
        <v>205</v>
      </c>
      <c r="L3" s="24" t="str">
        <f>A3</f>
        <v>ソフトウェア保証成熟度モデル（SAMM）ロードマップ</v>
      </c>
    </row>
    <row r="4" spans="1:31" s="22" customFormat="1" ht="13.95" customHeight="1" x14ac:dyDescent="0.3">
      <c r="A4" s="22" t="s">
        <v>35</v>
      </c>
      <c r="B4" s="440" t="str">
        <f>IF(ISBLANK(Interview!D10),"",Interview!D10)</f>
        <v/>
      </c>
      <c r="C4" s="441"/>
      <c r="L4" s="22" t="str">
        <f>B4</f>
        <v/>
      </c>
      <c r="Y4" s="22">
        <v>1</v>
      </c>
      <c r="Z4" s="22">
        <v>1</v>
      </c>
      <c r="AA4" s="22">
        <v>1</v>
      </c>
    </row>
    <row r="5" spans="1:31" s="22" customFormat="1" ht="13.95" customHeight="1" x14ac:dyDescent="0.3">
      <c r="A5" s="22" t="s">
        <v>36</v>
      </c>
      <c r="B5" s="440" t="str">
        <f>IF(ISBLANK(Interview!D11),"",Interview!D11)</f>
        <v/>
      </c>
      <c r="C5" s="441"/>
      <c r="L5" s="22" t="str">
        <f>B5</f>
        <v/>
      </c>
    </row>
    <row r="6" spans="1:31" s="22" customFormat="1" ht="13.95" customHeight="1" x14ac:dyDescent="0.3">
      <c r="A6" s="22" t="s">
        <v>206</v>
      </c>
      <c r="B6" s="442" t="str">
        <f>IF(ISBLANK(Interview!D12),"",Interview!D12)</f>
        <v/>
      </c>
      <c r="C6" s="441"/>
      <c r="L6" s="65" t="str">
        <f>B6</f>
        <v/>
      </c>
    </row>
    <row r="7" spans="1:31" s="22" customFormat="1" ht="13.95" customHeight="1" x14ac:dyDescent="0.3">
      <c r="A7" s="22" t="s">
        <v>207</v>
      </c>
      <c r="B7" s="442" t="str">
        <f>IF(ISBLANK(Interview!D13),"",Interview!D13)</f>
        <v/>
      </c>
      <c r="C7" s="441"/>
    </row>
    <row r="8" spans="1:31" s="22" customFormat="1" ht="13.95" customHeight="1" x14ac:dyDescent="0.3">
      <c r="A8" s="22" t="s">
        <v>39</v>
      </c>
      <c r="B8" s="442" t="str">
        <f>IF(ISBLANK(Interview!D14),"",Interview!D14)</f>
        <v/>
      </c>
      <c r="C8" s="441"/>
      <c r="L8" s="66"/>
      <c r="M8" s="66"/>
      <c r="N8" s="66"/>
      <c r="O8" s="443"/>
      <c r="P8" s="441"/>
      <c r="Q8" s="441"/>
      <c r="R8" s="441"/>
      <c r="S8" s="443"/>
      <c r="T8" s="441"/>
      <c r="U8" s="441"/>
      <c r="V8" s="441"/>
    </row>
    <row r="9" spans="1:31" s="22" customFormat="1" ht="13.95" customHeight="1" x14ac:dyDescent="0.3">
      <c r="L9" s="66"/>
      <c r="M9" s="66"/>
      <c r="N9" s="66"/>
      <c r="O9" s="443"/>
      <c r="P9" s="441"/>
      <c r="Q9" s="443"/>
      <c r="R9" s="441"/>
      <c r="S9" s="443"/>
      <c r="T9" s="441"/>
      <c r="U9" s="443"/>
      <c r="V9" s="441"/>
    </row>
    <row r="10" spans="1:31" s="22" customFormat="1" ht="15" customHeight="1" x14ac:dyDescent="0.3">
      <c r="A10" s="22" t="s">
        <v>208</v>
      </c>
      <c r="B10" s="25" t="s">
        <v>209</v>
      </c>
      <c r="I10" s="25" t="s">
        <v>210</v>
      </c>
      <c r="L10" s="67" t="s">
        <v>189</v>
      </c>
      <c r="M10" s="67"/>
      <c r="N10" s="67"/>
      <c r="O10" s="444"/>
      <c r="P10" s="445"/>
      <c r="Q10" s="444"/>
      <c r="R10" s="445"/>
      <c r="S10" s="444"/>
      <c r="T10" s="445"/>
      <c r="U10" s="444"/>
      <c r="V10" s="445"/>
    </row>
    <row r="11" spans="1:31" ht="13.95" customHeight="1" x14ac:dyDescent="0.3">
      <c r="A11" s="26" t="s">
        <v>211</v>
      </c>
      <c r="B11" s="27" t="s">
        <v>212</v>
      </c>
      <c r="C11" s="27" t="s">
        <v>200</v>
      </c>
      <c r="D11" s="28" t="s">
        <v>213</v>
      </c>
      <c r="E11" s="27" t="s">
        <v>201</v>
      </c>
      <c r="F11" s="28" t="s">
        <v>214</v>
      </c>
      <c r="G11" s="27" t="s">
        <v>202</v>
      </c>
      <c r="H11" s="28" t="s">
        <v>215</v>
      </c>
      <c r="I11" s="27" t="s">
        <v>203</v>
      </c>
      <c r="J11" s="68" t="s">
        <v>216</v>
      </c>
      <c r="K11" s="62" t="s">
        <v>217</v>
      </c>
      <c r="L11" s="69"/>
      <c r="M11" s="70"/>
      <c r="N11" s="70"/>
      <c r="O11" s="446" t="str">
        <f>C11</f>
        <v>フェーズ 1</v>
      </c>
      <c r="P11" s="447"/>
      <c r="Q11" s="446" t="str">
        <f>E11</f>
        <v>フェーズ 2</v>
      </c>
      <c r="R11" s="447"/>
      <c r="S11" s="446" t="str">
        <f>G11</f>
        <v>フェーズ 3</v>
      </c>
      <c r="T11" s="447"/>
      <c r="U11" s="446" t="str">
        <f>I11</f>
        <v>フェーズ 4</v>
      </c>
      <c r="V11" s="447"/>
      <c r="AA11" s="62" t="str">
        <f t="shared" ref="AA11:AA26" si="0">I11</f>
        <v>フェーズ 4</v>
      </c>
      <c r="AB11" s="62" t="str">
        <f t="shared" ref="AB11:AB26" si="1">G11</f>
        <v>フェーズ 3</v>
      </c>
      <c r="AC11" s="62" t="str">
        <f t="shared" ref="AC11:AC26" si="2">E11</f>
        <v>フェーズ 2</v>
      </c>
      <c r="AD11" s="62" t="str">
        <f t="shared" ref="AD11:AD26" si="3">C11</f>
        <v>フェーズ 1</v>
      </c>
      <c r="AE11" s="62" t="str">
        <f t="shared" ref="AE11:AE26" si="4">B11</f>
        <v>開始時点</v>
      </c>
    </row>
    <row r="12" spans="1:31" ht="15" customHeight="1" x14ac:dyDescent="0.3">
      <c r="A12" s="29" t="s">
        <v>43</v>
      </c>
      <c r="B12" s="30">
        <f ca="1">IF(ISNUMBER(Interview!$J$18),Interview!$J$18,SUM(LEFT(Interview!$J$18),".5"))</f>
        <v>0</v>
      </c>
      <c r="C12" s="31">
        <f ca="1">Roadmap!M18</f>
        <v>0</v>
      </c>
      <c r="D12" s="32">
        <f t="shared" ref="D12:D26" ca="1" si="5">C12</f>
        <v>0</v>
      </c>
      <c r="E12" s="31">
        <f ca="1">Roadmap!Q18</f>
        <v>0</v>
      </c>
      <c r="F12" s="32">
        <f t="shared" ref="F12:F26" ca="1" si="6">E12</f>
        <v>0</v>
      </c>
      <c r="G12" s="31">
        <f ca="1">Roadmap!U18</f>
        <v>0</v>
      </c>
      <c r="H12" s="33">
        <f t="shared" ref="H12:H26" ca="1" si="7">G12</f>
        <v>0</v>
      </c>
      <c r="I12" s="31">
        <f ca="1">Roadmap!Y18</f>
        <v>0</v>
      </c>
      <c r="J12" s="33">
        <f t="shared" ref="J12:J26" ca="1" si="8">I12</f>
        <v>0</v>
      </c>
      <c r="K12" s="71">
        <f t="shared" ref="K12:K26" ca="1" si="9">IFERROR(I12-B12,I12-LEFT(B12,1))</f>
        <v>0</v>
      </c>
      <c r="L12" s="70"/>
      <c r="M12" s="70"/>
      <c r="N12" s="70"/>
      <c r="O12" s="70"/>
      <c r="P12" s="70"/>
      <c r="Q12" s="70"/>
      <c r="R12" s="70"/>
      <c r="S12" s="70"/>
      <c r="T12" s="70"/>
      <c r="U12" s="70"/>
      <c r="V12" s="70"/>
      <c r="Z12" s="23" t="str">
        <f t="shared" ref="Z12:Z26" si="10">A12</f>
        <v>戦略と指標</v>
      </c>
      <c r="AA12" s="58">
        <f t="shared" ca="1" si="0"/>
        <v>0</v>
      </c>
      <c r="AB12" s="58">
        <f t="shared" ca="1" si="1"/>
        <v>0</v>
      </c>
      <c r="AC12" s="58">
        <f t="shared" ca="1" si="2"/>
        <v>0</v>
      </c>
      <c r="AD12" s="58">
        <f t="shared" ca="1" si="3"/>
        <v>0</v>
      </c>
      <c r="AE12" s="58">
        <f t="shared" ca="1" si="4"/>
        <v>0</v>
      </c>
    </row>
    <row r="13" spans="1:31" ht="15" customHeight="1" x14ac:dyDescent="0.3">
      <c r="A13" s="34" t="s">
        <v>55</v>
      </c>
      <c r="B13" s="30">
        <f ca="1">IF(ISNUMBER(Interview!$J$32),Interview!$J$32,SUM(LEFT(Interview!$J$32),".5"))</f>
        <v>0</v>
      </c>
      <c r="C13" s="35">
        <f ca="1">Roadmap!M27</f>
        <v>0</v>
      </c>
      <c r="D13" s="32">
        <f t="shared" ca="1" si="5"/>
        <v>0</v>
      </c>
      <c r="E13" s="35">
        <f ca="1">Roadmap!Q27</f>
        <v>0</v>
      </c>
      <c r="F13" s="32">
        <f t="shared" ca="1" si="6"/>
        <v>0</v>
      </c>
      <c r="G13" s="35">
        <f ca="1">Roadmap!U27</f>
        <v>0</v>
      </c>
      <c r="H13" s="32">
        <f t="shared" ca="1" si="7"/>
        <v>0</v>
      </c>
      <c r="I13" s="35">
        <f ca="1">Roadmap!Y27</f>
        <v>0</v>
      </c>
      <c r="J13" s="32">
        <f t="shared" ca="1" si="8"/>
        <v>0</v>
      </c>
      <c r="K13" s="71">
        <f t="shared" ca="1" si="9"/>
        <v>0</v>
      </c>
      <c r="L13" s="70"/>
      <c r="M13" s="70"/>
      <c r="N13" s="70"/>
      <c r="O13" s="70"/>
      <c r="P13" s="70"/>
      <c r="Q13" s="70"/>
      <c r="R13" s="70"/>
      <c r="S13" s="70"/>
      <c r="T13" s="70"/>
      <c r="U13" s="70"/>
      <c r="V13" s="70"/>
      <c r="Z13" s="23" t="str">
        <f t="shared" si="10"/>
        <v>ポリシーとコンプライアンス</v>
      </c>
      <c r="AA13" s="58">
        <f t="shared" ca="1" si="0"/>
        <v>0</v>
      </c>
      <c r="AB13" s="58">
        <f t="shared" ca="1" si="1"/>
        <v>0</v>
      </c>
      <c r="AC13" s="58">
        <f t="shared" ca="1" si="2"/>
        <v>0</v>
      </c>
      <c r="AD13" s="58">
        <f t="shared" ca="1" si="3"/>
        <v>0</v>
      </c>
      <c r="AE13" s="58">
        <f t="shared" ca="1" si="4"/>
        <v>0</v>
      </c>
    </row>
    <row r="14" spans="1:31" ht="15" customHeight="1" x14ac:dyDescent="0.3">
      <c r="A14" s="36" t="s">
        <v>64</v>
      </c>
      <c r="B14" s="37">
        <f ca="1">IF(ISNUMBER(Interview!$J$46),Interview!$J$46,SUM(LEFT(Interview!$J$46),".5"))</f>
        <v>0</v>
      </c>
      <c r="C14" s="35">
        <f ca="1">Roadmap!M36</f>
        <v>0</v>
      </c>
      <c r="D14" s="38">
        <f t="shared" ca="1" si="5"/>
        <v>0</v>
      </c>
      <c r="E14" s="35">
        <f ca="1">Roadmap!Q36</f>
        <v>0</v>
      </c>
      <c r="F14" s="38">
        <f t="shared" ca="1" si="6"/>
        <v>0</v>
      </c>
      <c r="G14" s="35">
        <f ca="1">Roadmap!U36</f>
        <v>0</v>
      </c>
      <c r="H14" s="38">
        <f t="shared" ca="1" si="7"/>
        <v>0</v>
      </c>
      <c r="I14" s="35">
        <f ca="1">Roadmap!Y36</f>
        <v>0</v>
      </c>
      <c r="J14" s="38">
        <f t="shared" ca="1" si="8"/>
        <v>0</v>
      </c>
      <c r="K14" s="71">
        <f t="shared" ca="1" si="9"/>
        <v>0</v>
      </c>
      <c r="L14" s="70"/>
      <c r="M14" s="70"/>
      <c r="N14" s="70"/>
      <c r="O14" s="70"/>
      <c r="P14" s="70"/>
      <c r="Q14" s="70"/>
      <c r="R14" s="70"/>
      <c r="S14" s="70"/>
      <c r="T14" s="70"/>
      <c r="U14" s="70"/>
      <c r="V14" s="70"/>
      <c r="Z14" s="23" t="str">
        <f t="shared" si="10"/>
        <v>教育とガイダンス</v>
      </c>
      <c r="AA14" s="58">
        <f t="shared" ca="1" si="0"/>
        <v>0</v>
      </c>
      <c r="AB14" s="58">
        <f t="shared" ca="1" si="1"/>
        <v>0</v>
      </c>
      <c r="AC14" s="58">
        <f t="shared" ca="1" si="2"/>
        <v>0</v>
      </c>
      <c r="AD14" s="58">
        <f t="shared" ca="1" si="3"/>
        <v>0</v>
      </c>
      <c r="AE14" s="58">
        <f t="shared" ca="1" si="4"/>
        <v>0</v>
      </c>
    </row>
    <row r="15" spans="1:31" ht="15" customHeight="1" x14ac:dyDescent="0.3">
      <c r="A15" s="39" t="s">
        <v>74</v>
      </c>
      <c r="B15" s="30">
        <f ca="1">IF(ISNUMBER(Interview!$J$61),Interview!$J$61,SUM(LEFT(Interview!$J$61),".5"))</f>
        <v>0</v>
      </c>
      <c r="C15" s="40">
        <f ca="1">Roadmap!M46</f>
        <v>0</v>
      </c>
      <c r="D15" s="41">
        <f t="shared" ca="1" si="5"/>
        <v>0</v>
      </c>
      <c r="E15" s="40">
        <f ca="1">Roadmap!Q46</f>
        <v>0</v>
      </c>
      <c r="F15" s="41">
        <f t="shared" ca="1" si="6"/>
        <v>0</v>
      </c>
      <c r="G15" s="40">
        <f ca="1">Roadmap!U46</f>
        <v>0</v>
      </c>
      <c r="H15" s="41">
        <f t="shared" ca="1" si="7"/>
        <v>0</v>
      </c>
      <c r="I15" s="40">
        <f ca="1">Roadmap!Y46</f>
        <v>0</v>
      </c>
      <c r="J15" s="41">
        <f t="shared" ca="1" si="8"/>
        <v>0</v>
      </c>
      <c r="K15" s="71">
        <f t="shared" ca="1" si="9"/>
        <v>0</v>
      </c>
      <c r="L15" s="70"/>
      <c r="M15" s="70"/>
      <c r="N15" s="70"/>
      <c r="O15" s="70"/>
      <c r="P15" s="70"/>
      <c r="Q15" s="70"/>
      <c r="R15" s="70"/>
      <c r="S15" s="70"/>
      <c r="T15" s="70"/>
      <c r="U15" s="70"/>
      <c r="V15" s="70"/>
      <c r="Z15" s="23" t="str">
        <f t="shared" si="10"/>
        <v>脅威の評価</v>
      </c>
      <c r="AA15" s="58">
        <f t="shared" ca="1" si="0"/>
        <v>0</v>
      </c>
      <c r="AB15" s="58">
        <f t="shared" ca="1" si="1"/>
        <v>0</v>
      </c>
      <c r="AC15" s="58">
        <f t="shared" ca="1" si="2"/>
        <v>0</v>
      </c>
      <c r="AD15" s="58">
        <f t="shared" ca="1" si="3"/>
        <v>0</v>
      </c>
      <c r="AE15" s="58">
        <f t="shared" ca="1" si="4"/>
        <v>0</v>
      </c>
    </row>
    <row r="16" spans="1:31" ht="15" customHeight="1" x14ac:dyDescent="0.3">
      <c r="A16" s="42" t="s">
        <v>83</v>
      </c>
      <c r="B16" s="30">
        <f ca="1">IF(ISNUMBER(Interview!$J75),Interview!$J$75,SUM(LEFT(Interview!$J$75),".5"))</f>
        <v>0</v>
      </c>
      <c r="C16" s="35">
        <f ca="1">Roadmap!M55</f>
        <v>0</v>
      </c>
      <c r="D16" s="32">
        <f t="shared" ca="1" si="5"/>
        <v>0</v>
      </c>
      <c r="E16" s="35">
        <f ca="1">Roadmap!Q55</f>
        <v>0</v>
      </c>
      <c r="F16" s="32">
        <f t="shared" ca="1" si="6"/>
        <v>0</v>
      </c>
      <c r="G16" s="35">
        <f ca="1">Roadmap!U55</f>
        <v>0</v>
      </c>
      <c r="H16" s="32">
        <f t="shared" ca="1" si="7"/>
        <v>0</v>
      </c>
      <c r="I16" s="35">
        <f ca="1">Roadmap!Y55</f>
        <v>0</v>
      </c>
      <c r="J16" s="32">
        <f t="shared" ca="1" si="8"/>
        <v>0</v>
      </c>
      <c r="K16" s="71">
        <f t="shared" ca="1" si="9"/>
        <v>0</v>
      </c>
      <c r="L16" s="70"/>
      <c r="M16" s="70"/>
      <c r="N16" s="70"/>
      <c r="O16" s="70"/>
      <c r="P16" s="70"/>
      <c r="Q16" s="70"/>
      <c r="R16" s="70"/>
      <c r="S16" s="70"/>
      <c r="T16" s="70"/>
      <c r="U16" s="70"/>
      <c r="V16" s="70"/>
      <c r="Z16" s="23" t="str">
        <f t="shared" si="10"/>
        <v>セキュリティ要件</v>
      </c>
      <c r="AA16" s="58">
        <f t="shared" ca="1" si="0"/>
        <v>0</v>
      </c>
      <c r="AB16" s="58">
        <f t="shared" ca="1" si="1"/>
        <v>0</v>
      </c>
      <c r="AC16" s="58">
        <f t="shared" ca="1" si="2"/>
        <v>0</v>
      </c>
      <c r="AD16" s="58">
        <f t="shared" ca="1" si="3"/>
        <v>0</v>
      </c>
      <c r="AE16" s="58">
        <f t="shared" ca="1" si="4"/>
        <v>0</v>
      </c>
    </row>
    <row r="17" spans="1:31" x14ac:dyDescent="0.3">
      <c r="A17" s="43" t="s">
        <v>92</v>
      </c>
      <c r="B17" s="37">
        <f ca="1">IF(ISNUMBER(Interview!$J$89),Interview!$J$89,SUM(LEFT(Interview!$J$89),".5"))</f>
        <v>0</v>
      </c>
      <c r="C17" s="35">
        <f ca="1">Roadmap!M64</f>
        <v>0</v>
      </c>
      <c r="D17" s="38">
        <f t="shared" ca="1" si="5"/>
        <v>0</v>
      </c>
      <c r="E17" s="35">
        <f ca="1">Roadmap!Q64</f>
        <v>0</v>
      </c>
      <c r="F17" s="38">
        <f t="shared" ca="1" si="6"/>
        <v>0</v>
      </c>
      <c r="G17" s="35">
        <f ca="1">Roadmap!U64</f>
        <v>0</v>
      </c>
      <c r="H17" s="38">
        <f t="shared" ca="1" si="7"/>
        <v>0</v>
      </c>
      <c r="I17" s="35">
        <f ca="1">Roadmap!Y64</f>
        <v>0</v>
      </c>
      <c r="J17" s="38">
        <f t="shared" ca="1" si="8"/>
        <v>0</v>
      </c>
      <c r="K17" s="71">
        <f t="shared" ca="1" si="9"/>
        <v>0</v>
      </c>
      <c r="L17" s="70" t="str">
        <f>A12</f>
        <v>戦略と指標</v>
      </c>
      <c r="M17" s="70"/>
      <c r="N17" s="70"/>
      <c r="O17" s="70"/>
      <c r="P17" s="70"/>
      <c r="Q17" s="70"/>
      <c r="R17" s="70"/>
      <c r="S17" s="70"/>
      <c r="T17" s="70"/>
      <c r="U17" s="70"/>
      <c r="V17" s="70"/>
      <c r="Z17" s="23" t="str">
        <f t="shared" si="10"/>
        <v>安全なアーキテクチャ</v>
      </c>
      <c r="AA17" s="58">
        <f t="shared" ca="1" si="0"/>
        <v>0</v>
      </c>
      <c r="AB17" s="58">
        <f t="shared" ca="1" si="1"/>
        <v>0</v>
      </c>
      <c r="AC17" s="58">
        <f t="shared" ca="1" si="2"/>
        <v>0</v>
      </c>
      <c r="AD17" s="58">
        <f t="shared" ca="1" si="3"/>
        <v>0</v>
      </c>
      <c r="AE17" s="58">
        <f t="shared" ca="1" si="4"/>
        <v>0</v>
      </c>
    </row>
    <row r="18" spans="1:31" x14ac:dyDescent="0.3">
      <c r="A18" s="44" t="s">
        <v>102</v>
      </c>
      <c r="B18" s="45">
        <f ca="1">IF(ISNUMBER(Interview!$J$104),Interview!$J$104,SUM(LEFT(Interview!$J$104),".5"))</f>
        <v>0</v>
      </c>
      <c r="C18" s="46">
        <f ca="1">Roadmap!M74</f>
        <v>0</v>
      </c>
      <c r="D18" s="32">
        <f t="shared" ca="1" si="5"/>
        <v>0</v>
      </c>
      <c r="E18" s="46">
        <f ca="1">Roadmap!Q74</f>
        <v>0</v>
      </c>
      <c r="F18" s="32">
        <f t="shared" ca="1" si="6"/>
        <v>0</v>
      </c>
      <c r="G18" s="46">
        <f ca="1">Roadmap!U74</f>
        <v>0</v>
      </c>
      <c r="H18" s="32">
        <f t="shared" ca="1" si="7"/>
        <v>0</v>
      </c>
      <c r="I18" s="46">
        <f ca="1">Roadmap!Y74</f>
        <v>0</v>
      </c>
      <c r="J18" s="32">
        <f t="shared" ca="1" si="8"/>
        <v>0</v>
      </c>
      <c r="K18" s="71">
        <f t="shared" ca="1" si="9"/>
        <v>0</v>
      </c>
      <c r="L18" s="70"/>
      <c r="M18" s="70"/>
      <c r="N18" s="70"/>
      <c r="O18" s="70"/>
      <c r="P18" s="70"/>
      <c r="Q18" s="70"/>
      <c r="R18" s="70"/>
      <c r="S18" s="70"/>
      <c r="T18" s="70"/>
      <c r="U18" s="70"/>
      <c r="V18" s="70"/>
      <c r="Z18" s="23" t="str">
        <f t="shared" si="10"/>
        <v>安全なビルド</v>
      </c>
      <c r="AA18" s="58">
        <f t="shared" ca="1" si="0"/>
        <v>0</v>
      </c>
      <c r="AB18" s="58">
        <f t="shared" ca="1" si="1"/>
        <v>0</v>
      </c>
      <c r="AC18" s="58">
        <f t="shared" ca="1" si="2"/>
        <v>0</v>
      </c>
      <c r="AD18" s="58">
        <f t="shared" ca="1" si="3"/>
        <v>0</v>
      </c>
      <c r="AE18" s="58">
        <f t="shared" ca="1" si="4"/>
        <v>0</v>
      </c>
    </row>
    <row r="19" spans="1:31" x14ac:dyDescent="0.3">
      <c r="A19" s="44" t="s">
        <v>111</v>
      </c>
      <c r="B19" s="45">
        <f ca="1">IF(ISNUMBER(Interview!$J$118),Interview!$J$118,SUM(LEFT(Interview!$J$118),".5"))</f>
        <v>0</v>
      </c>
      <c r="C19" s="35">
        <f ca="1">Roadmap!M83</f>
        <v>0</v>
      </c>
      <c r="D19" s="32">
        <f t="shared" ca="1" si="5"/>
        <v>0</v>
      </c>
      <c r="E19" s="35">
        <f ca="1">Roadmap!Q83</f>
        <v>0</v>
      </c>
      <c r="F19" s="32">
        <f t="shared" ca="1" si="6"/>
        <v>0</v>
      </c>
      <c r="G19" s="35">
        <f ca="1">Roadmap!U83</f>
        <v>0</v>
      </c>
      <c r="H19" s="32">
        <f t="shared" ca="1" si="7"/>
        <v>0</v>
      </c>
      <c r="I19" s="35">
        <f ca="1">Roadmap!Y83</f>
        <v>0</v>
      </c>
      <c r="J19" s="32">
        <f t="shared" ca="1" si="8"/>
        <v>0</v>
      </c>
      <c r="K19" s="71">
        <f t="shared" ca="1" si="9"/>
        <v>0</v>
      </c>
      <c r="L19" s="70"/>
      <c r="M19" s="70"/>
      <c r="N19" s="70"/>
      <c r="O19" s="70"/>
      <c r="P19" s="70"/>
      <c r="Q19" s="70"/>
      <c r="R19" s="70"/>
      <c r="S19" s="70"/>
      <c r="T19" s="70"/>
      <c r="U19" s="70"/>
      <c r="V19" s="70"/>
      <c r="Z19" s="23" t="str">
        <f t="shared" si="10"/>
        <v>安全なデプロイ</v>
      </c>
      <c r="AA19" s="58">
        <f t="shared" ca="1" si="0"/>
        <v>0</v>
      </c>
      <c r="AB19" s="58">
        <f t="shared" ca="1" si="1"/>
        <v>0</v>
      </c>
      <c r="AC19" s="58">
        <f t="shared" ca="1" si="2"/>
        <v>0</v>
      </c>
      <c r="AD19" s="58">
        <f t="shared" ca="1" si="3"/>
        <v>0</v>
      </c>
      <c r="AE19" s="58">
        <f t="shared" ca="1" si="4"/>
        <v>0</v>
      </c>
    </row>
    <row r="20" spans="1:31" x14ac:dyDescent="0.3">
      <c r="A20" s="44" t="s">
        <v>120</v>
      </c>
      <c r="B20" s="45">
        <f ca="1">IF(ISNUMBER(Interview!$J$132),Interview!$J$132,SUM(LEFT(Interview!$J$132),".5"))</f>
        <v>0</v>
      </c>
      <c r="C20" s="35">
        <f ca="1">Roadmap!M92</f>
        <v>0</v>
      </c>
      <c r="D20" s="32">
        <f t="shared" ca="1" si="5"/>
        <v>0</v>
      </c>
      <c r="E20" s="35">
        <f ca="1">Roadmap!Q92</f>
        <v>0</v>
      </c>
      <c r="F20" s="32">
        <f t="shared" ca="1" si="6"/>
        <v>0</v>
      </c>
      <c r="G20" s="35">
        <f ca="1">Roadmap!U92</f>
        <v>0</v>
      </c>
      <c r="H20" s="32">
        <f t="shared" ca="1" si="7"/>
        <v>0</v>
      </c>
      <c r="I20" s="35">
        <f ca="1">Roadmap!Y92</f>
        <v>0</v>
      </c>
      <c r="J20" s="32">
        <f t="shared" ca="1" si="8"/>
        <v>0</v>
      </c>
      <c r="K20" s="71">
        <f t="shared" ca="1" si="9"/>
        <v>0</v>
      </c>
      <c r="L20" s="70"/>
      <c r="M20" s="70"/>
      <c r="N20" s="70"/>
      <c r="O20" s="70"/>
      <c r="P20" s="70"/>
      <c r="Q20" s="70"/>
      <c r="R20" s="70"/>
      <c r="S20" s="70"/>
      <c r="T20" s="70"/>
      <c r="U20" s="70"/>
      <c r="V20" s="70"/>
      <c r="Z20" s="23" t="str">
        <f t="shared" si="10"/>
        <v>不具合の管理</v>
      </c>
      <c r="AA20" s="58">
        <f t="shared" ca="1" si="0"/>
        <v>0</v>
      </c>
      <c r="AB20" s="58">
        <f t="shared" ca="1" si="1"/>
        <v>0</v>
      </c>
      <c r="AC20" s="58">
        <f t="shared" ca="1" si="2"/>
        <v>0</v>
      </c>
      <c r="AD20" s="58">
        <f t="shared" ca="1" si="3"/>
        <v>0</v>
      </c>
      <c r="AE20" s="58">
        <f t="shared" ca="1" si="4"/>
        <v>0</v>
      </c>
    </row>
    <row r="21" spans="1:31" x14ac:dyDescent="0.3">
      <c r="A21" s="47" t="s">
        <v>130</v>
      </c>
      <c r="B21" s="48">
        <f ca="1">IF(ISNUMBER(Interview!$J$147),Interview!$J$147,SUM(LEFT(Interview!$J$147),".5"))</f>
        <v>0</v>
      </c>
      <c r="C21" s="46">
        <f ca="1">Roadmap!M102</f>
        <v>0</v>
      </c>
      <c r="D21" s="41">
        <f t="shared" ca="1" si="5"/>
        <v>0</v>
      </c>
      <c r="E21" s="46">
        <f ca="1">Roadmap!Q102</f>
        <v>0</v>
      </c>
      <c r="F21" s="41">
        <f t="shared" ca="1" si="6"/>
        <v>0</v>
      </c>
      <c r="G21" s="46">
        <f ca="1">Roadmap!U102</f>
        <v>0</v>
      </c>
      <c r="H21" s="41">
        <f t="shared" ca="1" si="7"/>
        <v>0</v>
      </c>
      <c r="I21" s="46">
        <f ca="1">Roadmap!Y102</f>
        <v>0</v>
      </c>
      <c r="J21" s="41">
        <f t="shared" ca="1" si="8"/>
        <v>0</v>
      </c>
      <c r="K21" s="71">
        <f t="shared" ca="1" si="9"/>
        <v>0</v>
      </c>
      <c r="L21" s="70"/>
      <c r="M21" s="70"/>
      <c r="N21" s="70"/>
      <c r="O21" s="70"/>
      <c r="P21" s="70"/>
      <c r="Q21" s="70"/>
      <c r="R21" s="70"/>
      <c r="S21" s="70"/>
      <c r="T21" s="70"/>
      <c r="U21" s="70"/>
      <c r="V21" s="70"/>
      <c r="Z21" s="23" t="str">
        <f t="shared" si="10"/>
        <v>アーキテクチャの評価</v>
      </c>
      <c r="AA21" s="58">
        <f t="shared" ca="1" si="0"/>
        <v>0</v>
      </c>
      <c r="AB21" s="58">
        <f t="shared" ca="1" si="1"/>
        <v>0</v>
      </c>
      <c r="AC21" s="58">
        <f t="shared" ca="1" si="2"/>
        <v>0</v>
      </c>
      <c r="AD21" s="58">
        <f t="shared" ca="1" si="3"/>
        <v>0</v>
      </c>
      <c r="AE21" s="58">
        <f t="shared" ca="1" si="4"/>
        <v>0</v>
      </c>
    </row>
    <row r="22" spans="1:31" x14ac:dyDescent="0.3">
      <c r="A22" s="49" t="s">
        <v>139</v>
      </c>
      <c r="B22" s="30">
        <f ca="1">IF(ISNUMBER(Interview!$J$161),Interview!$J$161,SUM(LEFT(Interview!$J$161),".5"))</f>
        <v>0</v>
      </c>
      <c r="C22" s="35">
        <f ca="1">Roadmap!M111</f>
        <v>0</v>
      </c>
      <c r="D22" s="32">
        <f t="shared" ca="1" si="5"/>
        <v>0</v>
      </c>
      <c r="E22" s="35">
        <f ca="1">Roadmap!Q111</f>
        <v>0</v>
      </c>
      <c r="F22" s="32">
        <f t="shared" ca="1" si="6"/>
        <v>0</v>
      </c>
      <c r="G22" s="35">
        <f ca="1">Roadmap!U111</f>
        <v>0</v>
      </c>
      <c r="H22" s="32">
        <f t="shared" ca="1" si="7"/>
        <v>0</v>
      </c>
      <c r="I22" s="35">
        <f ca="1">Roadmap!Y111</f>
        <v>0</v>
      </c>
      <c r="J22" s="32">
        <f t="shared" ca="1" si="8"/>
        <v>0</v>
      </c>
      <c r="K22" s="71">
        <f t="shared" ca="1" si="9"/>
        <v>0</v>
      </c>
      <c r="L22" s="70"/>
      <c r="M22" s="70"/>
      <c r="N22" s="70"/>
      <c r="O22" s="70"/>
      <c r="P22" s="70"/>
      <c r="Q22" s="70"/>
      <c r="R22" s="70"/>
      <c r="S22" s="70"/>
      <c r="T22" s="70"/>
      <c r="U22" s="70"/>
      <c r="V22" s="70"/>
      <c r="Z22" s="23" t="str">
        <f t="shared" si="10"/>
        <v>要件のテスト</v>
      </c>
      <c r="AA22" s="58">
        <f t="shared" ca="1" si="0"/>
        <v>0</v>
      </c>
      <c r="AB22" s="58">
        <f t="shared" ca="1" si="1"/>
        <v>0</v>
      </c>
      <c r="AC22" s="58">
        <f t="shared" ca="1" si="2"/>
        <v>0</v>
      </c>
      <c r="AD22" s="58">
        <f t="shared" ca="1" si="3"/>
        <v>0</v>
      </c>
      <c r="AE22" s="58">
        <f t="shared" ca="1" si="4"/>
        <v>0</v>
      </c>
    </row>
    <row r="23" spans="1:31" x14ac:dyDescent="0.3">
      <c r="A23" s="50" t="s">
        <v>148</v>
      </c>
      <c r="B23" s="37">
        <f ca="1">IF(ISNUMBER(Interview!$J$175),Interview!$J$175,SUM(LEFT(Interview!$J$175),".5"))</f>
        <v>0</v>
      </c>
      <c r="C23" s="35">
        <f ca="1">Roadmap!M120</f>
        <v>0</v>
      </c>
      <c r="D23" s="38">
        <f t="shared" ca="1" si="5"/>
        <v>0</v>
      </c>
      <c r="E23" s="35">
        <f ca="1">Roadmap!Q120</f>
        <v>0</v>
      </c>
      <c r="F23" s="38">
        <f t="shared" ca="1" si="6"/>
        <v>0</v>
      </c>
      <c r="G23" s="35">
        <f ca="1">Roadmap!U120</f>
        <v>0</v>
      </c>
      <c r="H23" s="38">
        <f t="shared" ca="1" si="7"/>
        <v>0</v>
      </c>
      <c r="I23" s="35">
        <f ca="1">Roadmap!Y120</f>
        <v>0</v>
      </c>
      <c r="J23" s="38">
        <f t="shared" ca="1" si="8"/>
        <v>0</v>
      </c>
      <c r="K23" s="71">
        <f t="shared" ca="1" si="9"/>
        <v>0</v>
      </c>
      <c r="L23" s="70"/>
      <c r="M23" s="70"/>
      <c r="N23" s="70"/>
      <c r="O23" s="70"/>
      <c r="P23" s="70"/>
      <c r="Q23" s="70"/>
      <c r="R23" s="70"/>
      <c r="S23" s="70"/>
      <c r="T23" s="70"/>
      <c r="U23" s="70"/>
      <c r="V23" s="70"/>
      <c r="Z23" s="23" t="str">
        <f t="shared" si="10"/>
        <v>セキュリティテスト</v>
      </c>
      <c r="AA23" s="58">
        <f t="shared" ca="1" si="0"/>
        <v>0</v>
      </c>
      <c r="AB23" s="58">
        <f t="shared" ca="1" si="1"/>
        <v>0</v>
      </c>
      <c r="AC23" s="58">
        <f t="shared" ca="1" si="2"/>
        <v>0</v>
      </c>
      <c r="AD23" s="58">
        <f t="shared" ca="1" si="3"/>
        <v>0</v>
      </c>
      <c r="AE23" s="58">
        <f t="shared" ca="1" si="4"/>
        <v>0</v>
      </c>
    </row>
    <row r="24" spans="1:31" x14ac:dyDescent="0.3">
      <c r="A24" s="51" t="s">
        <v>158</v>
      </c>
      <c r="B24" s="30">
        <f ca="1">IF(ISNUMBER(Interview!$J$190),Interview!$J$190,SUM(LEFT(Interview!$J$190),".5"))</f>
        <v>0</v>
      </c>
      <c r="C24" s="40">
        <f ca="1">Roadmap!M130</f>
        <v>0</v>
      </c>
      <c r="D24" s="41">
        <f t="shared" ca="1" si="5"/>
        <v>0</v>
      </c>
      <c r="E24" s="40">
        <f ca="1">Roadmap!Q130</f>
        <v>0</v>
      </c>
      <c r="F24" s="41">
        <f t="shared" ca="1" si="6"/>
        <v>0</v>
      </c>
      <c r="G24" s="40">
        <f ca="1">Roadmap!U130</f>
        <v>0</v>
      </c>
      <c r="H24" s="41">
        <f t="shared" ca="1" si="7"/>
        <v>0</v>
      </c>
      <c r="I24" s="40">
        <f ca="1">Roadmap!Y130</f>
        <v>0</v>
      </c>
      <c r="J24" s="41">
        <f t="shared" ca="1" si="8"/>
        <v>0</v>
      </c>
      <c r="K24" s="71">
        <f t="shared" ca="1" si="9"/>
        <v>0</v>
      </c>
      <c r="L24" s="70"/>
      <c r="M24" s="70"/>
      <c r="N24" s="70"/>
      <c r="O24" s="70"/>
      <c r="P24" s="70"/>
      <c r="Q24" s="70"/>
      <c r="R24" s="70"/>
      <c r="S24" s="70"/>
      <c r="T24" s="70"/>
      <c r="U24" s="70"/>
      <c r="V24" s="70"/>
      <c r="Z24" s="23" t="str">
        <f t="shared" si="10"/>
        <v>インシデントの管理</v>
      </c>
      <c r="AA24" s="58">
        <f t="shared" ca="1" si="0"/>
        <v>0</v>
      </c>
      <c r="AB24" s="58">
        <f t="shared" ca="1" si="1"/>
        <v>0</v>
      </c>
      <c r="AC24" s="58">
        <f t="shared" ca="1" si="2"/>
        <v>0</v>
      </c>
      <c r="AD24" s="58">
        <f t="shared" ca="1" si="3"/>
        <v>0</v>
      </c>
      <c r="AE24" s="58">
        <f t="shared" ca="1" si="4"/>
        <v>0</v>
      </c>
    </row>
    <row r="25" spans="1:31" x14ac:dyDescent="0.3">
      <c r="A25" s="52" t="s">
        <v>167</v>
      </c>
      <c r="B25" s="30">
        <f ca="1">IF(ISNUMBER(Interview!$J$204),Interview!$J$204,SUM(LEFT(Interview!$J$204),".5"))</f>
        <v>0</v>
      </c>
      <c r="C25" s="35">
        <f ca="1">Roadmap!M139</f>
        <v>0</v>
      </c>
      <c r="D25" s="32">
        <f t="shared" ca="1" si="5"/>
        <v>0</v>
      </c>
      <c r="E25" s="35">
        <f ca="1">Roadmap!Q139</f>
        <v>0</v>
      </c>
      <c r="F25" s="32">
        <f t="shared" ca="1" si="6"/>
        <v>0</v>
      </c>
      <c r="G25" s="35">
        <f ca="1">Roadmap!U139</f>
        <v>0</v>
      </c>
      <c r="H25" s="32">
        <f t="shared" ca="1" si="7"/>
        <v>0</v>
      </c>
      <c r="I25" s="35">
        <f ca="1">Roadmap!Y139</f>
        <v>0</v>
      </c>
      <c r="J25" s="32">
        <f t="shared" ca="1" si="8"/>
        <v>0</v>
      </c>
      <c r="K25" s="71">
        <f t="shared" ca="1" si="9"/>
        <v>0</v>
      </c>
      <c r="L25" s="70"/>
      <c r="M25" s="70"/>
      <c r="N25" s="70"/>
      <c r="O25" s="70"/>
      <c r="P25" s="70"/>
      <c r="Q25" s="70"/>
      <c r="R25" s="70"/>
      <c r="S25" s="70"/>
      <c r="T25" s="70"/>
      <c r="U25" s="70"/>
      <c r="V25" s="70"/>
      <c r="Z25" s="23" t="str">
        <f t="shared" si="10"/>
        <v>環境の管理</v>
      </c>
      <c r="AA25" s="58">
        <f t="shared" ca="1" si="0"/>
        <v>0</v>
      </c>
      <c r="AB25" s="58">
        <f t="shared" ca="1" si="1"/>
        <v>0</v>
      </c>
      <c r="AC25" s="58">
        <f t="shared" ca="1" si="2"/>
        <v>0</v>
      </c>
      <c r="AD25" s="58">
        <f t="shared" ca="1" si="3"/>
        <v>0</v>
      </c>
      <c r="AE25" s="58">
        <f t="shared" ca="1" si="4"/>
        <v>0</v>
      </c>
    </row>
    <row r="26" spans="1:31" ht="13.95" customHeight="1" x14ac:dyDescent="0.3">
      <c r="A26" s="53" t="s">
        <v>176</v>
      </c>
      <c r="B26" s="54">
        <f ca="1">IF(ISNUMBER(Interview!$J$218),Interview!$J$218,SUM(LEFT(Interview!$J$218),".5"))</f>
        <v>0</v>
      </c>
      <c r="C26" s="55">
        <f ca="1">Roadmap!M148</f>
        <v>0</v>
      </c>
      <c r="D26" s="56">
        <f t="shared" ca="1" si="5"/>
        <v>0</v>
      </c>
      <c r="E26" s="55">
        <f ca="1">Roadmap!Q148</f>
        <v>0</v>
      </c>
      <c r="F26" s="56">
        <f t="shared" ca="1" si="6"/>
        <v>0</v>
      </c>
      <c r="G26" s="55">
        <f ca="1">Roadmap!U148</f>
        <v>0</v>
      </c>
      <c r="H26" s="56">
        <f t="shared" ca="1" si="7"/>
        <v>0</v>
      </c>
      <c r="I26" s="55">
        <f ca="1">Roadmap!Y148</f>
        <v>0</v>
      </c>
      <c r="J26" s="56">
        <f t="shared" ca="1" si="8"/>
        <v>0</v>
      </c>
      <c r="K26" s="71">
        <f t="shared" ca="1" si="9"/>
        <v>0</v>
      </c>
      <c r="L26" s="70"/>
      <c r="M26" s="70"/>
      <c r="N26" s="70"/>
      <c r="O26" s="70"/>
      <c r="P26" s="70"/>
      <c r="Q26" s="70"/>
      <c r="R26" s="70"/>
      <c r="S26" s="70"/>
      <c r="T26" s="70"/>
      <c r="U26" s="70"/>
      <c r="V26" s="70"/>
      <c r="Z26" s="23" t="str">
        <f t="shared" si="10"/>
        <v>運用上の管理</v>
      </c>
      <c r="AA26" s="58">
        <f t="shared" ca="1" si="0"/>
        <v>0</v>
      </c>
      <c r="AB26" s="58">
        <f t="shared" ca="1" si="1"/>
        <v>0</v>
      </c>
      <c r="AC26" s="58">
        <f t="shared" ca="1" si="2"/>
        <v>0</v>
      </c>
      <c r="AD26" s="58">
        <f t="shared" ca="1" si="3"/>
        <v>0</v>
      </c>
      <c r="AE26" s="58">
        <f t="shared" ca="1" si="4"/>
        <v>0</v>
      </c>
    </row>
    <row r="27" spans="1:31" x14ac:dyDescent="0.3">
      <c r="L27" s="70" t="str">
        <f>A13</f>
        <v>ポリシーとコンプライアンス</v>
      </c>
      <c r="M27" s="70"/>
      <c r="N27" s="70"/>
      <c r="O27" s="70"/>
      <c r="P27" s="70"/>
      <c r="Q27" s="70"/>
      <c r="R27" s="70"/>
      <c r="S27" s="70"/>
      <c r="T27" s="70"/>
      <c r="U27" s="70"/>
      <c r="V27" s="70"/>
    </row>
    <row r="28" spans="1:31" x14ac:dyDescent="0.3">
      <c r="B28" s="57" t="s">
        <v>218</v>
      </c>
      <c r="C28" s="58">
        <f ca="1">SUM(C12:C26)-SUM(B12:B26)</f>
        <v>0</v>
      </c>
      <c r="D28" s="58"/>
      <c r="E28" s="58">
        <f ca="1">SUM(E12:E26)-SUM(C12:C26)</f>
        <v>0</v>
      </c>
      <c r="F28" s="58"/>
      <c r="G28" s="58">
        <f ca="1">SUM(G12:G26)-SUM(E12:E26)</f>
        <v>0</v>
      </c>
      <c r="H28" s="58"/>
      <c r="I28" s="58">
        <f ca="1">SUM(I12:I26)-SUM(G12:G26)</f>
        <v>0</v>
      </c>
      <c r="J28" s="58"/>
      <c r="K28" s="71">
        <f ca="1">SUM(K12:K26)</f>
        <v>0</v>
      </c>
      <c r="L28" s="70"/>
      <c r="M28" s="70"/>
      <c r="N28" s="70"/>
      <c r="O28" s="70"/>
      <c r="P28" s="70"/>
      <c r="Q28" s="70"/>
      <c r="R28" s="70"/>
      <c r="S28" s="70"/>
      <c r="T28" s="70"/>
      <c r="U28" s="70"/>
      <c r="V28" s="70"/>
    </row>
    <row r="29" spans="1:31" x14ac:dyDescent="0.3">
      <c r="B29" s="57"/>
      <c r="C29" s="59">
        <f ca="1">IFERROR(C28/$K$28,0)</f>
        <v>0</v>
      </c>
      <c r="E29" s="59">
        <f ca="1">IFERROR(E28/$K$28,0)</f>
        <v>0</v>
      </c>
      <c r="G29" s="59">
        <f ca="1">IFERROR(G28/$K$28,0)</f>
        <v>0</v>
      </c>
      <c r="I29" s="59">
        <f ca="1">IFERROR(I28/$K$28,0)</f>
        <v>0</v>
      </c>
      <c r="K29" s="72">
        <f ca="1">1-K28/24</f>
        <v>1</v>
      </c>
      <c r="L29" s="70"/>
      <c r="M29" s="70"/>
      <c r="N29" s="70"/>
      <c r="O29" s="70"/>
      <c r="P29" s="70"/>
      <c r="Q29" s="70"/>
      <c r="R29" s="70"/>
      <c r="S29" s="70"/>
      <c r="T29" s="70"/>
      <c r="U29" s="70"/>
      <c r="V29" s="70"/>
    </row>
    <row r="30" spans="1:31" x14ac:dyDescent="0.3">
      <c r="B30" s="57"/>
      <c r="L30" s="70"/>
      <c r="M30" s="70"/>
      <c r="N30" s="70"/>
      <c r="O30" s="70"/>
      <c r="P30" s="70"/>
      <c r="Q30" s="70"/>
      <c r="R30" s="70"/>
      <c r="S30" s="70"/>
      <c r="T30" s="70"/>
      <c r="U30" s="70"/>
      <c r="V30" s="70"/>
    </row>
    <row r="31" spans="1:31" ht="13.95" customHeight="1" x14ac:dyDescent="0.3">
      <c r="L31" s="70"/>
      <c r="M31" s="70"/>
      <c r="N31" s="70"/>
      <c r="O31" s="70"/>
      <c r="P31" s="70"/>
      <c r="Q31" s="70"/>
      <c r="R31" s="70"/>
      <c r="S31" s="70"/>
      <c r="T31" s="70"/>
      <c r="U31" s="70"/>
      <c r="V31" s="70"/>
    </row>
    <row r="32" spans="1:31" x14ac:dyDescent="0.3">
      <c r="A32" s="60" t="s">
        <v>219</v>
      </c>
      <c r="B32" s="61">
        <v>0</v>
      </c>
      <c r="L32" s="70"/>
      <c r="M32" s="70"/>
      <c r="N32" s="70"/>
      <c r="O32" s="70"/>
      <c r="P32" s="70"/>
      <c r="Q32" s="70"/>
      <c r="R32" s="70"/>
      <c r="S32" s="70"/>
      <c r="T32" s="70"/>
      <c r="U32" s="70"/>
      <c r="V32" s="70"/>
    </row>
    <row r="33" spans="1:22" x14ac:dyDescent="0.3">
      <c r="B33" s="62">
        <v>0.5</v>
      </c>
      <c r="L33" s="70"/>
      <c r="M33" s="70"/>
      <c r="N33" s="70"/>
      <c r="O33" s="70"/>
      <c r="P33" s="70"/>
      <c r="Q33" s="70"/>
      <c r="R33" s="70"/>
      <c r="S33" s="70"/>
      <c r="T33" s="70"/>
      <c r="U33" s="70"/>
      <c r="V33" s="70"/>
    </row>
    <row r="34" spans="1:22" x14ac:dyDescent="0.3">
      <c r="B34" s="62">
        <v>1</v>
      </c>
      <c r="L34" s="70" t="str">
        <f>A14</f>
        <v>教育とガイダンス</v>
      </c>
      <c r="M34" s="70"/>
      <c r="N34" s="70"/>
      <c r="O34" s="70"/>
      <c r="P34" s="70"/>
      <c r="Q34" s="70"/>
      <c r="R34" s="70"/>
      <c r="S34" s="70"/>
      <c r="T34" s="70"/>
      <c r="U34" s="70"/>
      <c r="V34" s="70"/>
    </row>
    <row r="35" spans="1:22" x14ac:dyDescent="0.3">
      <c r="B35" s="62">
        <v>1.5</v>
      </c>
      <c r="L35" s="70"/>
      <c r="M35" s="70"/>
      <c r="N35" s="70"/>
      <c r="O35" s="70"/>
      <c r="P35" s="70"/>
      <c r="Q35" s="70"/>
      <c r="R35" s="70"/>
      <c r="S35" s="70"/>
      <c r="T35" s="70"/>
      <c r="U35" s="70"/>
      <c r="V35" s="70"/>
    </row>
    <row r="36" spans="1:22" x14ac:dyDescent="0.3">
      <c r="B36" s="62">
        <v>2</v>
      </c>
      <c r="L36" s="70"/>
      <c r="M36" s="70"/>
      <c r="N36" s="70"/>
      <c r="O36" s="70"/>
      <c r="P36" s="70"/>
      <c r="Q36" s="70"/>
      <c r="R36" s="70"/>
      <c r="S36" s="70"/>
      <c r="T36" s="70"/>
      <c r="U36" s="70"/>
      <c r="V36" s="70"/>
    </row>
    <row r="37" spans="1:22" x14ac:dyDescent="0.3">
      <c r="B37" s="62">
        <v>2.5</v>
      </c>
      <c r="L37" s="70"/>
      <c r="M37" s="70"/>
      <c r="N37" s="70"/>
      <c r="O37" s="70"/>
      <c r="P37" s="70"/>
      <c r="Q37" s="70"/>
      <c r="R37" s="70"/>
      <c r="S37" s="70"/>
      <c r="T37" s="70"/>
      <c r="U37" s="70"/>
      <c r="V37" s="70"/>
    </row>
    <row r="38" spans="1:22" ht="13.95" customHeight="1" x14ac:dyDescent="0.3">
      <c r="A38" s="63"/>
      <c r="B38" s="64">
        <v>3</v>
      </c>
      <c r="L38" s="70"/>
      <c r="M38" s="70"/>
      <c r="N38" s="70"/>
      <c r="O38" s="70"/>
      <c r="P38" s="70"/>
      <c r="Q38" s="70"/>
      <c r="R38" s="70"/>
      <c r="S38" s="70"/>
      <c r="T38" s="70"/>
      <c r="U38" s="70"/>
      <c r="V38" s="70"/>
    </row>
    <row r="39" spans="1:22" x14ac:dyDescent="0.3">
      <c r="L39" s="70"/>
      <c r="M39" s="70"/>
      <c r="N39" s="70"/>
      <c r="O39" s="70"/>
      <c r="P39" s="70"/>
      <c r="Q39" s="70"/>
      <c r="R39" s="70"/>
      <c r="S39" s="70"/>
      <c r="T39" s="70"/>
      <c r="U39" s="70"/>
      <c r="V39" s="70"/>
    </row>
    <row r="40" spans="1:22" x14ac:dyDescent="0.3">
      <c r="L40" s="70"/>
      <c r="M40" s="70"/>
      <c r="N40" s="70"/>
      <c r="O40" s="70"/>
      <c r="P40" s="70"/>
      <c r="Q40" s="70"/>
      <c r="R40" s="70"/>
      <c r="S40" s="70"/>
      <c r="T40" s="70"/>
      <c r="U40" s="70"/>
      <c r="V40" s="70"/>
    </row>
    <row r="41" spans="1:22" x14ac:dyDescent="0.3">
      <c r="L41" s="70" t="str">
        <f>A15</f>
        <v>脅威の評価</v>
      </c>
      <c r="M41" s="70"/>
      <c r="N41" s="70"/>
      <c r="O41" s="70"/>
      <c r="P41" s="70"/>
      <c r="Q41" s="70"/>
      <c r="R41" s="70"/>
      <c r="S41" s="70"/>
      <c r="T41" s="70"/>
      <c r="U41" s="70"/>
      <c r="V41" s="70"/>
    </row>
    <row r="42" spans="1:22" x14ac:dyDescent="0.3">
      <c r="L42" s="70"/>
      <c r="M42" s="70"/>
      <c r="N42" s="70"/>
      <c r="O42" s="70"/>
      <c r="P42" s="70"/>
      <c r="Q42" s="70"/>
      <c r="R42" s="70"/>
      <c r="S42" s="70"/>
      <c r="T42" s="70"/>
      <c r="U42" s="70"/>
      <c r="V42" s="70"/>
    </row>
    <row r="43" spans="1:22" x14ac:dyDescent="0.3">
      <c r="L43" s="70"/>
      <c r="M43" s="70"/>
      <c r="N43" s="70"/>
      <c r="O43" s="70"/>
      <c r="P43" s="70"/>
      <c r="Q43" s="70"/>
      <c r="R43" s="70"/>
      <c r="S43" s="70"/>
      <c r="T43" s="70"/>
      <c r="U43" s="70"/>
      <c r="V43" s="70"/>
    </row>
    <row r="44" spans="1:22" x14ac:dyDescent="0.3">
      <c r="L44" s="70"/>
      <c r="M44" s="70"/>
      <c r="N44" s="70"/>
      <c r="O44" s="70"/>
      <c r="P44" s="70"/>
      <c r="Q44" s="70"/>
      <c r="R44" s="70"/>
      <c r="S44" s="70"/>
      <c r="T44" s="70"/>
      <c r="U44" s="70"/>
      <c r="V44" s="70"/>
    </row>
    <row r="45" spans="1:22" x14ac:dyDescent="0.3">
      <c r="L45" s="70"/>
      <c r="M45" s="70"/>
      <c r="N45" s="70"/>
      <c r="O45" s="70"/>
      <c r="P45" s="70"/>
      <c r="Q45" s="70"/>
      <c r="R45" s="70"/>
      <c r="S45" s="70"/>
      <c r="T45" s="70"/>
      <c r="U45" s="70"/>
      <c r="V45" s="70"/>
    </row>
    <row r="46" spans="1:22" x14ac:dyDescent="0.3">
      <c r="L46" s="70"/>
      <c r="M46" s="70"/>
      <c r="N46" s="70"/>
      <c r="O46" s="70"/>
      <c r="P46" s="70"/>
      <c r="Q46" s="70"/>
      <c r="R46" s="70"/>
      <c r="S46" s="70"/>
      <c r="T46" s="70"/>
      <c r="U46" s="70"/>
      <c r="V46" s="70"/>
    </row>
    <row r="47" spans="1:22" x14ac:dyDescent="0.3">
      <c r="L47" s="70"/>
      <c r="M47" s="70"/>
      <c r="N47" s="70"/>
      <c r="O47" s="70"/>
      <c r="P47" s="70"/>
      <c r="Q47" s="70"/>
      <c r="R47" s="70"/>
      <c r="S47" s="70"/>
      <c r="T47" s="70"/>
      <c r="U47" s="70"/>
      <c r="V47" s="70"/>
    </row>
    <row r="48" spans="1:22" x14ac:dyDescent="0.3">
      <c r="L48" s="70" t="str">
        <f>A16</f>
        <v>セキュリティ要件</v>
      </c>
      <c r="M48" s="70"/>
      <c r="N48" s="70"/>
      <c r="O48" s="70"/>
      <c r="P48" s="70"/>
      <c r="Q48" s="70"/>
      <c r="R48" s="70"/>
      <c r="S48" s="70"/>
      <c r="T48" s="70"/>
      <c r="U48" s="70"/>
      <c r="V48" s="70"/>
    </row>
    <row r="49" spans="12:22" x14ac:dyDescent="0.3">
      <c r="L49" s="70"/>
      <c r="M49" s="70"/>
      <c r="N49" s="70"/>
      <c r="O49" s="70"/>
      <c r="P49" s="70"/>
      <c r="Q49" s="70"/>
      <c r="R49" s="70"/>
      <c r="S49" s="70"/>
      <c r="T49" s="70"/>
      <c r="U49" s="70"/>
      <c r="V49" s="70"/>
    </row>
    <row r="50" spans="12:22" x14ac:dyDescent="0.3">
      <c r="L50" s="70"/>
      <c r="M50" s="70"/>
      <c r="N50" s="70"/>
      <c r="O50" s="70"/>
      <c r="P50" s="70"/>
      <c r="Q50" s="70"/>
      <c r="R50" s="70"/>
      <c r="S50" s="70"/>
      <c r="T50" s="70"/>
      <c r="U50" s="70"/>
      <c r="V50" s="70"/>
    </row>
    <row r="51" spans="12:22" x14ac:dyDescent="0.3">
      <c r="L51" s="70"/>
      <c r="M51" s="70"/>
      <c r="N51" s="70"/>
      <c r="O51" s="70"/>
      <c r="P51" s="70"/>
      <c r="Q51" s="70"/>
      <c r="R51" s="70"/>
      <c r="S51" s="70"/>
      <c r="T51" s="70"/>
      <c r="U51" s="70"/>
      <c r="V51" s="70"/>
    </row>
    <row r="52" spans="12:22" x14ac:dyDescent="0.3">
      <c r="L52" s="70"/>
      <c r="M52" s="70"/>
      <c r="N52" s="70"/>
      <c r="O52" s="70"/>
      <c r="P52" s="70"/>
      <c r="Q52" s="70"/>
      <c r="R52" s="70"/>
      <c r="S52" s="70"/>
      <c r="T52" s="70"/>
      <c r="U52" s="70"/>
      <c r="V52" s="70"/>
    </row>
    <row r="53" spans="12:22" x14ac:dyDescent="0.3">
      <c r="L53" s="70"/>
      <c r="M53" s="70"/>
      <c r="N53" s="70"/>
      <c r="O53" s="70"/>
      <c r="P53" s="70"/>
      <c r="Q53" s="70"/>
      <c r="R53" s="70"/>
      <c r="S53" s="70"/>
      <c r="T53" s="70"/>
      <c r="U53" s="70"/>
      <c r="V53" s="70"/>
    </row>
    <row r="54" spans="12:22" x14ac:dyDescent="0.3">
      <c r="L54" s="70"/>
      <c r="M54" s="70"/>
      <c r="N54" s="70"/>
      <c r="O54" s="70"/>
      <c r="P54" s="70"/>
      <c r="Q54" s="70"/>
      <c r="R54" s="70"/>
      <c r="S54" s="70"/>
      <c r="T54" s="70"/>
      <c r="U54" s="70"/>
      <c r="V54" s="70"/>
    </row>
    <row r="55" spans="12:22" x14ac:dyDescent="0.3">
      <c r="L55" s="70"/>
      <c r="M55" s="70"/>
      <c r="N55" s="70"/>
      <c r="O55" s="70"/>
      <c r="P55" s="70"/>
      <c r="Q55" s="70"/>
      <c r="R55" s="70"/>
      <c r="S55" s="70"/>
      <c r="T55" s="70"/>
      <c r="U55" s="70"/>
      <c r="V55" s="70"/>
    </row>
    <row r="56" spans="12:22" x14ac:dyDescent="0.3">
      <c r="L56" s="70" t="str">
        <f>A17</f>
        <v>安全なアーキテクチャ</v>
      </c>
    </row>
    <row r="63" spans="12:22" x14ac:dyDescent="0.3">
      <c r="L63" s="23" t="str">
        <f>A18</f>
        <v>安全なビルド</v>
      </c>
    </row>
    <row r="70" spans="12:22" x14ac:dyDescent="0.3">
      <c r="L70" s="23" t="str">
        <f>A19</f>
        <v>安全なデプロイ</v>
      </c>
    </row>
    <row r="77" spans="12:22" x14ac:dyDescent="0.3">
      <c r="L77" s="23" t="str">
        <f>A20</f>
        <v>不具合の管理</v>
      </c>
    </row>
    <row r="80" spans="12:22" x14ac:dyDescent="0.3">
      <c r="M80" s="70"/>
      <c r="N80" s="70"/>
      <c r="O80" s="70"/>
      <c r="P80" s="70"/>
      <c r="Q80" s="70"/>
      <c r="R80" s="70"/>
      <c r="S80" s="70"/>
      <c r="T80" s="70"/>
      <c r="U80" s="70"/>
      <c r="V80" s="70"/>
    </row>
    <row r="81" spans="12:22" x14ac:dyDescent="0.3">
      <c r="L81" s="70"/>
      <c r="M81" s="70"/>
      <c r="N81" s="70"/>
      <c r="O81" s="70"/>
      <c r="P81" s="70"/>
      <c r="Q81" s="70"/>
      <c r="R81" s="70"/>
      <c r="S81" s="70"/>
      <c r="T81" s="70"/>
      <c r="U81" s="70"/>
      <c r="V81" s="70"/>
    </row>
    <row r="82" spans="12:22" x14ac:dyDescent="0.3">
      <c r="L82" s="70"/>
      <c r="M82" s="70"/>
      <c r="N82" s="70"/>
      <c r="O82" s="70"/>
      <c r="P82" s="70"/>
      <c r="Q82" s="70"/>
      <c r="R82" s="70"/>
      <c r="S82" s="70"/>
      <c r="T82" s="70"/>
      <c r="U82" s="70"/>
      <c r="V82" s="70"/>
    </row>
    <row r="83" spans="12:22" x14ac:dyDescent="0.3">
      <c r="L83" s="70"/>
      <c r="M83" s="70"/>
      <c r="N83" s="70"/>
      <c r="O83" s="70"/>
      <c r="P83" s="70"/>
      <c r="Q83" s="70"/>
      <c r="R83" s="70"/>
      <c r="S83" s="70"/>
      <c r="T83" s="70"/>
      <c r="U83" s="70"/>
      <c r="V83" s="70"/>
    </row>
    <row r="84" spans="12:22" x14ac:dyDescent="0.3">
      <c r="L84" s="70"/>
      <c r="M84" s="70"/>
      <c r="N84" s="70"/>
      <c r="O84" s="70"/>
      <c r="P84" s="70"/>
      <c r="Q84" s="70"/>
      <c r="R84" s="70"/>
      <c r="S84" s="70"/>
      <c r="T84" s="70"/>
      <c r="U84" s="70"/>
      <c r="V84" s="70"/>
    </row>
    <row r="85" spans="12:22" x14ac:dyDescent="0.3">
      <c r="L85" s="70"/>
      <c r="M85" s="70"/>
      <c r="N85" s="70"/>
      <c r="O85" s="70"/>
      <c r="P85" s="70"/>
      <c r="Q85" s="70"/>
      <c r="R85" s="70"/>
      <c r="S85" s="70"/>
      <c r="T85" s="70"/>
      <c r="U85" s="70"/>
      <c r="V85" s="70"/>
    </row>
    <row r="86" spans="12:22" x14ac:dyDescent="0.3">
      <c r="L86" s="70"/>
      <c r="M86" s="70"/>
      <c r="N86" s="70"/>
      <c r="O86" s="70"/>
      <c r="P86" s="70"/>
      <c r="Q86" s="70"/>
      <c r="R86" s="70"/>
      <c r="S86" s="70"/>
      <c r="T86" s="70"/>
      <c r="U86" s="70"/>
      <c r="V86" s="70"/>
    </row>
    <row r="87" spans="12:22" x14ac:dyDescent="0.3">
      <c r="L87" s="70"/>
      <c r="M87" s="70"/>
      <c r="N87" s="70"/>
      <c r="O87" s="70"/>
      <c r="P87" s="70"/>
      <c r="Q87" s="70"/>
      <c r="R87" s="70"/>
      <c r="S87" s="70"/>
      <c r="T87" s="70"/>
      <c r="U87" s="70"/>
      <c r="V87" s="70"/>
    </row>
    <row r="88" spans="12:22" x14ac:dyDescent="0.3">
      <c r="L88" s="70" t="str">
        <f>A21</f>
        <v>アーキテクチャの評価</v>
      </c>
      <c r="M88" s="70"/>
      <c r="N88" s="70"/>
      <c r="O88" s="70"/>
      <c r="P88" s="70"/>
      <c r="Q88" s="70"/>
      <c r="R88" s="70"/>
      <c r="S88" s="70"/>
      <c r="T88" s="70"/>
      <c r="U88" s="70"/>
      <c r="V88" s="70"/>
    </row>
    <row r="89" spans="12:22" x14ac:dyDescent="0.3">
      <c r="L89" s="70"/>
      <c r="M89" s="70"/>
      <c r="N89" s="70"/>
      <c r="O89" s="70"/>
      <c r="P89" s="70"/>
      <c r="Q89" s="70"/>
      <c r="R89" s="70"/>
      <c r="S89" s="70"/>
      <c r="T89" s="70"/>
      <c r="U89" s="70"/>
      <c r="V89" s="70"/>
    </row>
    <row r="90" spans="12:22" x14ac:dyDescent="0.3">
      <c r="L90" s="70"/>
      <c r="M90" s="70"/>
      <c r="N90" s="70"/>
      <c r="O90" s="70"/>
      <c r="P90" s="70"/>
      <c r="Q90" s="70"/>
      <c r="R90" s="70"/>
      <c r="S90" s="70"/>
      <c r="T90" s="70"/>
      <c r="U90" s="70"/>
      <c r="V90" s="70"/>
    </row>
    <row r="91" spans="12:22" x14ac:dyDescent="0.3">
      <c r="L91" s="70"/>
      <c r="M91" s="70"/>
      <c r="N91" s="70"/>
      <c r="O91" s="70"/>
      <c r="P91" s="70"/>
      <c r="Q91" s="70"/>
      <c r="R91" s="70"/>
      <c r="S91" s="70"/>
      <c r="T91" s="70"/>
      <c r="U91" s="70"/>
      <c r="V91" s="70"/>
    </row>
    <row r="92" spans="12:22" x14ac:dyDescent="0.3">
      <c r="L92" s="70"/>
      <c r="M92" s="70"/>
      <c r="N92" s="70"/>
      <c r="O92" s="70"/>
      <c r="P92" s="70"/>
      <c r="Q92" s="70"/>
      <c r="R92" s="70"/>
      <c r="S92" s="70"/>
      <c r="T92" s="70"/>
      <c r="U92" s="70"/>
      <c r="V92" s="70"/>
    </row>
    <row r="93" spans="12:22" x14ac:dyDescent="0.3">
      <c r="L93" s="70"/>
      <c r="M93" s="70"/>
      <c r="N93" s="70"/>
      <c r="O93" s="70"/>
      <c r="P93" s="70"/>
      <c r="Q93" s="70"/>
      <c r="R93" s="70"/>
      <c r="S93" s="70"/>
      <c r="T93" s="70"/>
      <c r="U93" s="70"/>
      <c r="V93" s="70"/>
    </row>
    <row r="94" spans="12:22" x14ac:dyDescent="0.3">
      <c r="L94" s="70"/>
      <c r="M94" s="70"/>
      <c r="N94" s="70"/>
      <c r="O94" s="70"/>
      <c r="P94" s="70"/>
      <c r="Q94" s="70"/>
      <c r="R94" s="70"/>
      <c r="S94" s="70"/>
      <c r="T94" s="70"/>
      <c r="U94" s="70"/>
      <c r="V94" s="70"/>
    </row>
    <row r="95" spans="12:22" x14ac:dyDescent="0.3">
      <c r="L95" s="70"/>
      <c r="M95" s="70"/>
      <c r="N95" s="70"/>
      <c r="O95" s="70"/>
      <c r="P95" s="70"/>
      <c r="Q95" s="70"/>
      <c r="R95" s="70"/>
      <c r="S95" s="70"/>
      <c r="T95" s="70"/>
      <c r="U95" s="70"/>
      <c r="V95" s="70"/>
    </row>
    <row r="96" spans="12:22" x14ac:dyDescent="0.3">
      <c r="L96" s="70" t="str">
        <f>A22</f>
        <v>要件のテスト</v>
      </c>
      <c r="M96" s="70"/>
      <c r="N96" s="70"/>
      <c r="O96" s="70"/>
      <c r="P96" s="70"/>
      <c r="Q96" s="70"/>
      <c r="R96" s="70"/>
      <c r="S96" s="70"/>
      <c r="T96" s="70"/>
      <c r="U96" s="70"/>
      <c r="V96" s="70"/>
    </row>
    <row r="97" spans="12:22" x14ac:dyDescent="0.3">
      <c r="L97" s="70"/>
      <c r="M97" s="70"/>
      <c r="N97" s="70"/>
      <c r="O97" s="70"/>
      <c r="P97" s="70"/>
      <c r="Q97" s="70"/>
      <c r="R97" s="70"/>
      <c r="S97" s="70"/>
      <c r="T97" s="70"/>
      <c r="U97" s="70"/>
      <c r="V97" s="70"/>
    </row>
    <row r="98" spans="12:22" x14ac:dyDescent="0.3">
      <c r="L98" s="70"/>
      <c r="M98" s="70"/>
      <c r="N98" s="70"/>
      <c r="O98" s="70"/>
      <c r="P98" s="70"/>
      <c r="Q98" s="70"/>
      <c r="R98" s="70"/>
      <c r="S98" s="70"/>
      <c r="T98" s="70"/>
      <c r="U98" s="70"/>
      <c r="V98" s="70"/>
    </row>
    <row r="99" spans="12:22" x14ac:dyDescent="0.3">
      <c r="L99" s="70"/>
      <c r="M99" s="70"/>
      <c r="N99" s="70"/>
      <c r="O99" s="70"/>
      <c r="P99" s="70"/>
      <c r="Q99" s="70"/>
      <c r="R99" s="70"/>
      <c r="S99" s="70"/>
      <c r="T99" s="70"/>
      <c r="U99" s="70"/>
      <c r="V99" s="70"/>
    </row>
    <row r="100" spans="12:22" x14ac:dyDescent="0.3">
      <c r="L100" s="70"/>
      <c r="M100" s="70"/>
      <c r="N100" s="70"/>
      <c r="O100" s="70"/>
      <c r="P100" s="70"/>
      <c r="Q100" s="70"/>
      <c r="R100" s="70"/>
      <c r="S100" s="70"/>
      <c r="T100" s="70"/>
      <c r="U100" s="70"/>
      <c r="V100" s="70"/>
    </row>
    <row r="101" spans="12:22" x14ac:dyDescent="0.3">
      <c r="L101" s="70"/>
      <c r="M101" s="70"/>
      <c r="N101" s="70"/>
      <c r="O101" s="70"/>
      <c r="P101" s="70"/>
      <c r="Q101" s="70"/>
      <c r="R101" s="70"/>
      <c r="S101" s="70"/>
      <c r="T101" s="70"/>
      <c r="U101" s="70"/>
      <c r="V101" s="70"/>
    </row>
    <row r="102" spans="12:22" x14ac:dyDescent="0.3">
      <c r="L102" s="70"/>
      <c r="M102" s="70"/>
      <c r="N102" s="70"/>
      <c r="O102" s="70"/>
      <c r="P102" s="70"/>
      <c r="Q102" s="70"/>
      <c r="R102" s="70"/>
      <c r="S102" s="70"/>
      <c r="T102" s="70"/>
      <c r="U102" s="70"/>
      <c r="V102" s="70"/>
    </row>
    <row r="103" spans="12:22" x14ac:dyDescent="0.3">
      <c r="L103" s="70"/>
      <c r="M103" s="70"/>
      <c r="N103" s="70"/>
      <c r="O103" s="70"/>
      <c r="P103" s="70"/>
      <c r="Q103" s="70"/>
      <c r="R103" s="70"/>
      <c r="S103" s="70"/>
      <c r="T103" s="70"/>
      <c r="U103" s="70"/>
      <c r="V103" s="70"/>
    </row>
    <row r="104" spans="12:22" x14ac:dyDescent="0.3">
      <c r="L104" s="70" t="str">
        <f>A23</f>
        <v>セキュリティテスト</v>
      </c>
      <c r="M104" s="70"/>
      <c r="N104" s="70"/>
      <c r="O104" s="70"/>
      <c r="P104" s="70"/>
      <c r="Q104" s="70"/>
      <c r="R104" s="70"/>
      <c r="S104" s="70"/>
      <c r="T104" s="70"/>
      <c r="U104" s="70"/>
      <c r="V104" s="70"/>
    </row>
    <row r="105" spans="12:22" x14ac:dyDescent="0.3">
      <c r="L105" s="70"/>
      <c r="M105" s="70"/>
      <c r="N105" s="70"/>
      <c r="O105" s="70"/>
      <c r="P105" s="70"/>
      <c r="Q105" s="70"/>
      <c r="R105" s="70"/>
      <c r="S105" s="70"/>
      <c r="T105" s="70"/>
      <c r="U105" s="70"/>
      <c r="V105" s="70"/>
    </row>
    <row r="106" spans="12:22" x14ac:dyDescent="0.3">
      <c r="L106" s="70"/>
      <c r="M106" s="70"/>
      <c r="N106" s="70"/>
      <c r="O106" s="70"/>
      <c r="P106" s="70"/>
      <c r="Q106" s="70"/>
      <c r="R106" s="70"/>
      <c r="S106" s="70"/>
      <c r="T106" s="70"/>
      <c r="U106" s="70"/>
      <c r="V106" s="70"/>
    </row>
    <row r="107" spans="12:22" x14ac:dyDescent="0.3">
      <c r="L107" s="70"/>
      <c r="M107" s="70"/>
      <c r="N107" s="70"/>
      <c r="O107" s="70"/>
      <c r="P107" s="70"/>
      <c r="Q107" s="70"/>
      <c r="R107" s="70"/>
      <c r="S107" s="70"/>
      <c r="T107" s="70"/>
      <c r="U107" s="70"/>
      <c r="V107" s="70"/>
    </row>
    <row r="108" spans="12:22" x14ac:dyDescent="0.3">
      <c r="L108" s="70"/>
      <c r="M108" s="70"/>
      <c r="N108" s="70"/>
      <c r="O108" s="70"/>
      <c r="P108" s="70"/>
      <c r="Q108" s="70"/>
      <c r="R108" s="70"/>
      <c r="S108" s="70"/>
      <c r="T108" s="70"/>
      <c r="U108" s="70"/>
      <c r="V108" s="70"/>
    </row>
    <row r="109" spans="12:22" x14ac:dyDescent="0.3">
      <c r="L109" s="70"/>
      <c r="M109" s="70"/>
      <c r="N109" s="70"/>
      <c r="O109" s="70"/>
      <c r="P109" s="70"/>
      <c r="Q109" s="70"/>
      <c r="R109" s="70"/>
      <c r="S109" s="70"/>
      <c r="T109" s="70"/>
      <c r="U109" s="70"/>
      <c r="V109" s="70"/>
    </row>
    <row r="110" spans="12:22" x14ac:dyDescent="0.3">
      <c r="L110" s="70"/>
      <c r="M110" s="70"/>
      <c r="N110" s="70"/>
      <c r="O110" s="70"/>
      <c r="P110" s="70"/>
      <c r="Q110" s="70"/>
      <c r="R110" s="70"/>
      <c r="S110" s="70"/>
      <c r="T110" s="70"/>
      <c r="U110" s="70"/>
      <c r="V110" s="70"/>
    </row>
    <row r="111" spans="12:22" x14ac:dyDescent="0.3">
      <c r="L111" s="70"/>
      <c r="M111" s="70"/>
      <c r="N111" s="70"/>
      <c r="O111" s="70"/>
      <c r="P111" s="70"/>
      <c r="Q111" s="70"/>
      <c r="R111" s="70"/>
      <c r="S111" s="70"/>
      <c r="T111" s="70"/>
      <c r="U111" s="70"/>
      <c r="V111" s="70"/>
    </row>
    <row r="112" spans="12:22" x14ac:dyDescent="0.3">
      <c r="L112" s="70" t="str">
        <f>A24</f>
        <v>インシデントの管理</v>
      </c>
      <c r="M112" s="70"/>
      <c r="N112" s="70"/>
      <c r="O112" s="70"/>
      <c r="P112" s="70"/>
      <c r="Q112" s="70"/>
      <c r="R112" s="70"/>
      <c r="S112" s="70"/>
      <c r="T112" s="70"/>
      <c r="U112" s="70"/>
      <c r="V112" s="70"/>
    </row>
    <row r="113" spans="12:22" x14ac:dyDescent="0.3">
      <c r="L113" s="70"/>
      <c r="M113" s="70"/>
      <c r="N113" s="70"/>
      <c r="O113" s="70"/>
      <c r="P113" s="70"/>
      <c r="Q113" s="70"/>
      <c r="R113" s="70"/>
      <c r="S113" s="70"/>
      <c r="T113" s="70"/>
      <c r="U113" s="70"/>
      <c r="V113" s="70"/>
    </row>
    <row r="114" spans="12:22" x14ac:dyDescent="0.3">
      <c r="L114" s="70"/>
      <c r="M114" s="70"/>
      <c r="N114" s="70"/>
      <c r="O114" s="70"/>
      <c r="P114" s="70"/>
      <c r="Q114" s="70"/>
      <c r="R114" s="70"/>
      <c r="S114" s="70"/>
      <c r="T114" s="70"/>
      <c r="U114" s="70"/>
      <c r="V114" s="70"/>
    </row>
    <row r="115" spans="12:22" x14ac:dyDescent="0.3">
      <c r="L115" s="70"/>
      <c r="M115" s="70"/>
      <c r="N115" s="70"/>
      <c r="O115" s="70"/>
      <c r="P115" s="70"/>
      <c r="Q115" s="70"/>
      <c r="R115" s="70"/>
      <c r="S115" s="70"/>
      <c r="T115" s="70"/>
      <c r="U115" s="70"/>
      <c r="V115" s="70"/>
    </row>
    <row r="116" spans="12:22" x14ac:dyDescent="0.3">
      <c r="L116" s="70"/>
      <c r="M116" s="70"/>
      <c r="N116" s="70"/>
      <c r="O116" s="70"/>
      <c r="P116" s="70"/>
      <c r="Q116" s="70"/>
      <c r="R116" s="70"/>
      <c r="S116" s="70"/>
      <c r="T116" s="70"/>
      <c r="U116" s="70"/>
      <c r="V116" s="70"/>
    </row>
    <row r="117" spans="12:22" x14ac:dyDescent="0.3">
      <c r="L117" s="70"/>
      <c r="M117" s="70"/>
      <c r="N117" s="70"/>
      <c r="O117" s="70"/>
      <c r="P117" s="70"/>
      <c r="Q117" s="70"/>
      <c r="R117" s="70"/>
      <c r="S117" s="70"/>
      <c r="T117" s="70"/>
      <c r="U117" s="70"/>
      <c r="V117" s="70"/>
    </row>
    <row r="118" spans="12:22" x14ac:dyDescent="0.3">
      <c r="L118" s="70"/>
      <c r="M118" s="70"/>
      <c r="N118" s="70"/>
      <c r="O118" s="70"/>
      <c r="P118" s="70"/>
      <c r="Q118" s="70"/>
      <c r="R118" s="70"/>
      <c r="S118" s="70"/>
      <c r="T118" s="70"/>
      <c r="U118" s="70"/>
      <c r="V118" s="70"/>
    </row>
    <row r="119" spans="12:22" x14ac:dyDescent="0.3">
      <c r="L119" s="70"/>
      <c r="M119" s="70"/>
      <c r="N119" s="70"/>
      <c r="O119" s="70"/>
      <c r="P119" s="70"/>
      <c r="Q119" s="70"/>
      <c r="R119" s="70"/>
      <c r="S119" s="70"/>
      <c r="T119" s="70"/>
      <c r="U119" s="70"/>
      <c r="V119" s="70"/>
    </row>
    <row r="120" spans="12:22" x14ac:dyDescent="0.3">
      <c r="L120" s="70" t="str">
        <f>A25</f>
        <v>環境の管理</v>
      </c>
      <c r="M120" s="70"/>
      <c r="N120" s="70"/>
      <c r="O120" s="70"/>
      <c r="P120" s="70"/>
      <c r="Q120" s="70"/>
      <c r="R120" s="70"/>
      <c r="S120" s="70"/>
      <c r="T120" s="70"/>
      <c r="U120" s="70"/>
      <c r="V120" s="70"/>
    </row>
    <row r="121" spans="12:22" x14ac:dyDescent="0.3">
      <c r="L121" s="70"/>
      <c r="M121" s="70"/>
      <c r="N121" s="70"/>
      <c r="O121" s="70"/>
      <c r="P121" s="70"/>
      <c r="Q121" s="70"/>
      <c r="R121" s="70"/>
      <c r="S121" s="70"/>
      <c r="T121" s="70"/>
      <c r="U121" s="70"/>
      <c r="V121" s="70"/>
    </row>
    <row r="122" spans="12:22" x14ac:dyDescent="0.3">
      <c r="L122" s="70"/>
      <c r="M122" s="70"/>
      <c r="N122" s="70"/>
      <c r="O122" s="70"/>
      <c r="P122" s="70"/>
      <c r="Q122" s="70"/>
      <c r="R122" s="70"/>
      <c r="S122" s="70"/>
      <c r="T122" s="70"/>
      <c r="U122" s="70"/>
      <c r="V122" s="70"/>
    </row>
    <row r="123" spans="12:22" x14ac:dyDescent="0.3">
      <c r="L123" s="70"/>
      <c r="M123" s="70"/>
      <c r="N123" s="70"/>
      <c r="O123" s="70"/>
      <c r="P123" s="70"/>
      <c r="Q123" s="70"/>
      <c r="R123" s="70"/>
      <c r="S123" s="70"/>
      <c r="T123" s="70"/>
      <c r="U123" s="70"/>
      <c r="V123" s="70"/>
    </row>
    <row r="124" spans="12:22" x14ac:dyDescent="0.3">
      <c r="L124" s="70"/>
      <c r="M124" s="70"/>
      <c r="N124" s="70"/>
      <c r="O124" s="70"/>
      <c r="P124" s="70"/>
      <c r="Q124" s="70"/>
      <c r="R124" s="70"/>
      <c r="S124" s="70"/>
      <c r="T124" s="70"/>
      <c r="U124" s="70"/>
      <c r="V124" s="70"/>
    </row>
    <row r="125" spans="12:22" x14ac:dyDescent="0.3">
      <c r="L125" s="70"/>
      <c r="M125" s="70"/>
      <c r="N125" s="70"/>
      <c r="O125" s="70"/>
      <c r="P125" s="70"/>
      <c r="Q125" s="70"/>
      <c r="R125" s="70"/>
      <c r="S125" s="70"/>
      <c r="T125" s="70"/>
      <c r="U125" s="70"/>
      <c r="V125" s="70"/>
    </row>
    <row r="126" spans="12:22" x14ac:dyDescent="0.3">
      <c r="L126" s="70"/>
      <c r="M126" s="70"/>
      <c r="N126" s="70"/>
      <c r="O126" s="70"/>
      <c r="P126" s="70"/>
      <c r="Q126" s="70"/>
      <c r="R126" s="70"/>
      <c r="S126" s="70"/>
      <c r="T126" s="70"/>
      <c r="U126" s="70"/>
      <c r="V126" s="70"/>
    </row>
    <row r="127" spans="12:22" x14ac:dyDescent="0.3">
      <c r="L127" s="70"/>
      <c r="M127" s="70"/>
      <c r="N127" s="70"/>
      <c r="O127" s="70"/>
      <c r="P127" s="70"/>
      <c r="Q127" s="70"/>
      <c r="R127" s="70"/>
      <c r="S127" s="70"/>
      <c r="T127" s="70"/>
      <c r="U127" s="70"/>
      <c r="V127" s="70"/>
    </row>
    <row r="128" spans="12:22" x14ac:dyDescent="0.3">
      <c r="L128" s="70" t="str">
        <f>A26</f>
        <v>運用上の管理</v>
      </c>
      <c r="M128" s="70"/>
      <c r="N128" s="70"/>
      <c r="O128" s="70"/>
      <c r="P128" s="70"/>
      <c r="Q128" s="70"/>
      <c r="R128" s="70"/>
      <c r="S128" s="70"/>
      <c r="T128" s="70"/>
      <c r="U128" s="70"/>
      <c r="V128" s="70"/>
    </row>
    <row r="129" spans="12:22" x14ac:dyDescent="0.3">
      <c r="L129" s="70"/>
      <c r="M129" s="70"/>
      <c r="N129" s="70"/>
      <c r="O129" s="70"/>
      <c r="P129" s="70"/>
      <c r="Q129" s="70"/>
      <c r="R129" s="70"/>
      <c r="S129" s="70"/>
      <c r="T129" s="70"/>
      <c r="U129" s="70"/>
      <c r="V129" s="70"/>
    </row>
    <row r="130" spans="12:22" x14ac:dyDescent="0.3">
      <c r="L130" s="70"/>
      <c r="M130" s="70"/>
      <c r="N130" s="70"/>
      <c r="O130" s="70"/>
      <c r="P130" s="70"/>
      <c r="Q130" s="70"/>
      <c r="R130" s="70"/>
      <c r="S130" s="70"/>
      <c r="T130" s="70"/>
      <c r="U130" s="70"/>
      <c r="V130" s="70"/>
    </row>
    <row r="131" spans="12:22" x14ac:dyDescent="0.3">
      <c r="L131" s="70"/>
      <c r="M131" s="70"/>
      <c r="N131" s="70"/>
      <c r="O131" s="70"/>
      <c r="P131" s="70"/>
      <c r="Q131" s="70"/>
      <c r="R131" s="70"/>
      <c r="S131" s="70"/>
      <c r="T131" s="70"/>
      <c r="U131" s="70"/>
      <c r="V131" s="70"/>
    </row>
    <row r="132" spans="12:22" ht="13.95" customHeight="1" x14ac:dyDescent="0.3">
      <c r="L132" s="70"/>
      <c r="M132" s="73"/>
      <c r="N132" s="73"/>
      <c r="O132" s="73"/>
      <c r="P132" s="73"/>
      <c r="Q132" s="73"/>
      <c r="R132" s="73"/>
      <c r="S132" s="73"/>
      <c r="T132" s="73"/>
      <c r="U132" s="73"/>
      <c r="V132" s="73"/>
    </row>
  </sheetData>
  <mergeCells count="20">
    <mergeCell ref="O10:P10"/>
    <mergeCell ref="Q10:R10"/>
    <mergeCell ref="S10:T10"/>
    <mergeCell ref="U10:V10"/>
    <mergeCell ref="O11:P11"/>
    <mergeCell ref="Q11:R11"/>
    <mergeCell ref="S11:T11"/>
    <mergeCell ref="U11:V11"/>
    <mergeCell ref="B8:C8"/>
    <mergeCell ref="O8:R8"/>
    <mergeCell ref="S8:V8"/>
    <mergeCell ref="O9:P9"/>
    <mergeCell ref="Q9:R9"/>
    <mergeCell ref="S9:T9"/>
    <mergeCell ref="U9:V9"/>
    <mergeCell ref="A1:K1"/>
    <mergeCell ref="B4:C4"/>
    <mergeCell ref="B5:C5"/>
    <mergeCell ref="B6:C6"/>
    <mergeCell ref="B7:C7"/>
  </mergeCells>
  <phoneticPr fontId="42"/>
  <dataValidations count="1">
    <dataValidation showInputMessage="1" showErrorMessage="1" sqref="B12:B26" xr:uid="{00000000-0002-0000-0500-000000000000}"/>
  </dataValidations>
  <pageMargins left="0.55118110236220497" right="0.55118110236220497" top="0.39370078740157499" bottom="0.39370078740157499" header="0.511811023622047" footer="0.511811023622047"/>
  <pageSetup paperSize="9" scale="5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Q152"/>
  <sheetViews>
    <sheetView topLeftCell="H4" workbookViewId="0">
      <selection activeCell="P130" sqref="P130:P133"/>
    </sheetView>
  </sheetViews>
  <sheetFormatPr defaultColWidth="8.77734375" defaultRowHeight="13.2" x14ac:dyDescent="0.25"/>
  <cols>
    <col min="3" max="3" width="8.77734375" customWidth="1"/>
    <col min="9" max="9" width="22.6640625" style="6" customWidth="1"/>
    <col min="10" max="10" width="35.21875" customWidth="1"/>
    <col min="15" max="15" width="21.77734375" customWidth="1"/>
    <col min="16" max="16" width="29.21875" customWidth="1"/>
  </cols>
  <sheetData>
    <row r="1" spans="1:17" ht="66" customHeight="1" x14ac:dyDescent="0.4">
      <c r="A1" s="448" t="s">
        <v>220</v>
      </c>
      <c r="B1" s="449"/>
      <c r="C1" s="449"/>
      <c r="D1" s="449"/>
      <c r="E1" s="449"/>
      <c r="F1" s="449"/>
      <c r="G1" s="449"/>
      <c r="H1" s="449"/>
      <c r="I1" s="449"/>
      <c r="J1" s="449"/>
      <c r="K1" s="450"/>
      <c r="M1" s="13" t="str">
        <f>IF(M2=M3,"OK","Problem")</f>
        <v>OK</v>
      </c>
    </row>
    <row r="2" spans="1:17" x14ac:dyDescent="0.25">
      <c r="M2">
        <f>COUNTA(M4:M200)</f>
        <v>25</v>
      </c>
    </row>
    <row r="3" spans="1:17" ht="13.05" customHeight="1" x14ac:dyDescent="0.25">
      <c r="A3" s="7" t="s">
        <v>221</v>
      </c>
      <c r="B3" s="8"/>
      <c r="C3" s="451" t="s">
        <v>222</v>
      </c>
      <c r="D3" s="452"/>
      <c r="E3" s="453"/>
      <c r="F3" s="8"/>
      <c r="G3" s="8"/>
      <c r="H3" s="8"/>
      <c r="I3" s="14"/>
      <c r="M3">
        <f>COUNTA('imp-answers'!A2:A200)</f>
        <v>25</v>
      </c>
    </row>
    <row r="4" spans="1:17" x14ac:dyDescent="0.25">
      <c r="A4" s="9" t="s">
        <v>223</v>
      </c>
      <c r="C4" s="10">
        <v>3</v>
      </c>
      <c r="D4" s="10">
        <v>3</v>
      </c>
      <c r="E4" s="10">
        <v>3</v>
      </c>
      <c r="F4" s="10">
        <v>6</v>
      </c>
      <c r="G4" s="11"/>
      <c r="H4" s="454" t="s">
        <v>224</v>
      </c>
      <c r="I4" s="15">
        <v>1</v>
      </c>
      <c r="J4" t="s">
        <v>225</v>
      </c>
      <c r="K4">
        <v>0</v>
      </c>
      <c r="M4" s="454" t="str">
        <f>CHAR(65+N4)</f>
        <v>A</v>
      </c>
      <c r="N4" s="454">
        <v>0</v>
      </c>
      <c r="O4" s="15"/>
      <c r="P4" t="str">
        <f>VLOOKUP(N4,'imp-answers'!$A$2:$I$50,2,FALSE)</f>
        <v>いいえ</v>
      </c>
      <c r="Q4">
        <f>VLOOKUP(N4,'imp-answers'!$A$2:$I$50,6,FALSE)</f>
        <v>0</v>
      </c>
    </row>
    <row r="5" spans="1:17" x14ac:dyDescent="0.25">
      <c r="A5" s="9" t="s">
        <v>225</v>
      </c>
      <c r="C5" s="10">
        <v>2.0099999999999998</v>
      </c>
      <c r="D5" s="10">
        <v>2.99</v>
      </c>
      <c r="E5" s="10" t="s">
        <v>226</v>
      </c>
      <c r="F5" s="12">
        <v>5</v>
      </c>
      <c r="G5" s="6"/>
      <c r="H5" s="455"/>
      <c r="I5" s="16"/>
      <c r="J5" t="s">
        <v>227</v>
      </c>
      <c r="K5">
        <v>0.2</v>
      </c>
      <c r="M5" s="455"/>
      <c r="N5" s="455"/>
      <c r="O5" s="16"/>
      <c r="P5" t="str">
        <f>VLOOKUP(N4,'imp-answers'!$A$2:$I$50,3,FALSE)</f>
        <v>はい（一部のアプリケーション）</v>
      </c>
      <c r="Q5">
        <f>VLOOKUP(N4,'imp-answers'!$A$2:$I$50,7,FALSE)</f>
        <v>0.25</v>
      </c>
    </row>
    <row r="6" spans="1:17" x14ac:dyDescent="0.25">
      <c r="C6" s="10">
        <v>2</v>
      </c>
      <c r="D6" s="10">
        <v>2</v>
      </c>
      <c r="E6" s="10">
        <v>2</v>
      </c>
      <c r="F6" s="10">
        <v>4</v>
      </c>
      <c r="G6" s="11"/>
      <c r="H6" s="455"/>
      <c r="I6" s="17"/>
      <c r="J6" t="s">
        <v>228</v>
      </c>
      <c r="K6">
        <v>0.5</v>
      </c>
      <c r="M6" s="455"/>
      <c r="N6" s="455"/>
      <c r="O6" s="18"/>
      <c r="P6" t="str">
        <f>VLOOKUP(N4,'imp-answers'!$A$2:$I$50,4,FALSE)</f>
        <v>はい（少なくとも半数のアプリケーション）</v>
      </c>
      <c r="Q6">
        <f>VLOOKUP(N4,'imp-answers'!$A$2:$I$50,8,FALSE)</f>
        <v>0.5</v>
      </c>
    </row>
    <row r="7" spans="1:17" x14ac:dyDescent="0.25">
      <c r="C7" s="10">
        <v>1.01</v>
      </c>
      <c r="D7" s="10">
        <v>1.99</v>
      </c>
      <c r="E7" s="10" t="s">
        <v>229</v>
      </c>
      <c r="F7" s="12">
        <v>3</v>
      </c>
      <c r="G7" s="6"/>
      <c r="H7" s="455"/>
      <c r="I7" s="19">
        <v>2</v>
      </c>
      <c r="J7" t="s">
        <v>230</v>
      </c>
      <c r="K7">
        <v>1</v>
      </c>
      <c r="M7" s="455"/>
      <c r="N7" s="455"/>
      <c r="O7" s="17"/>
      <c r="P7" t="str">
        <f>VLOOKUP(N4,'imp-answers'!$A$2:$I$50,5,FALSE)</f>
        <v>はい（ほとんどまたはすべてのアプリケーション）</v>
      </c>
      <c r="Q7">
        <f>VLOOKUP(N4,'imp-answers'!$A$2:$I$50,9,FALSE)</f>
        <v>1</v>
      </c>
    </row>
    <row r="8" spans="1:17" x14ac:dyDescent="0.25">
      <c r="C8" s="10">
        <v>1</v>
      </c>
      <c r="D8" s="10">
        <v>1</v>
      </c>
      <c r="E8" s="10">
        <v>1</v>
      </c>
      <c r="F8" s="10">
        <v>2</v>
      </c>
      <c r="G8" s="11"/>
      <c r="M8" s="455"/>
      <c r="N8" s="455"/>
      <c r="O8" s="20"/>
    </row>
    <row r="9" spans="1:17" x14ac:dyDescent="0.25">
      <c r="C9" s="10">
        <v>0.01</v>
      </c>
      <c r="D9" s="10">
        <v>0.99</v>
      </c>
      <c r="E9" s="10" t="s">
        <v>231</v>
      </c>
      <c r="F9" s="12">
        <v>1</v>
      </c>
      <c r="G9" s="6"/>
      <c r="H9" s="454" t="s">
        <v>232</v>
      </c>
      <c r="I9" s="21" t="s">
        <v>233</v>
      </c>
      <c r="J9" t="s">
        <v>225</v>
      </c>
      <c r="K9">
        <v>0</v>
      </c>
    </row>
    <row r="10" spans="1:17" x14ac:dyDescent="0.25">
      <c r="C10" s="10">
        <v>0</v>
      </c>
      <c r="D10" s="10">
        <v>0</v>
      </c>
      <c r="E10" s="10">
        <v>0</v>
      </c>
      <c r="F10" s="10">
        <v>0</v>
      </c>
      <c r="G10" s="11"/>
      <c r="H10" s="455"/>
      <c r="I10" s="16">
        <v>5</v>
      </c>
      <c r="J10" t="s">
        <v>234</v>
      </c>
      <c r="K10">
        <v>0.2</v>
      </c>
      <c r="M10" s="454" t="str">
        <f>CHAR(65+N10)</f>
        <v>B</v>
      </c>
      <c r="N10" s="454">
        <v>1</v>
      </c>
      <c r="O10" s="15"/>
      <c r="P10" t="str">
        <f>VLOOKUP(N10,'imp-answers'!$A$2:$I$50,2,FALSE)</f>
        <v>いいえ</v>
      </c>
      <c r="Q10">
        <f>VLOOKUP(N10,'imp-answers'!$A$2:$I$50,6,FALSE)</f>
        <v>0</v>
      </c>
    </row>
    <row r="11" spans="1:17" x14ac:dyDescent="0.25">
      <c r="H11" s="455"/>
      <c r="I11" s="17" t="s">
        <v>235</v>
      </c>
      <c r="J11" t="s">
        <v>236</v>
      </c>
      <c r="K11">
        <v>0.5</v>
      </c>
      <c r="M11" s="455"/>
      <c r="N11" s="455"/>
      <c r="O11" s="16"/>
      <c r="P11" t="str">
        <f>VLOOKUP(N10,'imp-answers'!$A$2:$I$50,3,FALSE)</f>
        <v>はい（一部）</v>
      </c>
      <c r="Q11">
        <f>VLOOKUP(N10,'imp-answers'!$A$2:$I$50,7,FALSE)</f>
        <v>0.25</v>
      </c>
    </row>
    <row r="12" spans="1:17" x14ac:dyDescent="0.25">
      <c r="H12" s="455"/>
      <c r="I12" s="19" t="s">
        <v>237</v>
      </c>
      <c r="J12" t="s">
        <v>238</v>
      </c>
      <c r="K12">
        <v>1</v>
      </c>
      <c r="M12" s="455"/>
      <c r="N12" s="455"/>
      <c r="O12" s="18"/>
      <c r="P12" t="str">
        <f>VLOOKUP(N10,'imp-answers'!$A$2:$I$50,4,FALSE)</f>
        <v>はい（少なくとも半数）</v>
      </c>
      <c r="Q12">
        <f>VLOOKUP(N10,'imp-answers'!$A$2:$I$50,8,FALSE)</f>
        <v>0.5</v>
      </c>
    </row>
    <row r="13" spans="1:17" x14ac:dyDescent="0.25">
      <c r="M13" s="455"/>
      <c r="N13" s="455"/>
      <c r="O13" s="17"/>
      <c r="P13" t="str">
        <f>VLOOKUP(N10,'imp-answers'!$A$2:$I$50,5,FALSE)</f>
        <v>はい（ほとんどまたはすべて）</v>
      </c>
      <c r="Q13">
        <f>VLOOKUP(N10,'imp-answers'!$A$2:$I$50,9,FALSE)</f>
        <v>1</v>
      </c>
    </row>
    <row r="14" spans="1:17" x14ac:dyDescent="0.25">
      <c r="H14" s="454" t="s">
        <v>239</v>
      </c>
      <c r="I14" s="21" t="s">
        <v>240</v>
      </c>
      <c r="J14" t="s">
        <v>225</v>
      </c>
      <c r="K14">
        <v>0</v>
      </c>
      <c r="M14" s="455"/>
      <c r="N14" s="455"/>
      <c r="O14" s="20"/>
    </row>
    <row r="15" spans="1:17" x14ac:dyDescent="0.25">
      <c r="H15" s="455"/>
      <c r="I15" s="16" t="s">
        <v>241</v>
      </c>
      <c r="J15" t="s">
        <v>242</v>
      </c>
      <c r="K15">
        <v>0.2</v>
      </c>
    </row>
    <row r="16" spans="1:17" x14ac:dyDescent="0.25">
      <c r="H16" s="455"/>
      <c r="I16" s="17" t="s">
        <v>243</v>
      </c>
      <c r="J16" t="s">
        <v>244</v>
      </c>
      <c r="K16">
        <v>0.5</v>
      </c>
      <c r="M16" s="454" t="str">
        <f>CHAR(65+N16)</f>
        <v>C</v>
      </c>
      <c r="N16" s="454">
        <v>2</v>
      </c>
      <c r="O16" s="15"/>
      <c r="P16" t="str">
        <f>VLOOKUP(N16,'imp-answers'!$A$2:$I$50,2,FALSE)</f>
        <v>いいえ</v>
      </c>
      <c r="Q16">
        <f>VLOOKUP(N16,'imp-answers'!$A$2:$I$50,6,FALSE)</f>
        <v>0</v>
      </c>
    </row>
    <row r="17" spans="8:17" x14ac:dyDescent="0.25">
      <c r="H17" s="455"/>
      <c r="I17" s="19" t="s">
        <v>245</v>
      </c>
      <c r="J17" t="s">
        <v>246</v>
      </c>
      <c r="K17">
        <v>1</v>
      </c>
      <c r="M17" s="455"/>
      <c r="N17" s="455"/>
      <c r="O17" s="16"/>
      <c r="P17" t="str">
        <f>VLOOKUP(N16,'imp-answers'!$A$2:$I$50,3,FALSE)</f>
        <v>はい（ある程度）</v>
      </c>
      <c r="Q17">
        <f>VLOOKUP(N16,'imp-answers'!$A$2:$I$50,7,FALSE)</f>
        <v>0.25</v>
      </c>
    </row>
    <row r="18" spans="8:17" x14ac:dyDescent="0.25">
      <c r="M18" s="455"/>
      <c r="N18" s="455"/>
      <c r="O18" s="18"/>
      <c r="P18" t="str">
        <f>VLOOKUP(N16,'imp-answers'!$A$2:$I$50,4,FALSE)</f>
        <v>はい（少なくとも半数程度）</v>
      </c>
      <c r="Q18">
        <f>VLOOKUP(N16,'imp-answers'!$A$2:$I$50,8,FALSE)</f>
        <v>0.5</v>
      </c>
    </row>
    <row r="19" spans="8:17" x14ac:dyDescent="0.25">
      <c r="H19" s="454" t="s">
        <v>247</v>
      </c>
      <c r="I19" s="21" t="s">
        <v>248</v>
      </c>
      <c r="J19" t="s">
        <v>225</v>
      </c>
      <c r="K19">
        <v>0</v>
      </c>
      <c r="M19" s="455"/>
      <c r="N19" s="455"/>
      <c r="O19" s="17"/>
      <c r="P19" t="str">
        <f>VLOOKUP(N16,'imp-answers'!$A$2:$I$50,5,FALSE)</f>
        <v>はい（ほとんどまたはすべて）</v>
      </c>
      <c r="Q19">
        <f>VLOOKUP(N16,'imp-answers'!$A$2:$I$50,9,FALSE)</f>
        <v>1</v>
      </c>
    </row>
    <row r="20" spans="8:17" x14ac:dyDescent="0.25">
      <c r="H20" s="455"/>
      <c r="I20" s="16">
        <v>13</v>
      </c>
      <c r="J20" t="s">
        <v>249</v>
      </c>
      <c r="K20">
        <v>0.2</v>
      </c>
      <c r="M20" s="455"/>
      <c r="N20" s="455"/>
      <c r="O20" s="20"/>
    </row>
    <row r="21" spans="8:17" x14ac:dyDescent="0.25">
      <c r="H21" s="455"/>
      <c r="I21" s="17"/>
      <c r="J21" t="s">
        <v>250</v>
      </c>
      <c r="K21">
        <v>0.5</v>
      </c>
    </row>
    <row r="22" spans="8:17" x14ac:dyDescent="0.25">
      <c r="H22" s="455"/>
      <c r="I22" s="19">
        <v>18</v>
      </c>
      <c r="J22" t="s">
        <v>251</v>
      </c>
      <c r="K22">
        <v>1</v>
      </c>
      <c r="M22" s="454" t="str">
        <f>CHAR(65+N22)</f>
        <v>D</v>
      </c>
      <c r="N22" s="454">
        <v>3</v>
      </c>
      <c r="O22" s="15"/>
      <c r="P22" t="str">
        <f>VLOOKUP(N22,'imp-answers'!$A$2:$I$50,2,FALSE)</f>
        <v>いいえ</v>
      </c>
      <c r="Q22">
        <f>VLOOKUP(N22,'imp-answers'!$A$2:$I$50,6,FALSE)</f>
        <v>0</v>
      </c>
    </row>
    <row r="23" spans="8:17" x14ac:dyDescent="0.25">
      <c r="M23" s="455"/>
      <c r="N23" s="455"/>
      <c r="O23" s="16"/>
      <c r="P23" t="str">
        <f>VLOOKUP(N22,'imp-answers'!$A$2:$I$50,3,FALSE)</f>
        <v>はい（一部のトレーニング）</v>
      </c>
      <c r="Q23">
        <f>VLOOKUP(N22,'imp-answers'!$A$2:$I$50,7,FALSE)</f>
        <v>0.25</v>
      </c>
    </row>
    <row r="24" spans="8:17" x14ac:dyDescent="0.25">
      <c r="H24" s="454" t="s">
        <v>252</v>
      </c>
      <c r="I24" s="21">
        <v>10</v>
      </c>
      <c r="J24" t="s">
        <v>225</v>
      </c>
      <c r="K24">
        <v>0</v>
      </c>
      <c r="M24" s="455"/>
      <c r="N24" s="455"/>
      <c r="O24" s="18"/>
      <c r="P24" t="str">
        <f>VLOOKUP(N22,'imp-answers'!$A$2:$I$50,4,FALSE)</f>
        <v>はい（少なくとも半数のトレーニング）</v>
      </c>
      <c r="Q24">
        <f>VLOOKUP(N22,'imp-answers'!$A$2:$I$50,8,FALSE)</f>
        <v>0.5</v>
      </c>
    </row>
    <row r="25" spans="8:17" x14ac:dyDescent="0.25">
      <c r="H25" s="455"/>
      <c r="I25" s="16"/>
      <c r="J25" t="s">
        <v>253</v>
      </c>
      <c r="K25">
        <v>1</v>
      </c>
      <c r="M25" s="455"/>
      <c r="N25" s="455"/>
      <c r="O25" s="17"/>
      <c r="P25" t="str">
        <f>VLOOKUP(N22,'imp-answers'!$A$2:$I$50,5,FALSE)</f>
        <v>はい（ほとんどまたはすべてのトレーニング）</v>
      </c>
      <c r="Q25">
        <f>VLOOKUP(N22,'imp-answers'!$A$2:$I$50,9,FALSE)</f>
        <v>1</v>
      </c>
    </row>
    <row r="26" spans="8:17" x14ac:dyDescent="0.25">
      <c r="H26" s="455"/>
      <c r="I26" s="17"/>
      <c r="J26" t="s">
        <v>254</v>
      </c>
      <c r="K26">
        <v>0.5</v>
      </c>
      <c r="M26" s="455"/>
      <c r="N26" s="455"/>
      <c r="O26" s="20"/>
    </row>
    <row r="27" spans="8:17" x14ac:dyDescent="0.25">
      <c r="H27" s="455"/>
      <c r="I27" s="19">
        <v>19</v>
      </c>
      <c r="J27" t="s">
        <v>223</v>
      </c>
      <c r="K27">
        <v>1</v>
      </c>
    </row>
    <row r="28" spans="8:17" x14ac:dyDescent="0.25">
      <c r="M28" s="454" t="str">
        <f>CHAR(65+N28)</f>
        <v>E</v>
      </c>
      <c r="N28" s="454">
        <v>4</v>
      </c>
      <c r="O28" s="15"/>
      <c r="P28" t="str">
        <f>VLOOKUP(N28,'imp-answers'!$A$2:$I$50,2,FALSE)</f>
        <v>いいえ</v>
      </c>
      <c r="Q28">
        <f>VLOOKUP(N28,'imp-answers'!$A$2:$I$50,6,FALSE)</f>
        <v>0</v>
      </c>
    </row>
    <row r="29" spans="8:17" x14ac:dyDescent="0.25">
      <c r="H29" s="454" t="s">
        <v>255</v>
      </c>
      <c r="I29" s="21" t="s">
        <v>256</v>
      </c>
      <c r="J29" t="s">
        <v>225</v>
      </c>
      <c r="K29">
        <v>0</v>
      </c>
      <c r="M29" s="455"/>
      <c r="N29" s="455"/>
      <c r="O29" s="16"/>
      <c r="P29" t="str">
        <f>VLOOKUP(N28,'imp-answers'!$A$2:$I$50,3,FALSE)</f>
        <v>はい（時々）</v>
      </c>
      <c r="Q29">
        <f>VLOOKUP(N28,'imp-answers'!$A$2:$I$50,7,FALSE)</f>
        <v>0.25</v>
      </c>
    </row>
    <row r="30" spans="8:17" x14ac:dyDescent="0.25">
      <c r="H30" s="455"/>
      <c r="I30" s="16" t="s">
        <v>257</v>
      </c>
      <c r="J30" t="s">
        <v>258</v>
      </c>
      <c r="K30">
        <v>0.2</v>
      </c>
      <c r="M30" s="455"/>
      <c r="N30" s="455"/>
      <c r="O30" s="18"/>
      <c r="P30" t="str">
        <f>VLOOKUP(N28,'imp-answers'!$A$2:$I$50,4,FALSE)</f>
        <v>はい（少なくとも半分程度の回）</v>
      </c>
      <c r="Q30">
        <f>VLOOKUP(N28,'imp-answers'!$A$2:$I$50,8,FALSE)</f>
        <v>0.5</v>
      </c>
    </row>
    <row r="31" spans="8:17" x14ac:dyDescent="0.25">
      <c r="H31" s="455"/>
      <c r="I31" s="17"/>
      <c r="J31" t="s">
        <v>259</v>
      </c>
      <c r="K31">
        <v>0.5</v>
      </c>
      <c r="M31" s="455"/>
      <c r="N31" s="455"/>
      <c r="O31" s="17"/>
      <c r="P31" t="str">
        <f>VLOOKUP(N28,'imp-answers'!$A$2:$I$50,5,FALSE)</f>
        <v>はい（ほとんどまたは毎回）</v>
      </c>
      <c r="Q31">
        <f>VLOOKUP(N28,'imp-answers'!$A$2:$I$50,9,FALSE)</f>
        <v>1</v>
      </c>
    </row>
    <row r="32" spans="8:17" x14ac:dyDescent="0.25">
      <c r="H32" s="455"/>
      <c r="I32" s="19"/>
      <c r="J32" t="s">
        <v>260</v>
      </c>
      <c r="K32">
        <v>1</v>
      </c>
      <c r="M32" s="455"/>
      <c r="N32" s="455"/>
      <c r="O32" s="20"/>
    </row>
    <row r="34" spans="8:17" x14ac:dyDescent="0.25">
      <c r="H34" s="454" t="s">
        <v>261</v>
      </c>
      <c r="I34" s="21"/>
      <c r="J34" t="s">
        <v>225</v>
      </c>
      <c r="K34">
        <v>0</v>
      </c>
      <c r="M34" s="454" t="str">
        <f>CHAR(65+N34)</f>
        <v>F</v>
      </c>
      <c r="N34" s="454">
        <v>5</v>
      </c>
      <c r="O34" s="15"/>
      <c r="P34" t="str">
        <f>VLOOKUP(N34,'imp-answers'!$A$2:$I$50,2,FALSE)</f>
        <v>いいえ</v>
      </c>
      <c r="Q34">
        <f>VLOOKUP(N34,'imp-answers'!$A$2:$I$50,6,FALSE)</f>
        <v>0</v>
      </c>
    </row>
    <row r="35" spans="8:17" x14ac:dyDescent="0.25">
      <c r="H35" s="455"/>
      <c r="I35" s="16" t="s">
        <v>262</v>
      </c>
      <c r="J35" t="s">
        <v>263</v>
      </c>
      <c r="K35">
        <v>0.2</v>
      </c>
      <c r="M35" s="455"/>
      <c r="N35" s="455"/>
      <c r="O35" s="16"/>
      <c r="P35" t="str">
        <f>VLOOKUP(N34,'imp-answers'!$A$2:$I$50,3,FALSE)</f>
        <v>はい（実装を開始）</v>
      </c>
      <c r="Q35">
        <f>VLOOKUP(N34,'imp-answers'!$A$2:$I$50,7,FALSE)</f>
        <v>0.25</v>
      </c>
    </row>
    <row r="36" spans="8:17" x14ac:dyDescent="0.25">
      <c r="H36" s="455"/>
      <c r="I36" s="17" t="s">
        <v>264</v>
      </c>
      <c r="J36" t="s">
        <v>265</v>
      </c>
      <c r="K36">
        <v>0.5</v>
      </c>
      <c r="M36" s="455"/>
      <c r="N36" s="455"/>
      <c r="O36" s="18"/>
      <c r="P36" t="str">
        <f>VLOOKUP(N34,'imp-answers'!$A$2:$I$50,4,FALSE)</f>
        <v>はい（自社の一部）</v>
      </c>
      <c r="Q36">
        <f>VLOOKUP(N34,'imp-answers'!$A$2:$I$50,8,FALSE)</f>
        <v>0.5</v>
      </c>
    </row>
    <row r="37" spans="8:17" x14ac:dyDescent="0.25">
      <c r="H37" s="455"/>
      <c r="I37" s="19" t="s">
        <v>266</v>
      </c>
      <c r="J37" t="s">
        <v>267</v>
      </c>
      <c r="K37">
        <v>1</v>
      </c>
      <c r="M37" s="455"/>
      <c r="N37" s="455"/>
      <c r="O37" s="17"/>
      <c r="P37" t="str">
        <f>VLOOKUP(N34,'imp-answers'!$A$2:$I$50,5,FALSE)</f>
        <v>はい（自社全体）</v>
      </c>
      <c r="Q37">
        <f>VLOOKUP(N34,'imp-answers'!$A$2:$I$50,9,FALSE)</f>
        <v>1</v>
      </c>
    </row>
    <row r="38" spans="8:17" x14ac:dyDescent="0.25">
      <c r="M38" s="455"/>
      <c r="N38" s="455"/>
      <c r="O38" s="20"/>
    </row>
    <row r="39" spans="8:17" x14ac:dyDescent="0.25">
      <c r="H39" s="454" t="s">
        <v>268</v>
      </c>
      <c r="I39" s="21"/>
    </row>
    <row r="40" spans="8:17" x14ac:dyDescent="0.25">
      <c r="H40" s="455"/>
      <c r="I40" s="16"/>
      <c r="M40" s="454" t="str">
        <f>CHAR(65+N40)</f>
        <v>G</v>
      </c>
      <c r="N40" s="454">
        <v>6</v>
      </c>
      <c r="O40" s="15"/>
      <c r="P40" t="str">
        <f>VLOOKUP(N40,'imp-answers'!$A$2:$I$50,2,FALSE)</f>
        <v>いいえ</v>
      </c>
      <c r="Q40">
        <f>VLOOKUP(N40,'imp-answers'!$A$2:$I$50,6,FALSE)</f>
        <v>0</v>
      </c>
    </row>
    <row r="41" spans="8:17" x14ac:dyDescent="0.25">
      <c r="H41" s="455"/>
      <c r="I41" s="17"/>
      <c r="M41" s="455"/>
      <c r="N41" s="455"/>
      <c r="O41" s="16"/>
      <c r="P41" t="str">
        <f>VLOOKUP(N40,'imp-answers'!$A$2:$I$50,3,FALSE)</f>
        <v>はい（一部のコンポーネント）</v>
      </c>
      <c r="Q41">
        <f>VLOOKUP(N40,'imp-answers'!$A$2:$I$50,7,FALSE)</f>
        <v>0.25</v>
      </c>
    </row>
    <row r="42" spans="8:17" x14ac:dyDescent="0.25">
      <c r="H42" s="455"/>
      <c r="I42" s="19"/>
      <c r="M42" s="455"/>
      <c r="N42" s="455"/>
      <c r="O42" s="18"/>
      <c r="P42" t="str">
        <f>VLOOKUP(N40,'imp-answers'!$A$2:$I$50,4,FALSE)</f>
        <v>はい（少なくとも半数のコンポーネント）</v>
      </c>
      <c r="Q42">
        <f>VLOOKUP(N40,'imp-answers'!$A$2:$I$50,8,FALSE)</f>
        <v>0.5</v>
      </c>
    </row>
    <row r="43" spans="8:17" x14ac:dyDescent="0.25">
      <c r="M43" s="455"/>
      <c r="N43" s="455"/>
      <c r="O43" s="17"/>
      <c r="P43" t="str">
        <f>VLOOKUP(N40,'imp-answers'!$A$2:$I$50,5,FALSE)</f>
        <v>はい（ほとんどまたはすべてのコンポーネント）</v>
      </c>
      <c r="Q43">
        <f>VLOOKUP(N40,'imp-answers'!$A$2:$I$50,9,FALSE)</f>
        <v>1</v>
      </c>
    </row>
    <row r="44" spans="8:17" x14ac:dyDescent="0.25">
      <c r="M44" s="455"/>
      <c r="N44" s="455"/>
      <c r="O44" s="20"/>
    </row>
    <row r="46" spans="8:17" x14ac:dyDescent="0.25">
      <c r="M46" s="454" t="str">
        <f>CHAR(65+N46)</f>
        <v>H</v>
      </c>
      <c r="N46" s="454">
        <v>7</v>
      </c>
      <c r="O46" s="15"/>
      <c r="P46" t="str">
        <f>VLOOKUP(N46,'imp-answers'!$A$2:$I$50,2,FALSE)</f>
        <v>いいえ</v>
      </c>
      <c r="Q46">
        <f>VLOOKUP(N46,'imp-answers'!$A$2:$I$50,6,FALSE)</f>
        <v>0</v>
      </c>
    </row>
    <row r="47" spans="8:17" x14ac:dyDescent="0.25">
      <c r="M47" s="455"/>
      <c r="N47" s="455"/>
      <c r="O47" s="16"/>
      <c r="P47" t="str">
        <f>VLOOKUP(N46,'imp-answers'!$A$2:$I$50,3,FALSE)</f>
        <v>はい（一部のインシデント）</v>
      </c>
      <c r="Q47">
        <f>VLOOKUP(N46,'imp-answers'!$A$2:$I$50,7,FALSE)</f>
        <v>0.25</v>
      </c>
    </row>
    <row r="48" spans="8:17" x14ac:dyDescent="0.25">
      <c r="M48" s="455"/>
      <c r="N48" s="455"/>
      <c r="O48" s="18"/>
      <c r="P48" t="str">
        <f>VLOOKUP(N46,'imp-answers'!$A$2:$I$50,4,FALSE)</f>
        <v>はい（少なくとも半数のインシデント）</v>
      </c>
      <c r="Q48">
        <f>VLOOKUP(N46,'imp-answers'!$A$2:$I$50,8,FALSE)</f>
        <v>0.5</v>
      </c>
    </row>
    <row r="49" spans="13:17" x14ac:dyDescent="0.25">
      <c r="M49" s="455"/>
      <c r="N49" s="455"/>
      <c r="O49" s="17"/>
      <c r="P49" t="str">
        <f>VLOOKUP(N46,'imp-answers'!$A$2:$I$50,5,FALSE)</f>
        <v>はい（ほとんどまたはすべてのインシデント）</v>
      </c>
      <c r="Q49">
        <f>VLOOKUP(N46,'imp-answers'!$A$2:$I$50,9,FALSE)</f>
        <v>1</v>
      </c>
    </row>
    <row r="50" spans="13:17" x14ac:dyDescent="0.25">
      <c r="M50" s="455"/>
      <c r="N50" s="455"/>
      <c r="O50" s="20"/>
    </row>
    <row r="52" spans="13:17" x14ac:dyDescent="0.25">
      <c r="M52" s="454" t="str">
        <f>CHAR(65+N52)</f>
        <v>I</v>
      </c>
      <c r="N52" s="454">
        <v>8</v>
      </c>
      <c r="O52" s="15"/>
      <c r="P52" t="str">
        <f>VLOOKUP(N52,'imp-answers'!$A$2:$I$50,2,FALSE)</f>
        <v>いいえ</v>
      </c>
      <c r="Q52">
        <f>VLOOKUP(N52,'imp-answers'!$A$2:$I$50,6,FALSE)</f>
        <v>0</v>
      </c>
    </row>
    <row r="53" spans="13:17" x14ac:dyDescent="0.25">
      <c r="M53" s="455"/>
      <c r="N53" s="455"/>
      <c r="O53" s="16"/>
      <c r="P53" t="str">
        <f>VLOOKUP(N52,'imp-answers'!$A$2:$I$50,3,FALSE)</f>
        <v>はい（一部のインシデント種類）</v>
      </c>
      <c r="Q53">
        <f>VLOOKUP(N52,'imp-answers'!$A$2:$I$50,7,FALSE)</f>
        <v>0.25</v>
      </c>
    </row>
    <row r="54" spans="13:17" x14ac:dyDescent="0.25">
      <c r="M54" s="455"/>
      <c r="N54" s="455"/>
      <c r="O54" s="18"/>
      <c r="P54" t="str">
        <f>VLOOKUP(N52,'imp-answers'!$A$2:$I$50,4,FALSE)</f>
        <v>はい（少なくとも半数のインシデント種類）</v>
      </c>
      <c r="Q54">
        <f>VLOOKUP(N52,'imp-answers'!$A$2:$I$50,8,FALSE)</f>
        <v>0.5</v>
      </c>
    </row>
    <row r="55" spans="13:17" x14ac:dyDescent="0.25">
      <c r="M55" s="455"/>
      <c r="N55" s="455"/>
      <c r="O55" s="17"/>
      <c r="P55" t="str">
        <f>VLOOKUP(N52,'imp-answers'!$A$2:$I$50,5,FALSE)</f>
        <v>はい（ほとんどまたはすべてのインシデント種類）</v>
      </c>
      <c r="Q55">
        <f>VLOOKUP(N52,'imp-answers'!$A$2:$I$50,9,FALSE)</f>
        <v>1</v>
      </c>
    </row>
    <row r="56" spans="13:17" x14ac:dyDescent="0.25">
      <c r="M56" s="455"/>
      <c r="N56" s="455"/>
      <c r="O56" s="20"/>
    </row>
    <row r="58" spans="13:17" x14ac:dyDescent="0.25">
      <c r="M58" s="454" t="str">
        <f>CHAR(65+N58)</f>
        <v>J</v>
      </c>
      <c r="N58" s="454">
        <v>9</v>
      </c>
      <c r="O58" s="15"/>
      <c r="P58" t="str">
        <f>VLOOKUP(N58,'imp-answers'!$A$2:$I$50,2,FALSE)</f>
        <v>いいえ</v>
      </c>
      <c r="Q58">
        <f>VLOOKUP(N58,'imp-answers'!$A$2:$I$50,6,FALSE)</f>
        <v>0</v>
      </c>
    </row>
    <row r="59" spans="13:17" x14ac:dyDescent="0.25">
      <c r="M59" s="455"/>
      <c r="N59" s="455"/>
      <c r="O59" s="16"/>
      <c r="P59" t="str">
        <f>VLOOKUP(N58,'imp-answers'!$A$2:$I$50,3,FALSE)</f>
        <v>はい（一部の自社データ）</v>
      </c>
      <c r="Q59">
        <f>VLOOKUP(N58,'imp-answers'!$A$2:$I$50,7,FALSE)</f>
        <v>0.25</v>
      </c>
    </row>
    <row r="60" spans="13:17" x14ac:dyDescent="0.25">
      <c r="M60" s="455"/>
      <c r="N60" s="455"/>
      <c r="O60" s="18"/>
      <c r="P60" t="str">
        <f>VLOOKUP(N58,'imp-answers'!$A$2:$I$50,4,FALSE)</f>
        <v>はい（少なくとも半数の自社データ）</v>
      </c>
      <c r="Q60">
        <f>VLOOKUP(N58,'imp-answers'!$A$2:$I$50,8,FALSE)</f>
        <v>0.5</v>
      </c>
    </row>
    <row r="61" spans="13:17" x14ac:dyDescent="0.25">
      <c r="M61" s="455"/>
      <c r="N61" s="455"/>
      <c r="O61" s="17"/>
      <c r="P61" t="str">
        <f>VLOOKUP(N58,'imp-answers'!$A$2:$I$50,5,FALSE)</f>
        <v>はい（ほとんどまたはすべての自社データ）</v>
      </c>
      <c r="Q61">
        <f>VLOOKUP(N58,'imp-answers'!$A$2:$I$50,9,FALSE)</f>
        <v>1</v>
      </c>
    </row>
    <row r="62" spans="13:17" x14ac:dyDescent="0.25">
      <c r="M62" s="455"/>
      <c r="N62" s="455"/>
      <c r="O62" s="20"/>
    </row>
    <row r="64" spans="13:17" x14ac:dyDescent="0.25">
      <c r="M64" s="454" t="str">
        <f>CHAR(65+N64)</f>
        <v>K</v>
      </c>
      <c r="N64" s="454">
        <v>10</v>
      </c>
      <c r="O64" s="15"/>
      <c r="P64" t="str">
        <f>VLOOKUP(N64,'imp-answers'!$A$2:$I$50,2,FALSE)</f>
        <v>いいえ</v>
      </c>
      <c r="Q64">
        <f>VLOOKUP(N64,'imp-answers'!$A$2:$I$50,6,FALSE)</f>
        <v>0</v>
      </c>
    </row>
    <row r="65" spans="13:17" x14ac:dyDescent="0.25">
      <c r="M65" s="455"/>
      <c r="N65" s="455"/>
      <c r="O65" s="16"/>
      <c r="P65" t="str">
        <f>VLOOKUP(N64,'imp-answers'!$A$2:$I$50,3,FALSE)</f>
        <v>はい（要求があれば実施）</v>
      </c>
      <c r="Q65">
        <f>VLOOKUP(N64,'imp-answers'!$A$2:$I$50,7,FALSE)</f>
        <v>0.25</v>
      </c>
    </row>
    <row r="66" spans="13:17" x14ac:dyDescent="0.25">
      <c r="M66" s="455"/>
      <c r="N66" s="455"/>
      <c r="O66" s="18"/>
      <c r="P66" t="str">
        <f>VLOOKUP(N64,'imp-answers'!$A$2:$I$50,4,FALSE)</f>
        <v>はい（数年毎に実施）</v>
      </c>
      <c r="Q66">
        <f>VLOOKUP(N64,'imp-answers'!$A$2:$I$50,8,FALSE)</f>
        <v>0.5</v>
      </c>
    </row>
    <row r="67" spans="13:17" x14ac:dyDescent="0.25">
      <c r="M67" s="455"/>
      <c r="N67" s="455"/>
      <c r="O67" s="17"/>
      <c r="P67" t="str">
        <f>VLOOKUP(N64,'imp-answers'!$A$2:$I$50,5,FALSE)</f>
        <v>はい（少なくとも年次で実施）</v>
      </c>
      <c r="Q67">
        <f>VLOOKUP(N64,'imp-answers'!$A$2:$I$50,9,FALSE)</f>
        <v>1</v>
      </c>
    </row>
    <row r="68" spans="13:17" x14ac:dyDescent="0.25">
      <c r="M68" s="455"/>
      <c r="N68" s="455"/>
      <c r="O68" s="20"/>
    </row>
    <row r="70" spans="13:17" x14ac:dyDescent="0.25">
      <c r="M70" s="454" t="str">
        <f>CHAR(65+N70)</f>
        <v>L</v>
      </c>
      <c r="N70" s="454">
        <v>11</v>
      </c>
      <c r="O70" s="15"/>
      <c r="P70" t="str">
        <f>VLOOKUP(N70,'imp-answers'!$A$2:$I$50,2,FALSE)</f>
        <v>いいえ</v>
      </c>
      <c r="Q70">
        <f>VLOOKUP(N70,'imp-answers'!$A$2:$I$50,6,FALSE)</f>
        <v>0</v>
      </c>
    </row>
    <row r="71" spans="13:17" x14ac:dyDescent="0.25">
      <c r="M71" s="455"/>
      <c r="N71" s="455"/>
      <c r="O71" s="16"/>
      <c r="P71" t="str">
        <f>VLOOKUP(N70,'imp-answers'!$A$2:$I$50,3,FALSE)</f>
        <v>はい（一部の資産）</v>
      </c>
      <c r="Q71">
        <f>VLOOKUP(N70,'imp-answers'!$A$2:$I$50,7,FALSE)</f>
        <v>0.25</v>
      </c>
    </row>
    <row r="72" spans="13:17" x14ac:dyDescent="0.25">
      <c r="M72" s="455"/>
      <c r="N72" s="455"/>
      <c r="O72" s="18"/>
      <c r="P72" t="str">
        <f>VLOOKUP(N70,'imp-answers'!$A$2:$I$50,4,FALSE)</f>
        <v>はい（少なくとも半数の資産）</v>
      </c>
      <c r="Q72">
        <f>VLOOKUP(N70,'imp-answers'!$A$2:$I$50,8,FALSE)</f>
        <v>0.5</v>
      </c>
    </row>
    <row r="73" spans="13:17" x14ac:dyDescent="0.25">
      <c r="M73" s="455"/>
      <c r="N73" s="455"/>
      <c r="O73" s="17"/>
      <c r="P73" t="str">
        <f>VLOOKUP(N70,'imp-answers'!$A$2:$I$50,5,FALSE)</f>
        <v>はい（ほとんどまたはすべての資産）</v>
      </c>
      <c r="Q73">
        <f>VLOOKUP(N70,'imp-answers'!$A$2:$I$50,9,FALSE)</f>
        <v>1</v>
      </c>
    </row>
    <row r="74" spans="13:17" x14ac:dyDescent="0.25">
      <c r="M74" s="455"/>
      <c r="N74" s="455"/>
      <c r="O74" s="20"/>
    </row>
    <row r="76" spans="13:17" x14ac:dyDescent="0.25">
      <c r="M76" s="454" t="str">
        <f>CHAR(65+N76)</f>
        <v>M</v>
      </c>
      <c r="N76" s="454">
        <v>12</v>
      </c>
      <c r="O76" s="15"/>
      <c r="P76" t="str">
        <f>VLOOKUP(N76,'imp-answers'!$A$2:$I$50,2,FALSE)</f>
        <v>いいえ</v>
      </c>
      <c r="Q76">
        <f>VLOOKUP(N76,'imp-answers'!$A$2:$I$50,6,FALSE)</f>
        <v>0</v>
      </c>
    </row>
    <row r="77" spans="13:17" x14ac:dyDescent="0.25">
      <c r="M77" s="455"/>
      <c r="N77" s="455"/>
      <c r="O77" s="16"/>
      <c r="P77" t="str">
        <f>VLOOKUP(N76,'imp-answers'!$A$2:$I$50,3,FALSE)</f>
        <v>はい（一部のテクノロジー）</v>
      </c>
      <c r="Q77">
        <f>VLOOKUP(N76,'imp-answers'!$A$2:$I$50,7,FALSE)</f>
        <v>0.25</v>
      </c>
    </row>
    <row r="78" spans="13:17" x14ac:dyDescent="0.25">
      <c r="M78" s="455"/>
      <c r="N78" s="455"/>
      <c r="O78" s="18"/>
      <c r="P78" t="str">
        <f>VLOOKUP(N76,'imp-answers'!$A$2:$I$50,4,FALSE)</f>
        <v>はい（少なくとも半数のテクノロジー）</v>
      </c>
      <c r="Q78">
        <f>VLOOKUP(N76,'imp-answers'!$A$2:$I$50,8,FALSE)</f>
        <v>0.5</v>
      </c>
    </row>
    <row r="79" spans="13:17" x14ac:dyDescent="0.25">
      <c r="M79" s="455"/>
      <c r="N79" s="455"/>
      <c r="O79" s="17"/>
      <c r="P79" t="str">
        <f>VLOOKUP(N76,'imp-answers'!$A$2:$I$50,5,FALSE)</f>
        <v>はい（ほとんどまたはすべてのテクノロジー）</v>
      </c>
      <c r="Q79">
        <f>VLOOKUP(N76,'imp-answers'!$A$2:$I$50,9,FALSE)</f>
        <v>1</v>
      </c>
    </row>
    <row r="80" spans="13:17" x14ac:dyDescent="0.25">
      <c r="M80" s="455"/>
      <c r="N80" s="455"/>
      <c r="O80" s="20"/>
    </row>
    <row r="82" spans="13:17" x14ac:dyDescent="0.25">
      <c r="M82" s="454" t="str">
        <f>CHAR(65+N82)</f>
        <v>N</v>
      </c>
      <c r="N82" s="454">
        <v>13</v>
      </c>
      <c r="O82" s="15"/>
      <c r="P82" t="str">
        <f>VLOOKUP(N82,'imp-answers'!$A$2:$I$50,2,FALSE)</f>
        <v>いいえ</v>
      </c>
      <c r="Q82">
        <f>VLOOKUP(N82,'imp-answers'!$A$2:$I$50,6,FALSE)</f>
        <v>0</v>
      </c>
    </row>
    <row r="83" spans="13:17" x14ac:dyDescent="0.25">
      <c r="M83" s="455"/>
      <c r="N83" s="455"/>
      <c r="O83" s="16"/>
      <c r="P83" t="str">
        <f>VLOOKUP(N82,'imp-answers'!$A$2:$I$50,3,FALSE)</f>
        <v>はい（一般的なリスクをカバー）</v>
      </c>
      <c r="Q83">
        <f>VLOOKUP(N82,'imp-answers'!$A$2:$I$50,7,FALSE)</f>
        <v>0.25</v>
      </c>
    </row>
    <row r="84" spans="13:17" x14ac:dyDescent="0.25">
      <c r="M84" s="455"/>
      <c r="N84" s="455"/>
      <c r="O84" s="18"/>
      <c r="P84" t="str">
        <f>VLOOKUP(N82,'imp-answers'!$A$2:$I$50,4,FALSE)</f>
        <v>（組織固有のリスクをカバー）</v>
      </c>
      <c r="Q84">
        <f>VLOOKUP(N82,'imp-answers'!$A$2:$I$50,8,FALSE)</f>
        <v>0.5</v>
      </c>
    </row>
    <row r="85" spans="13:17" x14ac:dyDescent="0.25">
      <c r="M85" s="455"/>
      <c r="N85" s="455"/>
      <c r="O85" s="17"/>
      <c r="P85" t="str">
        <f>VLOOKUP(N82,'imp-answers'!$A$2:$I$50,5,FALSE)</f>
        <v>はい（リスクと機会をカバー）</v>
      </c>
      <c r="Q85">
        <f>VLOOKUP(N82,'imp-answers'!$A$2:$I$50,9,FALSE)</f>
        <v>1</v>
      </c>
    </row>
    <row r="86" spans="13:17" x14ac:dyDescent="0.25">
      <c r="M86" s="455"/>
      <c r="N86" s="455"/>
      <c r="O86" s="20"/>
    </row>
    <row r="88" spans="13:17" x14ac:dyDescent="0.25">
      <c r="M88" s="454" t="str">
        <f>CHAR(65+N88)</f>
        <v>O</v>
      </c>
      <c r="N88" s="454">
        <v>14</v>
      </c>
      <c r="O88" s="15"/>
      <c r="P88" t="str">
        <f>VLOOKUP(N88,'imp-answers'!$A$2:$I$50,2,FALSE)</f>
        <v>いいえ</v>
      </c>
      <c r="Q88">
        <f>VLOOKUP(N88,'imp-answers'!$A$2:$I$50,6,FALSE)</f>
        <v>0</v>
      </c>
    </row>
    <row r="89" spans="13:17" x14ac:dyDescent="0.25">
      <c r="M89" s="455"/>
      <c r="N89" s="455"/>
      <c r="O89" s="16"/>
      <c r="P89" t="str">
        <f>VLOOKUP(N88,'imp-answers'!$A$2:$I$50,3,FALSE)</f>
        <v>はい（年次でレビュー）</v>
      </c>
      <c r="Q89">
        <f>VLOOKUP(N88,'imp-answers'!$A$2:$I$50,7,FALSE)</f>
        <v>0.25</v>
      </c>
    </row>
    <row r="90" spans="13:17" x14ac:dyDescent="0.25">
      <c r="M90" s="455"/>
      <c r="N90" s="455"/>
      <c r="O90" s="18"/>
      <c r="P90" t="str">
        <f>VLOOKUP(N88,'imp-answers'!$A$2:$I$50,4,FALSE)</f>
        <v>はい（重大な決定前に計画を相談）</v>
      </c>
      <c r="Q90">
        <f>VLOOKUP(N88,'imp-answers'!$A$2:$I$50,8,FALSE)</f>
        <v>0.5</v>
      </c>
    </row>
    <row r="91" spans="13:17" x14ac:dyDescent="0.25">
      <c r="M91" s="455"/>
      <c r="N91" s="455"/>
      <c r="O91" s="17"/>
      <c r="P91" t="str">
        <f>VLOOKUP(N88,'imp-answers'!$A$2:$I$50,5,FALSE)</f>
        <v>はい（頻繁に計画を相談し、アプリケーションセキュリティ戦略と整合）</v>
      </c>
      <c r="Q91">
        <f>VLOOKUP(N88,'imp-answers'!$A$2:$I$50,9,FALSE)</f>
        <v>1</v>
      </c>
    </row>
    <row r="92" spans="13:17" x14ac:dyDescent="0.25">
      <c r="M92" s="455"/>
      <c r="N92" s="455"/>
      <c r="O92" s="20"/>
    </row>
    <row r="94" spans="13:17" x14ac:dyDescent="0.25">
      <c r="M94" s="454" t="str">
        <f>CHAR(65+N94)</f>
        <v>P</v>
      </c>
      <c r="N94" s="454">
        <v>15</v>
      </c>
      <c r="O94" s="15"/>
      <c r="P94" t="str">
        <f>VLOOKUP(N94,'imp-answers'!$A$2:$I$50,2,FALSE)</f>
        <v>いいえ</v>
      </c>
      <c r="Q94">
        <f>VLOOKUP(N94,'imp-answers'!$A$2:$I$50,6,FALSE)</f>
        <v>0</v>
      </c>
    </row>
    <row r="95" spans="13:17" x14ac:dyDescent="0.25">
      <c r="M95" s="455"/>
      <c r="N95" s="455"/>
      <c r="O95" s="16"/>
      <c r="P95" t="str">
        <f>VLOOKUP(N94,'imp-answers'!$A$2:$I$50,3,FALSE)</f>
        <v>はい（臨機応変でレビュー）</v>
      </c>
      <c r="Q95">
        <f>VLOOKUP(N94,'imp-answers'!$A$2:$I$50,7,FALSE)</f>
        <v>0.25</v>
      </c>
    </row>
    <row r="96" spans="13:17" x14ac:dyDescent="0.25">
      <c r="M96" s="455"/>
      <c r="N96" s="455"/>
      <c r="O96" s="18"/>
      <c r="P96" t="str">
        <f>VLOOKUP(N94,'imp-answers'!$A$2:$I$50,4,FALSE)</f>
        <v>はい（定期的にレビュー）</v>
      </c>
      <c r="Q96">
        <f>VLOOKUP(N94,'imp-answers'!$A$2:$I$50,8,FALSE)</f>
        <v>0.5</v>
      </c>
    </row>
    <row r="97" spans="13:17" x14ac:dyDescent="0.25">
      <c r="M97" s="455"/>
      <c r="N97" s="455"/>
      <c r="O97" s="17"/>
      <c r="P97" t="str">
        <f>VLOOKUP(N94,'imp-answers'!$A$2:$I$50,5,FALSE)</f>
        <v>はい（少なくとも年次でレビュー）</v>
      </c>
      <c r="Q97">
        <f>VLOOKUP(N94,'imp-answers'!$A$2:$I$50,9,FALSE)</f>
        <v>1</v>
      </c>
    </row>
    <row r="98" spans="13:17" x14ac:dyDescent="0.25">
      <c r="M98" s="455"/>
      <c r="N98" s="455"/>
      <c r="O98" s="20"/>
    </row>
    <row r="100" spans="13:17" x14ac:dyDescent="0.25">
      <c r="M100" s="454" t="str">
        <f>CHAR(65+N100)</f>
        <v>Q</v>
      </c>
      <c r="N100" s="454">
        <v>16</v>
      </c>
      <c r="O100" s="15"/>
      <c r="P100" t="str">
        <f>VLOOKUP(N100,'imp-answers'!$A$2:$I$50,2,FALSE)</f>
        <v>いいえ</v>
      </c>
      <c r="Q100">
        <f>VLOOKUP(N100,'imp-answers'!$A$2:$I$50,6,FALSE)</f>
        <v>0</v>
      </c>
    </row>
    <row r="101" spans="13:17" x14ac:dyDescent="0.25">
      <c r="M101" s="455"/>
      <c r="N101" s="455"/>
      <c r="O101" s="16"/>
      <c r="P101" t="str">
        <f>VLOOKUP(N100,'imp-answers'!$A$2:$I$50,3,FALSE)</f>
        <v>はい（1つの指標カテゴリ）</v>
      </c>
      <c r="Q101">
        <f>VLOOKUP(N100,'imp-answers'!$A$2:$I$50,7,FALSE)</f>
        <v>0.25</v>
      </c>
    </row>
    <row r="102" spans="13:17" x14ac:dyDescent="0.25">
      <c r="M102" s="455"/>
      <c r="N102" s="455"/>
      <c r="O102" s="18"/>
      <c r="P102" t="str">
        <f>VLOOKUP(N100,'imp-answers'!$A$2:$I$50,4,FALSE)</f>
        <v>はい（2つの指標カテゴリ）</v>
      </c>
      <c r="Q102">
        <f>VLOOKUP(N100,'imp-answers'!$A$2:$I$50,8,FALSE)</f>
        <v>0.5</v>
      </c>
    </row>
    <row r="103" spans="13:17" x14ac:dyDescent="0.25">
      <c r="M103" s="455"/>
      <c r="N103" s="455"/>
      <c r="O103" s="17"/>
      <c r="P103" t="str">
        <f>VLOOKUP(N100,'imp-answers'!$A$2:$I$50,5,FALSE)</f>
        <v>はい（3つの全指標カテゴリ）</v>
      </c>
      <c r="Q103">
        <f>VLOOKUP(N100,'imp-answers'!$A$2:$I$50,9,FALSE)</f>
        <v>1</v>
      </c>
    </row>
    <row r="104" spans="13:17" x14ac:dyDescent="0.25">
      <c r="M104" s="455"/>
      <c r="N104" s="455"/>
      <c r="O104" s="20"/>
    </row>
    <row r="106" spans="13:17" x14ac:dyDescent="0.25">
      <c r="M106" s="454" t="str">
        <f>CHAR(65+N106)</f>
        <v>R</v>
      </c>
      <c r="N106" s="454">
        <v>17</v>
      </c>
      <c r="O106" s="15"/>
      <c r="P106" t="str">
        <f>VLOOKUP(N106,'imp-answers'!$A$2:$I$50,2,FALSE)</f>
        <v>いいえ</v>
      </c>
      <c r="Q106">
        <f>VLOOKUP(N106,'imp-answers'!$A$2:$I$50,6,FALSE)</f>
        <v>0</v>
      </c>
    </row>
    <row r="107" spans="13:17" x14ac:dyDescent="0.25">
      <c r="M107" s="455"/>
      <c r="N107" s="455"/>
      <c r="O107" s="16"/>
      <c r="P107" t="str">
        <f>VLOOKUP(N106,'imp-answers'!$A$2:$I$50,3,FALSE)</f>
        <v>はい（散発的に）</v>
      </c>
      <c r="Q107">
        <f>VLOOKUP(N106,'imp-answers'!$A$2:$I$50,7,FALSE)</f>
        <v>0.25</v>
      </c>
    </row>
    <row r="108" spans="13:17" x14ac:dyDescent="0.25">
      <c r="M108" s="455"/>
      <c r="N108" s="455"/>
      <c r="O108" s="18"/>
      <c r="P108" t="str">
        <f>VLOOKUP(N106,'imp-answers'!$A$2:$I$50,4,FALSE)</f>
        <v>はい（アプリケーションの変更時）</v>
      </c>
      <c r="Q108">
        <f>VLOOKUP(N106,'imp-answers'!$A$2:$I$50,8,FALSE)</f>
        <v>0.5</v>
      </c>
    </row>
    <row r="109" spans="13:17" x14ac:dyDescent="0.25">
      <c r="M109" s="455"/>
      <c r="N109" s="455"/>
      <c r="O109" s="17"/>
      <c r="P109" t="str">
        <f>VLOOKUP(N106,'imp-answers'!$A$2:$I$50,5,FALSE)</f>
        <v>はい（少なくとも年次）</v>
      </c>
      <c r="Q109">
        <f>VLOOKUP(N106,'imp-answers'!$A$2:$I$50,9,FALSE)</f>
        <v>1</v>
      </c>
    </row>
    <row r="110" spans="13:17" x14ac:dyDescent="0.25">
      <c r="M110" s="455"/>
      <c r="N110" s="455"/>
      <c r="O110" s="20"/>
    </row>
    <row r="112" spans="13:17" x14ac:dyDescent="0.25">
      <c r="M112" s="454" t="str">
        <f>CHAR(65+N112)</f>
        <v>S</v>
      </c>
      <c r="N112" s="454">
        <v>18</v>
      </c>
      <c r="O112" s="15"/>
      <c r="P112" t="str">
        <f>VLOOKUP(N112,'imp-answers'!$A$2:$I$50,2,FALSE)</f>
        <v>いいえ</v>
      </c>
      <c r="Q112">
        <f>VLOOKUP(N112,'imp-answers'!$A$2:$I$50,6,FALSE)</f>
        <v>0</v>
      </c>
    </row>
    <row r="113" spans="13:17" x14ac:dyDescent="0.25">
      <c r="M113" s="455"/>
      <c r="N113" s="455"/>
      <c r="O113" s="16"/>
      <c r="P113" t="str">
        <f>VLOOKUP(N112,'imp-answers'!$A$2:$I$50,3,FALSE)</f>
        <v>はい（一部のポリシーや標準）</v>
      </c>
      <c r="Q113">
        <f>VLOOKUP(N112,'imp-answers'!$A$2:$I$50,7,FALSE)</f>
        <v>0.25</v>
      </c>
    </row>
    <row r="114" spans="13:17" x14ac:dyDescent="0.25">
      <c r="M114" s="455"/>
      <c r="N114" s="455"/>
      <c r="O114" s="18"/>
      <c r="P114" t="str">
        <f>VLOOKUP(N112,'imp-answers'!$A$2:$I$50,4,FALSE)</f>
        <v>はい（少なくとも半数のポリシーや標準）</v>
      </c>
      <c r="Q114">
        <f>VLOOKUP(N112,'imp-answers'!$A$2:$I$50,8,FALSE)</f>
        <v>0.5</v>
      </c>
    </row>
    <row r="115" spans="13:17" x14ac:dyDescent="0.25">
      <c r="M115" s="455"/>
      <c r="N115" s="455"/>
      <c r="O115" s="17"/>
      <c r="P115" t="str">
        <f>VLOOKUP(N112,'imp-answers'!$A$2:$I$50,5,FALSE)</f>
        <v>はい（ほとんどまたはすべてのポリシーや標準）</v>
      </c>
      <c r="Q115">
        <f>VLOOKUP(N112,'imp-answers'!$A$2:$I$50,9,FALSE)</f>
        <v>1</v>
      </c>
    </row>
    <row r="116" spans="13:17" x14ac:dyDescent="0.25">
      <c r="M116" s="455"/>
      <c r="N116" s="455"/>
      <c r="O116" s="20"/>
    </row>
    <row r="118" spans="13:17" x14ac:dyDescent="0.25">
      <c r="M118" s="454" t="str">
        <f>CHAR(65+N118)</f>
        <v>T</v>
      </c>
      <c r="N118" s="454">
        <v>19</v>
      </c>
      <c r="O118" s="15"/>
      <c r="P118" t="str">
        <f>VLOOKUP(N118,'imp-answers'!$A$2:$I$50,2,FALSE)</f>
        <v>いいえ</v>
      </c>
      <c r="Q118">
        <f>VLOOKUP(N118,'imp-answers'!$A$2:$I$50,6,FALSE)</f>
        <v>0</v>
      </c>
    </row>
    <row r="119" spans="13:17" x14ac:dyDescent="0.25">
      <c r="M119" s="455"/>
      <c r="N119" s="455"/>
      <c r="O119" s="16"/>
      <c r="P119" t="str">
        <f>VLOOKUP(N118,'imp-answers'!$A$2:$I$50,3,FALSE)</f>
        <v>はい（一部の指標）</v>
      </c>
      <c r="Q119">
        <f>VLOOKUP(N118,'imp-answers'!$A$2:$I$50,7,FALSE)</f>
        <v>0.25</v>
      </c>
    </row>
    <row r="120" spans="13:17" x14ac:dyDescent="0.25">
      <c r="M120" s="455"/>
      <c r="N120" s="455"/>
      <c r="O120" s="18"/>
      <c r="P120" t="str">
        <f>VLOOKUP(N118,'imp-answers'!$A$2:$I$50,4,FALSE)</f>
        <v>はい（少なくとも半数の指標）</v>
      </c>
      <c r="Q120">
        <f>VLOOKUP(N118,'imp-answers'!$A$2:$I$50,8,FALSE)</f>
        <v>0.5</v>
      </c>
    </row>
    <row r="121" spans="13:17" x14ac:dyDescent="0.25">
      <c r="M121" s="455"/>
      <c r="N121" s="455"/>
      <c r="O121" s="17"/>
      <c r="P121" t="str">
        <f>VLOOKUP(N118,'imp-answers'!$A$2:$I$50,5,FALSE)</f>
        <v>はい（ほとんどまたはすべての指標）</v>
      </c>
      <c r="Q121">
        <f>VLOOKUP(N118,'imp-answers'!$A$2:$I$50,9,FALSE)</f>
        <v>1</v>
      </c>
    </row>
    <row r="122" spans="13:17" x14ac:dyDescent="0.25">
      <c r="M122" s="455"/>
      <c r="N122" s="455"/>
      <c r="O122" s="20"/>
    </row>
    <row r="124" spans="13:17" x14ac:dyDescent="0.25">
      <c r="M124" s="454" t="str">
        <f>CHAR(65+N124)</f>
        <v>U</v>
      </c>
      <c r="N124" s="454">
        <v>20</v>
      </c>
      <c r="O124" s="15"/>
      <c r="P124" t="str">
        <f>VLOOKUP(N124,'imp-answers'!$A$2:$I$50,2,FALSE)</f>
        <v>いいえ</v>
      </c>
      <c r="Q124">
        <f>VLOOKUP(N124,'imp-answers'!$A$2:$I$50,6,FALSE)</f>
        <v>0</v>
      </c>
    </row>
    <row r="125" spans="13:17" x14ac:dyDescent="0.25">
      <c r="M125" s="455"/>
      <c r="N125" s="455"/>
      <c r="O125" s="16"/>
      <c r="P125" t="str">
        <f>VLOOKUP(N124,'imp-answers'!$A$2:$I$50,3,FALSE)</f>
        <v>はい（報告は臨機応変で実施）</v>
      </c>
      <c r="Q125">
        <f>VLOOKUP(N124,'imp-answers'!$A$2:$I$50,7,FALSE)</f>
        <v>0.25</v>
      </c>
    </row>
    <row r="126" spans="13:17" x14ac:dyDescent="0.25">
      <c r="M126" s="455"/>
      <c r="N126" s="455"/>
      <c r="O126" s="18"/>
      <c r="P126" t="str">
        <f>VLOOKUP(N124,'imp-answers'!$A$2:$I$50,4,FALSE)</f>
        <v>はい（報告は定期的に実施）</v>
      </c>
      <c r="Q126">
        <f>VLOOKUP(N124,'imp-answers'!$A$2:$I$50,8,FALSE)</f>
        <v>0.5</v>
      </c>
    </row>
    <row r="127" spans="13:17" x14ac:dyDescent="0.25">
      <c r="M127" s="455"/>
      <c r="N127" s="455"/>
      <c r="O127" s="17"/>
      <c r="P127" t="str">
        <f>VLOOKUP(N124,'imp-answers'!$A$2:$I$50,5,FALSE)</f>
        <v>はい（報告は少なくとも年次で実施）</v>
      </c>
      <c r="Q127">
        <f>VLOOKUP(N124,'imp-answers'!$A$2:$I$50,9,FALSE)</f>
        <v>1</v>
      </c>
    </row>
    <row r="128" spans="13:17" x14ac:dyDescent="0.25">
      <c r="M128" s="455"/>
      <c r="N128" s="455"/>
      <c r="O128" s="20"/>
    </row>
    <row r="130" spans="13:17" x14ac:dyDescent="0.25">
      <c r="M130" s="454" t="str">
        <f>CHAR(65+N130)</f>
        <v>V</v>
      </c>
      <c r="N130" s="454">
        <v>21</v>
      </c>
      <c r="O130" s="15"/>
      <c r="P130" t="str">
        <f>VLOOKUP(N130,'imp-answers'!$A$2:$I$50,2,FALSE)</f>
        <v>いいえ</v>
      </c>
      <c r="Q130">
        <f>VLOOKUP(N130,'imp-answers'!$A$2:$I$50,6,FALSE)</f>
        <v>0</v>
      </c>
    </row>
    <row r="131" spans="13:17" x14ac:dyDescent="0.25">
      <c r="M131" s="455"/>
      <c r="N131" s="455"/>
      <c r="O131" s="16"/>
      <c r="P131" t="str">
        <f>VLOOKUP(N130,'imp-answers'!$A$2:$I$50,3,FALSE)</f>
        <v>はい（一部の義務事項）</v>
      </c>
      <c r="Q131">
        <f>VLOOKUP(N130,'imp-answers'!$A$2:$I$50,7,FALSE)</f>
        <v>0.25</v>
      </c>
    </row>
    <row r="132" spans="13:17" x14ac:dyDescent="0.25">
      <c r="M132" s="455"/>
      <c r="N132" s="455"/>
      <c r="O132" s="18"/>
      <c r="P132" t="str">
        <f>VLOOKUP(N130,'imp-answers'!$A$2:$I$50,4,FALSE)</f>
        <v>はい（少なくとも半数の義務事項）</v>
      </c>
      <c r="Q132">
        <f>VLOOKUP(N130,'imp-answers'!$A$2:$I$50,8,FALSE)</f>
        <v>0.5</v>
      </c>
    </row>
    <row r="133" spans="13:17" x14ac:dyDescent="0.25">
      <c r="M133" s="455"/>
      <c r="N133" s="455"/>
      <c r="O133" s="17"/>
      <c r="P133" t="str">
        <f>VLOOKUP(N130,'imp-answers'!$A$2:$I$50,5,FALSE)</f>
        <v>はい（ほとんどまたはすべての義務事項）</v>
      </c>
      <c r="Q133">
        <f>VLOOKUP(N130,'imp-answers'!$A$2:$I$50,9,FALSE)</f>
        <v>1</v>
      </c>
    </row>
    <row r="134" spans="13:17" x14ac:dyDescent="0.25">
      <c r="M134" s="455"/>
      <c r="N134" s="455"/>
      <c r="O134" s="20"/>
    </row>
    <row r="136" spans="13:17" x14ac:dyDescent="0.25">
      <c r="M136" s="454" t="str">
        <f>CHAR(65+N136)</f>
        <v>W</v>
      </c>
      <c r="N136" s="454">
        <v>22</v>
      </c>
      <c r="O136" s="15"/>
      <c r="P136" t="str">
        <f>VLOOKUP(N136,'imp-answers'!$A$2:$I$50,2,FALSE)</f>
        <v>いいえ</v>
      </c>
      <c r="Q136">
        <f>VLOOKUP(N136,'imp-answers'!$A$2:$I$50,6,FALSE)</f>
        <v>0</v>
      </c>
    </row>
    <row r="137" spans="13:17" x14ac:dyDescent="0.25">
      <c r="M137" s="455"/>
      <c r="N137" s="455"/>
      <c r="O137" s="16"/>
      <c r="P137" t="str">
        <f>VLOOKUP(N136,'imp-answers'!$A$2:$I$50,3,FALSE)</f>
        <v>はい（一部のチーム）</v>
      </c>
      <c r="Q137">
        <f>VLOOKUP(N136,'imp-answers'!$A$2:$I$50,7,FALSE)</f>
        <v>0.25</v>
      </c>
    </row>
    <row r="138" spans="13:17" x14ac:dyDescent="0.25">
      <c r="M138" s="455"/>
      <c r="N138" s="455"/>
      <c r="O138" s="18"/>
      <c r="P138" t="str">
        <f>VLOOKUP(N136,'imp-answers'!$A$2:$I$50,4,FALSE)</f>
        <v>はい（少なくとも半数のチーム）</v>
      </c>
      <c r="Q138">
        <f>VLOOKUP(N136,'imp-answers'!$A$2:$I$50,8,FALSE)</f>
        <v>0.5</v>
      </c>
    </row>
    <row r="139" spans="13:17" x14ac:dyDescent="0.25">
      <c r="M139" s="455"/>
      <c r="N139" s="455"/>
      <c r="O139" s="17"/>
      <c r="P139" t="str">
        <f>VLOOKUP(N136,'imp-answers'!$A$2:$I$50,5,FALSE)</f>
        <v>はい（ほとんどまたはすべてのチーム）</v>
      </c>
      <c r="Q139">
        <f>VLOOKUP(N136,'imp-answers'!$A$2:$I$50,9,FALSE)</f>
        <v>1</v>
      </c>
    </row>
    <row r="140" spans="13:17" x14ac:dyDescent="0.25">
      <c r="M140" s="455"/>
      <c r="N140" s="455"/>
      <c r="O140" s="20"/>
    </row>
    <row r="142" spans="13:17" x14ac:dyDescent="0.25">
      <c r="M142" s="454" t="str">
        <f>CHAR(65+N142)</f>
        <v>X</v>
      </c>
      <c r="N142" s="454">
        <v>23</v>
      </c>
      <c r="O142" s="15"/>
      <c r="P142" t="str">
        <f>VLOOKUP(N142,'imp-answers'!$A$2:$I$50,2,FALSE)</f>
        <v>いいえ</v>
      </c>
      <c r="Q142">
        <f>VLOOKUP(N142,'imp-answers'!$A$2:$I$50,6,FALSE)</f>
        <v>0</v>
      </c>
    </row>
    <row r="143" spans="13:17" x14ac:dyDescent="0.25">
      <c r="M143" s="455"/>
      <c r="N143" s="455"/>
      <c r="O143" s="16"/>
      <c r="P143" t="str">
        <f>VLOOKUP(N142,'imp-answers'!$A$2:$I$50,3,FALSE)</f>
        <v>はい（一部）</v>
      </c>
      <c r="Q143">
        <f>VLOOKUP(N142,'imp-answers'!$A$2:$I$50,7,FALSE)</f>
        <v>0.25</v>
      </c>
    </row>
    <row r="144" spans="13:17" x14ac:dyDescent="0.25">
      <c r="M144" s="455"/>
      <c r="N144" s="455"/>
      <c r="O144" s="18"/>
      <c r="P144" t="str">
        <f>VLOOKUP(N142,'imp-answers'!$A$2:$I$50,4,FALSE)</f>
        <v>はい（少なくとも半数）</v>
      </c>
      <c r="Q144">
        <f>VLOOKUP(N142,'imp-answers'!$A$2:$I$50,8,FALSE)</f>
        <v>0.5</v>
      </c>
    </row>
    <row r="145" spans="13:17" x14ac:dyDescent="0.25">
      <c r="M145" s="455"/>
      <c r="N145" s="455"/>
      <c r="O145" s="17"/>
      <c r="P145" t="str">
        <f>VLOOKUP(N142,'imp-answers'!$A$2:$I$50,5,FALSE)</f>
        <v>はい（ほとんどまたはすべて）</v>
      </c>
      <c r="Q145">
        <f>VLOOKUP(N142,'imp-answers'!$A$2:$I$50,9,FALSE)</f>
        <v>1</v>
      </c>
    </row>
    <row r="146" spans="13:17" x14ac:dyDescent="0.25">
      <c r="M146" s="455"/>
      <c r="N146" s="455"/>
      <c r="O146" s="20"/>
    </row>
    <row r="148" spans="13:17" x14ac:dyDescent="0.25">
      <c r="M148" s="454" t="str">
        <f>CHAR(65+N148)</f>
        <v>Y</v>
      </c>
      <c r="N148" s="454">
        <v>24</v>
      </c>
      <c r="O148" s="15"/>
      <c r="P148" t="str">
        <f>VLOOKUP(N148,'imp-answers'!$A$2:$I$50,2,FALSE)</f>
        <v>いいえ</v>
      </c>
      <c r="Q148">
        <f>VLOOKUP(N148,'imp-answers'!$A$2:$I$50,6,FALSE)</f>
        <v>0</v>
      </c>
    </row>
    <row r="149" spans="13:17" x14ac:dyDescent="0.25">
      <c r="M149" s="455"/>
      <c r="N149" s="455"/>
      <c r="O149" s="16"/>
      <c r="P149" t="str">
        <f>VLOOKUP(N148,'imp-answers'!$A$2:$I$50,3,FALSE)</f>
        <v>はい（臨機応変で改善）</v>
      </c>
      <c r="Q149">
        <f>VLOOKUP(N148,'imp-answers'!$A$2:$I$50,7,FALSE)</f>
        <v>0.25</v>
      </c>
    </row>
    <row r="150" spans="13:17" x14ac:dyDescent="0.25">
      <c r="M150" s="455"/>
      <c r="N150" s="455"/>
      <c r="O150" s="18"/>
      <c r="P150" t="str">
        <f>VLOOKUP(N148,'imp-answers'!$A$2:$I$50,4,FALSE)</f>
        <v>はい（定期的に改善）</v>
      </c>
      <c r="Q150">
        <f>VLOOKUP(N148,'imp-answers'!$A$2:$I$50,8,FALSE)</f>
        <v>0.5</v>
      </c>
    </row>
    <row r="151" spans="13:17" x14ac:dyDescent="0.25">
      <c r="M151" s="455"/>
      <c r="N151" s="455"/>
      <c r="O151" s="17"/>
      <c r="P151" t="str">
        <f>VLOOKUP(N148,'imp-answers'!$A$2:$I$50,5,FALSE)</f>
        <v>はい（少なくとも年次で改善）</v>
      </c>
      <c r="Q151">
        <f>VLOOKUP(N148,'imp-answers'!$A$2:$I$50,9,FALSE)</f>
        <v>1</v>
      </c>
    </row>
    <row r="152" spans="13:17" x14ac:dyDescent="0.25">
      <c r="M152" s="455"/>
      <c r="N152" s="455"/>
      <c r="O152" s="20"/>
    </row>
  </sheetData>
  <mergeCells count="60">
    <mergeCell ref="N124:N128"/>
    <mergeCell ref="N130:N134"/>
    <mergeCell ref="N136:N140"/>
    <mergeCell ref="N142:N146"/>
    <mergeCell ref="N148:N152"/>
    <mergeCell ref="N94:N98"/>
    <mergeCell ref="N100:N104"/>
    <mergeCell ref="N106:N110"/>
    <mergeCell ref="N112:N116"/>
    <mergeCell ref="N118:N122"/>
    <mergeCell ref="N64:N68"/>
    <mergeCell ref="N70:N74"/>
    <mergeCell ref="N76:N80"/>
    <mergeCell ref="N82:N86"/>
    <mergeCell ref="N88:N92"/>
    <mergeCell ref="N34:N38"/>
    <mergeCell ref="N40:N44"/>
    <mergeCell ref="N46:N50"/>
    <mergeCell ref="N52:N56"/>
    <mergeCell ref="N58:N62"/>
    <mergeCell ref="N4:N8"/>
    <mergeCell ref="N10:N14"/>
    <mergeCell ref="N16:N20"/>
    <mergeCell ref="N22:N26"/>
    <mergeCell ref="N28:N32"/>
    <mergeCell ref="M124:M128"/>
    <mergeCell ref="M130:M134"/>
    <mergeCell ref="M136:M140"/>
    <mergeCell ref="M142:M146"/>
    <mergeCell ref="M148:M152"/>
    <mergeCell ref="M94:M98"/>
    <mergeCell ref="M100:M104"/>
    <mergeCell ref="M106:M110"/>
    <mergeCell ref="M112:M116"/>
    <mergeCell ref="M118:M122"/>
    <mergeCell ref="M64:M68"/>
    <mergeCell ref="M70:M74"/>
    <mergeCell ref="M76:M80"/>
    <mergeCell ref="M82:M86"/>
    <mergeCell ref="M88:M92"/>
    <mergeCell ref="M34:M38"/>
    <mergeCell ref="M40:M44"/>
    <mergeCell ref="M46:M50"/>
    <mergeCell ref="M52:M56"/>
    <mergeCell ref="M58:M62"/>
    <mergeCell ref="M4:M8"/>
    <mergeCell ref="M10:M14"/>
    <mergeCell ref="M16:M20"/>
    <mergeCell ref="M22:M26"/>
    <mergeCell ref="M28:M32"/>
    <mergeCell ref="H19:H22"/>
    <mergeCell ref="H24:H27"/>
    <mergeCell ref="H29:H32"/>
    <mergeCell ref="H34:H37"/>
    <mergeCell ref="H39:H42"/>
    <mergeCell ref="A1:K1"/>
    <mergeCell ref="C3:E3"/>
    <mergeCell ref="H4:H7"/>
    <mergeCell ref="H9:H12"/>
    <mergeCell ref="H14:H17"/>
  </mergeCells>
  <phoneticPr fontId="42"/>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91"/>
  <sheetViews>
    <sheetView topLeftCell="D49" workbookViewId="0">
      <selection activeCell="G57" sqref="G57"/>
    </sheetView>
  </sheetViews>
  <sheetFormatPr defaultColWidth="11.44140625" defaultRowHeight="14.4" x14ac:dyDescent="0.3"/>
  <cols>
    <col min="1" max="2" width="11.44140625" style="4"/>
    <col min="3" max="3" width="19.44140625" style="4" customWidth="1"/>
    <col min="4" max="4" width="19.6640625" style="4" customWidth="1"/>
    <col min="5" max="5" width="11.44140625" style="4"/>
    <col min="6" max="6" width="90.6640625" style="4" customWidth="1"/>
    <col min="7" max="7" width="64.33203125" style="4" customWidth="1"/>
    <col min="8" max="16384" width="11.44140625" style="4"/>
  </cols>
  <sheetData>
    <row r="1" spans="1:8" x14ac:dyDescent="0.3">
      <c r="A1" s="4" t="s">
        <v>269</v>
      </c>
      <c r="B1" s="4" t="s">
        <v>270</v>
      </c>
      <c r="C1" s="4" t="s">
        <v>271</v>
      </c>
      <c r="D1" s="4" t="s">
        <v>272</v>
      </c>
      <c r="E1" s="4" t="s">
        <v>273</v>
      </c>
      <c r="F1" s="4" t="s">
        <v>274</v>
      </c>
      <c r="G1" s="4" t="s">
        <v>275</v>
      </c>
      <c r="H1" s="4" t="s">
        <v>276</v>
      </c>
    </row>
    <row r="2" spans="1:8" ht="43.2" x14ac:dyDescent="0.3">
      <c r="A2" s="4" t="s">
        <v>93</v>
      </c>
      <c r="B2" s="4" t="s">
        <v>73</v>
      </c>
      <c r="C2" s="4" t="s">
        <v>277</v>
      </c>
      <c r="D2" s="4" t="s">
        <v>94</v>
      </c>
      <c r="E2" s="4">
        <v>1</v>
      </c>
      <c r="F2" s="4" t="s">
        <v>278</v>
      </c>
      <c r="G2" s="5" t="s">
        <v>279</v>
      </c>
      <c r="H2" s="4">
        <v>0</v>
      </c>
    </row>
    <row r="3" spans="1:8" ht="72" x14ac:dyDescent="0.3">
      <c r="A3" s="4" t="s">
        <v>97</v>
      </c>
      <c r="B3" s="4" t="s">
        <v>73</v>
      </c>
      <c r="C3" s="4" t="s">
        <v>277</v>
      </c>
      <c r="D3" s="4" t="s">
        <v>98</v>
      </c>
      <c r="E3" s="4">
        <v>1</v>
      </c>
      <c r="F3" s="4" t="s">
        <v>280</v>
      </c>
      <c r="G3" s="5" t="s">
        <v>281</v>
      </c>
      <c r="H3" s="4">
        <v>0</v>
      </c>
    </row>
    <row r="4" spans="1:8" ht="72" x14ac:dyDescent="0.3">
      <c r="A4" s="4" t="s">
        <v>95</v>
      </c>
      <c r="B4" s="4" t="s">
        <v>73</v>
      </c>
      <c r="C4" s="4" t="s">
        <v>277</v>
      </c>
      <c r="D4" s="4" t="s">
        <v>94</v>
      </c>
      <c r="E4" s="4">
        <v>2</v>
      </c>
      <c r="F4" s="4" t="s">
        <v>282</v>
      </c>
      <c r="G4" s="5" t="s">
        <v>283</v>
      </c>
      <c r="H4" s="4">
        <v>0</v>
      </c>
    </row>
    <row r="5" spans="1:8" ht="57.6" x14ac:dyDescent="0.3">
      <c r="A5" s="4" t="s">
        <v>99</v>
      </c>
      <c r="B5" s="4" t="s">
        <v>73</v>
      </c>
      <c r="C5" s="4" t="s">
        <v>277</v>
      </c>
      <c r="D5" s="4" t="s">
        <v>98</v>
      </c>
      <c r="E5" s="4">
        <v>2</v>
      </c>
      <c r="F5" s="4" t="s">
        <v>284</v>
      </c>
      <c r="G5" s="5" t="s">
        <v>285</v>
      </c>
      <c r="H5" s="4">
        <v>12</v>
      </c>
    </row>
    <row r="6" spans="1:8" ht="72" x14ac:dyDescent="0.3">
      <c r="A6" s="4" t="s">
        <v>96</v>
      </c>
      <c r="B6" s="4" t="s">
        <v>73</v>
      </c>
      <c r="C6" s="4" t="s">
        <v>277</v>
      </c>
      <c r="D6" s="4" t="s">
        <v>94</v>
      </c>
      <c r="E6" s="4">
        <v>3</v>
      </c>
      <c r="F6" s="4" t="s">
        <v>286</v>
      </c>
      <c r="G6" s="5" t="s">
        <v>287</v>
      </c>
      <c r="H6" s="4">
        <v>0</v>
      </c>
    </row>
    <row r="7" spans="1:8" ht="43.2" x14ac:dyDescent="0.3">
      <c r="A7" s="4" t="s">
        <v>100</v>
      </c>
      <c r="B7" s="4" t="s">
        <v>73</v>
      </c>
      <c r="C7" s="4" t="s">
        <v>277</v>
      </c>
      <c r="D7" s="4" t="s">
        <v>98</v>
      </c>
      <c r="E7" s="4">
        <v>3</v>
      </c>
      <c r="F7" s="4" t="s">
        <v>288</v>
      </c>
      <c r="G7" s="5" t="s">
        <v>289</v>
      </c>
      <c r="H7" s="4">
        <v>0</v>
      </c>
    </row>
    <row r="8" spans="1:8" ht="57.6" x14ac:dyDescent="0.3">
      <c r="A8" s="4" t="s">
        <v>84</v>
      </c>
      <c r="B8" s="4" t="s">
        <v>73</v>
      </c>
      <c r="C8" s="4" t="s">
        <v>290</v>
      </c>
      <c r="D8" s="4" t="s">
        <v>85</v>
      </c>
      <c r="E8" s="4">
        <v>1</v>
      </c>
      <c r="F8" s="4" t="s">
        <v>291</v>
      </c>
      <c r="G8" s="5" t="s">
        <v>292</v>
      </c>
      <c r="H8" s="4">
        <v>0</v>
      </c>
    </row>
    <row r="9" spans="1:8" ht="57.6" x14ac:dyDescent="0.3">
      <c r="A9" s="4" t="s">
        <v>88</v>
      </c>
      <c r="B9" s="4" t="s">
        <v>73</v>
      </c>
      <c r="C9" s="4" t="s">
        <v>290</v>
      </c>
      <c r="D9" s="4" t="s">
        <v>89</v>
      </c>
      <c r="E9" s="4">
        <v>1</v>
      </c>
      <c r="F9" s="4" t="s">
        <v>293</v>
      </c>
      <c r="G9" s="5" t="s">
        <v>294</v>
      </c>
      <c r="H9" s="4">
        <v>4</v>
      </c>
    </row>
    <row r="10" spans="1:8" ht="86.4" x14ac:dyDescent="0.3">
      <c r="A10" s="4" t="s">
        <v>86</v>
      </c>
      <c r="B10" s="4" t="s">
        <v>73</v>
      </c>
      <c r="C10" s="4" t="s">
        <v>290</v>
      </c>
      <c r="D10" s="4" t="s">
        <v>85</v>
      </c>
      <c r="E10" s="4">
        <v>2</v>
      </c>
      <c r="F10" s="4" t="s">
        <v>295</v>
      </c>
      <c r="G10" s="5" t="s">
        <v>296</v>
      </c>
      <c r="H10" s="4">
        <v>4</v>
      </c>
    </row>
    <row r="11" spans="1:8" ht="86.4" x14ac:dyDescent="0.3">
      <c r="A11" s="4" t="s">
        <v>90</v>
      </c>
      <c r="B11" s="4" t="s">
        <v>73</v>
      </c>
      <c r="C11" s="4" t="s">
        <v>290</v>
      </c>
      <c r="D11" s="4" t="s">
        <v>89</v>
      </c>
      <c r="E11" s="4">
        <v>2</v>
      </c>
      <c r="F11" s="4" t="s">
        <v>297</v>
      </c>
      <c r="G11" s="5" t="s">
        <v>298</v>
      </c>
      <c r="H11" s="4">
        <v>4</v>
      </c>
    </row>
    <row r="12" spans="1:8" ht="72" x14ac:dyDescent="0.3">
      <c r="A12" s="4" t="s">
        <v>87</v>
      </c>
      <c r="B12" s="4" t="s">
        <v>73</v>
      </c>
      <c r="C12" s="4" t="s">
        <v>290</v>
      </c>
      <c r="D12" s="4" t="s">
        <v>85</v>
      </c>
      <c r="E12" s="4">
        <v>3</v>
      </c>
      <c r="F12" s="4" t="s">
        <v>299</v>
      </c>
      <c r="G12" s="5" t="s">
        <v>300</v>
      </c>
      <c r="H12" s="4">
        <v>0</v>
      </c>
    </row>
    <row r="13" spans="1:8" ht="86.4" x14ac:dyDescent="0.3">
      <c r="A13" s="4" t="s">
        <v>91</v>
      </c>
      <c r="B13" s="4" t="s">
        <v>73</v>
      </c>
      <c r="C13" s="4" t="s">
        <v>290</v>
      </c>
      <c r="D13" s="4" t="s">
        <v>89</v>
      </c>
      <c r="E13" s="4">
        <v>3</v>
      </c>
      <c r="F13" s="4" t="s">
        <v>301</v>
      </c>
      <c r="G13" s="5" t="s">
        <v>302</v>
      </c>
      <c r="H13" s="4">
        <v>4</v>
      </c>
    </row>
    <row r="14" spans="1:8" ht="57.6" x14ac:dyDescent="0.3">
      <c r="A14" s="4" t="s">
        <v>75</v>
      </c>
      <c r="B14" s="4" t="s">
        <v>73</v>
      </c>
      <c r="C14" s="4" t="s">
        <v>303</v>
      </c>
      <c r="D14" s="4" t="s">
        <v>76</v>
      </c>
      <c r="E14" s="4">
        <v>1</v>
      </c>
      <c r="F14" s="4" t="s">
        <v>304</v>
      </c>
      <c r="G14" s="5" t="s">
        <v>305</v>
      </c>
      <c r="H14" s="4">
        <v>1</v>
      </c>
    </row>
    <row r="15" spans="1:8" ht="43.2" x14ac:dyDescent="0.3">
      <c r="A15" s="4" t="s">
        <v>79</v>
      </c>
      <c r="B15" s="4" t="s">
        <v>73</v>
      </c>
      <c r="C15" s="4" t="s">
        <v>303</v>
      </c>
      <c r="D15" s="4" t="s">
        <v>80</v>
      </c>
      <c r="E15" s="4">
        <v>1</v>
      </c>
      <c r="F15" s="4" t="s">
        <v>306</v>
      </c>
      <c r="G15" s="5" t="s">
        <v>307</v>
      </c>
      <c r="H15" s="4">
        <v>1</v>
      </c>
    </row>
    <row r="16" spans="1:8" ht="72" x14ac:dyDescent="0.3">
      <c r="A16" s="4" t="s">
        <v>77</v>
      </c>
      <c r="B16" s="4" t="s">
        <v>73</v>
      </c>
      <c r="C16" s="4" t="s">
        <v>303</v>
      </c>
      <c r="D16" s="4" t="s">
        <v>76</v>
      </c>
      <c r="E16" s="4">
        <v>2</v>
      </c>
      <c r="F16" s="4" t="s">
        <v>308</v>
      </c>
      <c r="G16" s="5" t="s">
        <v>309</v>
      </c>
      <c r="H16" s="4">
        <v>0</v>
      </c>
    </row>
    <row r="17" spans="1:8" ht="115.2" x14ac:dyDescent="0.3">
      <c r="A17" s="4" t="s">
        <v>81</v>
      </c>
      <c r="B17" s="4" t="s">
        <v>73</v>
      </c>
      <c r="C17" s="4" t="s">
        <v>303</v>
      </c>
      <c r="D17" s="4" t="s">
        <v>80</v>
      </c>
      <c r="E17" s="4">
        <v>2</v>
      </c>
      <c r="F17" s="4" t="s">
        <v>310</v>
      </c>
      <c r="G17" s="5" t="s">
        <v>311</v>
      </c>
      <c r="H17" s="4">
        <v>0</v>
      </c>
    </row>
    <row r="18" spans="1:8" ht="57.6" x14ac:dyDescent="0.3">
      <c r="A18" s="4" t="s">
        <v>78</v>
      </c>
      <c r="B18" s="4" t="s">
        <v>73</v>
      </c>
      <c r="C18" s="4" t="s">
        <v>303</v>
      </c>
      <c r="D18" s="4" t="s">
        <v>76</v>
      </c>
      <c r="E18" s="4">
        <v>3</v>
      </c>
      <c r="F18" s="4" t="s">
        <v>312</v>
      </c>
      <c r="G18" s="5" t="s">
        <v>313</v>
      </c>
      <c r="H18" s="4">
        <v>17</v>
      </c>
    </row>
    <row r="19" spans="1:8" ht="57.6" x14ac:dyDescent="0.3">
      <c r="A19" s="4" t="s">
        <v>82</v>
      </c>
      <c r="B19" s="4" t="s">
        <v>73</v>
      </c>
      <c r="C19" s="4" t="s">
        <v>303</v>
      </c>
      <c r="D19" s="4" t="s">
        <v>80</v>
      </c>
      <c r="E19" s="4">
        <v>3</v>
      </c>
      <c r="F19" s="4" t="s">
        <v>314</v>
      </c>
      <c r="G19" s="5" t="s">
        <v>315</v>
      </c>
      <c r="H19" s="4">
        <v>15</v>
      </c>
    </row>
    <row r="20" spans="1:8" ht="115.2" x14ac:dyDescent="0.3">
      <c r="A20" s="4" t="s">
        <v>65</v>
      </c>
      <c r="B20" s="4" t="s">
        <v>40</v>
      </c>
      <c r="C20" s="4" t="s">
        <v>316</v>
      </c>
      <c r="D20" s="4" t="s">
        <v>66</v>
      </c>
      <c r="E20" s="4">
        <v>1</v>
      </c>
      <c r="F20" s="4" t="s">
        <v>317</v>
      </c>
      <c r="G20" s="5" t="s">
        <v>318</v>
      </c>
      <c r="H20" s="4">
        <v>1</v>
      </c>
    </row>
    <row r="21" spans="1:8" ht="86.4" x14ac:dyDescent="0.3">
      <c r="A21" s="4" t="s">
        <v>69</v>
      </c>
      <c r="B21" s="4" t="s">
        <v>40</v>
      </c>
      <c r="C21" s="4" t="s">
        <v>316</v>
      </c>
      <c r="D21" s="4" t="s">
        <v>70</v>
      </c>
      <c r="E21" s="4">
        <v>1</v>
      </c>
      <c r="F21" s="4" t="s">
        <v>319</v>
      </c>
      <c r="G21" s="5" t="s">
        <v>320</v>
      </c>
      <c r="H21" s="4">
        <v>22</v>
      </c>
    </row>
    <row r="22" spans="1:8" ht="100.8" x14ac:dyDescent="0.3">
      <c r="A22" s="4" t="s">
        <v>67</v>
      </c>
      <c r="B22" s="4" t="s">
        <v>40</v>
      </c>
      <c r="C22" s="4" t="s">
        <v>316</v>
      </c>
      <c r="D22" s="4" t="s">
        <v>66</v>
      </c>
      <c r="E22" s="4">
        <v>2</v>
      </c>
      <c r="F22" s="4" t="s">
        <v>321</v>
      </c>
      <c r="G22" s="5" t="s">
        <v>322</v>
      </c>
      <c r="H22" s="4">
        <v>3</v>
      </c>
    </row>
    <row r="23" spans="1:8" ht="72" x14ac:dyDescent="0.3">
      <c r="A23" s="4" t="s">
        <v>71</v>
      </c>
      <c r="B23" s="4" t="s">
        <v>40</v>
      </c>
      <c r="C23" s="4" t="s">
        <v>316</v>
      </c>
      <c r="D23" s="4" t="s">
        <v>70</v>
      </c>
      <c r="E23" s="4">
        <v>2</v>
      </c>
      <c r="F23" s="4" t="s">
        <v>323</v>
      </c>
      <c r="G23" s="5" t="s">
        <v>324</v>
      </c>
      <c r="H23" s="4">
        <v>5</v>
      </c>
    </row>
    <row r="24" spans="1:8" ht="57.6" x14ac:dyDescent="0.3">
      <c r="A24" s="4" t="s">
        <v>68</v>
      </c>
      <c r="B24" s="4" t="s">
        <v>40</v>
      </c>
      <c r="C24" s="4" t="s">
        <v>316</v>
      </c>
      <c r="D24" s="4" t="s">
        <v>66</v>
      </c>
      <c r="E24" s="4">
        <v>3</v>
      </c>
      <c r="F24" s="4" t="s">
        <v>325</v>
      </c>
      <c r="G24" s="5" t="s">
        <v>326</v>
      </c>
      <c r="H24" s="4">
        <v>3</v>
      </c>
    </row>
    <row r="25" spans="1:8" ht="115.2" x14ac:dyDescent="0.3">
      <c r="A25" s="4" t="s">
        <v>72</v>
      </c>
      <c r="B25" s="4" t="s">
        <v>40</v>
      </c>
      <c r="C25" s="4" t="s">
        <v>316</v>
      </c>
      <c r="D25" s="4" t="s">
        <v>70</v>
      </c>
      <c r="E25" s="4">
        <v>3</v>
      </c>
      <c r="F25" s="4" t="s">
        <v>327</v>
      </c>
      <c r="G25" s="5" t="s">
        <v>328</v>
      </c>
      <c r="H25" s="4">
        <v>5</v>
      </c>
    </row>
    <row r="26" spans="1:8" ht="43.2" x14ac:dyDescent="0.3">
      <c r="A26" s="4" t="s">
        <v>56</v>
      </c>
      <c r="B26" s="4" t="s">
        <v>40</v>
      </c>
      <c r="C26" s="4" t="s">
        <v>329</v>
      </c>
      <c r="D26" s="4" t="s">
        <v>57</v>
      </c>
      <c r="E26" s="4">
        <v>1</v>
      </c>
      <c r="F26" s="4" t="s">
        <v>330</v>
      </c>
      <c r="G26" s="5" t="s">
        <v>331</v>
      </c>
      <c r="H26" s="4">
        <v>0</v>
      </c>
    </row>
    <row r="27" spans="1:8" ht="28.8" x14ac:dyDescent="0.3">
      <c r="A27" s="4" t="s">
        <v>60</v>
      </c>
      <c r="B27" s="4" t="s">
        <v>40</v>
      </c>
      <c r="C27" s="4" t="s">
        <v>329</v>
      </c>
      <c r="D27" s="4" t="s">
        <v>61</v>
      </c>
      <c r="E27" s="4">
        <v>1</v>
      </c>
      <c r="F27" s="4" t="s">
        <v>332</v>
      </c>
      <c r="G27" s="5" t="s">
        <v>333</v>
      </c>
      <c r="H27" s="4">
        <v>0</v>
      </c>
    </row>
    <row r="28" spans="1:8" ht="43.2" x14ac:dyDescent="0.3">
      <c r="A28" s="4" t="s">
        <v>58</v>
      </c>
      <c r="B28" s="4" t="s">
        <v>40</v>
      </c>
      <c r="C28" s="4" t="s">
        <v>329</v>
      </c>
      <c r="D28" s="4" t="s">
        <v>57</v>
      </c>
      <c r="E28" s="4">
        <v>2</v>
      </c>
      <c r="F28" s="4" t="s">
        <v>334</v>
      </c>
      <c r="G28" s="5" t="s">
        <v>335</v>
      </c>
      <c r="H28" s="4">
        <v>2</v>
      </c>
    </row>
    <row r="29" spans="1:8" ht="57.6" x14ac:dyDescent="0.3">
      <c r="A29" s="4" t="s">
        <v>62</v>
      </c>
      <c r="B29" s="4" t="s">
        <v>40</v>
      </c>
      <c r="C29" s="4" t="s">
        <v>329</v>
      </c>
      <c r="D29" s="4" t="s">
        <v>61</v>
      </c>
      <c r="E29" s="4">
        <v>2</v>
      </c>
      <c r="F29" s="4" t="s">
        <v>336</v>
      </c>
      <c r="G29" s="5" t="s">
        <v>337</v>
      </c>
      <c r="H29" s="4">
        <v>21</v>
      </c>
    </row>
    <row r="30" spans="1:8" ht="72" x14ac:dyDescent="0.3">
      <c r="A30" s="4" t="s">
        <v>59</v>
      </c>
      <c r="B30" s="4" t="s">
        <v>40</v>
      </c>
      <c r="C30" s="4" t="s">
        <v>329</v>
      </c>
      <c r="D30" s="4" t="s">
        <v>57</v>
      </c>
      <c r="E30" s="4">
        <v>3</v>
      </c>
      <c r="F30" s="4" t="s">
        <v>338</v>
      </c>
      <c r="G30" s="5" t="s">
        <v>339</v>
      </c>
      <c r="H30" s="4">
        <v>20</v>
      </c>
    </row>
    <row r="31" spans="1:8" ht="57.6" x14ac:dyDescent="0.3">
      <c r="A31" s="4" t="s">
        <v>63</v>
      </c>
      <c r="B31" s="4" t="s">
        <v>40</v>
      </c>
      <c r="C31" s="4" t="s">
        <v>329</v>
      </c>
      <c r="D31" s="4" t="s">
        <v>61</v>
      </c>
      <c r="E31" s="4">
        <v>3</v>
      </c>
      <c r="F31" s="4" t="s">
        <v>340</v>
      </c>
      <c r="G31" s="5" t="s">
        <v>341</v>
      </c>
      <c r="H31" s="4">
        <v>20</v>
      </c>
    </row>
    <row r="32" spans="1:8" ht="57.6" x14ac:dyDescent="0.3">
      <c r="A32" s="4" t="s">
        <v>47</v>
      </c>
      <c r="B32" s="4" t="s">
        <v>40</v>
      </c>
      <c r="C32" s="4" t="s">
        <v>342</v>
      </c>
      <c r="D32" s="4" t="s">
        <v>48</v>
      </c>
      <c r="E32" s="4">
        <v>1</v>
      </c>
      <c r="F32" s="4" t="s">
        <v>343</v>
      </c>
      <c r="G32" s="5" t="s">
        <v>344</v>
      </c>
      <c r="H32" s="4">
        <v>13</v>
      </c>
    </row>
    <row r="33" spans="1:8" ht="86.4" x14ac:dyDescent="0.3">
      <c r="A33" s="4" t="s">
        <v>51</v>
      </c>
      <c r="B33" s="4" t="s">
        <v>40</v>
      </c>
      <c r="C33" s="4" t="s">
        <v>342</v>
      </c>
      <c r="D33" s="4" t="s">
        <v>52</v>
      </c>
      <c r="E33" s="4">
        <v>1</v>
      </c>
      <c r="F33" s="4" t="s">
        <v>345</v>
      </c>
      <c r="G33" s="5" t="s">
        <v>346</v>
      </c>
      <c r="H33" s="4">
        <v>16</v>
      </c>
    </row>
    <row r="34" spans="1:8" ht="72" x14ac:dyDescent="0.3">
      <c r="A34" s="4" t="s">
        <v>49</v>
      </c>
      <c r="B34" s="4" t="s">
        <v>40</v>
      </c>
      <c r="C34" s="4" t="s">
        <v>342</v>
      </c>
      <c r="D34" s="4" t="s">
        <v>48</v>
      </c>
      <c r="E34" s="4">
        <v>2</v>
      </c>
      <c r="F34" s="4" t="s">
        <v>347</v>
      </c>
      <c r="G34" s="457" t="s">
        <v>551</v>
      </c>
      <c r="H34" s="4">
        <v>14</v>
      </c>
    </row>
    <row r="35" spans="1:8" ht="100.8" x14ac:dyDescent="0.3">
      <c r="A35" s="4" t="s">
        <v>53</v>
      </c>
      <c r="B35" s="4" t="s">
        <v>40</v>
      </c>
      <c r="C35" s="4" t="s">
        <v>342</v>
      </c>
      <c r="D35" s="4" t="s">
        <v>52</v>
      </c>
      <c r="E35" s="4">
        <v>2</v>
      </c>
      <c r="F35" s="4" t="s">
        <v>348</v>
      </c>
      <c r="G35" s="5" t="s">
        <v>349</v>
      </c>
      <c r="H35" s="4">
        <v>19</v>
      </c>
    </row>
    <row r="36" spans="1:8" ht="115.2" x14ac:dyDescent="0.3">
      <c r="A36" s="4" t="s">
        <v>50</v>
      </c>
      <c r="B36" s="4" t="s">
        <v>40</v>
      </c>
      <c r="C36" s="4" t="s">
        <v>342</v>
      </c>
      <c r="D36" s="4" t="s">
        <v>48</v>
      </c>
      <c r="E36" s="4">
        <v>3</v>
      </c>
      <c r="F36" s="4" t="s">
        <v>350</v>
      </c>
      <c r="G36" s="5" t="s">
        <v>351</v>
      </c>
      <c r="H36" s="4">
        <v>15</v>
      </c>
    </row>
    <row r="37" spans="1:8" ht="43.2" x14ac:dyDescent="0.3">
      <c r="A37" s="4" t="s">
        <v>54</v>
      </c>
      <c r="B37" s="4" t="s">
        <v>40</v>
      </c>
      <c r="C37" s="4" t="s">
        <v>342</v>
      </c>
      <c r="D37" s="4" t="s">
        <v>52</v>
      </c>
      <c r="E37" s="4">
        <v>3</v>
      </c>
      <c r="F37" s="4" t="s">
        <v>352</v>
      </c>
      <c r="G37" s="5" t="s">
        <v>353</v>
      </c>
      <c r="H37" s="4">
        <v>15</v>
      </c>
    </row>
    <row r="38" spans="1:8" ht="72" x14ac:dyDescent="0.3">
      <c r="A38" s="4" t="s">
        <v>121</v>
      </c>
      <c r="B38" s="4" t="s">
        <v>101</v>
      </c>
      <c r="C38" s="4" t="s">
        <v>354</v>
      </c>
      <c r="D38" s="4" t="s">
        <v>122</v>
      </c>
      <c r="E38" s="4">
        <v>1</v>
      </c>
      <c r="F38" s="4" t="s">
        <v>355</v>
      </c>
      <c r="G38" s="5" t="s">
        <v>356</v>
      </c>
      <c r="H38" s="4">
        <v>0</v>
      </c>
    </row>
    <row r="39" spans="1:8" ht="57.6" x14ac:dyDescent="0.3">
      <c r="A39" s="4" t="s">
        <v>125</v>
      </c>
      <c r="B39" s="4" t="s">
        <v>101</v>
      </c>
      <c r="C39" s="4" t="s">
        <v>354</v>
      </c>
      <c r="D39" s="4" t="s">
        <v>126</v>
      </c>
      <c r="E39" s="4">
        <v>1</v>
      </c>
      <c r="F39" s="4" t="s">
        <v>357</v>
      </c>
      <c r="G39" s="5" t="s">
        <v>358</v>
      </c>
      <c r="H39" s="4">
        <v>0</v>
      </c>
    </row>
    <row r="40" spans="1:8" ht="43.2" x14ac:dyDescent="0.3">
      <c r="A40" s="4" t="s">
        <v>123</v>
      </c>
      <c r="B40" s="4" t="s">
        <v>101</v>
      </c>
      <c r="C40" s="4" t="s">
        <v>354</v>
      </c>
      <c r="D40" s="4" t="s">
        <v>122</v>
      </c>
      <c r="E40" s="4">
        <v>2</v>
      </c>
      <c r="F40" s="4" t="s">
        <v>359</v>
      </c>
      <c r="G40" s="5" t="s">
        <v>360</v>
      </c>
      <c r="H40" s="4">
        <v>0</v>
      </c>
    </row>
    <row r="41" spans="1:8" ht="57.6" x14ac:dyDescent="0.3">
      <c r="A41" s="4" t="s">
        <v>127</v>
      </c>
      <c r="B41" s="4" t="s">
        <v>101</v>
      </c>
      <c r="C41" s="4" t="s">
        <v>354</v>
      </c>
      <c r="D41" s="4" t="s">
        <v>126</v>
      </c>
      <c r="E41" s="4">
        <v>2</v>
      </c>
      <c r="F41" s="4" t="s">
        <v>361</v>
      </c>
      <c r="G41" s="5" t="s">
        <v>362</v>
      </c>
      <c r="H41" s="4">
        <v>0</v>
      </c>
    </row>
    <row r="42" spans="1:8" ht="28.8" x14ac:dyDescent="0.3">
      <c r="A42" s="4" t="s">
        <v>124</v>
      </c>
      <c r="B42" s="4" t="s">
        <v>101</v>
      </c>
      <c r="C42" s="4" t="s">
        <v>354</v>
      </c>
      <c r="D42" s="4" t="s">
        <v>122</v>
      </c>
      <c r="E42" s="4">
        <v>3</v>
      </c>
      <c r="F42" s="4" t="s">
        <v>363</v>
      </c>
      <c r="G42" s="5" t="s">
        <v>364</v>
      </c>
      <c r="H42" s="4">
        <v>0</v>
      </c>
    </row>
    <row r="43" spans="1:8" ht="72" x14ac:dyDescent="0.3">
      <c r="A43" s="4" t="s">
        <v>128</v>
      </c>
      <c r="B43" s="4" t="s">
        <v>101</v>
      </c>
      <c r="C43" s="4" t="s">
        <v>354</v>
      </c>
      <c r="D43" s="4" t="s">
        <v>126</v>
      </c>
      <c r="E43" s="4">
        <v>3</v>
      </c>
      <c r="F43" s="4" t="s">
        <v>365</v>
      </c>
      <c r="G43" s="5" t="s">
        <v>366</v>
      </c>
      <c r="H43" s="4">
        <v>0</v>
      </c>
    </row>
    <row r="44" spans="1:8" ht="86.4" x14ac:dyDescent="0.3">
      <c r="A44" s="4" t="s">
        <v>103</v>
      </c>
      <c r="B44" s="4" t="s">
        <v>101</v>
      </c>
      <c r="C44" s="4" t="s">
        <v>367</v>
      </c>
      <c r="D44" s="4" t="s">
        <v>104</v>
      </c>
      <c r="E44" s="4">
        <v>1</v>
      </c>
      <c r="F44" s="4" t="s">
        <v>368</v>
      </c>
      <c r="G44" s="5" t="s">
        <v>369</v>
      </c>
      <c r="H44" s="4">
        <v>0</v>
      </c>
    </row>
    <row r="45" spans="1:8" ht="57.6" x14ac:dyDescent="0.3">
      <c r="A45" s="4" t="s">
        <v>107</v>
      </c>
      <c r="B45" s="4" t="s">
        <v>101</v>
      </c>
      <c r="C45" s="4" t="s">
        <v>367</v>
      </c>
      <c r="D45" s="4" t="s">
        <v>108</v>
      </c>
      <c r="E45" s="4">
        <v>1</v>
      </c>
      <c r="F45" s="4" t="s">
        <v>370</v>
      </c>
      <c r="G45" s="5" t="s">
        <v>371</v>
      </c>
      <c r="H45" s="4">
        <v>0</v>
      </c>
    </row>
    <row r="46" spans="1:8" ht="57.6" x14ac:dyDescent="0.3">
      <c r="A46" s="4" t="s">
        <v>105</v>
      </c>
      <c r="B46" s="4" t="s">
        <v>101</v>
      </c>
      <c r="C46" s="4" t="s">
        <v>367</v>
      </c>
      <c r="D46" s="4" t="s">
        <v>104</v>
      </c>
      <c r="E46" s="4">
        <v>2</v>
      </c>
      <c r="F46" s="4" t="s">
        <v>372</v>
      </c>
      <c r="G46" s="5" t="s">
        <v>373</v>
      </c>
      <c r="H46" s="4">
        <v>0</v>
      </c>
    </row>
    <row r="47" spans="1:8" ht="86.4" x14ac:dyDescent="0.3">
      <c r="A47" s="4" t="s">
        <v>109</v>
      </c>
      <c r="B47" s="4" t="s">
        <v>101</v>
      </c>
      <c r="C47" s="4" t="s">
        <v>367</v>
      </c>
      <c r="D47" s="4" t="s">
        <v>108</v>
      </c>
      <c r="E47" s="4">
        <v>2</v>
      </c>
      <c r="F47" s="4" t="s">
        <v>374</v>
      </c>
      <c r="G47" s="5" t="s">
        <v>375</v>
      </c>
      <c r="H47" s="4">
        <v>0</v>
      </c>
    </row>
    <row r="48" spans="1:8" ht="86.4" x14ac:dyDescent="0.3">
      <c r="A48" s="4" t="s">
        <v>106</v>
      </c>
      <c r="B48" s="4" t="s">
        <v>101</v>
      </c>
      <c r="C48" s="4" t="s">
        <v>367</v>
      </c>
      <c r="D48" s="4" t="s">
        <v>104</v>
      </c>
      <c r="E48" s="4">
        <v>3</v>
      </c>
      <c r="F48" s="4" t="s">
        <v>376</v>
      </c>
      <c r="G48" s="5" t="s">
        <v>377</v>
      </c>
      <c r="H48" s="4">
        <v>0</v>
      </c>
    </row>
    <row r="49" spans="1:8" ht="115.2" x14ac:dyDescent="0.3">
      <c r="A49" s="4" t="s">
        <v>110</v>
      </c>
      <c r="B49" s="4" t="s">
        <v>101</v>
      </c>
      <c r="C49" s="4" t="s">
        <v>367</v>
      </c>
      <c r="D49" s="4" t="s">
        <v>108</v>
      </c>
      <c r="E49" s="4">
        <v>3</v>
      </c>
      <c r="F49" s="4" t="s">
        <v>378</v>
      </c>
      <c r="G49" s="5" t="s">
        <v>379</v>
      </c>
      <c r="H49" s="4">
        <v>0</v>
      </c>
    </row>
    <row r="50" spans="1:8" ht="72" x14ac:dyDescent="0.3">
      <c r="A50" s="4" t="s">
        <v>112</v>
      </c>
      <c r="B50" s="4" t="s">
        <v>101</v>
      </c>
      <c r="C50" s="4" t="s">
        <v>380</v>
      </c>
      <c r="D50" s="4" t="s">
        <v>113</v>
      </c>
      <c r="E50" s="4">
        <v>1</v>
      </c>
      <c r="F50" s="4" t="s">
        <v>381</v>
      </c>
      <c r="G50" s="5" t="s">
        <v>382</v>
      </c>
      <c r="H50" s="4">
        <v>0</v>
      </c>
    </row>
    <row r="51" spans="1:8" ht="43.2" x14ac:dyDescent="0.3">
      <c r="A51" s="4" t="s">
        <v>116</v>
      </c>
      <c r="B51" s="4" t="s">
        <v>101</v>
      </c>
      <c r="C51" s="4" t="s">
        <v>380</v>
      </c>
      <c r="D51" s="4" t="s">
        <v>117</v>
      </c>
      <c r="E51" s="4">
        <v>1</v>
      </c>
      <c r="F51" s="4" t="s">
        <v>383</v>
      </c>
      <c r="G51" s="5" t="s">
        <v>384</v>
      </c>
      <c r="H51" s="4">
        <v>0</v>
      </c>
    </row>
    <row r="52" spans="1:8" ht="57.6" x14ac:dyDescent="0.3">
      <c r="A52" s="4" t="s">
        <v>114</v>
      </c>
      <c r="B52" s="4" t="s">
        <v>101</v>
      </c>
      <c r="C52" s="4" t="s">
        <v>380</v>
      </c>
      <c r="D52" s="4" t="s">
        <v>113</v>
      </c>
      <c r="E52" s="4">
        <v>2</v>
      </c>
      <c r="F52" s="4" t="s">
        <v>385</v>
      </c>
      <c r="G52" s="5" t="s">
        <v>386</v>
      </c>
      <c r="H52" s="4">
        <v>0</v>
      </c>
    </row>
    <row r="53" spans="1:8" ht="57.6" x14ac:dyDescent="0.3">
      <c r="A53" s="4" t="s">
        <v>118</v>
      </c>
      <c r="B53" s="4" t="s">
        <v>101</v>
      </c>
      <c r="C53" s="4" t="s">
        <v>380</v>
      </c>
      <c r="D53" s="4" t="s">
        <v>117</v>
      </c>
      <c r="E53" s="4">
        <v>2</v>
      </c>
      <c r="F53" s="4" t="s">
        <v>387</v>
      </c>
      <c r="G53" s="5" t="s">
        <v>388</v>
      </c>
      <c r="H53" s="4">
        <v>0</v>
      </c>
    </row>
    <row r="54" spans="1:8" ht="57.6" x14ac:dyDescent="0.3">
      <c r="A54" s="4" t="s">
        <v>115</v>
      </c>
      <c r="B54" s="4" t="s">
        <v>101</v>
      </c>
      <c r="C54" s="4" t="s">
        <v>380</v>
      </c>
      <c r="D54" s="4" t="s">
        <v>113</v>
      </c>
      <c r="E54" s="4">
        <v>3</v>
      </c>
      <c r="F54" s="4" t="s">
        <v>389</v>
      </c>
      <c r="G54" s="5" t="s">
        <v>390</v>
      </c>
      <c r="H54" s="4">
        <v>0</v>
      </c>
    </row>
    <row r="55" spans="1:8" ht="43.2" x14ac:dyDescent="0.3">
      <c r="A55" s="4" t="s">
        <v>119</v>
      </c>
      <c r="B55" s="4" t="s">
        <v>101</v>
      </c>
      <c r="C55" s="4" t="s">
        <v>380</v>
      </c>
      <c r="D55" s="4" t="s">
        <v>117</v>
      </c>
      <c r="E55" s="4">
        <v>3</v>
      </c>
      <c r="F55" s="4" t="s">
        <v>391</v>
      </c>
      <c r="G55" s="5" t="s">
        <v>392</v>
      </c>
      <c r="H55" s="4">
        <v>0</v>
      </c>
    </row>
    <row r="56" spans="1:8" ht="28.8" x14ac:dyDescent="0.3">
      <c r="A56" s="4" t="s">
        <v>168</v>
      </c>
      <c r="B56" s="4" t="s">
        <v>157</v>
      </c>
      <c r="C56" s="4" t="s">
        <v>393</v>
      </c>
      <c r="D56" s="4" t="s">
        <v>169</v>
      </c>
      <c r="E56" s="4">
        <v>1</v>
      </c>
      <c r="F56" s="4" t="s">
        <v>394</v>
      </c>
      <c r="G56" s="5" t="s">
        <v>395</v>
      </c>
      <c r="H56" s="4">
        <v>6</v>
      </c>
    </row>
    <row r="57" spans="1:8" ht="28.8" x14ac:dyDescent="0.3">
      <c r="A57" s="4" t="s">
        <v>172</v>
      </c>
      <c r="B57" s="4" t="s">
        <v>157</v>
      </c>
      <c r="C57" s="4" t="s">
        <v>393</v>
      </c>
      <c r="D57" s="4" t="s">
        <v>173</v>
      </c>
      <c r="E57" s="4">
        <v>1</v>
      </c>
      <c r="F57" s="4" t="s">
        <v>396</v>
      </c>
      <c r="G57" s="5" t="s">
        <v>397</v>
      </c>
      <c r="H57" s="4">
        <v>6</v>
      </c>
    </row>
    <row r="58" spans="1:8" ht="57.6" x14ac:dyDescent="0.3">
      <c r="A58" s="4" t="s">
        <v>170</v>
      </c>
      <c r="B58" s="4" t="s">
        <v>157</v>
      </c>
      <c r="C58" s="4" t="s">
        <v>393</v>
      </c>
      <c r="D58" s="4" t="s">
        <v>169</v>
      </c>
      <c r="E58" s="4">
        <v>2</v>
      </c>
      <c r="F58" s="4" t="s">
        <v>398</v>
      </c>
      <c r="G58" s="5" t="s">
        <v>399</v>
      </c>
      <c r="H58" s="4">
        <v>6</v>
      </c>
    </row>
    <row r="59" spans="1:8" ht="72" x14ac:dyDescent="0.3">
      <c r="A59" s="4" t="s">
        <v>174</v>
      </c>
      <c r="B59" s="4" t="s">
        <v>157</v>
      </c>
      <c r="C59" s="4" t="s">
        <v>393</v>
      </c>
      <c r="D59" s="4" t="s">
        <v>173</v>
      </c>
      <c r="E59" s="4">
        <v>2</v>
      </c>
      <c r="F59" s="4" t="s">
        <v>400</v>
      </c>
      <c r="G59" s="5" t="s">
        <v>401</v>
      </c>
      <c r="H59" s="4">
        <v>6</v>
      </c>
    </row>
    <row r="60" spans="1:8" ht="57.6" x14ac:dyDescent="0.3">
      <c r="A60" s="4" t="s">
        <v>171</v>
      </c>
      <c r="B60" s="4" t="s">
        <v>157</v>
      </c>
      <c r="C60" s="4" t="s">
        <v>393</v>
      </c>
      <c r="D60" s="4" t="s">
        <v>169</v>
      </c>
      <c r="E60" s="4">
        <v>3</v>
      </c>
      <c r="F60" s="4" t="s">
        <v>402</v>
      </c>
      <c r="G60" s="5" t="s">
        <v>403</v>
      </c>
      <c r="H60" s="4">
        <v>6</v>
      </c>
    </row>
    <row r="61" spans="1:8" ht="43.2" x14ac:dyDescent="0.3">
      <c r="A61" s="4" t="s">
        <v>175</v>
      </c>
      <c r="B61" s="4" t="s">
        <v>157</v>
      </c>
      <c r="C61" s="4" t="s">
        <v>393</v>
      </c>
      <c r="D61" s="4" t="s">
        <v>173</v>
      </c>
      <c r="E61" s="4">
        <v>3</v>
      </c>
      <c r="F61" s="4" t="s">
        <v>404</v>
      </c>
      <c r="G61" s="5" t="s">
        <v>405</v>
      </c>
      <c r="H61" s="4">
        <v>6</v>
      </c>
    </row>
    <row r="62" spans="1:8" ht="43.2" x14ac:dyDescent="0.3">
      <c r="A62" s="4" t="s">
        <v>159</v>
      </c>
      <c r="B62" s="4" t="s">
        <v>157</v>
      </c>
      <c r="C62" s="4" t="s">
        <v>406</v>
      </c>
      <c r="D62" s="4" t="s">
        <v>160</v>
      </c>
      <c r="E62" s="4">
        <v>1</v>
      </c>
      <c r="F62" s="4" t="s">
        <v>407</v>
      </c>
      <c r="G62" s="5" t="s">
        <v>408</v>
      </c>
      <c r="H62" s="4">
        <v>0</v>
      </c>
    </row>
    <row r="63" spans="1:8" ht="28.8" x14ac:dyDescent="0.3">
      <c r="A63" s="4" t="s">
        <v>163</v>
      </c>
      <c r="B63" s="4" t="s">
        <v>157</v>
      </c>
      <c r="C63" s="4" t="s">
        <v>406</v>
      </c>
      <c r="D63" s="4" t="s">
        <v>164</v>
      </c>
      <c r="E63" s="4">
        <v>1</v>
      </c>
      <c r="F63" s="4" t="s">
        <v>409</v>
      </c>
      <c r="G63" s="5" t="s">
        <v>410</v>
      </c>
      <c r="H63" s="4">
        <v>7</v>
      </c>
    </row>
    <row r="64" spans="1:8" ht="72" x14ac:dyDescent="0.3">
      <c r="A64" s="4" t="s">
        <v>161</v>
      </c>
      <c r="B64" s="4" t="s">
        <v>157</v>
      </c>
      <c r="C64" s="4" t="s">
        <v>406</v>
      </c>
      <c r="D64" s="4" t="s">
        <v>160</v>
      </c>
      <c r="E64" s="4">
        <v>2</v>
      </c>
      <c r="F64" s="4" t="s">
        <v>411</v>
      </c>
      <c r="G64" s="5" t="s">
        <v>412</v>
      </c>
      <c r="H64" s="4">
        <v>0</v>
      </c>
    </row>
    <row r="65" spans="1:8" ht="57.6" x14ac:dyDescent="0.3">
      <c r="A65" s="4" t="s">
        <v>165</v>
      </c>
      <c r="B65" s="4" t="s">
        <v>157</v>
      </c>
      <c r="C65" s="4" t="s">
        <v>406</v>
      </c>
      <c r="D65" s="4" t="s">
        <v>164</v>
      </c>
      <c r="E65" s="4">
        <v>2</v>
      </c>
      <c r="F65" s="4" t="s">
        <v>413</v>
      </c>
      <c r="G65" s="5" t="s">
        <v>414</v>
      </c>
      <c r="H65" s="4">
        <v>8</v>
      </c>
    </row>
    <row r="66" spans="1:8" ht="28.8" x14ac:dyDescent="0.3">
      <c r="A66" s="4" t="s">
        <v>162</v>
      </c>
      <c r="B66" s="4" t="s">
        <v>157</v>
      </c>
      <c r="C66" s="4" t="s">
        <v>406</v>
      </c>
      <c r="D66" s="4" t="s">
        <v>160</v>
      </c>
      <c r="E66" s="4">
        <v>3</v>
      </c>
      <c r="F66" s="4" t="s">
        <v>415</v>
      </c>
      <c r="G66" s="5" t="s">
        <v>416</v>
      </c>
      <c r="H66" s="4">
        <v>0</v>
      </c>
    </row>
    <row r="67" spans="1:8" ht="43.2" x14ac:dyDescent="0.3">
      <c r="A67" s="4" t="s">
        <v>166</v>
      </c>
      <c r="B67" s="4" t="s">
        <v>157</v>
      </c>
      <c r="C67" s="4" t="s">
        <v>406</v>
      </c>
      <c r="D67" s="4" t="s">
        <v>164</v>
      </c>
      <c r="E67" s="4">
        <v>3</v>
      </c>
      <c r="F67" s="4" t="s">
        <v>417</v>
      </c>
      <c r="G67" s="5" t="s">
        <v>418</v>
      </c>
      <c r="H67" s="4">
        <v>4</v>
      </c>
    </row>
    <row r="68" spans="1:8" ht="57.6" x14ac:dyDescent="0.3">
      <c r="A68" s="4" t="s">
        <v>177</v>
      </c>
      <c r="B68" s="4" t="s">
        <v>157</v>
      </c>
      <c r="C68" s="4" t="s">
        <v>419</v>
      </c>
      <c r="D68" s="4" t="s">
        <v>178</v>
      </c>
      <c r="E68" s="4">
        <v>1</v>
      </c>
      <c r="F68" s="4" t="s">
        <v>420</v>
      </c>
      <c r="G68" s="5" t="s">
        <v>421</v>
      </c>
      <c r="H68" s="4">
        <v>0</v>
      </c>
    </row>
    <row r="69" spans="1:8" ht="43.2" x14ac:dyDescent="0.3">
      <c r="A69" s="4" t="s">
        <v>181</v>
      </c>
      <c r="B69" s="4" t="s">
        <v>157</v>
      </c>
      <c r="C69" s="4" t="s">
        <v>419</v>
      </c>
      <c r="D69" s="4" t="s">
        <v>182</v>
      </c>
      <c r="E69" s="4">
        <v>1</v>
      </c>
      <c r="F69" s="4" t="s">
        <v>422</v>
      </c>
      <c r="G69" s="5" t="s">
        <v>423</v>
      </c>
      <c r="H69" s="4">
        <v>0</v>
      </c>
    </row>
    <row r="70" spans="1:8" ht="72" x14ac:dyDescent="0.3">
      <c r="A70" s="4" t="s">
        <v>179</v>
      </c>
      <c r="B70" s="4" t="s">
        <v>157</v>
      </c>
      <c r="C70" s="4" t="s">
        <v>419</v>
      </c>
      <c r="D70" s="4" t="s">
        <v>178</v>
      </c>
      <c r="E70" s="4">
        <v>2</v>
      </c>
      <c r="F70" s="4" t="s">
        <v>424</v>
      </c>
      <c r="G70" s="5" t="s">
        <v>425</v>
      </c>
      <c r="H70" s="4">
        <v>9</v>
      </c>
    </row>
    <row r="71" spans="1:8" ht="86.4" x14ac:dyDescent="0.3">
      <c r="A71" s="4" t="s">
        <v>183</v>
      </c>
      <c r="B71" s="4" t="s">
        <v>157</v>
      </c>
      <c r="C71" s="4" t="s">
        <v>419</v>
      </c>
      <c r="D71" s="4" t="s">
        <v>182</v>
      </c>
      <c r="E71" s="4">
        <v>2</v>
      </c>
      <c r="F71" s="4" t="s">
        <v>426</v>
      </c>
      <c r="G71" s="5" t="s">
        <v>427</v>
      </c>
      <c r="H71" s="4">
        <v>4</v>
      </c>
    </row>
    <row r="72" spans="1:8" ht="72" x14ac:dyDescent="0.3">
      <c r="A72" s="4" t="s">
        <v>180</v>
      </c>
      <c r="B72" s="4" t="s">
        <v>157</v>
      </c>
      <c r="C72" s="4" t="s">
        <v>419</v>
      </c>
      <c r="D72" s="4" t="s">
        <v>178</v>
      </c>
      <c r="E72" s="4">
        <v>3</v>
      </c>
      <c r="F72" s="4" t="s">
        <v>428</v>
      </c>
      <c r="G72" s="5" t="s">
        <v>429</v>
      </c>
      <c r="H72" s="4">
        <v>10</v>
      </c>
    </row>
    <row r="73" spans="1:8" ht="57.6" x14ac:dyDescent="0.3">
      <c r="A73" s="4" t="s">
        <v>184</v>
      </c>
      <c r="B73" s="4" t="s">
        <v>157</v>
      </c>
      <c r="C73" s="4" t="s">
        <v>419</v>
      </c>
      <c r="D73" s="4" t="s">
        <v>182</v>
      </c>
      <c r="E73" s="4">
        <v>3</v>
      </c>
      <c r="F73" s="4" t="s">
        <v>430</v>
      </c>
      <c r="G73" s="5" t="s">
        <v>431</v>
      </c>
      <c r="H73" s="4">
        <v>11</v>
      </c>
    </row>
    <row r="74" spans="1:8" ht="57.6" x14ac:dyDescent="0.3">
      <c r="A74" s="4" t="s">
        <v>131</v>
      </c>
      <c r="B74" s="4" t="s">
        <v>129</v>
      </c>
      <c r="C74" s="4" t="s">
        <v>432</v>
      </c>
      <c r="D74" s="4" t="s">
        <v>132</v>
      </c>
      <c r="E74" s="4">
        <v>1</v>
      </c>
      <c r="F74" s="4" t="s">
        <v>433</v>
      </c>
      <c r="G74" s="5" t="s">
        <v>434</v>
      </c>
      <c r="H74" s="4">
        <v>0</v>
      </c>
    </row>
    <row r="75" spans="1:8" ht="43.2" x14ac:dyDescent="0.3">
      <c r="A75" s="4" t="s">
        <v>135</v>
      </c>
      <c r="B75" s="4" t="s">
        <v>129</v>
      </c>
      <c r="C75" s="4" t="s">
        <v>432</v>
      </c>
      <c r="D75" s="4" t="s">
        <v>136</v>
      </c>
      <c r="E75" s="4">
        <v>1</v>
      </c>
      <c r="F75" s="4" t="s">
        <v>435</v>
      </c>
      <c r="G75" s="5" t="s">
        <v>436</v>
      </c>
      <c r="H75" s="4">
        <v>0</v>
      </c>
    </row>
    <row r="76" spans="1:8" ht="57.6" x14ac:dyDescent="0.3">
      <c r="A76" s="4" t="s">
        <v>133</v>
      </c>
      <c r="B76" s="4" t="s">
        <v>129</v>
      </c>
      <c r="C76" s="4" t="s">
        <v>432</v>
      </c>
      <c r="D76" s="4" t="s">
        <v>132</v>
      </c>
      <c r="E76" s="4">
        <v>2</v>
      </c>
      <c r="F76" s="4" t="s">
        <v>437</v>
      </c>
      <c r="G76" s="5" t="s">
        <v>438</v>
      </c>
      <c r="H76" s="4">
        <v>0</v>
      </c>
    </row>
    <row r="77" spans="1:8" ht="57.6" x14ac:dyDescent="0.3">
      <c r="A77" s="4" t="s">
        <v>137</v>
      </c>
      <c r="B77" s="4" t="s">
        <v>129</v>
      </c>
      <c r="C77" s="4" t="s">
        <v>432</v>
      </c>
      <c r="D77" s="4" t="s">
        <v>136</v>
      </c>
      <c r="E77" s="4">
        <v>2</v>
      </c>
      <c r="F77" s="4" t="s">
        <v>439</v>
      </c>
      <c r="G77" s="5" t="s">
        <v>440</v>
      </c>
      <c r="H77" s="4">
        <v>0</v>
      </c>
    </row>
    <row r="78" spans="1:8" ht="57.6" x14ac:dyDescent="0.3">
      <c r="A78" s="4" t="s">
        <v>134</v>
      </c>
      <c r="B78" s="4" t="s">
        <v>129</v>
      </c>
      <c r="C78" s="4" t="s">
        <v>432</v>
      </c>
      <c r="D78" s="4" t="s">
        <v>132</v>
      </c>
      <c r="E78" s="4">
        <v>3</v>
      </c>
      <c r="F78" s="4" t="s">
        <v>441</v>
      </c>
      <c r="G78" s="5" t="s">
        <v>442</v>
      </c>
      <c r="H78" s="4">
        <v>0</v>
      </c>
    </row>
    <row r="79" spans="1:8" ht="86.4" x14ac:dyDescent="0.3">
      <c r="A79" s="4" t="s">
        <v>138</v>
      </c>
      <c r="B79" s="4" t="s">
        <v>129</v>
      </c>
      <c r="C79" s="4" t="s">
        <v>432</v>
      </c>
      <c r="D79" s="4" t="s">
        <v>136</v>
      </c>
      <c r="E79" s="4">
        <v>3</v>
      </c>
      <c r="F79" s="4" t="s">
        <v>443</v>
      </c>
      <c r="G79" s="5" t="s">
        <v>444</v>
      </c>
      <c r="H79" s="4">
        <v>0</v>
      </c>
    </row>
    <row r="80" spans="1:8" ht="57.6" x14ac:dyDescent="0.3">
      <c r="A80" s="4" t="s">
        <v>140</v>
      </c>
      <c r="B80" s="4" t="s">
        <v>129</v>
      </c>
      <c r="C80" s="4" t="s">
        <v>445</v>
      </c>
      <c r="D80" s="4" t="s">
        <v>141</v>
      </c>
      <c r="E80" s="4">
        <v>1</v>
      </c>
      <c r="F80" s="4" t="s">
        <v>446</v>
      </c>
      <c r="G80" s="5" t="s">
        <v>447</v>
      </c>
      <c r="H80" s="4">
        <v>1</v>
      </c>
    </row>
    <row r="81" spans="1:8" ht="57.6" x14ac:dyDescent="0.3">
      <c r="A81" s="4" t="s">
        <v>144</v>
      </c>
      <c r="B81" s="4" t="s">
        <v>129</v>
      </c>
      <c r="C81" s="4" t="s">
        <v>445</v>
      </c>
      <c r="D81" s="4" t="s">
        <v>145</v>
      </c>
      <c r="E81" s="4">
        <v>1</v>
      </c>
      <c r="F81" s="4" t="s">
        <v>448</v>
      </c>
      <c r="G81" s="5" t="s">
        <v>449</v>
      </c>
      <c r="H81" s="4">
        <v>0</v>
      </c>
    </row>
    <row r="82" spans="1:8" ht="57.6" x14ac:dyDescent="0.3">
      <c r="A82" s="4" t="s">
        <v>142</v>
      </c>
      <c r="B82" s="4" t="s">
        <v>129</v>
      </c>
      <c r="C82" s="4" t="s">
        <v>445</v>
      </c>
      <c r="D82" s="4" t="s">
        <v>141</v>
      </c>
      <c r="E82" s="4">
        <v>2</v>
      </c>
      <c r="F82" s="4" t="s">
        <v>450</v>
      </c>
      <c r="G82" s="5" t="s">
        <v>451</v>
      </c>
      <c r="H82" s="4">
        <v>1</v>
      </c>
    </row>
    <row r="83" spans="1:8" ht="57.6" x14ac:dyDescent="0.3">
      <c r="A83" s="4" t="s">
        <v>146</v>
      </c>
      <c r="B83" s="4" t="s">
        <v>129</v>
      </c>
      <c r="C83" s="4" t="s">
        <v>445</v>
      </c>
      <c r="D83" s="4" t="s">
        <v>145</v>
      </c>
      <c r="E83" s="4">
        <v>2</v>
      </c>
      <c r="F83" s="4" t="s">
        <v>452</v>
      </c>
      <c r="G83" s="5" t="s">
        <v>453</v>
      </c>
      <c r="H83" s="4">
        <v>4</v>
      </c>
    </row>
    <row r="84" spans="1:8" ht="57.6" x14ac:dyDescent="0.3">
      <c r="A84" s="4" t="s">
        <v>143</v>
      </c>
      <c r="B84" s="4" t="s">
        <v>129</v>
      </c>
      <c r="C84" s="4" t="s">
        <v>445</v>
      </c>
      <c r="D84" s="4" t="s">
        <v>141</v>
      </c>
      <c r="E84" s="4">
        <v>3</v>
      </c>
      <c r="F84" s="4" t="s">
        <v>454</v>
      </c>
      <c r="G84" s="5" t="s">
        <v>455</v>
      </c>
      <c r="H84" s="4">
        <v>0</v>
      </c>
    </row>
    <row r="85" spans="1:8" ht="72" x14ac:dyDescent="0.3">
      <c r="A85" s="4" t="s">
        <v>147</v>
      </c>
      <c r="B85" s="4" t="s">
        <v>129</v>
      </c>
      <c r="C85" s="4" t="s">
        <v>445</v>
      </c>
      <c r="D85" s="4" t="s">
        <v>145</v>
      </c>
      <c r="E85" s="4">
        <v>3</v>
      </c>
      <c r="F85" s="4" t="s">
        <v>456</v>
      </c>
      <c r="G85" s="5" t="s">
        <v>457</v>
      </c>
      <c r="H85" s="4">
        <v>4</v>
      </c>
    </row>
    <row r="86" spans="1:8" ht="43.2" x14ac:dyDescent="0.3">
      <c r="A86" s="4" t="s">
        <v>149</v>
      </c>
      <c r="B86" s="4" t="s">
        <v>129</v>
      </c>
      <c r="C86" s="4" t="s">
        <v>458</v>
      </c>
      <c r="D86" s="4" t="s">
        <v>150</v>
      </c>
      <c r="E86" s="4">
        <v>1</v>
      </c>
      <c r="F86" s="4" t="s">
        <v>459</v>
      </c>
      <c r="G86" s="5" t="s">
        <v>460</v>
      </c>
      <c r="H86" s="4">
        <v>1</v>
      </c>
    </row>
    <row r="87" spans="1:8" ht="57.6" x14ac:dyDescent="0.3">
      <c r="A87" s="4" t="s">
        <v>153</v>
      </c>
      <c r="B87" s="4" t="s">
        <v>129</v>
      </c>
      <c r="C87" s="4" t="s">
        <v>458</v>
      </c>
      <c r="D87" s="4" t="s">
        <v>154</v>
      </c>
      <c r="E87" s="4">
        <v>1</v>
      </c>
      <c r="F87" s="4" t="s">
        <v>461</v>
      </c>
      <c r="G87" s="5" t="s">
        <v>462</v>
      </c>
      <c r="H87" s="4">
        <v>6</v>
      </c>
    </row>
    <row r="88" spans="1:8" ht="100.8" x14ac:dyDescent="0.3">
      <c r="A88" s="4" t="s">
        <v>151</v>
      </c>
      <c r="B88" s="4" t="s">
        <v>129</v>
      </c>
      <c r="C88" s="4" t="s">
        <v>458</v>
      </c>
      <c r="D88" s="4" t="s">
        <v>150</v>
      </c>
      <c r="E88" s="4">
        <v>2</v>
      </c>
      <c r="F88" s="4" t="s">
        <v>463</v>
      </c>
      <c r="G88" s="5" t="s">
        <v>464</v>
      </c>
      <c r="H88" s="4">
        <v>1</v>
      </c>
    </row>
    <row r="89" spans="1:8" ht="100.8" x14ac:dyDescent="0.3">
      <c r="A89" s="4" t="s">
        <v>155</v>
      </c>
      <c r="B89" s="4" t="s">
        <v>129</v>
      </c>
      <c r="C89" s="4" t="s">
        <v>458</v>
      </c>
      <c r="D89" s="4" t="s">
        <v>154</v>
      </c>
      <c r="E89" s="4">
        <v>2</v>
      </c>
      <c r="F89" s="4" t="s">
        <v>465</v>
      </c>
      <c r="G89" s="5" t="s">
        <v>466</v>
      </c>
      <c r="H89" s="4">
        <v>0</v>
      </c>
    </row>
    <row r="90" spans="1:8" ht="43.2" x14ac:dyDescent="0.3">
      <c r="A90" s="4" t="s">
        <v>152</v>
      </c>
      <c r="B90" s="4" t="s">
        <v>129</v>
      </c>
      <c r="C90" s="4" t="s">
        <v>458</v>
      </c>
      <c r="D90" s="4" t="s">
        <v>150</v>
      </c>
      <c r="E90" s="4">
        <v>3</v>
      </c>
      <c r="F90" s="4" t="s">
        <v>467</v>
      </c>
      <c r="G90" s="5" t="s">
        <v>468</v>
      </c>
      <c r="H90" s="4">
        <v>23</v>
      </c>
    </row>
    <row r="91" spans="1:8" ht="72" x14ac:dyDescent="0.3">
      <c r="A91" s="4" t="s">
        <v>156</v>
      </c>
      <c r="B91" s="4" t="s">
        <v>129</v>
      </c>
      <c r="C91" s="4" t="s">
        <v>458</v>
      </c>
      <c r="D91" s="4" t="s">
        <v>154</v>
      </c>
      <c r="E91" s="4">
        <v>3</v>
      </c>
      <c r="F91" s="4" t="s">
        <v>469</v>
      </c>
      <c r="G91" s="5" t="s">
        <v>470</v>
      </c>
      <c r="H91" s="4">
        <v>24</v>
      </c>
    </row>
  </sheetData>
  <autoFilter ref="A1:H91" xr:uid="{00000000-0009-0000-0000-000007000000}"/>
  <phoneticPr fontId="42"/>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4"/>
  <sheetViews>
    <sheetView workbookViewId="0">
      <selection activeCell="A40" sqref="A40"/>
    </sheetView>
  </sheetViews>
  <sheetFormatPr defaultColWidth="9" defaultRowHeight="13.2" x14ac:dyDescent="0.25"/>
  <cols>
    <col min="1" max="1" width="32.5546875" customWidth="1"/>
    <col min="2" max="2" width="28" customWidth="1"/>
    <col min="3" max="3" width="28.77734375" customWidth="1"/>
    <col min="4" max="4" width="26.5546875" customWidth="1"/>
    <col min="5" max="5" width="28.77734375" customWidth="1"/>
    <col min="6" max="6" width="32.77734375" customWidth="1"/>
    <col min="7" max="7" width="32.5546875" customWidth="1"/>
    <col min="8" max="12" width="10.44140625" customWidth="1"/>
    <col min="13" max="18" width="10.6640625" customWidth="1"/>
  </cols>
  <sheetData>
    <row r="1" spans="1:18" x14ac:dyDescent="0.25">
      <c r="A1" t="s">
        <v>65</v>
      </c>
      <c r="B1" t="s">
        <v>69</v>
      </c>
      <c r="C1" t="s">
        <v>67</v>
      </c>
      <c r="D1" t="s">
        <v>71</v>
      </c>
      <c r="E1" t="s">
        <v>68</v>
      </c>
      <c r="F1" t="s">
        <v>72</v>
      </c>
      <c r="G1" t="s">
        <v>56</v>
      </c>
      <c r="H1" t="s">
        <v>60</v>
      </c>
      <c r="I1" t="s">
        <v>58</v>
      </c>
      <c r="J1" t="s">
        <v>62</v>
      </c>
      <c r="K1" t="s">
        <v>59</v>
      </c>
      <c r="L1" t="s">
        <v>63</v>
      </c>
      <c r="M1" t="s">
        <v>47</v>
      </c>
      <c r="N1" t="s">
        <v>51</v>
      </c>
      <c r="O1" t="s">
        <v>49</v>
      </c>
      <c r="P1" t="s">
        <v>53</v>
      </c>
      <c r="Q1" t="s">
        <v>50</v>
      </c>
      <c r="R1" t="s">
        <v>54</v>
      </c>
    </row>
    <row r="3" spans="1:18" x14ac:dyDescent="0.25">
      <c r="A3" t="str">
        <f t="array" aca="1" ref="A3:A6" ca="1">INDIRECT("Ans"&amp;CHAR(65+VLOOKUP(A1,'imp-questions'!$A:$H,8,FALSE)))</f>
        <v>いいえ</v>
      </c>
      <c r="B3" t="str">
        <f t="array" aca="1" ref="B3:B6" ca="1">INDIRECT("Ans"&amp;CHAR(65+VLOOKUP(B1,'imp-questions'!$A:$H,8,FALSE)))</f>
        <v>いいえ</v>
      </c>
      <c r="C3" t="str">
        <f t="array" aca="1" ref="C3:C6" ca="1">INDIRECT("Ans"&amp;CHAR(65+VLOOKUP(C1,'imp-questions'!$A:$H,8,FALSE)))</f>
        <v>いいえ</v>
      </c>
      <c r="D3" t="str">
        <f t="array" aca="1" ref="D3:D6" ca="1">INDIRECT("Ans"&amp;CHAR(65+VLOOKUP(D1,'imp-questions'!$A:$H,8,FALSE)))</f>
        <v>いいえ</v>
      </c>
      <c r="E3" t="str">
        <f t="array" aca="1" ref="E3:E6" ca="1">INDIRECT("Ans"&amp;CHAR(65+VLOOKUP(E1,'imp-questions'!$A:$H,8,FALSE)))</f>
        <v>いいえ</v>
      </c>
      <c r="F3" t="str">
        <f t="array" aca="1" ref="F3:F6" ca="1">INDIRECT("Ans"&amp;CHAR(65+VLOOKUP(F1,'imp-questions'!$A:$H,8,FALSE)))</f>
        <v>いいえ</v>
      </c>
      <c r="G3" t="str">
        <f t="array" aca="1" ref="G3:G6" ca="1">INDIRECT("Ans"&amp;CHAR(65+VLOOKUP(G1,'imp-questions'!$A:$H,8,FALSE)))</f>
        <v>いいえ</v>
      </c>
      <c r="H3" t="str">
        <f t="array" aca="1" ref="H3:H6" ca="1">INDIRECT("Ans"&amp;CHAR(65+VLOOKUP(H1,'imp-questions'!$A:$H,8,FALSE)))</f>
        <v>いいえ</v>
      </c>
      <c r="I3" t="str">
        <f t="array" aca="1" ref="I3:I6" ca="1">INDIRECT("Ans"&amp;CHAR(65+VLOOKUP(I1,'imp-questions'!$A:$H,8,FALSE)))</f>
        <v>いいえ</v>
      </c>
      <c r="J3" t="str">
        <f t="array" aca="1" ref="J3:J6" ca="1">INDIRECT("Ans"&amp;CHAR(65+VLOOKUP(J1,'imp-questions'!$A:$H,8,FALSE)))</f>
        <v>いいえ</v>
      </c>
      <c r="K3" t="str">
        <f t="array" aca="1" ref="K3:K6" ca="1">INDIRECT("Ans"&amp;CHAR(65+VLOOKUP(K1,'imp-questions'!$A:$H,8,FALSE)))</f>
        <v>いいえ</v>
      </c>
      <c r="L3" t="str">
        <f t="array" aca="1" ref="L3:L6" ca="1">INDIRECT("Ans"&amp;CHAR(65+VLOOKUP(L1,'imp-questions'!$A:$H,8,FALSE)))</f>
        <v>いいえ</v>
      </c>
      <c r="M3" t="str">
        <f t="array" aca="1" ref="M3:M6" ca="1">INDIRECT("Ans"&amp;CHAR(65+VLOOKUP(M1,'imp-questions'!$A:$H,8,FALSE)))</f>
        <v>いいえ</v>
      </c>
      <c r="N3" t="str">
        <f t="array" aca="1" ref="N3:N6" ca="1">INDIRECT("Ans"&amp;CHAR(65+VLOOKUP(N1,'imp-questions'!$A:$H,8,FALSE)))</f>
        <v>いいえ</v>
      </c>
      <c r="O3" t="str">
        <f t="array" aca="1" ref="O3:O6" ca="1">INDIRECT("Ans"&amp;CHAR(65+VLOOKUP(O1,'imp-questions'!$A:$H,8,FALSE)))</f>
        <v>いいえ</v>
      </c>
      <c r="P3" t="str">
        <f t="array" aca="1" ref="P3:P6" ca="1">INDIRECT("Ans"&amp;CHAR(65+VLOOKUP(P1,'imp-questions'!$A:$H,8,FALSE)))</f>
        <v>いいえ</v>
      </c>
      <c r="Q3" t="str">
        <f t="array" aca="1" ref="Q3:Q6" ca="1">INDIRECT("Ans"&amp;CHAR(65+VLOOKUP(Q1,'imp-questions'!$A:$H,8,FALSE)))</f>
        <v>いいえ</v>
      </c>
      <c r="R3" t="str">
        <f t="array" aca="1" ref="R3:R6" ca="1">INDIRECT("Ans"&amp;CHAR(65+VLOOKUP(R1,'imp-questions'!$A:$H,8,FALSE)))</f>
        <v>いいえ</v>
      </c>
    </row>
    <row r="4" spans="1:18" x14ac:dyDescent="0.25">
      <c r="A4" t="str">
        <f ca="1"/>
        <v>はい（一部）</v>
      </c>
      <c r="B4" t="str">
        <f ca="1"/>
        <v>はい（一部のチーム）</v>
      </c>
      <c r="C4" t="str">
        <f ca="1"/>
        <v>はい（一部のトレーニング）</v>
      </c>
      <c r="D4" t="str">
        <f ca="1"/>
        <v>はい（実装を開始）</v>
      </c>
      <c r="E4" t="str">
        <f ca="1"/>
        <v>はい（一部のトレーニング）</v>
      </c>
      <c r="F4" t="str">
        <f ca="1"/>
        <v>はい（実装を開始）</v>
      </c>
      <c r="G4" t="str">
        <f ca="1"/>
        <v>はい（一部のアプリケーション）</v>
      </c>
      <c r="H4" t="str">
        <f ca="1"/>
        <v>はい（一部のアプリケーション）</v>
      </c>
      <c r="I4" t="str">
        <f ca="1"/>
        <v>はい（ある程度）</v>
      </c>
      <c r="J4" t="str">
        <f ca="1"/>
        <v>はい（一部の義務事項）</v>
      </c>
      <c r="K4" t="str">
        <f ca="1"/>
        <v>はい（報告は臨機応変で実施）</v>
      </c>
      <c r="L4" t="str">
        <f ca="1"/>
        <v>はい（報告は臨機応変で実施）</v>
      </c>
      <c r="M4" t="str">
        <f ca="1"/>
        <v>はい（一般的なリスクをカバー）</v>
      </c>
      <c r="N4" t="str">
        <f ca="1"/>
        <v>はい（1つの指標カテゴリ）</v>
      </c>
      <c r="O4" t="str">
        <f ca="1"/>
        <v>はい（年次でレビュー）</v>
      </c>
      <c r="P4" t="str">
        <f ca="1"/>
        <v>はい（一部の指標）</v>
      </c>
      <c r="Q4" t="str">
        <f ca="1"/>
        <v>はい（臨機応変でレビュー）</v>
      </c>
      <c r="R4" t="str">
        <f ca="1"/>
        <v>はい（臨機応変でレビュー）</v>
      </c>
    </row>
    <row r="5" spans="1:18" x14ac:dyDescent="0.25">
      <c r="A5" t="str">
        <f ca="1"/>
        <v>はい（少なくとも半数）</v>
      </c>
      <c r="B5" t="str">
        <f ca="1"/>
        <v>はい（少なくとも半数のチーム）</v>
      </c>
      <c r="C5" t="str">
        <f ca="1"/>
        <v>はい（少なくとも半数のトレーニング）</v>
      </c>
      <c r="D5" t="str">
        <f ca="1"/>
        <v>はい（自社の一部）</v>
      </c>
      <c r="E5" t="str">
        <f ca="1"/>
        <v>はい（少なくとも半数のトレーニング）</v>
      </c>
      <c r="F5" t="str">
        <f ca="1"/>
        <v>はい（自社の一部）</v>
      </c>
      <c r="G5" t="str">
        <f ca="1"/>
        <v>はい（少なくとも半数のアプリケーション）</v>
      </c>
      <c r="H5" t="str">
        <f ca="1"/>
        <v>はい（少なくとも半数のアプリケーション）</v>
      </c>
      <c r="I5" t="str">
        <f ca="1"/>
        <v>はい（少なくとも半数程度）</v>
      </c>
      <c r="J5" t="str">
        <f ca="1"/>
        <v>はい（少なくとも半数の義務事項）</v>
      </c>
      <c r="K5" t="str">
        <f ca="1"/>
        <v>はい（報告は定期的に実施）</v>
      </c>
      <c r="L5" t="str">
        <f ca="1"/>
        <v>はい（報告は定期的に実施）</v>
      </c>
      <c r="M5" t="str">
        <f ca="1"/>
        <v>（組織固有のリスクをカバー）</v>
      </c>
      <c r="N5" t="str">
        <f ca="1"/>
        <v>はい（2つの指標カテゴリ）</v>
      </c>
      <c r="O5" t="str">
        <f ca="1"/>
        <v>はい（重大な決定前に計画を相談）</v>
      </c>
      <c r="P5" t="str">
        <f ca="1"/>
        <v>はい（少なくとも半数の指標）</v>
      </c>
      <c r="Q5" t="str">
        <f ca="1"/>
        <v>はい（定期的にレビュー）</v>
      </c>
      <c r="R5" t="str">
        <f ca="1"/>
        <v>はい（定期的にレビュー）</v>
      </c>
    </row>
    <row r="6" spans="1:18" x14ac:dyDescent="0.25">
      <c r="A6" t="str">
        <f ca="1"/>
        <v>はい（ほとんどまたはすべて）</v>
      </c>
      <c r="B6" t="str">
        <f ca="1"/>
        <v>はい（ほとんどまたはすべてのチーム）</v>
      </c>
      <c r="C6" t="str">
        <f ca="1"/>
        <v>はい（ほとんどまたはすべてのトレーニング）</v>
      </c>
      <c r="D6" t="str">
        <f ca="1"/>
        <v>はい（自社全体）</v>
      </c>
      <c r="E6" t="str">
        <f ca="1"/>
        <v>はい（ほとんどまたはすべてのトレーニング）</v>
      </c>
      <c r="F6" t="str">
        <f ca="1"/>
        <v>はい（自社全体）</v>
      </c>
      <c r="G6" t="str">
        <f ca="1"/>
        <v>はい（ほとんどまたはすべてのアプリケーション）</v>
      </c>
      <c r="H6" t="str">
        <f ca="1"/>
        <v>はい（ほとんどまたはすべてのアプリケーション）</v>
      </c>
      <c r="I6" t="str">
        <f ca="1"/>
        <v>はい（ほとんどまたはすべて）</v>
      </c>
      <c r="J6" t="str">
        <f ca="1"/>
        <v>はい（ほとんどまたはすべての義務事項）</v>
      </c>
      <c r="K6" t="str">
        <f ca="1"/>
        <v>はい（報告は少なくとも年次で実施）</v>
      </c>
      <c r="L6" t="str">
        <f ca="1"/>
        <v>はい（報告は少なくとも年次で実施）</v>
      </c>
      <c r="M6" t="str">
        <f ca="1"/>
        <v>はい（リスクと機会をカバー）</v>
      </c>
      <c r="N6" t="str">
        <f ca="1"/>
        <v>はい（3つの全指標カテゴリ）</v>
      </c>
      <c r="O6" t="str">
        <f ca="1"/>
        <v>はい（頻繁に計画を相談し、アプリケーションセキュリティ戦略と整合）</v>
      </c>
      <c r="P6" t="str">
        <f ca="1"/>
        <v>はい（ほとんどまたはすべての指標）</v>
      </c>
      <c r="Q6" t="str">
        <f ca="1"/>
        <v>はい（少なくとも年次でレビュー）</v>
      </c>
      <c r="R6" t="str">
        <f ca="1"/>
        <v>はい（少なくとも年次でレビュー）</v>
      </c>
    </row>
    <row r="8" spans="1:18" x14ac:dyDescent="0.25">
      <c r="A8" t="s">
        <v>93</v>
      </c>
      <c r="B8" t="s">
        <v>97</v>
      </c>
      <c r="C8" t="s">
        <v>95</v>
      </c>
      <c r="D8" t="s">
        <v>99</v>
      </c>
      <c r="E8" t="s">
        <v>96</v>
      </c>
      <c r="F8" t="s">
        <v>100</v>
      </c>
      <c r="G8" t="s">
        <v>84</v>
      </c>
      <c r="H8" t="s">
        <v>88</v>
      </c>
      <c r="I8" t="s">
        <v>86</v>
      </c>
      <c r="J8" t="s">
        <v>90</v>
      </c>
      <c r="K8" t="s">
        <v>87</v>
      </c>
      <c r="L8" t="s">
        <v>91</v>
      </c>
      <c r="M8" t="s">
        <v>75</v>
      </c>
      <c r="N8" t="s">
        <v>79</v>
      </c>
      <c r="O8" t="s">
        <v>77</v>
      </c>
      <c r="P8" t="s">
        <v>81</v>
      </c>
      <c r="Q8" t="s">
        <v>78</v>
      </c>
      <c r="R8" t="s">
        <v>82</v>
      </c>
    </row>
    <row r="10" spans="1:18" x14ac:dyDescent="0.25">
      <c r="A10" t="str">
        <f t="array" aca="1" ref="A10:A13" ca="1">INDIRECT("Ans"&amp;CHAR(65+VLOOKUP(A8,'imp-questions'!$A:$H,8,FALSE)))</f>
        <v>いいえ</v>
      </c>
      <c r="B10" t="str">
        <f t="array" aca="1" ref="B10:B13" ca="1">INDIRECT("Ans"&amp;CHAR(65+VLOOKUP(B8,'imp-questions'!$A:$H,8,FALSE)))</f>
        <v>いいえ</v>
      </c>
      <c r="C10" t="str">
        <f t="array" aca="1" ref="C10:C13" ca="1">INDIRECT("Ans"&amp;CHAR(65+VLOOKUP(C8,'imp-questions'!$A:$H,8,FALSE)))</f>
        <v>いいえ</v>
      </c>
      <c r="D10" t="str">
        <f t="array" aca="1" ref="D10:D13" ca="1">INDIRECT("Ans"&amp;CHAR(65+VLOOKUP(D8,'imp-questions'!$A:$H,8,FALSE)))</f>
        <v>いいえ</v>
      </c>
      <c r="E10" t="str">
        <f t="array" aca="1" ref="E10:E13" ca="1">INDIRECT("Ans"&amp;CHAR(65+VLOOKUP(E8,'imp-questions'!$A:$H,8,FALSE)))</f>
        <v>いいえ</v>
      </c>
      <c r="F10" t="str">
        <f t="array" aca="1" ref="F10:F13" ca="1">INDIRECT("Ans"&amp;CHAR(65+VLOOKUP(F8,'imp-questions'!$A:$H,8,FALSE)))</f>
        <v>いいえ</v>
      </c>
      <c r="G10" t="str">
        <f t="array" aca="1" ref="G10:G13" ca="1">INDIRECT("Ans"&amp;CHAR(65+VLOOKUP(G8,'imp-questions'!$A:$H,8,FALSE)))</f>
        <v>いいえ</v>
      </c>
      <c r="H10" t="str">
        <f t="array" aca="1" ref="H10:H13" ca="1">INDIRECT("Ans"&amp;CHAR(65+VLOOKUP(H8,'imp-questions'!$A:$H,8,FALSE)))</f>
        <v>いいえ</v>
      </c>
      <c r="I10" t="str">
        <f t="array" aca="1" ref="I10:I13" ca="1">INDIRECT("Ans"&amp;CHAR(65+VLOOKUP(I8,'imp-questions'!$A:$H,8,FALSE)))</f>
        <v>いいえ</v>
      </c>
      <c r="J10" t="str">
        <f t="array" aca="1" ref="J10:J13" ca="1">INDIRECT("Ans"&amp;CHAR(65+VLOOKUP(J8,'imp-questions'!$A:$H,8,FALSE)))</f>
        <v>いいえ</v>
      </c>
      <c r="K10" t="str">
        <f t="array" aca="1" ref="K10:K13" ca="1">INDIRECT("Ans"&amp;CHAR(65+VLOOKUP(K8,'imp-questions'!$A:$H,8,FALSE)))</f>
        <v>いいえ</v>
      </c>
      <c r="L10" t="str">
        <f t="array" aca="1" ref="L10:L13" ca="1">INDIRECT("Ans"&amp;CHAR(65+VLOOKUP(L8,'imp-questions'!$A:$H,8,FALSE)))</f>
        <v>いいえ</v>
      </c>
      <c r="M10" t="str">
        <f t="array" aca="1" ref="M10:M13" ca="1">INDIRECT("Ans"&amp;CHAR(65+VLOOKUP(M8,'imp-questions'!$A:$H,8,FALSE)))</f>
        <v>いいえ</v>
      </c>
      <c r="N10" t="str">
        <f t="array" aca="1" ref="N10:N13" ca="1">INDIRECT("Ans"&amp;CHAR(65+VLOOKUP(N8,'imp-questions'!$A:$H,8,FALSE)))</f>
        <v>いいえ</v>
      </c>
      <c r="O10" t="str">
        <f t="array" aca="1" ref="O10:O13" ca="1">INDIRECT("Ans"&amp;CHAR(65+VLOOKUP(O8,'imp-questions'!$A:$H,8,FALSE)))</f>
        <v>いいえ</v>
      </c>
      <c r="P10" t="str">
        <f t="array" aca="1" ref="P10:P13" ca="1">INDIRECT("Ans"&amp;CHAR(65+VLOOKUP(P8,'imp-questions'!$A:$H,8,FALSE)))</f>
        <v>いいえ</v>
      </c>
      <c r="Q10" t="str">
        <f t="array" aca="1" ref="Q10:Q13" ca="1">INDIRECT("Ans"&amp;CHAR(65+VLOOKUP(Q8,'imp-questions'!$A:$H,8,FALSE)))</f>
        <v>いいえ</v>
      </c>
      <c r="R10" t="str">
        <f t="array" aca="1" ref="R10:R13" ca="1">INDIRECT("Ans"&amp;CHAR(65+VLOOKUP(R8,'imp-questions'!$A:$H,8,FALSE)))</f>
        <v>いいえ</v>
      </c>
    </row>
    <row r="11" spans="1:18" x14ac:dyDescent="0.25">
      <c r="A11" t="str">
        <f ca="1"/>
        <v>はい（一部のアプリケーション）</v>
      </c>
      <c r="B11" t="str">
        <f ca="1"/>
        <v>はい（一部のアプリケーション）</v>
      </c>
      <c r="C11" t="str">
        <f ca="1"/>
        <v>はい（一部のアプリケーション）</v>
      </c>
      <c r="D11" t="str">
        <f ca="1"/>
        <v>はい（一部のテクノロジー）</v>
      </c>
      <c r="E11" t="str">
        <f ca="1"/>
        <v>はい（一部のアプリケーション）</v>
      </c>
      <c r="F11" t="str">
        <f ca="1"/>
        <v>はい（一部のアプリケーション）</v>
      </c>
      <c r="G11" t="str">
        <f ca="1"/>
        <v>はい（一部のアプリケーション）</v>
      </c>
      <c r="H11" t="str">
        <f ca="1"/>
        <v>はい（時々）</v>
      </c>
      <c r="I11" t="str">
        <f ca="1"/>
        <v>はい（時々）</v>
      </c>
      <c r="J11" t="str">
        <f ca="1"/>
        <v>はい（時々）</v>
      </c>
      <c r="K11" t="str">
        <f ca="1"/>
        <v>はい（一部のアプリケーション）</v>
      </c>
      <c r="L11" t="str">
        <f ca="1"/>
        <v>はい（時々）</v>
      </c>
      <c r="M11" t="str">
        <f ca="1"/>
        <v>はい（一部）</v>
      </c>
      <c r="N11" t="str">
        <f ca="1"/>
        <v>はい（一部）</v>
      </c>
      <c r="O11" t="str">
        <f ca="1"/>
        <v>はい（一部のアプリケーション）</v>
      </c>
      <c r="P11" t="str">
        <f ca="1"/>
        <v>はい（一部のアプリケーション）</v>
      </c>
      <c r="Q11" t="str">
        <f ca="1"/>
        <v>はい（散発的に）</v>
      </c>
      <c r="R11" t="str">
        <f ca="1"/>
        <v>はい（臨機応変でレビュー）</v>
      </c>
    </row>
    <row r="12" spans="1:18" x14ac:dyDescent="0.25">
      <c r="A12" t="str">
        <f ca="1"/>
        <v>はい（少なくとも半数のアプリケーション）</v>
      </c>
      <c r="B12" t="str">
        <f ca="1"/>
        <v>はい（少なくとも半数のアプリケーション）</v>
      </c>
      <c r="C12" t="str">
        <f ca="1"/>
        <v>はい（少なくとも半数のアプリケーション）</v>
      </c>
      <c r="D12" t="str">
        <f ca="1"/>
        <v>はい（少なくとも半数のテクノロジー）</v>
      </c>
      <c r="E12" t="str">
        <f ca="1"/>
        <v>はい（少なくとも半数のアプリケーション）</v>
      </c>
      <c r="F12" t="str">
        <f ca="1"/>
        <v>はい（少なくとも半数のアプリケーション）</v>
      </c>
      <c r="G12" t="str">
        <f ca="1"/>
        <v>はい（少なくとも半数のアプリケーション）</v>
      </c>
      <c r="H12" t="str">
        <f ca="1"/>
        <v>はい（少なくとも半分程度の回）</v>
      </c>
      <c r="I12" t="str">
        <f ca="1"/>
        <v>はい（少なくとも半分程度の回）</v>
      </c>
      <c r="J12" t="str">
        <f ca="1"/>
        <v>はい（少なくとも半分程度の回）</v>
      </c>
      <c r="K12" t="str">
        <f ca="1"/>
        <v>はい（少なくとも半数のアプリケーション）</v>
      </c>
      <c r="L12" t="str">
        <f ca="1"/>
        <v>はい（少なくとも半分程度の回）</v>
      </c>
      <c r="M12" t="str">
        <f ca="1"/>
        <v>はい（少なくとも半数）</v>
      </c>
      <c r="N12" t="str">
        <f ca="1"/>
        <v>はい（少なくとも半数）</v>
      </c>
      <c r="O12" t="str">
        <f ca="1"/>
        <v>はい（少なくとも半数のアプリケーション）</v>
      </c>
      <c r="P12" t="str">
        <f ca="1"/>
        <v>はい（少なくとも半数のアプリケーション）</v>
      </c>
      <c r="Q12" t="str">
        <f ca="1"/>
        <v>はい（アプリケーションの変更時）</v>
      </c>
      <c r="R12" t="str">
        <f ca="1"/>
        <v>はい（定期的にレビュー）</v>
      </c>
    </row>
    <row r="13" spans="1:18" x14ac:dyDescent="0.25">
      <c r="A13" t="str">
        <f ca="1"/>
        <v>はい（ほとんどまたはすべてのアプリケーション）</v>
      </c>
      <c r="B13" t="str">
        <f ca="1"/>
        <v>はい（ほとんどまたはすべてのアプリケーション）</v>
      </c>
      <c r="C13" t="str">
        <f ca="1"/>
        <v>はい（ほとんどまたはすべてのアプリケーション）</v>
      </c>
      <c r="D13" t="str">
        <f ca="1"/>
        <v>はい（ほとんどまたはすべてのテクノロジー）</v>
      </c>
      <c r="E13" t="str">
        <f ca="1"/>
        <v>はい（ほとんどまたはすべてのアプリケーション）</v>
      </c>
      <c r="F13" t="str">
        <f ca="1"/>
        <v>はい（ほとんどまたはすべてのアプリケーション）</v>
      </c>
      <c r="G13" t="str">
        <f ca="1"/>
        <v>はい（ほとんどまたはすべてのアプリケーション）</v>
      </c>
      <c r="H13" t="str">
        <f ca="1"/>
        <v>はい（ほとんどまたは毎回）</v>
      </c>
      <c r="I13" t="str">
        <f ca="1"/>
        <v>はい（ほとんどまたは毎回）</v>
      </c>
      <c r="J13" t="str">
        <f ca="1"/>
        <v>はい（ほとんどまたは毎回）</v>
      </c>
      <c r="K13" t="str">
        <f ca="1"/>
        <v>はい（ほとんどまたはすべてのアプリケーション）</v>
      </c>
      <c r="L13" t="str">
        <f ca="1"/>
        <v>はい（ほとんどまたは毎回）</v>
      </c>
      <c r="M13" t="str">
        <f ca="1"/>
        <v>はい（ほとんどまたはすべて）</v>
      </c>
      <c r="N13" t="str">
        <f ca="1"/>
        <v>はい（ほとんどまたはすべて）</v>
      </c>
      <c r="O13" t="str">
        <f ca="1"/>
        <v>はい（ほとんどまたはすべてのアプリケーション）</v>
      </c>
      <c r="P13" t="str">
        <f ca="1"/>
        <v>はい（ほとんどまたはすべてのアプリケーション）</v>
      </c>
      <c r="Q13" t="str">
        <f ca="1"/>
        <v>はい（少なくとも年次）</v>
      </c>
      <c r="R13" t="str">
        <f ca="1"/>
        <v>はい（少なくとも年次でレビュー）</v>
      </c>
    </row>
    <row r="15" spans="1:18" x14ac:dyDescent="0.25">
      <c r="A15" t="s">
        <v>121</v>
      </c>
      <c r="B15" t="s">
        <v>125</v>
      </c>
      <c r="C15" t="s">
        <v>123</v>
      </c>
      <c r="D15" t="s">
        <v>127</v>
      </c>
      <c r="E15" t="s">
        <v>124</v>
      </c>
      <c r="F15" t="s">
        <v>128</v>
      </c>
      <c r="G15" t="s">
        <v>103</v>
      </c>
      <c r="H15" t="s">
        <v>107</v>
      </c>
      <c r="I15" t="s">
        <v>105</v>
      </c>
      <c r="J15" t="s">
        <v>109</v>
      </c>
      <c r="K15" t="s">
        <v>106</v>
      </c>
      <c r="L15" t="s">
        <v>110</v>
      </c>
      <c r="M15" t="s">
        <v>112</v>
      </c>
      <c r="N15" t="s">
        <v>116</v>
      </c>
      <c r="O15" t="s">
        <v>114</v>
      </c>
      <c r="P15" t="s">
        <v>118</v>
      </c>
      <c r="Q15" t="s">
        <v>115</v>
      </c>
      <c r="R15" t="s">
        <v>119</v>
      </c>
    </row>
    <row r="17" spans="1:18" x14ac:dyDescent="0.25">
      <c r="A17" t="str">
        <f t="array" aca="1" ref="A17:A20" ca="1">INDIRECT("Ans"&amp;CHAR(65+VLOOKUP(A15,'imp-questions'!$A:$H,8,FALSE)))</f>
        <v>いいえ</v>
      </c>
      <c r="B17" t="str">
        <f t="array" aca="1" ref="B17:B20" ca="1">INDIRECT("Ans"&amp;CHAR(65+VLOOKUP(B15,'imp-questions'!$A:$H,8,FALSE)))</f>
        <v>いいえ</v>
      </c>
      <c r="C17" t="str">
        <f t="array" aca="1" ref="C17:C20" ca="1">INDIRECT("Ans"&amp;CHAR(65+VLOOKUP(C15,'imp-questions'!$A:$H,8,FALSE)))</f>
        <v>いいえ</v>
      </c>
      <c r="D17" t="str">
        <f t="array" aca="1" ref="D17:D20" ca="1">INDIRECT("Ans"&amp;CHAR(65+VLOOKUP(D15,'imp-questions'!$A:$H,8,FALSE)))</f>
        <v>いいえ</v>
      </c>
      <c r="E17" t="str">
        <f t="array" aca="1" ref="E17:E20" ca="1">INDIRECT("Ans"&amp;CHAR(65+VLOOKUP(E15,'imp-questions'!$A:$H,8,FALSE)))</f>
        <v>いいえ</v>
      </c>
      <c r="F17" t="str">
        <f t="array" aca="1" ref="F17:F20" ca="1">INDIRECT("Ans"&amp;CHAR(65+VLOOKUP(F15,'imp-questions'!$A:$H,8,FALSE)))</f>
        <v>いいえ</v>
      </c>
      <c r="G17" t="str">
        <f t="array" aca="1" ref="G17:G20" ca="1">INDIRECT("Ans"&amp;CHAR(65+VLOOKUP(G15,'imp-questions'!$A:$H,8,FALSE)))</f>
        <v>いいえ</v>
      </c>
      <c r="H17" t="str">
        <f t="array" aca="1" ref="H17:H20" ca="1">INDIRECT("Ans"&amp;CHAR(65+VLOOKUP(H15,'imp-questions'!$A:$H,8,FALSE)))</f>
        <v>いいえ</v>
      </c>
      <c r="I17" t="str">
        <f t="array" aca="1" ref="I17:I20" ca="1">INDIRECT("Ans"&amp;CHAR(65+VLOOKUP(I15,'imp-questions'!$A:$H,8,FALSE)))</f>
        <v>いいえ</v>
      </c>
      <c r="J17" t="str">
        <f t="array" aca="1" ref="J17:J20" ca="1">INDIRECT("Ans"&amp;CHAR(65+VLOOKUP(J15,'imp-questions'!$A:$H,8,FALSE)))</f>
        <v>いいえ</v>
      </c>
      <c r="K17" t="str">
        <f t="array" aca="1" ref="K17:K20" ca="1">INDIRECT("Ans"&amp;CHAR(65+VLOOKUP(K15,'imp-questions'!$A:$H,8,FALSE)))</f>
        <v>いいえ</v>
      </c>
      <c r="L17" t="str">
        <f t="array" aca="1" ref="L17:L20" ca="1">INDIRECT("Ans"&amp;CHAR(65+VLOOKUP(L15,'imp-questions'!$A:$H,8,FALSE)))</f>
        <v>いいえ</v>
      </c>
      <c r="M17" t="str">
        <f t="array" aca="1" ref="M17:M20" ca="1">INDIRECT("Ans"&amp;CHAR(65+VLOOKUP(M15,'imp-questions'!$A:$H,8,FALSE)))</f>
        <v>いいえ</v>
      </c>
      <c r="N17" t="str">
        <f t="array" aca="1" ref="N17:N20" ca="1">INDIRECT("Ans"&amp;CHAR(65+VLOOKUP(N15,'imp-questions'!$A:$H,8,FALSE)))</f>
        <v>いいえ</v>
      </c>
      <c r="O17" t="str">
        <f t="array" aca="1" ref="O17:O20" ca="1">INDIRECT("Ans"&amp;CHAR(65+VLOOKUP(O15,'imp-questions'!$A:$H,8,FALSE)))</f>
        <v>いいえ</v>
      </c>
      <c r="P17" t="str">
        <f t="array" aca="1" ref="P17:P20" ca="1">INDIRECT("Ans"&amp;CHAR(65+VLOOKUP(P15,'imp-questions'!$A:$H,8,FALSE)))</f>
        <v>いいえ</v>
      </c>
      <c r="Q17" t="str">
        <f t="array" aca="1" ref="Q17:Q20" ca="1">INDIRECT("Ans"&amp;CHAR(65+VLOOKUP(Q15,'imp-questions'!$A:$H,8,FALSE)))</f>
        <v>いいえ</v>
      </c>
      <c r="R17" t="str">
        <f t="array" aca="1" ref="R17:R20" ca="1">INDIRECT("Ans"&amp;CHAR(65+VLOOKUP(R15,'imp-questions'!$A:$H,8,FALSE)))</f>
        <v>いいえ</v>
      </c>
    </row>
    <row r="18" spans="1:18" x14ac:dyDescent="0.25">
      <c r="A18" t="str">
        <f ca="1"/>
        <v>はい（一部のアプリケーション）</v>
      </c>
      <c r="B18" t="str">
        <f ca="1"/>
        <v>はい（一部のアプリケーション）</v>
      </c>
      <c r="C18" t="str">
        <f ca="1"/>
        <v>はい（一部のアプリケーション）</v>
      </c>
      <c r="D18" t="str">
        <f ca="1"/>
        <v>はい（一部のアプリケーション）</v>
      </c>
      <c r="E18" t="str">
        <f ca="1"/>
        <v>はい（一部のアプリケーション）</v>
      </c>
      <c r="F18" t="str">
        <f ca="1"/>
        <v>はい（一部のアプリケーション）</v>
      </c>
      <c r="G18" t="str">
        <f ca="1"/>
        <v>はい（一部のアプリケーション）</v>
      </c>
      <c r="H18" t="str">
        <f ca="1"/>
        <v>はい（一部のアプリケーション）</v>
      </c>
      <c r="I18" t="str">
        <f ca="1"/>
        <v>はい（一部のアプリケーション）</v>
      </c>
      <c r="J18" t="str">
        <f ca="1"/>
        <v>はい（一部のアプリケーション）</v>
      </c>
      <c r="K18" t="str">
        <f ca="1"/>
        <v>はい（一部のアプリケーション）</v>
      </c>
      <c r="L18" t="str">
        <f ca="1"/>
        <v>はい（一部のアプリケーション）</v>
      </c>
      <c r="M18" t="str">
        <f ca="1"/>
        <v>はい（一部のアプリケーション）</v>
      </c>
      <c r="N18" t="str">
        <f ca="1"/>
        <v>はい（一部のアプリケーション）</v>
      </c>
      <c r="O18" t="str">
        <f ca="1"/>
        <v>はい（一部のアプリケーション）</v>
      </c>
      <c r="P18" t="str">
        <f ca="1"/>
        <v>はい（一部のアプリケーション）</v>
      </c>
      <c r="Q18" t="str">
        <f ca="1"/>
        <v>はい（一部のアプリケーション）</v>
      </c>
      <c r="R18" t="str">
        <f ca="1"/>
        <v>はい（一部のアプリケーション）</v>
      </c>
    </row>
    <row r="19" spans="1:18" x14ac:dyDescent="0.25">
      <c r="A19" t="str">
        <f ca="1"/>
        <v>はい（少なくとも半数のアプリケーション）</v>
      </c>
      <c r="B19" t="str">
        <f ca="1"/>
        <v>はい（少なくとも半数のアプリケーション）</v>
      </c>
      <c r="C19" t="str">
        <f ca="1"/>
        <v>はい（少なくとも半数のアプリケーション）</v>
      </c>
      <c r="D19" t="str">
        <f ca="1"/>
        <v>はい（少なくとも半数のアプリケーション）</v>
      </c>
      <c r="E19" t="str">
        <f ca="1"/>
        <v>はい（少なくとも半数のアプリケーション）</v>
      </c>
      <c r="F19" t="str">
        <f ca="1"/>
        <v>はい（少なくとも半数のアプリケーション）</v>
      </c>
      <c r="G19" t="str">
        <f ca="1"/>
        <v>はい（少なくとも半数のアプリケーション）</v>
      </c>
      <c r="H19" t="str">
        <f ca="1"/>
        <v>はい（少なくとも半数のアプリケーション）</v>
      </c>
      <c r="I19" t="str">
        <f ca="1"/>
        <v>はい（少なくとも半数のアプリケーション）</v>
      </c>
      <c r="J19" t="str">
        <f ca="1"/>
        <v>はい（少なくとも半数のアプリケーション）</v>
      </c>
      <c r="K19" t="str">
        <f ca="1"/>
        <v>はい（少なくとも半数のアプリケーション）</v>
      </c>
      <c r="L19" t="str">
        <f ca="1"/>
        <v>はい（少なくとも半数のアプリケーション）</v>
      </c>
      <c r="M19" t="str">
        <f ca="1"/>
        <v>はい（少なくとも半数のアプリケーション）</v>
      </c>
      <c r="N19" t="str">
        <f ca="1"/>
        <v>はい（少なくとも半数のアプリケーション）</v>
      </c>
      <c r="O19" t="str">
        <f ca="1"/>
        <v>はい（少なくとも半数のアプリケーション）</v>
      </c>
      <c r="P19" t="str">
        <f ca="1"/>
        <v>はい（少なくとも半数のアプリケーション）</v>
      </c>
      <c r="Q19" t="str">
        <f ca="1"/>
        <v>はい（少なくとも半数のアプリケーション）</v>
      </c>
      <c r="R19" t="str">
        <f ca="1"/>
        <v>はい（少なくとも半数のアプリケーション）</v>
      </c>
    </row>
    <row r="20" spans="1:18" x14ac:dyDescent="0.25">
      <c r="A20" t="str">
        <f ca="1"/>
        <v>はい（ほとんどまたはすべてのアプリケーション）</v>
      </c>
      <c r="B20" t="str">
        <f ca="1"/>
        <v>はい（ほとんどまたはすべてのアプリケーション）</v>
      </c>
      <c r="C20" t="str">
        <f ca="1"/>
        <v>はい（ほとんどまたはすべてのアプリケーション）</v>
      </c>
      <c r="D20" t="str">
        <f ca="1"/>
        <v>はい（ほとんどまたはすべてのアプリケーション）</v>
      </c>
      <c r="E20" t="str">
        <f ca="1"/>
        <v>はい（ほとんどまたはすべてのアプリケーション）</v>
      </c>
      <c r="F20" t="str">
        <f ca="1"/>
        <v>はい（ほとんどまたはすべてのアプリケーション）</v>
      </c>
      <c r="G20" t="str">
        <f ca="1"/>
        <v>はい（ほとんどまたはすべてのアプリケーション）</v>
      </c>
      <c r="H20" t="str">
        <f ca="1"/>
        <v>はい（ほとんどまたはすべてのアプリケーション）</v>
      </c>
      <c r="I20" t="str">
        <f ca="1"/>
        <v>はい（ほとんどまたはすべてのアプリケーション）</v>
      </c>
      <c r="J20" t="str">
        <f ca="1"/>
        <v>はい（ほとんどまたはすべてのアプリケーション）</v>
      </c>
      <c r="K20" t="str">
        <f ca="1"/>
        <v>はい（ほとんどまたはすべてのアプリケーション）</v>
      </c>
      <c r="L20" t="str">
        <f ca="1"/>
        <v>はい（ほとんどまたはすべてのアプリケーション）</v>
      </c>
      <c r="M20" t="str">
        <f ca="1"/>
        <v>はい（ほとんどまたはすべてのアプリケーション）</v>
      </c>
      <c r="N20" t="str">
        <f ca="1"/>
        <v>はい（ほとんどまたはすべてのアプリケーション）</v>
      </c>
      <c r="O20" t="str">
        <f ca="1"/>
        <v>はい（ほとんどまたはすべてのアプリケーション）</v>
      </c>
      <c r="P20" t="str">
        <f ca="1"/>
        <v>はい（ほとんどまたはすべてのアプリケーション）</v>
      </c>
      <c r="Q20" t="str">
        <f ca="1"/>
        <v>はい（ほとんどまたはすべてのアプリケーション）</v>
      </c>
      <c r="R20" t="str">
        <f ca="1"/>
        <v>はい（ほとんどまたはすべてのアプリケーション）</v>
      </c>
    </row>
    <row r="22" spans="1:18" x14ac:dyDescent="0.25">
      <c r="A22" t="s">
        <v>131</v>
      </c>
      <c r="B22" t="s">
        <v>135</v>
      </c>
      <c r="C22" t="s">
        <v>133</v>
      </c>
      <c r="D22" t="s">
        <v>137</v>
      </c>
      <c r="E22" t="s">
        <v>134</v>
      </c>
      <c r="F22" t="s">
        <v>138</v>
      </c>
      <c r="G22" t="s">
        <v>140</v>
      </c>
      <c r="H22" t="s">
        <v>144</v>
      </c>
      <c r="I22" t="s">
        <v>142</v>
      </c>
      <c r="J22" t="s">
        <v>146</v>
      </c>
      <c r="K22" t="s">
        <v>143</v>
      </c>
      <c r="L22" t="s">
        <v>147</v>
      </c>
      <c r="M22" t="s">
        <v>149</v>
      </c>
      <c r="N22" t="s">
        <v>153</v>
      </c>
      <c r="O22" t="s">
        <v>151</v>
      </c>
      <c r="P22" t="s">
        <v>155</v>
      </c>
      <c r="Q22" t="s">
        <v>152</v>
      </c>
      <c r="R22" t="s">
        <v>156</v>
      </c>
    </row>
    <row r="24" spans="1:18" x14ac:dyDescent="0.25">
      <c r="A24" t="str">
        <f t="array" aca="1" ref="A24:A27" ca="1">INDIRECT("Ans"&amp;CHAR(65+VLOOKUP(A22,'imp-questions'!$A:$H,8,FALSE)))</f>
        <v>いいえ</v>
      </c>
      <c r="B24" t="str">
        <f t="array" aca="1" ref="B24:B27" ca="1">INDIRECT("Ans"&amp;CHAR(65+VLOOKUP(B22,'imp-questions'!$A:$H,8,FALSE)))</f>
        <v>いいえ</v>
      </c>
      <c r="C24" t="str">
        <f t="array" aca="1" ref="C24:C27" ca="1">INDIRECT("Ans"&amp;CHAR(65+VLOOKUP(C22,'imp-questions'!$A:$H,8,FALSE)))</f>
        <v>いいえ</v>
      </c>
      <c r="D24" t="str">
        <f t="array" aca="1" ref="D24:D27" ca="1">INDIRECT("Ans"&amp;CHAR(65+VLOOKUP(D22,'imp-questions'!$A:$H,8,FALSE)))</f>
        <v>いいえ</v>
      </c>
      <c r="E24" t="str">
        <f t="array" aca="1" ref="E24:E27" ca="1">INDIRECT("Ans"&amp;CHAR(65+VLOOKUP(E22,'imp-questions'!$A:$H,8,FALSE)))</f>
        <v>いいえ</v>
      </c>
      <c r="F24" t="str">
        <f t="array" aca="1" ref="F24:F27" ca="1">INDIRECT("Ans"&amp;CHAR(65+VLOOKUP(F22,'imp-questions'!$A:$H,8,FALSE)))</f>
        <v>いいえ</v>
      </c>
      <c r="G24" t="str">
        <f t="array" aca="1" ref="G24:G27" ca="1">INDIRECT("Ans"&amp;CHAR(65+VLOOKUP(G22,'imp-questions'!$A:$H,8,FALSE)))</f>
        <v>いいえ</v>
      </c>
      <c r="H24" t="str">
        <f t="array" aca="1" ref="H24:H27" ca="1">INDIRECT("Ans"&amp;CHAR(65+VLOOKUP(H22,'imp-questions'!$A:$H,8,FALSE)))</f>
        <v>いいえ</v>
      </c>
      <c r="I24" t="str">
        <f t="array" aca="1" ref="I24:I27" ca="1">INDIRECT("Ans"&amp;CHAR(65+VLOOKUP(I22,'imp-questions'!$A:$H,8,FALSE)))</f>
        <v>いいえ</v>
      </c>
      <c r="J24" t="str">
        <f t="array" aca="1" ref="J24:J27" ca="1">INDIRECT("Ans"&amp;CHAR(65+VLOOKUP(J22,'imp-questions'!$A:$H,8,FALSE)))</f>
        <v>いいえ</v>
      </c>
      <c r="K24" t="str">
        <f t="array" aca="1" ref="K24:K27" ca="1">INDIRECT("Ans"&amp;CHAR(65+VLOOKUP(K22,'imp-questions'!$A:$H,8,FALSE)))</f>
        <v>いいえ</v>
      </c>
      <c r="L24" t="str">
        <f t="array" aca="1" ref="L24:L27" ca="1">INDIRECT("Ans"&amp;CHAR(65+VLOOKUP(L22,'imp-questions'!$A:$H,8,FALSE)))</f>
        <v>いいえ</v>
      </c>
      <c r="M24" t="str">
        <f t="array" aca="1" ref="M24:M27" ca="1">INDIRECT("Ans"&amp;CHAR(65+VLOOKUP(M22,'imp-questions'!$A:$H,8,FALSE)))</f>
        <v>いいえ</v>
      </c>
      <c r="N24" t="str">
        <f t="array" aca="1" ref="N24:N27" ca="1">INDIRECT("Ans"&amp;CHAR(65+VLOOKUP(N22,'imp-questions'!$A:$H,8,FALSE)))</f>
        <v>いいえ</v>
      </c>
      <c r="O24" t="str">
        <f t="array" aca="1" ref="O24:O27" ca="1">INDIRECT("Ans"&amp;CHAR(65+VLOOKUP(O22,'imp-questions'!$A:$H,8,FALSE)))</f>
        <v>いいえ</v>
      </c>
      <c r="P24" t="str">
        <f t="array" aca="1" ref="P24:P27" ca="1">INDIRECT("Ans"&amp;CHAR(65+VLOOKUP(P22,'imp-questions'!$A:$H,8,FALSE)))</f>
        <v>いいえ</v>
      </c>
      <c r="Q24" t="str">
        <f t="array" aca="1" ref="Q24:Q27" ca="1">INDIRECT("Ans"&amp;CHAR(65+VLOOKUP(Q22,'imp-questions'!$A:$H,8,FALSE)))</f>
        <v>いいえ</v>
      </c>
      <c r="R24" t="str">
        <f t="array" aca="1" ref="R24:R27" ca="1">INDIRECT("Ans"&amp;CHAR(65+VLOOKUP(R22,'imp-questions'!$A:$H,8,FALSE)))</f>
        <v>いいえ</v>
      </c>
    </row>
    <row r="25" spans="1:18" x14ac:dyDescent="0.25">
      <c r="A25" t="str">
        <f ca="1"/>
        <v>はい（一部のアプリケーション）</v>
      </c>
      <c r="B25" t="str">
        <f ca="1"/>
        <v>はい（一部のアプリケーション）</v>
      </c>
      <c r="C25" t="str">
        <f ca="1"/>
        <v>はい（一部のアプリケーション）</v>
      </c>
      <c r="D25" t="str">
        <f ca="1"/>
        <v>はい（一部のアプリケーション）</v>
      </c>
      <c r="E25" t="str">
        <f ca="1"/>
        <v>はい（一部のアプリケーション）</v>
      </c>
      <c r="F25" t="str">
        <f ca="1"/>
        <v>はい（一部のアプリケーション）</v>
      </c>
      <c r="G25" t="str">
        <f ca="1"/>
        <v>はい（一部）</v>
      </c>
      <c r="H25" t="str">
        <f ca="1"/>
        <v>はい（一部のアプリケーション）</v>
      </c>
      <c r="I25" t="str">
        <f ca="1"/>
        <v>はい（一部）</v>
      </c>
      <c r="J25" t="str">
        <f ca="1"/>
        <v>はい（時々）</v>
      </c>
      <c r="K25" t="str">
        <f ca="1"/>
        <v>はい（一部のアプリケーション）</v>
      </c>
      <c r="L25" t="str">
        <f ca="1"/>
        <v>はい（時々）</v>
      </c>
      <c r="M25" t="str">
        <f ca="1"/>
        <v>はい（一部）</v>
      </c>
      <c r="N25" t="str">
        <f ca="1"/>
        <v>はい（一部のコンポーネント）</v>
      </c>
      <c r="O25" t="str">
        <f ca="1"/>
        <v>はい（一部）</v>
      </c>
      <c r="P25" t="str">
        <f ca="1"/>
        <v>はい（一部のアプリケーション）</v>
      </c>
      <c r="Q25" t="str">
        <f ca="1"/>
        <v>はい（一部）</v>
      </c>
      <c r="R25" t="str">
        <f ca="1"/>
        <v>はい（臨機応変で改善）</v>
      </c>
    </row>
    <row r="26" spans="1:18" x14ac:dyDescent="0.25">
      <c r="A26" t="str">
        <f ca="1"/>
        <v>はい（少なくとも半数のアプリケーション）</v>
      </c>
      <c r="B26" t="str">
        <f ca="1"/>
        <v>はい（少なくとも半数のアプリケーション）</v>
      </c>
      <c r="C26" t="str">
        <f ca="1"/>
        <v>はい（少なくとも半数のアプリケーション）</v>
      </c>
      <c r="D26" t="str">
        <f ca="1"/>
        <v>はい（少なくとも半数のアプリケーション）</v>
      </c>
      <c r="E26" t="str">
        <f ca="1"/>
        <v>はい（少なくとも半数のアプリケーション）</v>
      </c>
      <c r="F26" t="str">
        <f ca="1"/>
        <v>はい（少なくとも半数のアプリケーション）</v>
      </c>
      <c r="G26" t="str">
        <f ca="1"/>
        <v>はい（少なくとも半数）</v>
      </c>
      <c r="H26" t="str">
        <f ca="1"/>
        <v>はい（少なくとも半数のアプリケーション）</v>
      </c>
      <c r="I26" t="str">
        <f ca="1"/>
        <v>はい（少なくとも半数）</v>
      </c>
      <c r="J26" t="str">
        <f ca="1"/>
        <v>はい（少なくとも半分程度の回）</v>
      </c>
      <c r="K26" t="str">
        <f ca="1"/>
        <v>はい（少なくとも半数のアプリケーション）</v>
      </c>
      <c r="L26" t="str">
        <f ca="1"/>
        <v>はい（少なくとも半分程度の回）</v>
      </c>
      <c r="M26" t="str">
        <f ca="1"/>
        <v>はい（少なくとも半数）</v>
      </c>
      <c r="N26" t="str">
        <f ca="1"/>
        <v>はい（少なくとも半数のコンポーネント）</v>
      </c>
      <c r="O26" t="str">
        <f ca="1"/>
        <v>はい（少なくとも半数）</v>
      </c>
      <c r="P26" t="str">
        <f ca="1"/>
        <v>はい（少なくとも半数のアプリケーション）</v>
      </c>
      <c r="Q26" t="str">
        <f ca="1"/>
        <v>はい（少なくとも半数）</v>
      </c>
      <c r="R26" t="str">
        <f ca="1"/>
        <v>はい（定期的に改善）</v>
      </c>
    </row>
    <row r="27" spans="1:18" x14ac:dyDescent="0.25">
      <c r="A27" t="str">
        <f ca="1"/>
        <v>はい（ほとんどまたはすべてのアプリケーション）</v>
      </c>
      <c r="B27" t="str">
        <f ca="1"/>
        <v>はい（ほとんどまたはすべてのアプリケーション）</v>
      </c>
      <c r="C27" t="str">
        <f ca="1"/>
        <v>はい（ほとんどまたはすべてのアプリケーション）</v>
      </c>
      <c r="D27" t="str">
        <f ca="1"/>
        <v>はい（ほとんどまたはすべてのアプリケーション）</v>
      </c>
      <c r="E27" t="str">
        <f ca="1"/>
        <v>はい（ほとんどまたはすべてのアプリケーション）</v>
      </c>
      <c r="F27" t="str">
        <f ca="1"/>
        <v>はい（ほとんどまたはすべてのアプリケーション）</v>
      </c>
      <c r="G27" t="str">
        <f ca="1"/>
        <v>はい（ほとんどまたはすべて）</v>
      </c>
      <c r="H27" t="str">
        <f ca="1"/>
        <v>はい（ほとんどまたはすべてのアプリケーション）</v>
      </c>
      <c r="I27" t="str">
        <f ca="1"/>
        <v>はい（ほとんどまたはすべて）</v>
      </c>
      <c r="J27" t="str">
        <f ca="1"/>
        <v>はい（ほとんどまたは毎回）</v>
      </c>
      <c r="K27" t="str">
        <f ca="1"/>
        <v>はい（ほとんどまたはすべてのアプリケーション）</v>
      </c>
      <c r="L27" t="str">
        <f ca="1"/>
        <v>はい（ほとんどまたは毎回）</v>
      </c>
      <c r="M27" t="str">
        <f ca="1"/>
        <v>はい（ほとんどまたはすべて）</v>
      </c>
      <c r="N27" t="str">
        <f ca="1"/>
        <v>はい（ほとんどまたはすべてのコンポーネント）</v>
      </c>
      <c r="O27" t="str">
        <f ca="1"/>
        <v>はい（ほとんどまたはすべて）</v>
      </c>
      <c r="P27" t="str">
        <f ca="1"/>
        <v>はい（ほとんどまたはすべてのアプリケーション）</v>
      </c>
      <c r="Q27" t="str">
        <f ca="1"/>
        <v>はい（ほとんどまたはすべて）</v>
      </c>
      <c r="R27" t="str">
        <f ca="1"/>
        <v>はい（少なくとも年次で改善）</v>
      </c>
    </row>
    <row r="29" spans="1:18" x14ac:dyDescent="0.25">
      <c r="A29" t="s">
        <v>168</v>
      </c>
      <c r="B29" t="s">
        <v>172</v>
      </c>
      <c r="C29" t="s">
        <v>170</v>
      </c>
      <c r="D29" t="s">
        <v>174</v>
      </c>
      <c r="E29" t="s">
        <v>171</v>
      </c>
      <c r="F29" t="s">
        <v>175</v>
      </c>
      <c r="G29" t="s">
        <v>159</v>
      </c>
      <c r="H29" t="s">
        <v>163</v>
      </c>
      <c r="I29" t="s">
        <v>161</v>
      </c>
      <c r="J29" t="s">
        <v>165</v>
      </c>
      <c r="K29" t="s">
        <v>162</v>
      </c>
      <c r="L29" t="s">
        <v>166</v>
      </c>
      <c r="M29" t="s">
        <v>177</v>
      </c>
      <c r="N29" t="s">
        <v>181</v>
      </c>
      <c r="O29" t="s">
        <v>179</v>
      </c>
      <c r="P29" t="s">
        <v>183</v>
      </c>
      <c r="Q29" t="s">
        <v>180</v>
      </c>
      <c r="R29" t="s">
        <v>184</v>
      </c>
    </row>
    <row r="31" spans="1:18" x14ac:dyDescent="0.25">
      <c r="A31" t="str">
        <f t="array" aca="1" ref="A31:A34" ca="1">INDIRECT("Ans"&amp;CHAR(65+VLOOKUP(A29,'imp-questions'!$A:$H,8,FALSE)))</f>
        <v>いいえ</v>
      </c>
      <c r="B31" t="str">
        <f t="array" aca="1" ref="B31:B34" ca="1">INDIRECT("Ans"&amp;CHAR(65+VLOOKUP(B29,'imp-questions'!$A:$H,8,FALSE)))</f>
        <v>いいえ</v>
      </c>
      <c r="C31" t="str">
        <f t="array" aca="1" ref="C31:C34" ca="1">INDIRECT("Ans"&amp;CHAR(65+VLOOKUP(C29,'imp-questions'!$A:$H,8,FALSE)))</f>
        <v>いいえ</v>
      </c>
      <c r="D31" t="str">
        <f t="array" aca="1" ref="D31:D34" ca="1">INDIRECT("Ans"&amp;CHAR(65+VLOOKUP(D29,'imp-questions'!$A:$H,8,FALSE)))</f>
        <v>いいえ</v>
      </c>
      <c r="E31" t="str">
        <f t="array" aca="1" ref="E31:E34" ca="1">INDIRECT("Ans"&amp;CHAR(65+VLOOKUP(E29,'imp-questions'!$A:$H,8,FALSE)))</f>
        <v>いいえ</v>
      </c>
      <c r="F31" t="str">
        <f t="array" aca="1" ref="F31:F34" ca="1">INDIRECT("Ans"&amp;CHAR(65+VLOOKUP(F29,'imp-questions'!$A:$H,8,FALSE)))</f>
        <v>いいえ</v>
      </c>
      <c r="G31" t="str">
        <f t="array" aca="1" ref="G31:G34" ca="1">INDIRECT("Ans"&amp;CHAR(65+VLOOKUP(G29,'imp-questions'!$A:$H,8,FALSE)))</f>
        <v>いいえ</v>
      </c>
      <c r="H31" t="str">
        <f t="array" aca="1" ref="H31:H34" ca="1">INDIRECT("Ans"&amp;CHAR(65+VLOOKUP(H29,'imp-questions'!$A:$H,8,FALSE)))</f>
        <v>いいえ</v>
      </c>
      <c r="I31" t="str">
        <f t="array" aca="1" ref="I31:I34" ca="1">INDIRECT("Ans"&amp;CHAR(65+VLOOKUP(I29,'imp-questions'!$A:$H,8,FALSE)))</f>
        <v>いいえ</v>
      </c>
      <c r="J31" t="str">
        <f t="array" aca="1" ref="J31:J34" ca="1">INDIRECT("Ans"&amp;CHAR(65+VLOOKUP(J29,'imp-questions'!$A:$H,8,FALSE)))</f>
        <v>いいえ</v>
      </c>
      <c r="K31" t="str">
        <f t="array" aca="1" ref="K31:K34" ca="1">INDIRECT("Ans"&amp;CHAR(65+VLOOKUP(K29,'imp-questions'!$A:$H,8,FALSE)))</f>
        <v>いいえ</v>
      </c>
      <c r="L31" t="str">
        <f t="array" aca="1" ref="L31:L34" ca="1">INDIRECT("Ans"&amp;CHAR(65+VLOOKUP(L29,'imp-questions'!$A:$H,8,FALSE)))</f>
        <v>いいえ</v>
      </c>
      <c r="M31" t="str">
        <f t="array" aca="1" ref="M31:M34" ca="1">INDIRECT("Ans"&amp;CHAR(65+VLOOKUP(M29,'imp-questions'!$A:$H,8,FALSE)))</f>
        <v>いいえ</v>
      </c>
      <c r="N31" t="str">
        <f t="array" aca="1" ref="N31:N34" ca="1">INDIRECT("Ans"&amp;CHAR(65+VLOOKUP(N29,'imp-questions'!$A:$H,8,FALSE)))</f>
        <v>いいえ</v>
      </c>
      <c r="O31" t="str">
        <f t="array" aca="1" ref="O31:O34" ca="1">INDIRECT("Ans"&amp;CHAR(65+VLOOKUP(O29,'imp-questions'!$A:$H,8,FALSE)))</f>
        <v>いいえ</v>
      </c>
      <c r="P31" t="str">
        <f t="array" aca="1" ref="P31:P34" ca="1">INDIRECT("Ans"&amp;CHAR(65+VLOOKUP(P29,'imp-questions'!$A:$H,8,FALSE)))</f>
        <v>いいえ</v>
      </c>
      <c r="Q31" t="str">
        <f t="array" aca="1" ref="Q31:Q34" ca="1">INDIRECT("Ans"&amp;CHAR(65+VLOOKUP(Q29,'imp-questions'!$A:$H,8,FALSE)))</f>
        <v>いいえ</v>
      </c>
      <c r="R31" t="str">
        <f t="array" aca="1" ref="R31:R34" ca="1">INDIRECT("Ans"&amp;CHAR(65+VLOOKUP(R29,'imp-questions'!$A:$H,8,FALSE)))</f>
        <v>いいえ</v>
      </c>
    </row>
    <row r="32" spans="1:18" x14ac:dyDescent="0.25">
      <c r="A32" t="str">
        <f ca="1"/>
        <v>はい（一部のコンポーネント）</v>
      </c>
      <c r="B32" t="str">
        <f ca="1"/>
        <v>はい（一部のコンポーネント）</v>
      </c>
      <c r="C32" t="str">
        <f ca="1"/>
        <v>はい（一部のコンポーネント）</v>
      </c>
      <c r="D32" t="str">
        <f ca="1"/>
        <v>はい（一部のコンポーネント）</v>
      </c>
      <c r="E32" t="str">
        <f ca="1"/>
        <v>はい（一部のコンポーネント）</v>
      </c>
      <c r="F32" t="str">
        <f ca="1"/>
        <v>はい（一部のコンポーネント）</v>
      </c>
      <c r="G32" t="str">
        <f ca="1"/>
        <v>はい（一部のアプリケーション）</v>
      </c>
      <c r="H32" t="str">
        <f ca="1"/>
        <v>はい（一部のインシデント）</v>
      </c>
      <c r="I32" t="str">
        <f ca="1"/>
        <v>はい（一部のアプリケーション）</v>
      </c>
      <c r="J32" t="str">
        <f ca="1"/>
        <v>はい（一部のインシデント種類）</v>
      </c>
      <c r="K32" t="str">
        <f ca="1"/>
        <v>はい（一部のアプリケーション）</v>
      </c>
      <c r="L32" t="str">
        <f ca="1"/>
        <v>はい（時々）</v>
      </c>
      <c r="M32" t="str">
        <f ca="1"/>
        <v>はい（一部のアプリケーション）</v>
      </c>
      <c r="N32" t="str">
        <f ca="1"/>
        <v>はい（一部のアプリケーション）</v>
      </c>
      <c r="O32" t="str">
        <f ca="1"/>
        <v>はい（一部の自社データ）</v>
      </c>
      <c r="P32" t="str">
        <f ca="1"/>
        <v>はい（時々）</v>
      </c>
      <c r="Q32" t="str">
        <f ca="1"/>
        <v>はい（要求があれば実施）</v>
      </c>
      <c r="R32" t="str">
        <f ca="1"/>
        <v>はい（一部の資産）</v>
      </c>
    </row>
    <row r="33" spans="1:18" x14ac:dyDescent="0.25">
      <c r="A33" t="str">
        <f ca="1"/>
        <v>はい（少なくとも半数のコンポーネント）</v>
      </c>
      <c r="B33" t="str">
        <f ca="1"/>
        <v>はい（少なくとも半数のコンポーネント）</v>
      </c>
      <c r="C33" t="str">
        <f ca="1"/>
        <v>はい（少なくとも半数のコンポーネント）</v>
      </c>
      <c r="D33" t="str">
        <f ca="1"/>
        <v>はい（少なくとも半数のコンポーネント）</v>
      </c>
      <c r="E33" t="str">
        <f ca="1"/>
        <v>はい（少なくとも半数のコンポーネント）</v>
      </c>
      <c r="F33" t="str">
        <f ca="1"/>
        <v>はい（少なくとも半数のコンポーネント）</v>
      </c>
      <c r="G33" t="str">
        <f ca="1"/>
        <v>はい（少なくとも半数のアプリケーション）</v>
      </c>
      <c r="H33" t="str">
        <f ca="1"/>
        <v>はい（少なくとも半数のインシデント）</v>
      </c>
      <c r="I33" t="str">
        <f ca="1"/>
        <v>はい（少なくとも半数のアプリケーション）</v>
      </c>
      <c r="J33" t="str">
        <f ca="1"/>
        <v>はい（少なくとも半数のインシデント種類）</v>
      </c>
      <c r="K33" t="str">
        <f ca="1"/>
        <v>はい（少なくとも半数のアプリケーション）</v>
      </c>
      <c r="L33" t="str">
        <f ca="1"/>
        <v>はい（少なくとも半分程度の回）</v>
      </c>
      <c r="M33" t="str">
        <f ca="1"/>
        <v>はい（少なくとも半数のアプリケーション）</v>
      </c>
      <c r="N33" t="str">
        <f ca="1"/>
        <v>はい（少なくとも半数のアプリケーション）</v>
      </c>
      <c r="O33" t="str">
        <f ca="1"/>
        <v>はい（少なくとも半数の自社データ）</v>
      </c>
      <c r="P33" t="str">
        <f ca="1"/>
        <v>はい（少なくとも半分程度の回）</v>
      </c>
      <c r="Q33" t="str">
        <f ca="1"/>
        <v>はい（数年毎に実施）</v>
      </c>
      <c r="R33" t="str">
        <f ca="1"/>
        <v>はい（少なくとも半数の資産）</v>
      </c>
    </row>
    <row r="34" spans="1:18" x14ac:dyDescent="0.25">
      <c r="A34" t="str">
        <f ca="1"/>
        <v>はい（ほとんどまたはすべてのコンポーネント）</v>
      </c>
      <c r="B34" t="str">
        <f ca="1"/>
        <v>はい（ほとんどまたはすべてのコンポーネント）</v>
      </c>
      <c r="C34" t="str">
        <f ca="1"/>
        <v>はい（ほとんどまたはすべてのコンポーネント）</v>
      </c>
      <c r="D34" t="str">
        <f ca="1"/>
        <v>はい（ほとんどまたはすべてのコンポーネント）</v>
      </c>
      <c r="E34" t="str">
        <f ca="1"/>
        <v>はい（ほとんどまたはすべてのコンポーネント）</v>
      </c>
      <c r="F34" t="str">
        <f ca="1"/>
        <v>はい（ほとんどまたはすべてのコンポーネント）</v>
      </c>
      <c r="G34" t="str">
        <f ca="1"/>
        <v>はい（ほとんどまたはすべてのアプリケーション）</v>
      </c>
      <c r="H34" t="str">
        <f ca="1"/>
        <v>はい（ほとんどまたはすべてのインシデント）</v>
      </c>
      <c r="I34" t="str">
        <f ca="1"/>
        <v>はい（ほとんどまたはすべてのアプリケーション）</v>
      </c>
      <c r="J34" t="str">
        <f ca="1"/>
        <v>はい（ほとんどまたはすべてのインシデント種類）</v>
      </c>
      <c r="K34" t="str">
        <f ca="1"/>
        <v>はい（ほとんどまたはすべてのアプリケーション）</v>
      </c>
      <c r="L34" t="str">
        <f ca="1"/>
        <v>はい（ほとんどまたは毎回）</v>
      </c>
      <c r="M34" t="str">
        <f ca="1"/>
        <v>はい（ほとんどまたはすべてのアプリケーション）</v>
      </c>
      <c r="N34" t="str">
        <f ca="1"/>
        <v>はい（ほとんどまたはすべてのアプリケーション）</v>
      </c>
      <c r="O34" t="str">
        <f ca="1"/>
        <v>はい（ほとんどまたはすべての自社データ）</v>
      </c>
      <c r="P34" t="str">
        <f ca="1"/>
        <v>はい（ほとんどまたは毎回）</v>
      </c>
      <c r="Q34" t="str">
        <f ca="1"/>
        <v>はい（少なくとも年次で実施）</v>
      </c>
      <c r="R34" t="str">
        <f ca="1"/>
        <v>はい（ほとんどまたはすべての資産）</v>
      </c>
    </row>
  </sheetData>
  <phoneticPr fontId="4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26"/>
  <sheetViews>
    <sheetView workbookViewId="0">
      <selection activeCell="D7" sqref="D7"/>
    </sheetView>
  </sheetViews>
  <sheetFormatPr defaultColWidth="11.44140625" defaultRowHeight="12" x14ac:dyDescent="0.15"/>
  <cols>
    <col min="1" max="2" width="11.44140625" style="3"/>
    <col min="3" max="3" width="33.44140625" style="3" customWidth="1"/>
    <col min="4" max="4" width="27.44140625" style="3" customWidth="1"/>
    <col min="5" max="5" width="29.6640625" style="3" customWidth="1"/>
    <col min="6" max="16384" width="11.44140625" style="3"/>
  </cols>
  <sheetData>
    <row r="1" spans="1:9" x14ac:dyDescent="0.15">
      <c r="A1" s="3" t="s">
        <v>471</v>
      </c>
      <c r="B1" s="3" t="s">
        <v>224</v>
      </c>
      <c r="C1" s="3" t="s">
        <v>232</v>
      </c>
      <c r="D1" s="3" t="s">
        <v>239</v>
      </c>
      <c r="E1" s="3" t="s">
        <v>247</v>
      </c>
      <c r="F1" s="3" t="s">
        <v>472</v>
      </c>
      <c r="G1" s="3" t="s">
        <v>473</v>
      </c>
      <c r="H1" s="3" t="s">
        <v>474</v>
      </c>
      <c r="I1" s="3" t="s">
        <v>475</v>
      </c>
    </row>
    <row r="2" spans="1:9" x14ac:dyDescent="0.15">
      <c r="A2" s="3">
        <v>0</v>
      </c>
      <c r="B2" s="3" t="s">
        <v>476</v>
      </c>
      <c r="C2" s="3" t="s">
        <v>477</v>
      </c>
      <c r="D2" s="3" t="s">
        <v>478</v>
      </c>
      <c r="E2" s="3" t="s">
        <v>479</v>
      </c>
      <c r="F2" s="3">
        <v>0</v>
      </c>
      <c r="G2" s="3">
        <v>0.25</v>
      </c>
      <c r="H2" s="3">
        <v>0.5</v>
      </c>
      <c r="I2" s="3">
        <v>1</v>
      </c>
    </row>
    <row r="3" spans="1:9" x14ac:dyDescent="0.15">
      <c r="A3" s="3">
        <v>1</v>
      </c>
      <c r="B3" s="3" t="s">
        <v>476</v>
      </c>
      <c r="C3" s="3" t="s">
        <v>480</v>
      </c>
      <c r="D3" s="3" t="s">
        <v>481</v>
      </c>
      <c r="E3" s="3" t="s">
        <v>482</v>
      </c>
      <c r="F3" s="3">
        <v>0</v>
      </c>
      <c r="G3" s="3">
        <v>0.25</v>
      </c>
      <c r="H3" s="3">
        <v>0.5</v>
      </c>
      <c r="I3" s="3">
        <v>1</v>
      </c>
    </row>
    <row r="4" spans="1:9" x14ac:dyDescent="0.15">
      <c r="A4" s="3">
        <v>2</v>
      </c>
      <c r="B4" s="3" t="s">
        <v>476</v>
      </c>
      <c r="C4" s="3" t="s">
        <v>483</v>
      </c>
      <c r="D4" s="3" t="s">
        <v>484</v>
      </c>
      <c r="E4" s="3" t="s">
        <v>482</v>
      </c>
      <c r="F4" s="3">
        <v>0</v>
      </c>
      <c r="G4" s="3">
        <v>0.25</v>
      </c>
      <c r="H4" s="3">
        <v>0.5</v>
      </c>
      <c r="I4" s="3">
        <v>1</v>
      </c>
    </row>
    <row r="5" spans="1:9" x14ac:dyDescent="0.15">
      <c r="A5" s="3">
        <v>3</v>
      </c>
      <c r="B5" s="3" t="s">
        <v>476</v>
      </c>
      <c r="C5" s="3" t="s">
        <v>485</v>
      </c>
      <c r="D5" s="3" t="s">
        <v>486</v>
      </c>
      <c r="E5" s="3" t="s">
        <v>487</v>
      </c>
      <c r="F5" s="3">
        <v>0</v>
      </c>
      <c r="G5" s="3">
        <v>0.25</v>
      </c>
      <c r="H5" s="3">
        <v>0.5</v>
      </c>
      <c r="I5" s="3">
        <v>1</v>
      </c>
    </row>
    <row r="6" spans="1:9" x14ac:dyDescent="0.15">
      <c r="A6" s="3">
        <v>4</v>
      </c>
      <c r="B6" s="3" t="s">
        <v>476</v>
      </c>
      <c r="C6" s="3" t="s">
        <v>488</v>
      </c>
      <c r="D6" s="3" t="s">
        <v>489</v>
      </c>
      <c r="E6" s="3" t="s">
        <v>490</v>
      </c>
      <c r="F6" s="3">
        <v>0</v>
      </c>
      <c r="G6" s="3">
        <v>0.25</v>
      </c>
      <c r="H6" s="3">
        <v>0.5</v>
      </c>
      <c r="I6" s="3">
        <v>1</v>
      </c>
    </row>
    <row r="7" spans="1:9" x14ac:dyDescent="0.15">
      <c r="A7" s="3">
        <v>5</v>
      </c>
      <c r="B7" s="3" t="s">
        <v>476</v>
      </c>
      <c r="C7" s="3" t="s">
        <v>491</v>
      </c>
      <c r="D7" s="3" t="s">
        <v>492</v>
      </c>
      <c r="E7" s="3" t="s">
        <v>493</v>
      </c>
      <c r="F7" s="3">
        <v>0</v>
      </c>
      <c r="G7" s="3">
        <v>0.25</v>
      </c>
      <c r="H7" s="3">
        <v>0.5</v>
      </c>
      <c r="I7" s="3">
        <v>1</v>
      </c>
    </row>
    <row r="8" spans="1:9" x14ac:dyDescent="0.15">
      <c r="A8" s="3">
        <v>6</v>
      </c>
      <c r="B8" s="3" t="s">
        <v>476</v>
      </c>
      <c r="C8" s="3" t="s">
        <v>494</v>
      </c>
      <c r="D8" s="3" t="s">
        <v>495</v>
      </c>
      <c r="E8" s="3" t="s">
        <v>496</v>
      </c>
      <c r="F8" s="3">
        <v>0</v>
      </c>
      <c r="G8" s="3">
        <v>0.25</v>
      </c>
      <c r="H8" s="3">
        <v>0.5</v>
      </c>
      <c r="I8" s="3">
        <v>1</v>
      </c>
    </row>
    <row r="9" spans="1:9" x14ac:dyDescent="0.15">
      <c r="A9" s="3">
        <v>7</v>
      </c>
      <c r="B9" s="3" t="s">
        <v>476</v>
      </c>
      <c r="C9" s="3" t="s">
        <v>497</v>
      </c>
      <c r="D9" s="3" t="s">
        <v>498</v>
      </c>
      <c r="E9" s="3" t="s">
        <v>499</v>
      </c>
      <c r="F9" s="3">
        <v>0</v>
      </c>
      <c r="G9" s="3">
        <v>0.25</v>
      </c>
      <c r="H9" s="3">
        <v>0.5</v>
      </c>
      <c r="I9" s="3">
        <v>1</v>
      </c>
    </row>
    <row r="10" spans="1:9" x14ac:dyDescent="0.15">
      <c r="A10" s="3">
        <v>8</v>
      </c>
      <c r="B10" s="3" t="s">
        <v>476</v>
      </c>
      <c r="C10" s="3" t="s">
        <v>500</v>
      </c>
      <c r="D10" s="3" t="s">
        <v>501</v>
      </c>
      <c r="E10" s="3" t="s">
        <v>502</v>
      </c>
      <c r="F10" s="3">
        <v>0</v>
      </c>
      <c r="G10" s="3">
        <v>0.25</v>
      </c>
      <c r="H10" s="3">
        <v>0.5</v>
      </c>
      <c r="I10" s="3">
        <v>1</v>
      </c>
    </row>
    <row r="11" spans="1:9" x14ac:dyDescent="0.15">
      <c r="A11" s="3">
        <v>9</v>
      </c>
      <c r="B11" s="3" t="s">
        <v>476</v>
      </c>
      <c r="C11" s="3" t="s">
        <v>503</v>
      </c>
      <c r="D11" s="3" t="s">
        <v>504</v>
      </c>
      <c r="E11" s="3" t="s">
        <v>505</v>
      </c>
      <c r="F11" s="3">
        <v>0</v>
      </c>
      <c r="G11" s="3">
        <v>0.25</v>
      </c>
      <c r="H11" s="3">
        <v>0.5</v>
      </c>
      <c r="I11" s="3">
        <v>1</v>
      </c>
    </row>
    <row r="12" spans="1:9" x14ac:dyDescent="0.15">
      <c r="A12" s="3">
        <v>10</v>
      </c>
      <c r="B12" s="3" t="s">
        <v>476</v>
      </c>
      <c r="C12" s="3" t="s">
        <v>506</v>
      </c>
      <c r="D12" s="3" t="s">
        <v>507</v>
      </c>
      <c r="E12" s="3" t="s">
        <v>508</v>
      </c>
      <c r="F12" s="3">
        <v>0</v>
      </c>
      <c r="G12" s="3">
        <v>0.25</v>
      </c>
      <c r="H12" s="3">
        <v>0.5</v>
      </c>
      <c r="I12" s="3">
        <v>1</v>
      </c>
    </row>
    <row r="13" spans="1:9" x14ac:dyDescent="0.15">
      <c r="A13" s="3">
        <v>11</v>
      </c>
      <c r="B13" s="3" t="s">
        <v>476</v>
      </c>
      <c r="C13" s="3" t="s">
        <v>509</v>
      </c>
      <c r="D13" s="3" t="s">
        <v>510</v>
      </c>
      <c r="E13" s="3" t="s">
        <v>511</v>
      </c>
      <c r="F13" s="3">
        <v>0</v>
      </c>
      <c r="G13" s="3">
        <v>0.25</v>
      </c>
      <c r="H13" s="3">
        <v>0.5</v>
      </c>
      <c r="I13" s="3">
        <v>1</v>
      </c>
    </row>
    <row r="14" spans="1:9" x14ac:dyDescent="0.15">
      <c r="A14" s="3">
        <v>12</v>
      </c>
      <c r="B14" s="3" t="s">
        <v>476</v>
      </c>
      <c r="C14" s="3" t="s">
        <v>512</v>
      </c>
      <c r="D14" s="3" t="s">
        <v>513</v>
      </c>
      <c r="E14" s="3" t="s">
        <v>514</v>
      </c>
      <c r="F14" s="3">
        <v>0</v>
      </c>
      <c r="G14" s="3">
        <v>0.25</v>
      </c>
      <c r="H14" s="3">
        <v>0.5</v>
      </c>
      <c r="I14" s="3">
        <v>1</v>
      </c>
    </row>
    <row r="15" spans="1:9" x14ac:dyDescent="0.15">
      <c r="A15" s="3">
        <v>13</v>
      </c>
      <c r="B15" s="3" t="s">
        <v>476</v>
      </c>
      <c r="C15" s="3" t="s">
        <v>515</v>
      </c>
      <c r="D15" s="3" t="s">
        <v>516</v>
      </c>
      <c r="E15" s="3" t="s">
        <v>517</v>
      </c>
      <c r="F15" s="3">
        <v>0</v>
      </c>
      <c r="G15" s="3">
        <v>0.25</v>
      </c>
      <c r="H15" s="3">
        <v>0.5</v>
      </c>
      <c r="I15" s="3">
        <v>1</v>
      </c>
    </row>
    <row r="16" spans="1:9" x14ac:dyDescent="0.15">
      <c r="A16" s="3">
        <v>14</v>
      </c>
      <c r="B16" s="3" t="s">
        <v>476</v>
      </c>
      <c r="C16" s="3" t="s">
        <v>518</v>
      </c>
      <c r="D16" s="3" t="s">
        <v>519</v>
      </c>
      <c r="E16" s="3" t="s">
        <v>520</v>
      </c>
      <c r="F16" s="3">
        <v>0</v>
      </c>
      <c r="G16" s="3">
        <v>0.25</v>
      </c>
      <c r="H16" s="3">
        <v>0.5</v>
      </c>
      <c r="I16" s="3">
        <v>1</v>
      </c>
    </row>
    <row r="17" spans="1:9" x14ac:dyDescent="0.15">
      <c r="A17" s="3">
        <v>15</v>
      </c>
      <c r="B17" s="3" t="s">
        <v>476</v>
      </c>
      <c r="C17" s="3" t="s">
        <v>521</v>
      </c>
      <c r="D17" s="3" t="s">
        <v>522</v>
      </c>
      <c r="E17" s="3" t="s">
        <v>523</v>
      </c>
      <c r="F17" s="3">
        <v>0</v>
      </c>
      <c r="G17" s="3">
        <v>0.25</v>
      </c>
      <c r="H17" s="3">
        <v>0.5</v>
      </c>
      <c r="I17" s="3">
        <v>1</v>
      </c>
    </row>
    <row r="18" spans="1:9" x14ac:dyDescent="0.15">
      <c r="A18" s="3">
        <v>16</v>
      </c>
      <c r="B18" s="3" t="s">
        <v>476</v>
      </c>
      <c r="C18" s="3" t="s">
        <v>524</v>
      </c>
      <c r="D18" s="3" t="s">
        <v>525</v>
      </c>
      <c r="E18" s="3" t="s">
        <v>526</v>
      </c>
      <c r="F18" s="3">
        <v>0</v>
      </c>
      <c r="G18" s="3">
        <v>0.25</v>
      </c>
      <c r="H18" s="3">
        <v>0.5</v>
      </c>
      <c r="I18" s="3">
        <v>1</v>
      </c>
    </row>
    <row r="19" spans="1:9" x14ac:dyDescent="0.15">
      <c r="A19" s="3">
        <v>17</v>
      </c>
      <c r="B19" s="3" t="s">
        <v>476</v>
      </c>
      <c r="C19" s="3" t="s">
        <v>527</v>
      </c>
      <c r="D19" s="3" t="s">
        <v>528</v>
      </c>
      <c r="E19" s="3" t="s">
        <v>529</v>
      </c>
      <c r="F19" s="3">
        <v>0</v>
      </c>
      <c r="G19" s="3">
        <v>0.25</v>
      </c>
      <c r="H19" s="3">
        <v>0.5</v>
      </c>
      <c r="I19" s="3">
        <v>1</v>
      </c>
    </row>
    <row r="20" spans="1:9" x14ac:dyDescent="0.15">
      <c r="A20" s="3">
        <v>18</v>
      </c>
      <c r="B20" s="3" t="s">
        <v>476</v>
      </c>
      <c r="C20" s="3" t="s">
        <v>530</v>
      </c>
      <c r="D20" s="3" t="s">
        <v>531</v>
      </c>
      <c r="E20" s="3" t="s">
        <v>532</v>
      </c>
      <c r="F20" s="3">
        <v>0</v>
      </c>
      <c r="G20" s="3">
        <v>0.25</v>
      </c>
      <c r="H20" s="3">
        <v>0.5</v>
      </c>
      <c r="I20" s="3">
        <v>1</v>
      </c>
    </row>
    <row r="21" spans="1:9" x14ac:dyDescent="0.15">
      <c r="A21" s="3">
        <v>19</v>
      </c>
      <c r="B21" s="3" t="s">
        <v>476</v>
      </c>
      <c r="C21" s="3" t="s">
        <v>533</v>
      </c>
      <c r="D21" s="3" t="s">
        <v>534</v>
      </c>
      <c r="E21" s="3" t="s">
        <v>535</v>
      </c>
      <c r="F21" s="3">
        <v>0</v>
      </c>
      <c r="G21" s="3">
        <v>0.25</v>
      </c>
      <c r="H21" s="3">
        <v>0.5</v>
      </c>
      <c r="I21" s="3">
        <v>1</v>
      </c>
    </row>
    <row r="22" spans="1:9" x14ac:dyDescent="0.15">
      <c r="A22" s="3">
        <v>20</v>
      </c>
      <c r="B22" s="3" t="s">
        <v>476</v>
      </c>
      <c r="C22" s="3" t="s">
        <v>536</v>
      </c>
      <c r="D22" s="3" t="s">
        <v>537</v>
      </c>
      <c r="E22" s="3" t="s">
        <v>538</v>
      </c>
      <c r="F22" s="3">
        <v>0</v>
      </c>
      <c r="G22" s="3">
        <v>0.25</v>
      </c>
      <c r="H22" s="3">
        <v>0.5</v>
      </c>
      <c r="I22" s="3">
        <v>1</v>
      </c>
    </row>
    <row r="23" spans="1:9" x14ac:dyDescent="0.15">
      <c r="A23" s="3">
        <v>21</v>
      </c>
      <c r="B23" s="3" t="s">
        <v>476</v>
      </c>
      <c r="C23" s="3" t="s">
        <v>539</v>
      </c>
      <c r="D23" s="3" t="s">
        <v>540</v>
      </c>
      <c r="E23" s="3" t="s">
        <v>541</v>
      </c>
      <c r="F23" s="3">
        <v>0</v>
      </c>
      <c r="G23" s="3">
        <v>0.25</v>
      </c>
      <c r="H23" s="3">
        <v>0.5</v>
      </c>
      <c r="I23" s="3">
        <v>1</v>
      </c>
    </row>
    <row r="24" spans="1:9" x14ac:dyDescent="0.15">
      <c r="A24" s="3">
        <v>22</v>
      </c>
      <c r="B24" s="3" t="s">
        <v>476</v>
      </c>
      <c r="C24" s="3" t="s">
        <v>542</v>
      </c>
      <c r="D24" s="3" t="s">
        <v>543</v>
      </c>
      <c r="E24" s="3" t="s">
        <v>544</v>
      </c>
      <c r="F24" s="3">
        <v>0</v>
      </c>
      <c r="G24" s="3">
        <v>0.25</v>
      </c>
      <c r="H24" s="3">
        <v>0.5</v>
      </c>
      <c r="I24" s="3">
        <v>1</v>
      </c>
    </row>
    <row r="25" spans="1:9" x14ac:dyDescent="0.15">
      <c r="A25" s="3">
        <v>23</v>
      </c>
      <c r="B25" s="3" t="s">
        <v>476</v>
      </c>
      <c r="C25" s="3" t="s">
        <v>480</v>
      </c>
      <c r="D25" s="3" t="s">
        <v>481</v>
      </c>
      <c r="E25" s="3" t="s">
        <v>482</v>
      </c>
      <c r="F25" s="3">
        <v>0</v>
      </c>
      <c r="G25" s="3">
        <v>0.25</v>
      </c>
      <c r="H25" s="3">
        <v>0.5</v>
      </c>
      <c r="I25" s="3">
        <v>1</v>
      </c>
    </row>
    <row r="26" spans="1:9" x14ac:dyDescent="0.15">
      <c r="A26" s="3">
        <v>24</v>
      </c>
      <c r="B26" s="3" t="s">
        <v>476</v>
      </c>
      <c r="C26" s="3" t="s">
        <v>545</v>
      </c>
      <c r="D26" s="3" t="s">
        <v>546</v>
      </c>
      <c r="E26" s="3" t="s">
        <v>547</v>
      </c>
      <c r="F26" s="3">
        <v>0</v>
      </c>
      <c r="G26" s="3">
        <v>0.25</v>
      </c>
      <c r="H26" s="3">
        <v>0.5</v>
      </c>
      <c r="I26" s="3">
        <v>1</v>
      </c>
    </row>
  </sheetData>
  <phoneticPr fontId="42"/>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
  <sheetViews>
    <sheetView workbookViewId="0"/>
  </sheetViews>
  <sheetFormatPr defaultColWidth="8.77734375" defaultRowHeight="13.2" x14ac:dyDescent="0.25"/>
  <cols>
    <col min="1" max="1" width="170.33203125" style="1" customWidth="1"/>
    <col min="2" max="2" width="8.77734375" style="1" customWidth="1"/>
    <col min="3" max="16384" width="8.77734375" style="1"/>
  </cols>
  <sheetData>
    <row r="1" spans="1:1" ht="25.05" customHeight="1" x14ac:dyDescent="0.25">
      <c r="A1" s="2" t="s">
        <v>548</v>
      </c>
    </row>
  </sheetData>
  <sheetProtection sheet="1" objects="1" scenarios="1"/>
  <phoneticPr fontId="42"/>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11</vt:i4>
      </vt:variant>
      <vt:variant>
        <vt:lpstr>名前付き一覧</vt:lpstr>
      </vt:variant>
      <vt:variant>
        <vt:i4>141</vt:i4>
      </vt:variant>
    </vt:vector>
  </HeadingPairs>
  <TitlesOfParts>
    <vt:vector size="152" baseType="lpstr">
      <vt:lpstr>Attribution and License</vt:lpstr>
      <vt:lpstr>Disclaimer (ja)</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2009-06-08T07:01:00Z</dcterms:created>
  <dcterms:modified xsi:type="dcterms:W3CDTF">2022-12-01T05:02:40Z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ies>
</file>