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Proyecto Fondecyt/R/"/>
    </mc:Choice>
  </mc:AlternateContent>
  <xr:revisionPtr revIDLastSave="155" documentId="8_{3CD5224D-054B-4D03-8E4E-5D75B0A93CA3}" xr6:coauthVersionLast="47" xr6:coauthVersionMax="47" xr10:uidLastSave="{B19246AA-738E-4ECD-8725-884A482BC162}"/>
  <bookViews>
    <workbookView xWindow="-110" yWindow="-110" windowWidth="19420" windowHeight="10300" xr2:uid="{98D4E4F4-E37B-4934-B501-4359FB3EE4DA}"/>
  </bookViews>
  <sheets>
    <sheet name="Concentraciones corregidas RR" sheetId="3" r:id="rId1"/>
    <sheet name="Estimaciones inf corregida RR" sheetId="5" r:id="rId2"/>
    <sheet name="Concentraciones e infusiones" sheetId="1" r:id="rId3"/>
    <sheet name="Gráficos estimacion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3" l="1"/>
  <c r="C15" i="3"/>
  <c r="B15" i="3"/>
  <c r="C13" i="3"/>
  <c r="D13" i="3"/>
  <c r="B13" i="3"/>
  <c r="C11" i="3"/>
  <c r="D11" i="3"/>
  <c r="B11" i="3"/>
  <c r="C7" i="3"/>
  <c r="D7" i="3"/>
  <c r="B7" i="3"/>
  <c r="B9" i="3"/>
  <c r="K14" i="1"/>
  <c r="J13" i="1"/>
  <c r="I13" i="1"/>
  <c r="H14" i="1"/>
  <c r="H15" i="1"/>
  <c r="H13" i="1"/>
  <c r="G13" i="1"/>
  <c r="G16" i="1"/>
  <c r="G17" i="1"/>
  <c r="G18" i="1"/>
  <c r="G19" i="1"/>
  <c r="G20" i="1"/>
  <c r="G21" i="1"/>
  <c r="J10" i="1"/>
  <c r="D13" i="1"/>
  <c r="D12" i="1"/>
  <c r="B13" i="1"/>
  <c r="B12" i="1"/>
  <c r="D6" i="1"/>
  <c r="D8" i="1"/>
  <c r="D10" i="1"/>
  <c r="C8" i="1"/>
  <c r="C7" i="1" s="1"/>
  <c r="E8" i="1"/>
  <c r="E6" i="1"/>
  <c r="C10" i="1"/>
  <c r="F7" i="1"/>
  <c r="G7" i="1"/>
  <c r="H7" i="1"/>
  <c r="B7" i="1"/>
  <c r="C5" i="1"/>
  <c r="F5" i="1"/>
  <c r="G5" i="1"/>
  <c r="H5" i="1"/>
  <c r="B5" i="1"/>
  <c r="E10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San Martín</author>
  </authors>
  <commentList>
    <comment ref="B3" authorId="0" shapeId="0" xr:uid="{0CA6D342-9BE5-4E4E-B2A1-3F2CB9A042DC}">
      <text>
        <r>
          <rPr>
            <b/>
            <sz val="9"/>
            <color indexed="81"/>
            <rFont val="Tahoma"/>
            <charset val="1"/>
          </rPr>
          <t>Daniel San Martín:</t>
        </r>
        <r>
          <rPr>
            <sz val="9"/>
            <color indexed="81"/>
            <rFont val="Tahoma"/>
            <charset val="1"/>
          </rPr>
          <t xml:space="preserve">
PM ácido ascórbico</t>
        </r>
      </text>
    </comment>
  </commentList>
</comments>
</file>

<file path=xl/sharedStrings.xml><?xml version="1.0" encoding="utf-8"?>
<sst xmlns="http://schemas.openxmlformats.org/spreadsheetml/2006/main" count="57" uniqueCount="31">
  <si>
    <t>Concentración propuesta en solución (mM)</t>
  </si>
  <si>
    <t>Solución Dr. Rodrigo</t>
  </si>
  <si>
    <t>Solución AIJ</t>
  </si>
  <si>
    <t>AA</t>
  </si>
  <si>
    <t>NAC</t>
  </si>
  <si>
    <t>DFO</t>
  </si>
  <si>
    <t>Volumen a administrar propuesto (ml)</t>
  </si>
  <si>
    <t>Masa total de fármaco (mg)</t>
  </si>
  <si>
    <t>Peso molecular (gr x M)</t>
  </si>
  <si>
    <t>Velocidad de infusión (mmol/h) 0-30 minutos</t>
  </si>
  <si>
    <t>Velocidad de infusión (mmol/h) 31-90 minutos</t>
  </si>
  <si>
    <t>Velocidad (ml/min) 0-30 minutos</t>
  </si>
  <si>
    <t>Velocidad (ml/min) 31-90 minutos</t>
  </si>
  <si>
    <t>Solución RR</t>
  </si>
  <si>
    <t>Anteriormente tenía este gráfico con los parámetros PK de NAC total</t>
  </si>
  <si>
    <t>mayor concentración NAC</t>
  </si>
  <si>
    <t>Concentración AA</t>
  </si>
  <si>
    <t>1 frasco para 3</t>
  </si>
  <si>
    <t>Concentración NAC</t>
  </si>
  <si>
    <t>Concentración DFO</t>
  </si>
  <si>
    <t>2 frascos para 1</t>
  </si>
  <si>
    <t>Osm predicha</t>
  </si>
  <si>
    <t>Presentación Fármaco</t>
  </si>
  <si>
    <t>cantidad relativa a 1 frasco para 250 mL infusión</t>
  </si>
  <si>
    <t>6g/30ml</t>
  </si>
  <si>
    <t>cantidad en 1 frasco (mg)</t>
  </si>
  <si>
    <t>volumen 1 frasco (ml)</t>
  </si>
  <si>
    <t>7.5g/50ml</t>
  </si>
  <si>
    <t>cantidad en 1 frasco (mmol)</t>
  </si>
  <si>
    <t>Masa total de fármaco para solución (mg)</t>
  </si>
  <si>
    <t>500mg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</si>
</sst>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2" xfId="0" applyFont="1" applyFill="1" applyBorder="1"/>
    <xf numFmtId="0" fontId="4" fillId="5" borderId="1" xfId="0" applyFont="1" applyFill="1" applyBorder="1"/>
    <xf numFmtId="0" fontId="2" fillId="5" borderId="1" xfId="0" applyFont="1" applyFill="1" applyBorder="1"/>
    <xf numFmtId="0" fontId="5" fillId="0" borderId="1" xfId="0" applyFont="1" applyBorder="1" applyAlignment="1">
      <alignment horizontal="center" vertical="center" wrapText="1" readingOrder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/>
    <xf numFmtId="0" fontId="0" fillId="10" borderId="0" xfId="0" applyFill="1"/>
    <xf numFmtId="0" fontId="2" fillId="8" borderId="0" xfId="0" applyFont="1" applyFill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10" borderId="1" xfId="0" applyFont="1" applyFill="1" applyBorder="1"/>
    <xf numFmtId="0" fontId="12" fillId="2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1" xfId="0" applyFont="1" applyBorder="1"/>
    <xf numFmtId="12" fontId="13" fillId="0" borderId="1" xfId="0" applyNumberFormat="1" applyFont="1" applyBorder="1" applyAlignment="1">
      <alignment horizontal="center" vertical="center" wrapText="1" readingOrder="1"/>
    </xf>
    <xf numFmtId="0" fontId="13" fillId="10" borderId="1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svg"/><Relationship Id="rId2" Type="http://schemas.openxmlformats.org/officeDocument/2006/relationships/image" Target="../media/image8.svg"/><Relationship Id="rId16" Type="http://schemas.openxmlformats.org/officeDocument/2006/relationships/image" Target="../media/image22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5.png"/><Relationship Id="rId14" Type="http://schemas.openxmlformats.org/officeDocument/2006/relationships/image" Target="../media/image2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97118</xdr:colOff>
      <xdr:row>2</xdr:row>
      <xdr:rowOff>59765</xdr:rowOff>
    </xdr:from>
    <xdr:to>
      <xdr:col>3</xdr:col>
      <xdr:colOff>421528</xdr:colOff>
      <xdr:row>13</xdr:row>
      <xdr:rowOff>167529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02D288BF-B5DE-1CB4-0FB3-42073BD0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18" y="44823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209765</xdr:colOff>
      <xdr:row>2</xdr:row>
      <xdr:rowOff>23000</xdr:rowOff>
    </xdr:from>
    <xdr:to>
      <xdr:col>15</xdr:col>
      <xdr:colOff>534175</xdr:colOff>
      <xdr:row>13</xdr:row>
      <xdr:rowOff>130764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4114D47-FC69-7662-142F-A9A3FBA26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560824" y="411471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5</xdr:col>
      <xdr:colOff>270118</xdr:colOff>
      <xdr:row>2</xdr:row>
      <xdr:rowOff>31059</xdr:rowOff>
    </xdr:from>
    <xdr:to>
      <xdr:col>8</xdr:col>
      <xdr:colOff>594528</xdr:colOff>
      <xdr:row>13</xdr:row>
      <xdr:rowOff>138823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EF37B566-14E1-8762-20BA-01D097F67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33059" y="419530"/>
          <a:ext cx="2162175" cy="216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588818</xdr:colOff>
      <xdr:row>2</xdr:row>
      <xdr:rowOff>23091</xdr:rowOff>
    </xdr:from>
    <xdr:to>
      <xdr:col>16</xdr:col>
      <xdr:colOff>303357</xdr:colOff>
      <xdr:row>13</xdr:row>
      <xdr:rowOff>153266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510ADCFA-FC4C-E063-2094-5C5DAAD3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31727" y="41563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5</xdr:col>
      <xdr:colOff>311637</xdr:colOff>
      <xdr:row>2</xdr:row>
      <xdr:rowOff>23001</xdr:rowOff>
    </xdr:from>
    <xdr:to>
      <xdr:col>9</xdr:col>
      <xdr:colOff>26175</xdr:colOff>
      <xdr:row>13</xdr:row>
      <xdr:rowOff>153176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AA1408BC-995D-03E1-F0C9-25C8A294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71182" y="41554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92181</xdr:colOff>
      <xdr:row>2</xdr:row>
      <xdr:rowOff>69091</xdr:rowOff>
    </xdr:from>
    <xdr:to>
      <xdr:col>3</xdr:col>
      <xdr:colOff>418629</xdr:colOff>
      <xdr:row>14</xdr:row>
      <xdr:rowOff>14538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6DC9A3C5-8EA6-812A-AEBA-1A3FF396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181" y="46163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103636</xdr:colOff>
      <xdr:row>16</xdr:row>
      <xdr:rowOff>45909</xdr:rowOff>
    </xdr:from>
    <xdr:to>
      <xdr:col>3</xdr:col>
      <xdr:colOff>430084</xdr:colOff>
      <xdr:row>27</xdr:row>
      <xdr:rowOff>176084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5C5296C7-227C-E6FC-1D10-037376B9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3636" y="3047727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12</xdr:col>
      <xdr:colOff>345999</xdr:colOff>
      <xdr:row>16</xdr:row>
      <xdr:rowOff>22727</xdr:rowOff>
    </xdr:from>
    <xdr:to>
      <xdr:col>16</xdr:col>
      <xdr:colOff>60538</xdr:colOff>
      <xdr:row>27</xdr:row>
      <xdr:rowOff>152902</xdr:rowOff>
    </xdr:to>
    <xdr:pic>
      <xdr:nvPicPr>
        <xdr:cNvPr id="47" name="Graphic 46">
          <a:extLst>
            <a:ext uri="{FF2B5EF4-FFF2-40B4-BE49-F238E27FC236}">
              <a16:creationId xmlns:a16="http://schemas.microsoft.com/office/drawing/2014/main" id="{70C87FC3-7336-91BF-C738-E65D2477D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688908" y="3024545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45727</xdr:colOff>
      <xdr:row>16</xdr:row>
      <xdr:rowOff>37578</xdr:rowOff>
    </xdr:from>
    <xdr:to>
      <xdr:col>7</xdr:col>
      <xdr:colOff>372174</xdr:colOff>
      <xdr:row>27</xdr:row>
      <xdr:rowOff>167753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59A0F250-DB8A-E224-4FBD-26D6BB0E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96080" y="3055696"/>
          <a:ext cx="2164212" cy="2184586"/>
        </a:xfrm>
        <a:prstGeom prst="rect">
          <a:avLst/>
        </a:prstGeom>
      </xdr:spPr>
    </xdr:pic>
    <xdr:clientData/>
  </xdr:twoCellAnchor>
  <xdr:twoCellAnchor editAs="oneCell">
    <xdr:from>
      <xdr:col>7</xdr:col>
      <xdr:colOff>267716</xdr:colOff>
      <xdr:row>16</xdr:row>
      <xdr:rowOff>64651</xdr:rowOff>
    </xdr:from>
    <xdr:to>
      <xdr:col>10</xdr:col>
      <xdr:colOff>594164</xdr:colOff>
      <xdr:row>28</xdr:row>
      <xdr:rowOff>10099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CA84235D-08AA-A139-CA42-0D23839CB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555834" y="3082769"/>
          <a:ext cx="2164212" cy="2186624"/>
        </a:xfrm>
        <a:prstGeom prst="rect">
          <a:avLst/>
        </a:prstGeom>
      </xdr:spPr>
    </xdr:pic>
    <xdr:clientData/>
  </xdr:twoCellAnchor>
  <xdr:twoCellAnchor editAs="oneCell">
    <xdr:from>
      <xdr:col>4</xdr:col>
      <xdr:colOff>575236</xdr:colOff>
      <xdr:row>30</xdr:row>
      <xdr:rowOff>74705</xdr:rowOff>
    </xdr:from>
    <xdr:to>
      <xdr:col>8</xdr:col>
      <xdr:colOff>287058</xdr:colOff>
      <xdr:row>42</xdr:row>
      <xdr:rowOff>110003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66F26927-581E-FA5D-96DE-B092D168A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025589" y="5707529"/>
          <a:ext cx="2162175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C6A6-64A2-42CF-BE67-8C4C84A0B9D2}">
  <dimension ref="A1:D15"/>
  <sheetViews>
    <sheetView tabSelected="1" workbookViewId="0">
      <selection activeCell="B11" sqref="B11"/>
    </sheetView>
  </sheetViews>
  <sheetFormatPr defaultRowHeight="14.5" x14ac:dyDescent="0.35"/>
  <cols>
    <col min="1" max="1" width="41.6328125" bestFit="1" customWidth="1"/>
    <col min="2" max="2" width="9" bestFit="1" customWidth="1"/>
    <col min="3" max="3" width="18.453125" style="46" customWidth="1"/>
  </cols>
  <sheetData>
    <row r="1" spans="1:4" ht="15.5" x14ac:dyDescent="0.35">
      <c r="A1" s="3"/>
      <c r="B1" s="4" t="s">
        <v>13</v>
      </c>
      <c r="C1" s="4"/>
      <c r="D1" s="4"/>
    </row>
    <row r="2" spans="1:4" ht="29" x14ac:dyDescent="0.35">
      <c r="A2" s="3"/>
      <c r="B2" s="24" t="s">
        <v>3</v>
      </c>
      <c r="C2" s="38" t="s">
        <v>15</v>
      </c>
      <c r="D2" s="24" t="s">
        <v>5</v>
      </c>
    </row>
    <row r="3" spans="1:4" ht="15.5" x14ac:dyDescent="0.35">
      <c r="A3" s="1" t="s">
        <v>8</v>
      </c>
      <c r="B3" s="8">
        <v>176.12</v>
      </c>
      <c r="C3" s="39">
        <v>163.19999999999999</v>
      </c>
      <c r="D3" s="8">
        <v>656.8</v>
      </c>
    </row>
    <row r="4" spans="1:4" ht="15.5" x14ac:dyDescent="0.35">
      <c r="A4" s="1" t="s">
        <v>22</v>
      </c>
      <c r="B4" s="36" t="s">
        <v>27</v>
      </c>
      <c r="C4" s="39" t="s">
        <v>24</v>
      </c>
      <c r="D4" s="8" t="s">
        <v>30</v>
      </c>
    </row>
    <row r="5" spans="1:4" ht="15.5" x14ac:dyDescent="0.35">
      <c r="A5" s="1" t="s">
        <v>26</v>
      </c>
      <c r="B5" s="36">
        <v>50</v>
      </c>
      <c r="C5" s="39">
        <v>30</v>
      </c>
      <c r="D5" s="8"/>
    </row>
    <row r="6" spans="1:4" ht="15.5" x14ac:dyDescent="0.35">
      <c r="A6" s="1" t="s">
        <v>25</v>
      </c>
      <c r="B6" s="36">
        <v>7500</v>
      </c>
      <c r="C6" s="39">
        <v>6000</v>
      </c>
      <c r="D6" s="8">
        <v>500</v>
      </c>
    </row>
    <row r="7" spans="1:4" ht="15.5" x14ac:dyDescent="0.35">
      <c r="A7" s="1" t="s">
        <v>28</v>
      </c>
      <c r="B7" s="36">
        <f>B6/B3</f>
        <v>42.584601408130816</v>
      </c>
      <c r="C7" s="40">
        <f t="shared" ref="C7:D7" si="0">C6/C3</f>
        <v>36.764705882352942</v>
      </c>
      <c r="D7" s="36">
        <f t="shared" si="0"/>
        <v>0.76126674786845316</v>
      </c>
    </row>
    <row r="8" spans="1:4" ht="15.5" x14ac:dyDescent="0.35">
      <c r="A8" s="1" t="s">
        <v>23</v>
      </c>
      <c r="B8" s="34">
        <v>0.33333333333333331</v>
      </c>
      <c r="C8" s="41">
        <v>0.33333333333333331</v>
      </c>
      <c r="D8" s="34">
        <v>2</v>
      </c>
    </row>
    <row r="9" spans="1:4" ht="15.5" x14ac:dyDescent="0.35">
      <c r="A9" s="13" t="s">
        <v>0</v>
      </c>
      <c r="B9" s="37">
        <f>50*851.7/750</f>
        <v>56.78</v>
      </c>
      <c r="C9" s="42">
        <v>49.02</v>
      </c>
      <c r="D9" s="37">
        <v>6.09</v>
      </c>
    </row>
    <row r="10" spans="1:4" ht="15.5" x14ac:dyDescent="0.35">
      <c r="A10" s="9" t="s">
        <v>11</v>
      </c>
      <c r="B10" s="35">
        <v>6</v>
      </c>
      <c r="C10" s="43">
        <v>6</v>
      </c>
      <c r="D10" s="35">
        <v>6</v>
      </c>
    </row>
    <row r="11" spans="1:4" ht="15.5" x14ac:dyDescent="0.35">
      <c r="A11" s="9" t="s">
        <v>9</v>
      </c>
      <c r="B11" s="35">
        <f>B10*60/1000*B9</f>
        <v>20.440799999999999</v>
      </c>
      <c r="C11" s="43">
        <f t="shared" ref="C11:D11" si="1">C10*60/1000*C9</f>
        <v>17.647200000000002</v>
      </c>
      <c r="D11" s="35">
        <f t="shared" si="1"/>
        <v>2.1923999999999997</v>
      </c>
    </row>
    <row r="12" spans="1:4" ht="15.5" x14ac:dyDescent="0.35">
      <c r="A12" s="9" t="s">
        <v>12</v>
      </c>
      <c r="B12" s="35">
        <v>1</v>
      </c>
      <c r="C12" s="43">
        <v>1</v>
      </c>
      <c r="D12" s="35">
        <v>1</v>
      </c>
    </row>
    <row r="13" spans="1:4" ht="15.5" x14ac:dyDescent="0.35">
      <c r="A13" s="9" t="s">
        <v>10</v>
      </c>
      <c r="B13" s="35">
        <f>B12*B9*60/1000</f>
        <v>3.4068000000000001</v>
      </c>
      <c r="C13" s="43">
        <f t="shared" ref="C13:D13" si="2">C12*C9*60/1000</f>
        <v>2.9412000000000003</v>
      </c>
      <c r="D13" s="35">
        <f t="shared" si="2"/>
        <v>0.3654</v>
      </c>
    </row>
    <row r="14" spans="1:4" ht="15.5" x14ac:dyDescent="0.35">
      <c r="A14" s="5" t="s">
        <v>6</v>
      </c>
      <c r="B14" s="2">
        <v>250</v>
      </c>
      <c r="C14" s="44">
        <v>250</v>
      </c>
      <c r="D14" s="2">
        <v>250</v>
      </c>
    </row>
    <row r="15" spans="1:4" ht="15.5" x14ac:dyDescent="0.35">
      <c r="A15" s="6" t="s">
        <v>29</v>
      </c>
      <c r="B15" s="7">
        <f>B6/3</f>
        <v>2500</v>
      </c>
      <c r="C15" s="45">
        <f>C6/3</f>
        <v>2000</v>
      </c>
      <c r="D15" s="7">
        <f>D6*2</f>
        <v>1000</v>
      </c>
    </row>
  </sheetData>
  <mergeCells count="2">
    <mergeCell ref="A1:A2"/>
    <mergeCell ref="B1:D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67C6-F727-4734-B152-D11FCCCEC344}">
  <dimension ref="A1:Q14"/>
  <sheetViews>
    <sheetView zoomScale="85" zoomScaleNormal="85" workbookViewId="0">
      <selection activeCell="D15" sqref="D15"/>
    </sheetView>
  </sheetViews>
  <sheetFormatPr defaultRowHeight="14.5" x14ac:dyDescent="0.35"/>
  <sheetData>
    <row r="1" spans="1:17" ht="15.5" x14ac:dyDescent="0.35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5.5" x14ac:dyDescent="0.35">
      <c r="A2" s="12" t="s">
        <v>3</v>
      </c>
      <c r="B2" s="12"/>
      <c r="C2" s="12"/>
      <c r="D2" s="12"/>
      <c r="E2" s="12" t="s">
        <v>4</v>
      </c>
      <c r="F2" s="12"/>
      <c r="G2" s="12"/>
      <c r="H2" s="12"/>
      <c r="I2" s="12"/>
      <c r="J2" s="12"/>
      <c r="K2" s="12"/>
      <c r="L2" s="12" t="s">
        <v>5</v>
      </c>
      <c r="M2" s="12"/>
      <c r="N2" s="12"/>
      <c r="O2" s="12"/>
      <c r="P2" s="12"/>
      <c r="Q2" s="12"/>
    </row>
    <row r="3" spans="1:17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</sheetData>
  <mergeCells count="7">
    <mergeCell ref="A1:Q1"/>
    <mergeCell ref="A2:D2"/>
    <mergeCell ref="E2:K2"/>
    <mergeCell ref="L2:Q2"/>
    <mergeCell ref="A3:D14"/>
    <mergeCell ref="E3:K14"/>
    <mergeCell ref="L3:Q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8A2B-E447-4B55-BB6A-185A8150A72D}">
  <dimension ref="A1:K21"/>
  <sheetViews>
    <sheetView workbookViewId="0">
      <selection activeCell="D15" sqref="D15"/>
    </sheetView>
  </sheetViews>
  <sheetFormatPr defaultRowHeight="14.5" x14ac:dyDescent="0.35"/>
  <cols>
    <col min="1" max="1" width="40.26953125" bestFit="1" customWidth="1"/>
    <col min="3" max="3" width="15.7265625" bestFit="1" customWidth="1"/>
    <col min="4" max="4" width="18.453125" customWidth="1"/>
  </cols>
  <sheetData>
    <row r="1" spans="1:11" ht="15.5" x14ac:dyDescent="0.35">
      <c r="A1" s="3"/>
      <c r="B1" s="4" t="s">
        <v>13</v>
      </c>
      <c r="C1" s="4"/>
      <c r="D1" s="4"/>
      <c r="E1" s="4"/>
      <c r="F1" s="4" t="s">
        <v>2</v>
      </c>
      <c r="G1" s="4"/>
      <c r="H1" s="4"/>
    </row>
    <row r="2" spans="1:11" s="25" customFormat="1" ht="43.5" x14ac:dyDescent="0.35">
      <c r="A2" s="3"/>
      <c r="B2" s="24" t="s">
        <v>3</v>
      </c>
      <c r="C2" s="24" t="s">
        <v>4</v>
      </c>
      <c r="D2" s="26" t="s">
        <v>15</v>
      </c>
      <c r="E2" s="24" t="s">
        <v>5</v>
      </c>
      <c r="F2" s="24" t="s">
        <v>3</v>
      </c>
      <c r="G2" s="24" t="s">
        <v>4</v>
      </c>
      <c r="H2" s="24" t="s">
        <v>5</v>
      </c>
    </row>
    <row r="3" spans="1:11" ht="15.5" x14ac:dyDescent="0.35">
      <c r="A3" s="1" t="s">
        <v>8</v>
      </c>
      <c r="B3" s="8">
        <v>176.12</v>
      </c>
      <c r="C3" s="8">
        <v>163.19999999999999</v>
      </c>
      <c r="D3" s="27">
        <v>163.19999999999999</v>
      </c>
      <c r="E3" s="8">
        <v>656.8</v>
      </c>
      <c r="F3" s="8">
        <v>198.1</v>
      </c>
      <c r="G3" s="8">
        <v>163.19999999999999</v>
      </c>
      <c r="H3" s="8">
        <v>656.8</v>
      </c>
    </row>
    <row r="4" spans="1:11" ht="15.5" x14ac:dyDescent="0.35">
      <c r="A4" s="13" t="s">
        <v>0</v>
      </c>
      <c r="B4" s="14">
        <v>52.5</v>
      </c>
      <c r="C4" s="14">
        <v>38.5</v>
      </c>
      <c r="D4" s="28">
        <v>50</v>
      </c>
      <c r="E4" s="14">
        <v>5.7</v>
      </c>
      <c r="F4" s="14">
        <v>45.431600201918222</v>
      </c>
      <c r="G4" s="14">
        <v>99.264705882352942</v>
      </c>
      <c r="H4" s="14">
        <v>9.5919610231425096</v>
      </c>
      <c r="K4" s="33">
        <v>49</v>
      </c>
    </row>
    <row r="5" spans="1:11" x14ac:dyDescent="0.35">
      <c r="A5" s="9" t="s">
        <v>11</v>
      </c>
      <c r="B5" s="10">
        <f>B6/60/B4*1000</f>
        <v>6</v>
      </c>
      <c r="C5" s="10">
        <f t="shared" ref="C5:H5" si="0">C6/60/C4*1000</f>
        <v>5.9999999999999991</v>
      </c>
      <c r="D5" s="29">
        <v>6</v>
      </c>
      <c r="E5" s="10">
        <v>6</v>
      </c>
      <c r="F5" s="10">
        <f t="shared" si="0"/>
        <v>2.7777777777777777</v>
      </c>
      <c r="G5" s="10">
        <f t="shared" si="0"/>
        <v>2.7777777777777777</v>
      </c>
      <c r="H5" s="10">
        <f t="shared" si="0"/>
        <v>2.7777777777777772</v>
      </c>
    </row>
    <row r="6" spans="1:11" x14ac:dyDescent="0.35">
      <c r="A6" s="9" t="s">
        <v>9</v>
      </c>
      <c r="B6" s="10">
        <v>18.899999999999999</v>
      </c>
      <c r="C6" s="10">
        <v>13.86</v>
      </c>
      <c r="D6" s="29">
        <f>D4*D5*60/1000</f>
        <v>18</v>
      </c>
      <c r="E6" s="10">
        <f>E5*60/1000*E4</f>
        <v>2.052</v>
      </c>
      <c r="F6" s="10">
        <v>7.5719333669863707</v>
      </c>
      <c r="G6" s="10">
        <v>16.544117647058826</v>
      </c>
      <c r="H6" s="10">
        <v>1.5986601705237515</v>
      </c>
    </row>
    <row r="7" spans="1:11" x14ac:dyDescent="0.35">
      <c r="A7" s="9" t="s">
        <v>12</v>
      </c>
      <c r="B7" s="10">
        <f>B8/B4/60*1000</f>
        <v>1</v>
      </c>
      <c r="C7" s="10">
        <f t="shared" ref="C7:H7" si="1">C8/C4/60*1000</f>
        <v>1</v>
      </c>
      <c r="D7" s="29">
        <v>1</v>
      </c>
      <c r="E7" s="10">
        <v>1</v>
      </c>
      <c r="F7" s="10">
        <f t="shared" si="1"/>
        <v>2.7777777777777777</v>
      </c>
      <c r="G7" s="10">
        <f t="shared" si="1"/>
        <v>2.7777777777777777</v>
      </c>
      <c r="H7" s="10">
        <f t="shared" si="1"/>
        <v>2.7777777777777772</v>
      </c>
    </row>
    <row r="8" spans="1:11" x14ac:dyDescent="0.35">
      <c r="A8" s="9" t="s">
        <v>10</v>
      </c>
      <c r="B8" s="10">
        <v>3.15</v>
      </c>
      <c r="C8" s="10">
        <f>C6/6</f>
        <v>2.31</v>
      </c>
      <c r="D8" s="29">
        <f>D6/6</f>
        <v>3</v>
      </c>
      <c r="E8" s="10">
        <f>E7*60/1000*E4</f>
        <v>0.34199999999999997</v>
      </c>
      <c r="F8" s="10">
        <v>7.5719333669863707</v>
      </c>
      <c r="G8" s="10">
        <v>16.544117647058826</v>
      </c>
      <c r="H8" s="10">
        <v>1.5986601705237515</v>
      </c>
    </row>
    <row r="9" spans="1:11" ht="15.5" x14ac:dyDescent="0.35">
      <c r="A9" s="5" t="s">
        <v>6</v>
      </c>
      <c r="B9" s="2">
        <v>250</v>
      </c>
      <c r="C9" s="2">
        <v>250</v>
      </c>
      <c r="D9" s="30">
        <v>250</v>
      </c>
      <c r="E9" s="2">
        <v>250</v>
      </c>
      <c r="F9" s="2">
        <v>250</v>
      </c>
      <c r="G9" s="2">
        <v>250</v>
      </c>
      <c r="H9" s="2">
        <v>250</v>
      </c>
    </row>
    <row r="10" spans="1:11" ht="15.5" x14ac:dyDescent="0.35">
      <c r="A10" s="6" t="s">
        <v>7</v>
      </c>
      <c r="B10" s="7">
        <f>B4*B9/1000*B3</f>
        <v>2311.5750000000003</v>
      </c>
      <c r="C10" s="7">
        <f>C4*C9/1000*C3</f>
        <v>1570.8</v>
      </c>
      <c r="D10" s="31">
        <f>D4*D9/1000*D3</f>
        <v>2039.9999999999998</v>
      </c>
      <c r="E10" s="7">
        <f>E4*E9/1000*E3</f>
        <v>935.93999999999994</v>
      </c>
      <c r="F10" s="7">
        <v>2250</v>
      </c>
      <c r="G10" s="7">
        <v>4050</v>
      </c>
      <c r="H10" s="7">
        <v>1575</v>
      </c>
      <c r="J10">
        <f>2000/D3/0.25</f>
        <v>49.019607843137258</v>
      </c>
    </row>
    <row r="12" spans="1:11" x14ac:dyDescent="0.35">
      <c r="B12">
        <f>150/176.12</f>
        <v>0.85169202816261635</v>
      </c>
      <c r="D12">
        <f>50/3</f>
        <v>16.666666666666668</v>
      </c>
      <c r="G12" t="s">
        <v>21</v>
      </c>
    </row>
    <row r="13" spans="1:11" x14ac:dyDescent="0.35">
      <c r="B13">
        <f>250*52.5/851.7</f>
        <v>15.410355759070095</v>
      </c>
      <c r="C13" s="32" t="s">
        <v>16</v>
      </c>
      <c r="D13" s="32">
        <f>50*851.7/750</f>
        <v>56.78</v>
      </c>
      <c r="E13" t="s">
        <v>17</v>
      </c>
      <c r="G13">
        <f>D13*2+D14+D15*2</f>
        <v>174.76000000000002</v>
      </c>
      <c r="H13">
        <f>D13/8</f>
        <v>7.0975000000000001</v>
      </c>
      <c r="I13">
        <f>H13*2+H14+H15*2</f>
        <v>21.845000000000002</v>
      </c>
      <c r="J13">
        <f>I13/0.125</f>
        <v>174.76000000000002</v>
      </c>
    </row>
    <row r="14" spans="1:11" x14ac:dyDescent="0.35">
      <c r="C14" s="32" t="s">
        <v>18</v>
      </c>
      <c r="D14" s="32">
        <v>49.02</v>
      </c>
      <c r="E14" t="s">
        <v>17</v>
      </c>
      <c r="H14">
        <f t="shared" ref="H14:H15" si="2">D14/8</f>
        <v>6.1275000000000004</v>
      </c>
      <c r="K14">
        <f>0.02/6.08</f>
        <v>3.2894736842105261E-3</v>
      </c>
    </row>
    <row r="15" spans="1:11" x14ac:dyDescent="0.35">
      <c r="C15" s="32" t="s">
        <v>19</v>
      </c>
      <c r="D15" s="32">
        <v>6.09</v>
      </c>
      <c r="E15" t="s">
        <v>20</v>
      </c>
      <c r="H15">
        <f t="shared" si="2"/>
        <v>0.76124999999999998</v>
      </c>
    </row>
    <row r="16" spans="1:11" x14ac:dyDescent="0.35">
      <c r="G16">
        <f t="shared" ref="G14:G21" si="3">D16/8</f>
        <v>0</v>
      </c>
    </row>
    <row r="17" spans="7:7" x14ac:dyDescent="0.35">
      <c r="G17">
        <f t="shared" si="3"/>
        <v>0</v>
      </c>
    </row>
    <row r="18" spans="7:7" x14ac:dyDescent="0.35">
      <c r="G18">
        <f t="shared" si="3"/>
        <v>0</v>
      </c>
    </row>
    <row r="19" spans="7:7" x14ac:dyDescent="0.35">
      <c r="G19">
        <f t="shared" si="3"/>
        <v>0</v>
      </c>
    </row>
    <row r="20" spans="7:7" x14ac:dyDescent="0.35">
      <c r="G20">
        <f t="shared" si="3"/>
        <v>0</v>
      </c>
    </row>
    <row r="21" spans="7:7" x14ac:dyDescent="0.35">
      <c r="G21">
        <f t="shared" si="3"/>
        <v>0</v>
      </c>
    </row>
  </sheetData>
  <mergeCells count="3">
    <mergeCell ref="A1:A2"/>
    <mergeCell ref="B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583A-AD25-4FF2-8B26-6074117C092F}">
  <dimension ref="A1:Q43"/>
  <sheetViews>
    <sheetView topLeftCell="A9" zoomScale="85" zoomScaleNormal="85" workbookViewId="0">
      <selection activeCell="L36" sqref="L36"/>
    </sheetView>
  </sheetViews>
  <sheetFormatPr defaultRowHeight="14.5" x14ac:dyDescent="0.35"/>
  <sheetData>
    <row r="1" spans="1:17" ht="15.5" x14ac:dyDescent="0.3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5.5" x14ac:dyDescent="0.35">
      <c r="A2" s="12" t="s">
        <v>3</v>
      </c>
      <c r="B2" s="12"/>
      <c r="C2" s="12"/>
      <c r="D2" s="12"/>
      <c r="E2" s="12" t="s">
        <v>4</v>
      </c>
      <c r="F2" s="12"/>
      <c r="G2" s="12"/>
      <c r="H2" s="12"/>
      <c r="I2" s="12"/>
      <c r="J2" s="12"/>
      <c r="K2" s="12"/>
      <c r="L2" s="12" t="s">
        <v>5</v>
      </c>
      <c r="M2" s="12"/>
      <c r="N2" s="12"/>
      <c r="O2" s="12"/>
      <c r="P2" s="12"/>
      <c r="Q2" s="12"/>
    </row>
    <row r="3" spans="1:17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5" x14ac:dyDescent="0.35">
      <c r="A15" s="11" t="s">
        <v>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ht="15.5" x14ac:dyDescent="0.35">
      <c r="A16" s="12" t="s">
        <v>3</v>
      </c>
      <c r="B16" s="12"/>
      <c r="C16" s="12"/>
      <c r="D16" s="12"/>
      <c r="E16" s="12" t="s">
        <v>4</v>
      </c>
      <c r="F16" s="12"/>
      <c r="G16" s="12"/>
      <c r="H16" s="12"/>
      <c r="I16" s="12"/>
      <c r="J16" s="12"/>
      <c r="K16" s="12"/>
      <c r="L16" s="12" t="s">
        <v>5</v>
      </c>
      <c r="M16" s="12"/>
      <c r="N16" s="12"/>
      <c r="O16" s="12"/>
      <c r="P16" s="12"/>
      <c r="Q16" s="12"/>
    </row>
    <row r="17" spans="1:17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" thickBot="1" x14ac:dyDescent="0.4"/>
    <row r="30" spans="1:17" x14ac:dyDescent="0.35">
      <c r="E30" s="15" t="s">
        <v>14</v>
      </c>
      <c r="F30" s="16"/>
      <c r="G30" s="16"/>
      <c r="H30" s="16"/>
      <c r="I30" s="16"/>
      <c r="J30" s="16"/>
      <c r="K30" s="17"/>
    </row>
    <row r="31" spans="1:17" x14ac:dyDescent="0.35">
      <c r="E31" s="18"/>
      <c r="F31" s="19"/>
      <c r="G31" s="19"/>
      <c r="H31" s="19"/>
      <c r="I31" s="19"/>
      <c r="J31" s="19"/>
      <c r="K31" s="20"/>
    </row>
    <row r="32" spans="1:17" x14ac:dyDescent="0.35">
      <c r="E32" s="18"/>
      <c r="F32" s="19"/>
      <c r="G32" s="19"/>
      <c r="H32" s="19"/>
      <c r="I32" s="19"/>
      <c r="J32" s="19"/>
      <c r="K32" s="20"/>
    </row>
    <row r="33" spans="5:11" x14ac:dyDescent="0.35">
      <c r="E33" s="18"/>
      <c r="F33" s="19"/>
      <c r="G33" s="19"/>
      <c r="H33" s="19"/>
      <c r="I33" s="19"/>
      <c r="J33" s="19"/>
      <c r="K33" s="20"/>
    </row>
    <row r="34" spans="5:11" x14ac:dyDescent="0.35">
      <c r="E34" s="18"/>
      <c r="F34" s="19"/>
      <c r="G34" s="19"/>
      <c r="H34" s="19"/>
      <c r="I34" s="19"/>
      <c r="J34" s="19"/>
      <c r="K34" s="20"/>
    </row>
    <row r="35" spans="5:11" x14ac:dyDescent="0.35">
      <c r="E35" s="18"/>
      <c r="F35" s="19"/>
      <c r="G35" s="19"/>
      <c r="H35" s="19"/>
      <c r="I35" s="19"/>
      <c r="J35" s="19"/>
      <c r="K35" s="20"/>
    </row>
    <row r="36" spans="5:11" x14ac:dyDescent="0.35">
      <c r="E36" s="18"/>
      <c r="F36" s="19"/>
      <c r="G36" s="19"/>
      <c r="H36" s="19"/>
      <c r="I36" s="19"/>
      <c r="J36" s="19"/>
      <c r="K36" s="20"/>
    </row>
    <row r="37" spans="5:11" x14ac:dyDescent="0.35">
      <c r="E37" s="18"/>
      <c r="F37" s="19"/>
      <c r="G37" s="19"/>
      <c r="H37" s="19"/>
      <c r="I37" s="19"/>
      <c r="J37" s="19"/>
      <c r="K37" s="20"/>
    </row>
    <row r="38" spans="5:11" x14ac:dyDescent="0.35">
      <c r="E38" s="18"/>
      <c r="F38" s="19"/>
      <c r="G38" s="19"/>
      <c r="H38" s="19"/>
      <c r="I38" s="19"/>
      <c r="J38" s="19"/>
      <c r="K38" s="20"/>
    </row>
    <row r="39" spans="5:11" x14ac:dyDescent="0.35">
      <c r="E39" s="18"/>
      <c r="F39" s="19"/>
      <c r="G39" s="19"/>
      <c r="H39" s="19"/>
      <c r="I39" s="19"/>
      <c r="J39" s="19"/>
      <c r="K39" s="20"/>
    </row>
    <row r="40" spans="5:11" x14ac:dyDescent="0.35">
      <c r="E40" s="18"/>
      <c r="F40" s="19"/>
      <c r="G40" s="19"/>
      <c r="H40" s="19"/>
      <c r="I40" s="19"/>
      <c r="J40" s="19"/>
      <c r="K40" s="20"/>
    </row>
    <row r="41" spans="5:11" x14ac:dyDescent="0.35">
      <c r="E41" s="18"/>
      <c r="F41" s="19"/>
      <c r="G41" s="19"/>
      <c r="H41" s="19"/>
      <c r="I41" s="19"/>
      <c r="J41" s="19"/>
      <c r="K41" s="20"/>
    </row>
    <row r="42" spans="5:11" x14ac:dyDescent="0.35">
      <c r="E42" s="18"/>
      <c r="F42" s="19"/>
      <c r="G42" s="19"/>
      <c r="H42" s="19"/>
      <c r="I42" s="19"/>
      <c r="J42" s="19"/>
      <c r="K42" s="20"/>
    </row>
    <row r="43" spans="5:11" ht="15" thickBot="1" x14ac:dyDescent="0.4">
      <c r="E43" s="21"/>
      <c r="F43" s="22"/>
      <c r="G43" s="22"/>
      <c r="H43" s="22"/>
      <c r="I43" s="22"/>
      <c r="J43" s="22"/>
      <c r="K43" s="23"/>
    </row>
  </sheetData>
  <mergeCells count="14">
    <mergeCell ref="A15:Q15"/>
    <mergeCell ref="A16:D16"/>
    <mergeCell ref="E16:K16"/>
    <mergeCell ref="L16:Q16"/>
    <mergeCell ref="A17:D28"/>
    <mergeCell ref="E17:K28"/>
    <mergeCell ref="L17:Q28"/>
    <mergeCell ref="A1:Q1"/>
    <mergeCell ref="A2:D2"/>
    <mergeCell ref="E2:K2"/>
    <mergeCell ref="L2:Q2"/>
    <mergeCell ref="A3:D14"/>
    <mergeCell ref="E3:K14"/>
    <mergeCell ref="L3:Q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Concentraciones corregidas RR</vt:lpstr>
      <vt:lpstr>Estimaciones inf corregida RR</vt:lpstr>
      <vt:lpstr>Concentraciones e infusiones</vt:lpstr>
      <vt:lpstr>Gráficos estimaciones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 Martín</dc:creator>
  <cp:lastModifiedBy>Daniel San Martín</cp:lastModifiedBy>
  <dcterms:created xsi:type="dcterms:W3CDTF">2022-06-15T15:41:48Z</dcterms:created>
  <dcterms:modified xsi:type="dcterms:W3CDTF">2022-06-20T17:16:36Z</dcterms:modified>
</cp:coreProperties>
</file>