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0 Med\Ayudantía RR\Proyecto Fondecyt\R\"/>
    </mc:Choice>
  </mc:AlternateContent>
  <xr:revisionPtr revIDLastSave="0" documentId="8_{E82CE892-B1B3-4E17-938D-9B57929CD722}" xr6:coauthVersionLast="47" xr6:coauthVersionMax="47" xr10:uidLastSave="{00000000-0000-0000-0000-000000000000}"/>
  <bookViews>
    <workbookView xWindow="-110" yWindow="-110" windowWidth="19420" windowHeight="11020" xr2:uid="{E0D48600-6F3D-A041-9465-1F90D0903ACD}"/>
  </bookViews>
  <sheets>
    <sheet name="Soluciones fase I" sheetId="1" r:id="rId1"/>
    <sheet name="Graficos estimaciones" sheetId="2" r:id="rId2"/>
    <sheet name="Referencias PK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5" i="1"/>
  <c r="I15" i="1"/>
  <c r="I13" i="1"/>
  <c r="I14" i="1"/>
  <c r="J14" i="1"/>
  <c r="I16" i="1"/>
  <c r="J16" i="1"/>
  <c r="F16" i="1"/>
  <c r="G16" i="1"/>
  <c r="E16" i="1"/>
  <c r="F14" i="1"/>
  <c r="G14" i="1"/>
  <c r="E14" i="1"/>
  <c r="C16" i="1"/>
  <c r="D16" i="1"/>
  <c r="B16" i="1"/>
  <c r="C14" i="1"/>
  <c r="D14" i="1"/>
  <c r="B14" i="1"/>
  <c r="F19" i="1"/>
  <c r="F17" i="1" s="1"/>
  <c r="G19" i="1"/>
  <c r="G17" i="1" s="1"/>
  <c r="E19" i="1"/>
  <c r="E17" i="1" s="1"/>
  <c r="C19" i="1"/>
  <c r="C13" i="1" s="1"/>
  <c r="D19" i="1"/>
  <c r="D15" i="1" s="1"/>
  <c r="B19" i="1"/>
  <c r="B15" i="1" s="1"/>
  <c r="B13" i="1" l="1"/>
  <c r="D13" i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tc={DD40083E-4DFC-4FD8-9C6C-32D41560A893}</author>
    <author>tc={5E2F209B-4961-4A4C-A3A5-3939C7C0BDF8}</author>
  </authors>
  <commentList>
    <comment ref="G9" authorId="0" shapeId="0" xr:uid="{DD40083E-4DFC-4FD8-9C6C-32D41560A893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cuadros verdes me dieron los mismos números al calcular denuevo las concentraciones de DFO :)</t>
      </text>
    </comment>
    <comment ref="G13" authorId="1" shapeId="0" xr:uid="{5E2F209B-4961-4A4C-A3A5-3939C7C0BDF8}">
      <text>
        <t>[Threaded comment]
Your version of Excel allows you to read this threaded comment; however, any edits to it will get removed if the file is opened in a newer version of Excel. Learn more: https://go.microsoft.com/fwlink/?linkid=870924
Comment:
    Debería ser 19, pero sobre 17,5 no se recomienda (dosis máxima mg/kg/hr)</t>
      </text>
    </comment>
  </commentList>
</comments>
</file>

<file path=xl/sharedStrings.xml><?xml version="1.0" encoding="utf-8"?>
<sst xmlns="http://schemas.openxmlformats.org/spreadsheetml/2006/main" count="74" uniqueCount="41">
  <si>
    <t>Concentración estimada a 30 minutos (mM)</t>
  </si>
  <si>
    <t>Peso molecular (gr x M)</t>
  </si>
  <si>
    <t>Velocidad de infusión (mg/min) 0-30 minutos</t>
  </si>
  <si>
    <t>Velocidad de infusión (mg/min) 31-90 minutos</t>
  </si>
  <si>
    <t>AA</t>
  </si>
  <si>
    <t>NAC</t>
  </si>
  <si>
    <t>DFO</t>
  </si>
  <si>
    <t>Concentración estimada a 45 minutos (mM)</t>
  </si>
  <si>
    <t>Concentración estimada a 60 minutos (mM)</t>
  </si>
  <si>
    <t>Concentración estimada a 90 minutos (mM)</t>
  </si>
  <si>
    <t>Solución Dr. Rodrigo</t>
  </si>
  <si>
    <t>Solución AIJ</t>
  </si>
  <si>
    <t>Rango beneficio estudio rata (mM)</t>
  </si>
  <si>
    <t>0,1 - 1</t>
  </si>
  <si>
    <t>0,01 - 0,3</t>
  </si>
  <si>
    <t>Concentración propuesta en solución (mM)</t>
  </si>
  <si>
    <t>Volumen a administrar propuesto (ml)</t>
  </si>
  <si>
    <t>Masa total de fármaco (mg)</t>
  </si>
  <si>
    <t>CL</t>
  </si>
  <si>
    <t>Compartimentos</t>
  </si>
  <si>
    <t>Referencias</t>
  </si>
  <si>
    <t>Solución RR</t>
  </si>
  <si>
    <t>Velocidad de infusión (mmol/h) 0-30 minutos</t>
  </si>
  <si>
    <t>Velocidad de infusión (mmol/h) 31-90 minutos</t>
  </si>
  <si>
    <t>Inserté en formato svg los graficos que me dieron</t>
  </si>
  <si>
    <t>V1</t>
  </si>
  <si>
    <t>V2</t>
  </si>
  <si>
    <t>V3</t>
  </si>
  <si>
    <t>Q2</t>
  </si>
  <si>
    <t>Q3</t>
  </si>
  <si>
    <t>Nielsen et al 2015. https://doi.org/10.1111/bcpt.12323</t>
  </si>
  <si>
    <t>Brown et al. 2004 https://doi.org/10.1007/s00228-004-0862-9</t>
  </si>
  <si>
    <t>Bellanti et al. 2016. https://doi.org/10.1007/s11095-015-1805-0</t>
  </si>
  <si>
    <t>Para parámetros normalizados por peso corporal, se utilizó 80 kg</t>
  </si>
  <si>
    <t xml:space="preserve">Notas: </t>
  </si>
  <si>
    <t>Para VC se ha utilizado concentración basal de 0.06 mM</t>
  </si>
  <si>
    <t>Concentración estimada 30 min DSM</t>
  </si>
  <si>
    <t>Concentración estimada 45 min DSM</t>
  </si>
  <si>
    <t>Concentración estimada 60 min DSM</t>
  </si>
  <si>
    <t>Concentración estimada 90 min DSM</t>
  </si>
  <si>
    <t>DFO anterior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</si>
</sst>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1" xfId="0" applyFont="1" applyFill="1" applyBorder="1"/>
    <xf numFmtId="0" fontId="2" fillId="4" borderId="1" xfId="0" applyFont="1" applyFill="1" applyBorder="1"/>
    <xf numFmtId="0" fontId="3" fillId="0" borderId="0" xfId="0" applyFont="1" applyAlignment="1">
      <alignment vertical="center"/>
    </xf>
    <xf numFmtId="0" fontId="0" fillId="4" borderId="1" xfId="0" applyFont="1" applyFill="1" applyBorder="1"/>
    <xf numFmtId="0" fontId="4" fillId="0" borderId="1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0" xfId="0" applyFill="1" applyBorder="1"/>
    <xf numFmtId="0" fontId="0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4" fillId="0" borderId="3" xfId="0" applyFont="1" applyBorder="1" applyAlignment="1">
      <alignment horizontal="center" vertical="center" wrapText="1" readingOrder="1"/>
    </xf>
    <xf numFmtId="0" fontId="0" fillId="3" borderId="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5" borderId="8" xfId="0" applyFont="1" applyFill="1" applyBorder="1"/>
    <xf numFmtId="0" fontId="0" fillId="3" borderId="8" xfId="0" applyFont="1" applyFill="1" applyBorder="1"/>
    <xf numFmtId="0" fontId="0" fillId="6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/>
    <xf numFmtId="0" fontId="0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2.tiff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microsoft.com/office/2007/relationships/hdphoto" Target="../media/hdphoto1.wdp"/><Relationship Id="rId16" Type="http://schemas.openxmlformats.org/officeDocument/2006/relationships/image" Target="../media/image15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3.tiff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3</xdr:row>
      <xdr:rowOff>63500</xdr:rowOff>
    </xdr:from>
    <xdr:to>
      <xdr:col>16</xdr:col>
      <xdr:colOff>410459</xdr:colOff>
      <xdr:row>13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623840-484E-D748-90BB-BB33AF54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23400" y="673100"/>
          <a:ext cx="4195059" cy="1993900"/>
        </a:xfrm>
        <a:prstGeom prst="rect">
          <a:avLst/>
        </a:prstGeom>
      </xdr:spPr>
    </xdr:pic>
    <xdr:clientData/>
  </xdr:twoCellAnchor>
  <xdr:twoCellAnchor editAs="oneCell">
    <xdr:from>
      <xdr:col>0</xdr:col>
      <xdr:colOff>11357</xdr:colOff>
      <xdr:row>3</xdr:row>
      <xdr:rowOff>49063</xdr:rowOff>
    </xdr:from>
    <xdr:to>
      <xdr:col>2</xdr:col>
      <xdr:colOff>780552</xdr:colOff>
      <xdr:row>13</xdr:row>
      <xdr:rowOff>15381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1ED754-176C-C849-A98E-910E8CB7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7" y="636892"/>
          <a:ext cx="2467366" cy="1925746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2</xdr:row>
      <xdr:rowOff>88900</xdr:rowOff>
    </xdr:from>
    <xdr:to>
      <xdr:col>10</xdr:col>
      <xdr:colOff>355600</xdr:colOff>
      <xdr:row>13</xdr:row>
      <xdr:rowOff>101214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8F276E-E947-9F40-B57B-7548687B2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495300"/>
          <a:ext cx="4991100" cy="2247514"/>
        </a:xfrm>
        <a:prstGeom prst="rect">
          <a:avLst/>
        </a:prstGeom>
      </xdr:spPr>
    </xdr:pic>
    <xdr:clientData/>
  </xdr:twoCellAnchor>
  <xdr:twoCellAnchor editAs="oneCell">
    <xdr:from>
      <xdr:col>13</xdr:col>
      <xdr:colOff>105736</xdr:colOff>
      <xdr:row>2</xdr:row>
      <xdr:rowOff>120655</xdr:rowOff>
    </xdr:from>
    <xdr:to>
      <xdr:col>15</xdr:col>
      <xdr:colOff>540051</xdr:colOff>
      <xdr:row>13</xdr:row>
      <xdr:rowOff>149231</xdr:rowOff>
    </xdr:to>
    <xdr:pic>
      <xdr:nvPicPr>
        <xdr:cNvPr id="30" name="Graphic 29">
          <a:extLst>
            <a:ext uri="{FF2B5EF4-FFF2-40B4-BE49-F238E27FC236}">
              <a16:creationId xmlns:a16="http://schemas.microsoft.com/office/drawing/2014/main" id="{386E49CE-A1C5-4B0E-8CEF-11364F21A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43850" y="512541"/>
          <a:ext cx="2132487" cy="2183947"/>
        </a:xfrm>
        <a:prstGeom prst="rect">
          <a:avLst/>
        </a:prstGeom>
      </xdr:spPr>
    </xdr:pic>
    <xdr:clientData/>
  </xdr:twoCellAnchor>
  <xdr:twoCellAnchor editAs="oneCell">
    <xdr:from>
      <xdr:col>4</xdr:col>
      <xdr:colOff>440262</xdr:colOff>
      <xdr:row>2</xdr:row>
      <xdr:rowOff>63750</xdr:rowOff>
    </xdr:from>
    <xdr:to>
      <xdr:col>7</xdr:col>
      <xdr:colOff>28688</xdr:colOff>
      <xdr:row>13</xdr:row>
      <xdr:rowOff>92325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267BBAF8-2E24-4EE2-BF13-47443CEA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36605" y="455636"/>
          <a:ext cx="2135683" cy="2183946"/>
        </a:xfrm>
        <a:prstGeom prst="rect">
          <a:avLst/>
        </a:prstGeom>
      </xdr:spPr>
    </xdr:pic>
    <xdr:clientData/>
  </xdr:twoCellAnchor>
  <xdr:twoCellAnchor editAs="oneCell">
    <xdr:from>
      <xdr:col>1</xdr:col>
      <xdr:colOff>329997</xdr:colOff>
      <xdr:row>2</xdr:row>
      <xdr:rowOff>85602</xdr:rowOff>
    </xdr:from>
    <xdr:to>
      <xdr:col>3</xdr:col>
      <xdr:colOff>764313</xdr:colOff>
      <xdr:row>13</xdr:row>
      <xdr:rowOff>114178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9803E9B6-D751-44FA-87F8-9EE1EA968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79083" y="477488"/>
          <a:ext cx="2132487" cy="2183947"/>
        </a:xfrm>
        <a:prstGeom prst="rect">
          <a:avLst/>
        </a:prstGeom>
      </xdr:spPr>
    </xdr:pic>
    <xdr:clientData/>
  </xdr:twoCellAnchor>
  <xdr:twoCellAnchor editAs="oneCell">
    <xdr:from>
      <xdr:col>0</xdr:col>
      <xdr:colOff>503439</xdr:colOff>
      <xdr:row>16</xdr:row>
      <xdr:rowOff>70977</xdr:rowOff>
    </xdr:from>
    <xdr:to>
      <xdr:col>3</xdr:col>
      <xdr:colOff>88669</xdr:colOff>
      <xdr:row>27</xdr:row>
      <xdr:rowOff>99552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F30F394B-B50D-4440-BFE3-5AE8DE954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03439" y="3206063"/>
          <a:ext cx="2132487" cy="2183946"/>
        </a:xfrm>
        <a:prstGeom prst="rect">
          <a:avLst/>
        </a:prstGeom>
      </xdr:spPr>
    </xdr:pic>
    <xdr:clientData/>
  </xdr:twoCellAnchor>
  <xdr:twoCellAnchor editAs="oneCell">
    <xdr:from>
      <xdr:col>12</xdr:col>
      <xdr:colOff>757348</xdr:colOff>
      <xdr:row>16</xdr:row>
      <xdr:rowOff>74517</xdr:rowOff>
    </xdr:from>
    <xdr:to>
      <xdr:col>15</xdr:col>
      <xdr:colOff>342578</xdr:colOff>
      <xdr:row>27</xdr:row>
      <xdr:rowOff>103092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ABFD3A43-0AF7-433A-A378-D812C498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946377" y="3209603"/>
          <a:ext cx="2132487" cy="2183946"/>
        </a:xfrm>
        <a:prstGeom prst="rect">
          <a:avLst/>
        </a:prstGeom>
      </xdr:spPr>
    </xdr:pic>
    <xdr:clientData/>
  </xdr:twoCellAnchor>
  <xdr:twoCellAnchor editAs="oneCell">
    <xdr:from>
      <xdr:col>6</xdr:col>
      <xdr:colOff>290820</xdr:colOff>
      <xdr:row>16</xdr:row>
      <xdr:rowOff>107742</xdr:rowOff>
    </xdr:from>
    <xdr:to>
      <xdr:col>8</xdr:col>
      <xdr:colOff>735031</xdr:colOff>
      <xdr:row>27</xdr:row>
      <xdr:rowOff>136317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94D204DE-74A3-4E1C-A02A-9525DF59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385334" y="3242828"/>
          <a:ext cx="2142383" cy="21839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San Martín Martínez" id="{33CC48F0-4DD5-4A5A-8079-BC34CC0AF378}" userId="52e40f1055574027" providerId="Windows Live"/>
  <person displayName="Abraham Isaac Jacob Gajardo Cortez (masterin)" id="{83389F29-7E8A-3B4A-B2E0-E7E41DC7E315}" userId="S::masterin@uchile.cl::f40611c1-2972-4ac4-a143-c6b70c07f5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2-04-17T04:31:08.67" personId="{33CC48F0-4DD5-4A5A-8079-BC34CC0AF378}" id="{DD40083E-4DFC-4FD8-9C6C-32D41560A893}">
    <text>Los cuadros verdes me dieron los mismos números al calcular denuevo las concentraciones de DFO :)</text>
  </threadedComment>
  <threadedComment ref="G13" dT="2021-11-14T16:44:22.48" personId="{83389F29-7E8A-3B4A-B2E0-E7E41DC7E315}" id="{5E2F209B-4961-4A4C-A3A5-3939C7C0BDF8}">
    <text>Debería ser 19, pero sobre 17,5 no se recomienda (dosis máxima mg/kg/hr)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AF86-C39B-E34C-84BE-F571F142D199}">
  <dimension ref="A1:L23"/>
  <sheetViews>
    <sheetView tabSelected="1" zoomScale="75" zoomScaleNormal="130" workbookViewId="0">
      <selection activeCell="J13" sqref="J13"/>
    </sheetView>
  </sheetViews>
  <sheetFormatPr defaultColWidth="11.1640625" defaultRowHeight="15.5" x14ac:dyDescent="0.35"/>
  <cols>
    <col min="1" max="1" width="39.83203125" bestFit="1" customWidth="1"/>
  </cols>
  <sheetData>
    <row r="1" spans="1:12" x14ac:dyDescent="0.35">
      <c r="A1" s="42"/>
      <c r="B1" s="41" t="s">
        <v>10</v>
      </c>
      <c r="C1" s="41"/>
      <c r="D1" s="41"/>
      <c r="E1" s="41" t="s">
        <v>11</v>
      </c>
      <c r="F1" s="41"/>
      <c r="G1" s="41"/>
    </row>
    <row r="2" spans="1:12" x14ac:dyDescent="0.35">
      <c r="A2" s="42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 spans="1:12" x14ac:dyDescent="0.35">
      <c r="A3" s="1" t="s">
        <v>1</v>
      </c>
      <c r="B3" s="5">
        <v>198.1</v>
      </c>
      <c r="C3" s="5">
        <v>163.19999999999999</v>
      </c>
      <c r="D3" s="5">
        <v>656.8</v>
      </c>
      <c r="E3" s="5">
        <v>198.1</v>
      </c>
      <c r="F3" s="5">
        <v>163.19999999999999</v>
      </c>
      <c r="G3" s="5">
        <v>656.8</v>
      </c>
      <c r="J3" s="40">
        <v>560</v>
      </c>
    </row>
    <row r="4" spans="1:12" ht="16" thickBot="1" x14ac:dyDescent="0.4">
      <c r="A4" s="19" t="s">
        <v>12</v>
      </c>
      <c r="B4" s="20" t="s">
        <v>13</v>
      </c>
      <c r="C4" s="20" t="s">
        <v>13</v>
      </c>
      <c r="D4" s="20" t="s">
        <v>14</v>
      </c>
      <c r="E4" s="20" t="s">
        <v>13</v>
      </c>
      <c r="F4" s="20" t="s">
        <v>13</v>
      </c>
      <c r="G4" s="20" t="s">
        <v>14</v>
      </c>
    </row>
    <row r="5" spans="1:12" x14ac:dyDescent="0.35">
      <c r="A5" s="23" t="s">
        <v>0</v>
      </c>
      <c r="B5" s="24">
        <v>0.44800000000000001</v>
      </c>
      <c r="C5" s="24">
        <v>0.40500000000000003</v>
      </c>
      <c r="D5" s="25">
        <v>5.7999999999999996E-3</v>
      </c>
      <c r="E5" s="26">
        <v>0.28299999999999997</v>
      </c>
      <c r="F5" s="26">
        <v>0.63400000000000001</v>
      </c>
      <c r="G5" s="27">
        <v>9.1999999999999998E-3</v>
      </c>
    </row>
    <row r="6" spans="1:12" x14ac:dyDescent="0.35">
      <c r="A6" s="28" t="s">
        <v>36</v>
      </c>
      <c r="B6" s="13">
        <v>0.61699999999999999</v>
      </c>
      <c r="C6" s="13">
        <v>0.53200000000000003</v>
      </c>
      <c r="D6" s="17">
        <v>8.6999999999999994E-3</v>
      </c>
      <c r="E6" s="18"/>
      <c r="F6" s="18"/>
      <c r="G6" s="36"/>
    </row>
    <row r="7" spans="1:12" x14ac:dyDescent="0.35">
      <c r="A7" s="29" t="s">
        <v>7</v>
      </c>
      <c r="B7" s="18"/>
      <c r="C7" s="18"/>
      <c r="D7" s="18"/>
      <c r="E7" s="13">
        <v>0.377</v>
      </c>
      <c r="F7" s="13">
        <v>0.72399999999999998</v>
      </c>
      <c r="G7" s="30">
        <v>1.2999999999999999E-2</v>
      </c>
    </row>
    <row r="8" spans="1:12" x14ac:dyDescent="0.35">
      <c r="A8" s="28" t="s">
        <v>37</v>
      </c>
      <c r="B8" s="13">
        <v>0.60599999999999998</v>
      </c>
      <c r="C8" s="13">
        <v>0.39100000000000001</v>
      </c>
      <c r="D8" s="13">
        <v>8.5000000000000006E-3</v>
      </c>
      <c r="E8" s="18"/>
      <c r="F8" s="18"/>
      <c r="G8" s="37"/>
    </row>
    <row r="9" spans="1:12" x14ac:dyDescent="0.35">
      <c r="A9" s="29" t="s">
        <v>8</v>
      </c>
      <c r="B9" s="6">
        <v>0.45700000000000002</v>
      </c>
      <c r="C9" s="6">
        <v>0.19500000000000001</v>
      </c>
      <c r="D9" s="9">
        <v>6.0000000000000001E-3</v>
      </c>
      <c r="E9" s="13">
        <v>0.46100000000000002</v>
      </c>
      <c r="F9" s="13">
        <v>0.78100000000000003</v>
      </c>
      <c r="G9" s="30">
        <v>1.6E-2</v>
      </c>
    </row>
    <row r="10" spans="1:12" x14ac:dyDescent="0.35">
      <c r="A10" s="28" t="s">
        <v>38</v>
      </c>
      <c r="B10" s="13">
        <v>0.59699999999999998</v>
      </c>
      <c r="C10" s="13">
        <v>0.36399999999999999</v>
      </c>
      <c r="D10" s="35">
        <v>8.3000000000000001E-3</v>
      </c>
      <c r="E10" s="18"/>
      <c r="F10" s="18"/>
      <c r="G10" s="37"/>
    </row>
    <row r="11" spans="1:12" x14ac:dyDescent="0.35">
      <c r="A11" s="29" t="s">
        <v>9</v>
      </c>
      <c r="B11" s="6">
        <v>0.46500000000000002</v>
      </c>
      <c r="C11" s="6">
        <v>0.17399999999999999</v>
      </c>
      <c r="D11" s="7">
        <v>6.1999999999999998E-3</v>
      </c>
      <c r="E11" s="13">
        <v>0.60299999999999998</v>
      </c>
      <c r="F11" s="13">
        <v>0.85899999999999999</v>
      </c>
      <c r="G11" s="31">
        <v>2.1999999999999999E-2</v>
      </c>
      <c r="L11" t="s">
        <v>40</v>
      </c>
    </row>
    <row r="12" spans="1:12" ht="16" thickBot="1" x14ac:dyDescent="0.4">
      <c r="A12" s="32" t="s">
        <v>39</v>
      </c>
      <c r="B12" s="33">
        <v>0.58199999999999996</v>
      </c>
      <c r="C12" s="33">
        <v>0.36199999999999999</v>
      </c>
      <c r="D12" s="34">
        <v>8.0999999999999996E-3</v>
      </c>
      <c r="E12" s="38"/>
      <c r="F12" s="38"/>
      <c r="G12" s="39"/>
      <c r="L12">
        <v>4.2</v>
      </c>
    </row>
    <row r="13" spans="1:12" x14ac:dyDescent="0.35">
      <c r="A13" s="21" t="s">
        <v>2</v>
      </c>
      <c r="B13" s="22">
        <f>(B19*120/180)/30</f>
        <v>41.601000000000006</v>
      </c>
      <c r="C13" s="22">
        <f>(C19*120/180)/30</f>
        <v>25.132800000000007</v>
      </c>
      <c r="D13" s="22">
        <f>(D19*120/180)/30</f>
        <v>14.975039999999998</v>
      </c>
      <c r="E13" s="22">
        <v>25</v>
      </c>
      <c r="F13" s="22">
        <v>45</v>
      </c>
      <c r="G13" s="22">
        <v>17.5</v>
      </c>
      <c r="I13" s="22">
        <f>I14*$D$3/60</f>
        <v>22.46256</v>
      </c>
      <c r="J13" s="22">
        <f>J14*$D$3/60</f>
        <v>16.551360000000003</v>
      </c>
    </row>
    <row r="14" spans="1:12" x14ac:dyDescent="0.35">
      <c r="A14" s="14" t="s">
        <v>22</v>
      </c>
      <c r="B14" s="13">
        <f>6*B17*60/1000</f>
        <v>18.899999999999999</v>
      </c>
      <c r="C14" s="13">
        <f>6*C17*60/1000</f>
        <v>13.86</v>
      </c>
      <c r="D14" s="13">
        <f>6*D17*60/1000</f>
        <v>2.052</v>
      </c>
      <c r="E14" s="13">
        <f>E13*60/E3</f>
        <v>7.5719333669863707</v>
      </c>
      <c r="F14" s="13">
        <f>F13*60/F3</f>
        <v>16.544117647058826</v>
      </c>
      <c r="G14" s="13">
        <f>G13*60/G3</f>
        <v>1.5986601705237515</v>
      </c>
      <c r="I14" s="13">
        <f>6*I17*60/1000</f>
        <v>2.052</v>
      </c>
      <c r="J14" s="13">
        <f>6*J17*60/1000</f>
        <v>1.5120000000000002</v>
      </c>
    </row>
    <row r="15" spans="1:12" x14ac:dyDescent="0.35">
      <c r="A15" s="1" t="s">
        <v>3</v>
      </c>
      <c r="B15" s="6">
        <f>(B19*60/180)/60</f>
        <v>10.400250000000002</v>
      </c>
      <c r="C15" s="6">
        <f>(C19*60/180)/60</f>
        <v>6.2832000000000017</v>
      </c>
      <c r="D15" s="6">
        <f>(D19*60/180)/60</f>
        <v>3.7437599999999995</v>
      </c>
      <c r="E15" s="6">
        <v>25</v>
      </c>
      <c r="F15" s="6">
        <v>45</v>
      </c>
      <c r="G15" s="6">
        <v>17.5</v>
      </c>
      <c r="I15" s="22">
        <f>I16*$D$3/60</f>
        <v>3.74376</v>
      </c>
      <c r="J15" s="22">
        <f>J16*$D$3/60</f>
        <v>2.7585600000000001</v>
      </c>
    </row>
    <row r="16" spans="1:12" x14ac:dyDescent="0.35">
      <c r="A16" s="14" t="s">
        <v>23</v>
      </c>
      <c r="B16" s="13">
        <f>1*B17*60/1000</f>
        <v>3.15</v>
      </c>
      <c r="C16" s="13">
        <f>1*C17*60/1000</f>
        <v>2.31</v>
      </c>
      <c r="D16" s="13">
        <f>1*D17*60/1000</f>
        <v>0.34200000000000003</v>
      </c>
      <c r="E16" s="13">
        <f>E15*60/E3</f>
        <v>7.5719333669863707</v>
      </c>
      <c r="F16" s="13">
        <f>F15*60/F3</f>
        <v>16.544117647058826</v>
      </c>
      <c r="G16" s="13">
        <f>G15*60/G3</f>
        <v>1.5986601705237515</v>
      </c>
      <c r="I16" s="13">
        <f>1*I17*60/1000</f>
        <v>0.34200000000000003</v>
      </c>
      <c r="J16" s="13">
        <f>1*J17*60/1000</f>
        <v>0.252</v>
      </c>
    </row>
    <row r="17" spans="1:10" x14ac:dyDescent="0.35">
      <c r="A17" s="1" t="s">
        <v>15</v>
      </c>
      <c r="B17" s="6">
        <v>52.5</v>
      </c>
      <c r="C17" s="6">
        <v>38.5</v>
      </c>
      <c r="D17" s="6">
        <v>5.7</v>
      </c>
      <c r="E17" s="6">
        <f>((E19/250)*1000)/E3</f>
        <v>45.431600201918222</v>
      </c>
      <c r="F17" s="6">
        <f>((F19/250)*1000)/F3</f>
        <v>99.264705882352942</v>
      </c>
      <c r="G17" s="6">
        <f>((G19/250)*1000)/G3</f>
        <v>9.5919610231425096</v>
      </c>
      <c r="I17" s="6">
        <v>5.7</v>
      </c>
      <c r="J17" s="6">
        <v>4.2</v>
      </c>
    </row>
    <row r="18" spans="1:10" x14ac:dyDescent="0.35">
      <c r="A18" s="10" t="s">
        <v>16</v>
      </c>
      <c r="B18" s="6">
        <v>180</v>
      </c>
      <c r="C18" s="6">
        <v>180</v>
      </c>
      <c r="D18" s="6">
        <v>180</v>
      </c>
      <c r="E18" s="6">
        <v>250</v>
      </c>
      <c r="F18" s="6">
        <v>250</v>
      </c>
      <c r="G18" s="6">
        <v>250</v>
      </c>
    </row>
    <row r="19" spans="1:10" x14ac:dyDescent="0.35">
      <c r="A19" s="2" t="s">
        <v>17</v>
      </c>
      <c r="B19" s="4">
        <f>(B17*B3)*B18/1000</f>
        <v>1872.0450000000001</v>
      </c>
      <c r="C19" s="4">
        <f>(C17*C3)*C18/1000</f>
        <v>1130.9760000000001</v>
      </c>
      <c r="D19" s="4">
        <f>(D17*D3)*D18/1000</f>
        <v>673.87679999999989</v>
      </c>
      <c r="E19" s="4">
        <f>E13*90</f>
        <v>2250</v>
      </c>
      <c r="F19" s="4">
        <f>F13*90</f>
        <v>4050</v>
      </c>
      <c r="G19" s="4">
        <f>G13*90</f>
        <v>1575</v>
      </c>
    </row>
    <row r="21" spans="1:10" x14ac:dyDescent="0.35">
      <c r="A21" s="3"/>
      <c r="D21" s="3"/>
      <c r="G21" s="3"/>
    </row>
    <row r="22" spans="1:10" x14ac:dyDescent="0.35">
      <c r="B22" s="8"/>
      <c r="D22" s="8">
        <v>5.7</v>
      </c>
      <c r="F22" s="8"/>
    </row>
    <row r="23" spans="1:10" x14ac:dyDescent="0.35">
      <c r="B23" s="3"/>
      <c r="D23" s="3"/>
      <c r="F23" s="3"/>
    </row>
  </sheetData>
  <mergeCells count="3">
    <mergeCell ref="B1:D1"/>
    <mergeCell ref="E1:G1"/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12B-FAC3-8342-9B82-65E39F1812B5}">
  <dimension ref="A1:R28"/>
  <sheetViews>
    <sheetView zoomScale="70" zoomScaleNormal="70" workbookViewId="0">
      <selection activeCell="C32" sqref="C32"/>
    </sheetView>
  </sheetViews>
  <sheetFormatPr defaultColWidth="11.1640625" defaultRowHeight="15.5" x14ac:dyDescent="0.35"/>
  <sheetData>
    <row r="1" spans="1:18" x14ac:dyDescent="0.3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8" x14ac:dyDescent="0.35">
      <c r="A2" s="44" t="s">
        <v>4</v>
      </c>
      <c r="B2" s="44"/>
      <c r="C2" s="44"/>
      <c r="D2" s="44"/>
      <c r="E2" s="44" t="s">
        <v>5</v>
      </c>
      <c r="F2" s="44"/>
      <c r="G2" s="44"/>
      <c r="H2" s="44"/>
      <c r="I2" s="44"/>
      <c r="J2" s="44"/>
      <c r="K2" s="44"/>
      <c r="L2" s="44" t="s">
        <v>6</v>
      </c>
      <c r="M2" s="44"/>
      <c r="N2" s="44"/>
      <c r="O2" s="44"/>
      <c r="P2" s="44"/>
      <c r="Q2" s="44"/>
    </row>
    <row r="3" spans="1:18" x14ac:dyDescent="0.3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t="s">
        <v>24</v>
      </c>
    </row>
    <row r="4" spans="1:18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8" x14ac:dyDescent="0.3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8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8" x14ac:dyDescent="0.3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8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8" x14ac:dyDescent="0.3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8" x14ac:dyDescent="0.3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8" x14ac:dyDescent="0.3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8" x14ac:dyDescent="0.3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8" x14ac:dyDescent="0.3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8" x14ac:dyDescent="0.3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8" x14ac:dyDescent="0.35">
      <c r="A15" s="43" t="s">
        <v>10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8" x14ac:dyDescent="0.35">
      <c r="A16" s="44" t="s">
        <v>4</v>
      </c>
      <c r="B16" s="44"/>
      <c r="C16" s="44"/>
      <c r="D16" s="44"/>
      <c r="E16" s="44" t="s">
        <v>5</v>
      </c>
      <c r="F16" s="44"/>
      <c r="G16" s="44"/>
      <c r="H16" s="44"/>
      <c r="I16" s="44"/>
      <c r="J16" s="44"/>
      <c r="K16" s="44"/>
      <c r="L16" s="44" t="s">
        <v>6</v>
      </c>
      <c r="M16" s="44"/>
      <c r="N16" s="44"/>
      <c r="O16" s="44"/>
      <c r="P16" s="44"/>
      <c r="Q16" s="44"/>
    </row>
    <row r="17" spans="1:17" x14ac:dyDescent="0.3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x14ac:dyDescent="0.3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x14ac:dyDescent="0.3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x14ac:dyDescent="0.3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x14ac:dyDescent="0.3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</sheetData>
  <mergeCells count="14">
    <mergeCell ref="A1:Q1"/>
    <mergeCell ref="A2:D2"/>
    <mergeCell ref="E2:K2"/>
    <mergeCell ref="L2:Q2"/>
    <mergeCell ref="A3:D14"/>
    <mergeCell ref="E3:K14"/>
    <mergeCell ref="L3:Q14"/>
    <mergeCell ref="A15:Q15"/>
    <mergeCell ref="A16:D16"/>
    <mergeCell ref="E16:K16"/>
    <mergeCell ref="L16:Q16"/>
    <mergeCell ref="A17:D28"/>
    <mergeCell ref="E17:K28"/>
    <mergeCell ref="L17:Q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DD2A-E9AF-7D49-B988-54B94F46960F}">
  <dimension ref="A1:K10"/>
  <sheetViews>
    <sheetView workbookViewId="0">
      <selection activeCell="C12" sqref="C12"/>
    </sheetView>
  </sheetViews>
  <sheetFormatPr defaultColWidth="11.1640625" defaultRowHeight="15.5" x14ac:dyDescent="0.35"/>
  <cols>
    <col min="1" max="1" width="11.1640625" bestFit="1" customWidth="1"/>
    <col min="8" max="8" width="14.83203125" bestFit="1" customWidth="1"/>
    <col min="9" max="9" width="54.6640625" bestFit="1" customWidth="1"/>
  </cols>
  <sheetData>
    <row r="1" spans="1:11" x14ac:dyDescent="0.35">
      <c r="A1" s="11" t="s">
        <v>11</v>
      </c>
      <c r="B1" s="12" t="s">
        <v>25</v>
      </c>
      <c r="C1" s="12" t="s">
        <v>26</v>
      </c>
      <c r="D1" s="12" t="s">
        <v>27</v>
      </c>
      <c r="E1" s="12" t="s">
        <v>18</v>
      </c>
      <c r="F1" s="12" t="s">
        <v>28</v>
      </c>
      <c r="G1" s="12" t="s">
        <v>29</v>
      </c>
      <c r="H1" s="12" t="s">
        <v>19</v>
      </c>
      <c r="I1" s="12" t="s">
        <v>20</v>
      </c>
    </row>
    <row r="2" spans="1:11" x14ac:dyDescent="0.35">
      <c r="A2" s="12" t="s">
        <v>4</v>
      </c>
      <c r="B2" s="12">
        <v>15.2</v>
      </c>
      <c r="C2" s="12"/>
      <c r="D2" s="12"/>
      <c r="E2" s="12">
        <v>6.84</v>
      </c>
      <c r="F2" s="12"/>
      <c r="G2" s="12"/>
      <c r="H2" s="12">
        <v>1</v>
      </c>
      <c r="I2" t="s">
        <v>30</v>
      </c>
      <c r="J2" s="15" t="s">
        <v>34</v>
      </c>
      <c r="K2" t="s">
        <v>35</v>
      </c>
    </row>
    <row r="3" spans="1:11" x14ac:dyDescent="0.35">
      <c r="A3" s="12" t="s">
        <v>5</v>
      </c>
      <c r="B3" s="12">
        <v>2.96</v>
      </c>
      <c r="C3" s="12">
        <v>16.8</v>
      </c>
      <c r="D3" s="12">
        <v>2.8</v>
      </c>
      <c r="E3" s="12">
        <v>13.2</v>
      </c>
      <c r="F3" s="12">
        <v>9.84</v>
      </c>
      <c r="G3" s="12">
        <v>34.4</v>
      </c>
      <c r="H3" s="12">
        <v>3</v>
      </c>
      <c r="I3" s="12" t="s">
        <v>31</v>
      </c>
      <c r="K3" t="s">
        <v>33</v>
      </c>
    </row>
    <row r="4" spans="1:11" x14ac:dyDescent="0.35">
      <c r="A4" s="12" t="s">
        <v>6</v>
      </c>
      <c r="B4" s="12">
        <v>77.400000000000006</v>
      </c>
      <c r="C4" s="12">
        <v>238</v>
      </c>
      <c r="D4" s="12"/>
      <c r="E4" s="12">
        <v>19.3</v>
      </c>
      <c r="F4" s="16">
        <v>17.600000000000001</v>
      </c>
      <c r="G4" s="12"/>
      <c r="H4" s="12">
        <v>2</v>
      </c>
      <c r="I4" t="s">
        <v>32</v>
      </c>
    </row>
    <row r="7" spans="1:11" x14ac:dyDescent="0.35">
      <c r="A7" s="11" t="s">
        <v>21</v>
      </c>
      <c r="B7" s="12" t="s">
        <v>25</v>
      </c>
      <c r="C7" s="12" t="s">
        <v>26</v>
      </c>
      <c r="D7" s="12" t="s">
        <v>27</v>
      </c>
      <c r="E7" s="12" t="s">
        <v>18</v>
      </c>
      <c r="F7" s="12" t="s">
        <v>28</v>
      </c>
      <c r="G7" s="12" t="s">
        <v>29</v>
      </c>
      <c r="H7" s="12" t="s">
        <v>19</v>
      </c>
      <c r="I7" s="12" t="s">
        <v>20</v>
      </c>
    </row>
    <row r="8" spans="1:11" x14ac:dyDescent="0.35">
      <c r="A8" s="12" t="s">
        <v>4</v>
      </c>
      <c r="B8" s="12">
        <v>15.2</v>
      </c>
      <c r="C8" s="12"/>
      <c r="D8" s="12"/>
      <c r="E8" s="12">
        <v>6.84</v>
      </c>
      <c r="F8" s="12"/>
      <c r="G8" s="12"/>
      <c r="H8" s="12">
        <v>1</v>
      </c>
      <c r="I8" t="s">
        <v>30</v>
      </c>
    </row>
    <row r="9" spans="1:11" x14ac:dyDescent="0.35">
      <c r="A9" s="12" t="s">
        <v>5</v>
      </c>
      <c r="B9" s="12">
        <v>2.96</v>
      </c>
      <c r="C9" s="12">
        <v>16.8</v>
      </c>
      <c r="D9" s="12">
        <v>2.8</v>
      </c>
      <c r="E9" s="12">
        <v>13.2</v>
      </c>
      <c r="F9" s="12">
        <v>9.84</v>
      </c>
      <c r="G9" s="12">
        <v>34.4</v>
      </c>
      <c r="H9" s="12">
        <v>3</v>
      </c>
      <c r="I9" s="12" t="s">
        <v>31</v>
      </c>
    </row>
    <row r="10" spans="1:11" x14ac:dyDescent="0.35">
      <c r="A10" s="12" t="s">
        <v>6</v>
      </c>
      <c r="B10" s="12">
        <v>77.400000000000006</v>
      </c>
      <c r="C10" s="12">
        <v>238</v>
      </c>
      <c r="D10" s="12"/>
      <c r="E10" s="12">
        <v>19.3</v>
      </c>
      <c r="F10" s="16">
        <v>17.600000000000001</v>
      </c>
      <c r="G10" s="12"/>
      <c r="H10" s="12">
        <v>2</v>
      </c>
      <c r="I10" t="s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Soluciones fase I</vt:lpstr>
      <vt:lpstr>Graficos estimaciones</vt:lpstr>
      <vt:lpstr>Referencias 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Daniel San Martín</cp:lastModifiedBy>
  <dcterms:created xsi:type="dcterms:W3CDTF">2021-11-14T16:23:50Z</dcterms:created>
  <dcterms:modified xsi:type="dcterms:W3CDTF">2022-05-07T20:21:22Z</dcterms:modified>
</cp:coreProperties>
</file>