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Myronchuk\ZTE\Create LTE 900\Парметры которые выслали с запада\"/>
    </mc:Choice>
  </mc:AlternateContent>
  <bookViews>
    <workbookView xWindow="-120" yWindow="-120" windowWidth="28920" windowHeight="12300" tabRatio="865" firstSheet="15" activeTab="18"/>
  </bookViews>
  <sheets>
    <sheet name="TemplateInfo" sheetId="1" r:id="rId1"/>
    <sheet name="Index" sheetId="2" r:id="rId2"/>
    <sheet name="UeTimer" sheetId="149" r:id="rId3"/>
    <sheet name="GlobleSwitchInformation" sheetId="150" r:id="rId4"/>
    <sheet name="%...%" sheetId="157" r:id="rId5"/>
    <sheet name="L09_!" sheetId="156" r:id="rId6"/>
    <sheet name="SecurityManagement" sheetId="151" r:id="rId7"/>
    <sheet name="MobilityManagement" sheetId="152" r:id="rId8"/>
    <sheet name="ControlPlaneTimer" sheetId="153" r:id="rId9"/>
    <sheet name="UeEUtranMeasurement" sheetId="98" r:id="rId10"/>
    <sheet name="UeRATMeasurement" sheetId="148" r:id="rId11"/>
    <sheet name="CellMeasGroup" sheetId="146" r:id="rId12"/>
    <sheet name="EUtranCellFDD" sheetId="138" r:id="rId13"/>
    <sheet name="PrachFDD" sheetId="155" r:id="rId14"/>
    <sheet name="PowerControlUL" sheetId="141" r:id="rId15"/>
    <sheet name="PowerControlDL" sheetId="154" r:id="rId16"/>
    <sheet name="PhyChannel" sheetId="139" r:id="rId17"/>
    <sheet name="UtranReselectionFDD" sheetId="143" r:id="rId18"/>
    <sheet name="EUtranCellMeasurement" sheetId="147" r:id="rId19"/>
    <sheet name="EUtranReselection" sheetId="144" r:id="rId20"/>
    <sheet name="GsmReselection" sheetId="35" r:id="rId21"/>
  </sheets>
  <definedNames>
    <definedName name="_xlnm._FilterDatabase" localSheetId="11" hidden="1">CellMeasGroup!$A$5:$DR$8</definedName>
    <definedName name="_xlnm._FilterDatabase" localSheetId="12" hidden="1">EUtranCellFDD!$A$5:$Y$5</definedName>
    <definedName name="_xlnm._FilterDatabase" localSheetId="18" hidden="1">EUtranCellMeasurement!$A$5:$ES$13</definedName>
    <definedName name="_xlnm._FilterDatabase" localSheetId="19" hidden="1">EUtranReselection!$A$5:$FR$7</definedName>
    <definedName name="_xlnm._FilterDatabase" localSheetId="3" hidden="1">GlobleSwitchInformation!$A$5:$H$5</definedName>
    <definedName name="_xlnm._FilterDatabase" localSheetId="20" hidden="1">GsmReselection!#REF!</definedName>
    <definedName name="_xlnm._FilterDatabase" localSheetId="1" hidden="1">Index!$A$1:$B$199</definedName>
    <definedName name="_xlnm._FilterDatabase" localSheetId="16" hidden="1">PhyChannel!$A$5:$J$5</definedName>
    <definedName name="_xlnm._FilterDatabase" localSheetId="14" hidden="1">PowerControlUL!$A$5:$I$5</definedName>
    <definedName name="_xlnm._FilterDatabase" localSheetId="13" hidden="1">PrachFDD!$A$5:$AK$9</definedName>
    <definedName name="_xlnm._FilterDatabase" localSheetId="6" hidden="1">SecurityManagement!$A$5:$I$5</definedName>
    <definedName name="_xlnm._FilterDatabase" localSheetId="9" hidden="1">UeEUtranMeasurement!$A$5:$AE$18</definedName>
    <definedName name="_xlnm._FilterDatabase" localSheetId="10" hidden="1">UeRATMeasurement!$A$5:$AG$5</definedName>
    <definedName name="_xlnm._FilterDatabase" localSheetId="2" hidden="1">UeTimer!$A$5:$K$5</definedName>
    <definedName name="_xlnm._FilterDatabase" localSheetId="17" hidden="1">UtranReselectionFDD!$A$5:$AC$5</definedName>
  </definedNames>
  <calcPr calcId="162913"/>
</workbook>
</file>

<file path=xl/calcChain.xml><?xml version="1.0" encoding="utf-8"?>
<calcChain xmlns="http://schemas.openxmlformats.org/spreadsheetml/2006/main">
  <c r="I13" i="147" l="1"/>
  <c r="I12" i="147"/>
  <c r="I11" i="147" l="1"/>
  <c r="I10" i="147"/>
  <c r="I9" i="147" l="1"/>
  <c r="I8" i="147"/>
  <c r="I7" i="147" l="1"/>
  <c r="I6" i="147"/>
  <c r="B199" i="2" l="1"/>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comments1.xml><?xml version="1.0" encoding="utf-8"?>
<comments xmlns="http://schemas.openxmlformats.org/spreadsheetml/2006/main">
  <authors>
    <author>Windows User</author>
  </authors>
  <commentList>
    <comment ref="J1" authorId="0" shapeId="0">
      <text>
        <r>
          <rPr>
            <b/>
            <sz val="9"/>
            <color indexed="81"/>
            <rFont val="Tahoma"/>
            <family val="2"/>
          </rPr>
          <t>Windows User:</t>
        </r>
        <r>
          <rPr>
            <sz val="9"/>
            <color indexed="81"/>
            <rFont val="Tahoma"/>
            <family val="2"/>
          </rPr>
          <t xml:space="preserve">
Azimuth need to put</t>
        </r>
      </text>
    </comment>
  </commentList>
</comments>
</file>

<file path=xl/sharedStrings.xml><?xml version="1.0" encoding="utf-8"?>
<sst xmlns="http://schemas.openxmlformats.org/spreadsheetml/2006/main" count="7133" uniqueCount="2650">
  <si>
    <t>NE Type:</t>
  </si>
  <si>
    <t>Multi-Mode Base Station</t>
  </si>
  <si>
    <t>Template Type:</t>
  </si>
  <si>
    <t>Optimization</t>
  </si>
  <si>
    <t>Template Version:</t>
  </si>
  <si>
    <t>v12.19.30</t>
  </si>
  <si>
    <t>Data Type:</t>
  </si>
  <si>
    <t>fdd_radio</t>
  </si>
  <si>
    <t>Instructions:</t>
  </si>
  <si>
    <t>1. You must fill in accordance with the instructions of the 3 and 4 lines.   
2. All enumerated type field, fill in the memory value; other fields fill in the displayed value.   
3. The 5 line is the attribute of field.I:Must be filled;W:Can be modified;R:Can be read;Primary Key:Must be filled.Can not be modified.   
4. The object of SubNetwork can not be added,modified or deleted.</t>
  </si>
  <si>
    <t>Structure Field Instructions:</t>
  </si>
  <si>
    <t>1. The first line of the structure field is in red color.   
2. The structure data in the template should be cleared before being added. If one column has the most array number, the corresponding column array should also be filled with null based on the column.   
3. If the structures of several columns are empty, the structure data should not be modified.</t>
  </si>
  <si>
    <t>Management Object Name</t>
  </si>
  <si>
    <t>Index</t>
  </si>
  <si>
    <t>X2+ Set(FDD)</t>
  </si>
  <si>
    <t>X2+(FDD)</t>
  </si>
  <si>
    <t>X2+ IP Configuration(FDD)</t>
  </si>
  <si>
    <t>LTE FDD</t>
  </si>
  <si>
    <t>S1AP</t>
  </si>
  <si>
    <t>X2AP</t>
  </si>
  <si>
    <t>Baseband Resource</t>
  </si>
  <si>
    <t>Signaling Resource Config</t>
  </si>
  <si>
    <t>UE Paging</t>
  </si>
  <si>
    <t>Load Management</t>
  </si>
  <si>
    <t>Security Management</t>
  </si>
  <si>
    <t>Mobility Management</t>
  </si>
  <si>
    <t>Global QoS Parameter</t>
  </si>
  <si>
    <t>UE Parameters Configuration</t>
  </si>
  <si>
    <t>Global Switch</t>
  </si>
  <si>
    <t>Board Application Attribute</t>
  </si>
  <si>
    <t>Inter-BBU Super Cell CP List</t>
  </si>
  <si>
    <t>E-UTRAN FDD Cell</t>
  </si>
  <si>
    <t>PUCH and PDCH</t>
  </si>
  <si>
    <t>Admission Control</t>
  </si>
  <si>
    <t>PRACH</t>
  </si>
  <si>
    <t>UL Power Control</t>
  </si>
  <si>
    <t>DL Power Control</t>
  </si>
  <si>
    <t>Measurement Parameter</t>
  </si>
  <si>
    <t>E-UTRAN Neighbor Relation</t>
  </si>
  <si>
    <t>UTRAN Neighbor Relation</t>
  </si>
  <si>
    <t>GERAN Neighbor Relation</t>
  </si>
  <si>
    <t>CDMA2000 Neighbor Relation</t>
  </si>
  <si>
    <t>E-UTRAN Cell Reselection</t>
  </si>
  <si>
    <t>UTRAN FDD Cell Reselection</t>
  </si>
  <si>
    <t>UTRAN TDD Cell Reselection</t>
  </si>
  <si>
    <t>CDMA2000 SIB8 Content</t>
  </si>
  <si>
    <t>GERAN Cell Reselection</t>
  </si>
  <si>
    <t>Cell QoS</t>
  </si>
  <si>
    <t>EMLP</t>
  </si>
  <si>
    <t>ICIC</t>
  </si>
  <si>
    <t>Scheduling SI</t>
  </si>
  <si>
    <t>SON Cell Policy</t>
  </si>
  <si>
    <t>UTRAN Cell Reselection</t>
  </si>
  <si>
    <t>HetNet Macro-Micro Cell Relationship</t>
  </si>
  <si>
    <t>HetNet eICIC Configuration</t>
  </si>
  <si>
    <t>Service MAC</t>
  </si>
  <si>
    <t>CSI RS Config</t>
  </si>
  <si>
    <t>Positioning Configure</t>
  </si>
  <si>
    <t>Frequency Priority Based PLMN</t>
  </si>
  <si>
    <t>Carrier Aggregation Config</t>
  </si>
  <si>
    <t>VoLTE Config</t>
  </si>
  <si>
    <t>Load Management for Cell</t>
  </si>
  <si>
    <t>Load Control for Cell</t>
  </si>
  <si>
    <t>SuperCell Self-organize Algorithm Config</t>
  </si>
  <si>
    <t>Limited AMBR</t>
  </si>
  <si>
    <t>Comprehensive Solution for VoLTE Over Load</t>
  </si>
  <si>
    <t>Cell QoS Parameters</t>
  </si>
  <si>
    <t>Scene Config Parameter</t>
  </si>
  <si>
    <t>LAA DFS Parameter</t>
  </si>
  <si>
    <t>MR Freq Configuration</t>
  </si>
  <si>
    <t>WLAN Offload</t>
  </si>
  <si>
    <t>SIB Scheduling Config</t>
  </si>
  <si>
    <t>Std Ant Wgt Table</t>
  </si>
  <si>
    <t>Speed Limit QCI</t>
  </si>
  <si>
    <t>LAA Configuration</t>
  </si>
  <si>
    <t>SRV Cell for EMTC</t>
  </si>
  <si>
    <t>PRACH for EMTC</t>
  </si>
  <si>
    <t>PUCH and PDCH for EMTC</t>
  </si>
  <si>
    <t>Sche SI for EMTC</t>
  </si>
  <si>
    <t>SI for EMTC</t>
  </si>
  <si>
    <t>Paging for EMTC</t>
  </si>
  <si>
    <t>MAC for EMTC</t>
  </si>
  <si>
    <t>EAB Para Cfg for EMTC</t>
  </si>
  <si>
    <t>Hop Cfg for eMTC</t>
  </si>
  <si>
    <t>UE Par Conf for EMTC</t>
  </si>
  <si>
    <t>E-UTRAN Reselection of CE</t>
  </si>
  <si>
    <t>Alg Para Cfg of CE Levels</t>
  </si>
  <si>
    <t>Cell Alarm Configuration</t>
  </si>
  <si>
    <t>eMTC Measurement Parameter</t>
  </si>
  <si>
    <t>PDCCH Configuration For Cell</t>
  </si>
  <si>
    <t>Neighbor Relation of NR</t>
  </si>
  <si>
    <t>General Qos Downlink Traffic Type Configure Table</t>
  </si>
  <si>
    <t>General Qos Uplink Traffic Type Configure Table</t>
  </si>
  <si>
    <t>DL MU-MIMO Configuration Parameter</t>
  </si>
  <si>
    <t>MagicRadio Bandwidth Configuration Table</t>
  </si>
  <si>
    <t>UTRAN-LTE Load Balance Self-Adaptive Table</t>
  </si>
  <si>
    <t>Prevent PingPong Strategy</t>
  </si>
  <si>
    <t>UL Power Control  Record for eMTC</t>
  </si>
  <si>
    <t>NR Cell Reselection</t>
  </si>
  <si>
    <t>LTE Radio Frequency Fingerprint</t>
  </si>
  <si>
    <t>AAPC Normal Scene Config Table</t>
  </si>
  <si>
    <t>AAPC Opt Weight Value Table</t>
  </si>
  <si>
    <t>EN-DC policy</t>
  </si>
  <si>
    <t>E-UTRAN FDD Neighbor Cell</t>
  </si>
  <si>
    <t>E-UTRAN TDD Neighbor Cell</t>
  </si>
  <si>
    <t>UTRAN FDD Neighbor Cell</t>
  </si>
  <si>
    <t>UTRAN TDD Neighbor Cell</t>
  </si>
  <si>
    <t>GERAN Neighbor Cell</t>
  </si>
  <si>
    <t>CDMA2000 Neighbor Cell</t>
  </si>
  <si>
    <t>UE E-UTRAN Measurement</t>
  </si>
  <si>
    <t>UE RAT Measurement</t>
  </si>
  <si>
    <t>QoS Service Class</t>
  </si>
  <si>
    <t>QCI and DSCP Mapping</t>
  </si>
  <si>
    <t>QCI and PBR Mapping</t>
  </si>
  <si>
    <t>QoS Basic Priority</t>
  </si>
  <si>
    <t>SON Switch</t>
  </si>
  <si>
    <t>SON ANR Policy</t>
  </si>
  <si>
    <t>SON PCI Policy</t>
  </si>
  <si>
    <t>SON MRO Policy</t>
  </si>
  <si>
    <t>SON RO Policy</t>
  </si>
  <si>
    <t>SON X2 Policy</t>
  </si>
  <si>
    <t>SON CCO Policy</t>
  </si>
  <si>
    <t>Super Cell</t>
  </si>
  <si>
    <t>Explicit Congestion Notification</t>
  </si>
  <si>
    <t>CICD Configuration</t>
  </si>
  <si>
    <t>CIC Controlled Point</t>
  </si>
  <si>
    <t>Spectrum Share Configure</t>
  </si>
  <si>
    <t>Service DRX</t>
  </si>
  <si>
    <t>Control Plane Timer</t>
  </si>
  <si>
    <t>CDMA 1x Plan Table</t>
  </si>
  <si>
    <t>SON Energy Saving Configure</t>
  </si>
  <si>
    <t>LTE Public Function Table</t>
  </si>
  <si>
    <t>Mobile Speed Handover</t>
  </si>
  <si>
    <t>Co-eNodeB X2+ Port IP Link Table</t>
  </si>
  <si>
    <t>SON MLB Configure</t>
  </si>
  <si>
    <t>SON Self-healing Policy</t>
  </si>
  <si>
    <t>SON CoMP Relation Self Configure</t>
  </si>
  <si>
    <t>SON MAGICRADIO configure</t>
  </si>
  <si>
    <t>SON eNodeB Policy</t>
  </si>
  <si>
    <t>UL COMP</t>
  </si>
  <si>
    <t>DL COMP</t>
  </si>
  <si>
    <t>DL CA</t>
  </si>
  <si>
    <t>Local Strategy for Multi-PLMN</t>
  </si>
  <si>
    <t>Cloud Scheduling Cluster</t>
  </si>
  <si>
    <t>Cloud Scheduling Parameter</t>
  </si>
  <si>
    <t>Cloud Scheduling Transmission</t>
  </si>
  <si>
    <t>Cloud Scheduling Cell</t>
  </si>
  <si>
    <t>PCI Section Config</t>
  </si>
  <si>
    <t>Measurement Config Group</t>
  </si>
  <si>
    <t>UL and DL COMP</t>
  </si>
  <si>
    <t>PDCP Parameters</t>
  </si>
  <si>
    <t>SCA Configuration</t>
  </si>
  <si>
    <t>Service Prior</t>
  </si>
  <si>
    <t>SPS Configuration</t>
  </si>
  <si>
    <t>eNodeB Adjacent E-UTRA Carrier Frequencies</t>
  </si>
  <si>
    <t>eNodeB Adjacent GERAN Carrier Frequencies</t>
  </si>
  <si>
    <t>eNodeB Adjacent UTRA-TDD Carrier Frequencies</t>
  </si>
  <si>
    <t>eNodeB Adjacent UTRA-FDD Carrier Frequencies</t>
  </si>
  <si>
    <t>eNodeB Adjacent CDMA Carrier Frequencies</t>
  </si>
  <si>
    <t>Idle Mobility Profile of SPID</t>
  </si>
  <si>
    <t>PCI Range Config</t>
  </si>
  <si>
    <t>CSSAP</t>
  </si>
  <si>
    <t>VoLTE Config(Use Before Version 3.30.20.00)</t>
  </si>
  <si>
    <t>MBMS Parameters</t>
  </si>
  <si>
    <t>Signaling Proc Strategy</t>
  </si>
  <si>
    <t>M2 AP</t>
  </si>
  <si>
    <t>CSFB Profile of SPID</t>
  </si>
  <si>
    <t>PSHO Profile of SPID</t>
  </si>
  <si>
    <t>SRVCC Profile of SPID</t>
  </si>
  <si>
    <t>Redirection Profile of SPID</t>
  </si>
  <si>
    <t>Uplink Data Compression(UDC)</t>
  </si>
  <si>
    <t>Qcell Positioning</t>
  </si>
  <si>
    <t>Frequency Priority of Pcell</t>
  </si>
  <si>
    <t>CA Freq Config Based SPID</t>
  </si>
  <si>
    <t>Load Balance Config Profile</t>
  </si>
  <si>
    <t>PerQCI Measurement</t>
  </si>
  <si>
    <t>Frequency Priority of Scell</t>
  </si>
  <si>
    <t>EAB Parameter Config</t>
  </si>
  <si>
    <t>SuperCell Self-organize Resouse Config</t>
  </si>
  <si>
    <t>PerQCI Strategy</t>
  </si>
  <si>
    <t>SuperCell Parameter</t>
  </si>
  <si>
    <t>Relation of SCTP and PLMN</t>
  </si>
  <si>
    <t>Bandwidth Config Parameter</t>
  </si>
  <si>
    <t>XwAP</t>
  </si>
  <si>
    <t>Udc Load Control Para</t>
  </si>
  <si>
    <t>Uplink Multi-user MIMO</t>
  </si>
  <si>
    <t>FDD Serv DRX for EMTC</t>
  </si>
  <si>
    <t>RLC Parameters</t>
  </si>
  <si>
    <t>Global Parameters of EMTC</t>
  </si>
  <si>
    <t>Inter-BBU E-UTRAN FDD Cell</t>
  </si>
  <si>
    <t>Smart Network Distribution</t>
  </si>
  <si>
    <t>SPID Strategy</t>
  </si>
  <si>
    <t>Tool Fgi Config Map</t>
  </si>
  <si>
    <t>TDD Neighbor Cell of NR</t>
  </si>
  <si>
    <t>XpAP</t>
  </si>
  <si>
    <t>FDD Neighbor Cell of NR</t>
  </si>
  <si>
    <t>Dual Connection  Bear</t>
  </si>
  <si>
    <t>VoLTE Global Config</t>
  </si>
  <si>
    <t>IMEISV HO Profile Configuration</t>
  </si>
  <si>
    <t>IMEISV CA Profile Configuration</t>
  </si>
  <si>
    <t>IMEISV DRX Profile Configuration</t>
  </si>
  <si>
    <t>IMEISV Strategy Mapping</t>
  </si>
  <si>
    <t>EN-DC X2AP</t>
  </si>
  <si>
    <t>PerQCI A1 A2 Measurement</t>
  </si>
  <si>
    <t>User Perception Configuration for  eNB for A Type Parameters</t>
  </si>
  <si>
    <t>Tcp Optimise by Assistance of Wireless</t>
  </si>
  <si>
    <t>Baseband Log Configuration</t>
  </si>
  <si>
    <t>Priority Guaranteed Bit Rate Config NGBR</t>
  </si>
  <si>
    <t>MECSAp</t>
  </si>
  <si>
    <t>XtAp</t>
  </si>
  <si>
    <t>LTE NBR Black List</t>
  </si>
  <si>
    <t>EN-DC Flow Ctrl</t>
  </si>
  <si>
    <t>MODIND</t>
  </si>
  <si>
    <t>MOI</t>
  </si>
  <si>
    <t>SubNetwork</t>
  </si>
  <si>
    <t>MEID</t>
  </si>
  <si>
    <t>description</t>
  </si>
  <si>
    <t>Modification Indication</t>
  </si>
  <si>
    <t>Managed Element Identification</t>
  </si>
  <si>
    <t>SubNetwork ID</t>
  </si>
  <si>
    <t>NE ID</t>
  </si>
  <si>
    <t>MO Description</t>
  </si>
  <si>
    <t>A,D,M,P</t>
  </si>
  <si>
    <t>string:[0~400]</t>
  </si>
  <si>
    <t>long:[0~999999]</t>
  </si>
  <si>
    <t>long:[0~999999999]</t>
  </si>
  <si>
    <t>string:[0~512]</t>
  </si>
  <si>
    <t xml:space="preserve">Some 'object name=RDN value' connected by comma constitute MOI. </t>
  </si>
  <si>
    <t>User-Friendly Description of Object, Generated by the System.</t>
  </si>
  <si>
    <t/>
  </si>
  <si>
    <t>R-I</t>
  </si>
  <si>
    <t>Primary Key</t>
  </si>
  <si>
    <t>R</t>
  </si>
  <si>
    <t>R-W</t>
  </si>
  <si>
    <t>RDN</t>
  </si>
  <si>
    <t>ENBFunctionFDD</t>
  </si>
  <si>
    <t>userLabel</t>
  </si>
  <si>
    <t>LTE FDD ID</t>
  </si>
  <si>
    <t>User Label</t>
  </si>
  <si>
    <t>long:[0~1048575]</t>
  </si>
  <si>
    <t>string:[0~128]</t>
  </si>
  <si>
    <t>long:0:Close,1:Open;default:0</t>
  </si>
  <si>
    <t>long:[0~255];default:100</t>
  </si>
  <si>
    <t>long[16]:[0~4294967295]</t>
  </si>
  <si>
    <t>long:0:No,1:Yes;default:0</t>
  </si>
  <si>
    <t>long:0:Close,1:Open;default:1</t>
  </si>
  <si>
    <t>A:Add, D:Delete(This will directly influence the progress of cell establishment.), M:Modify（Effect of parameters refer to the second line）, P:Pass</t>
  </si>
  <si>
    <t>Struct data index</t>
  </si>
  <si>
    <t>R-W-I</t>
  </si>
  <si>
    <t>1</t>
  </si>
  <si>
    <t>0</t>
  </si>
  <si>
    <t>100</t>
  </si>
  <si>
    <t>6</t>
  </si>
  <si>
    <t>90</t>
  </si>
  <si>
    <t>60</t>
  </si>
  <si>
    <t>5</t>
  </si>
  <si>
    <t>7</t>
  </si>
  <si>
    <t>3</t>
  </si>
  <si>
    <t>300</t>
  </si>
  <si>
    <t>4</t>
  </si>
  <si>
    <t>10</t>
  </si>
  <si>
    <t>2</t>
  </si>
  <si>
    <t>8</t>
  </si>
  <si>
    <t>15</t>
  </si>
  <si>
    <t>long:[0~255];default:0</t>
  </si>
  <si>
    <t>16</t>
  </si>
  <si>
    <t>long:[0~100];default:50</t>
  </si>
  <si>
    <t>long:[10~1800];default:300</t>
  </si>
  <si>
    <t>50</t>
  </si>
  <si>
    <t>0;0;0;0;0;0</t>
  </si>
  <si>
    <t>12</t>
  </si>
  <si>
    <t>long:[1~16];default:8</t>
  </si>
  <si>
    <t>long:[1~65535];default:1</t>
  </si>
  <si>
    <t>deRohcSch</t>
  </si>
  <si>
    <t>Depth ROHC Switch</t>
  </si>
  <si>
    <t>The parameter is the switch of Depth ROHC. If the switch is "Close",the eNodeB not support depth ROHC.</t>
  </si>
  <si>
    <t>200</t>
  </si>
  <si>
    <t>EUtranCellFDD</t>
  </si>
  <si>
    <t>pci</t>
  </si>
  <si>
    <t>pb</t>
  </si>
  <si>
    <t>cellReservedForOptUse</t>
  </si>
  <si>
    <t>bandWidthDl</t>
  </si>
  <si>
    <t>bandWidthUl</t>
  </si>
  <si>
    <t>maxUeRbNumDl</t>
  </si>
  <si>
    <t>maxUeRbNumUl</t>
  </si>
  <si>
    <t>cFI</t>
  </si>
  <si>
    <t>flagSwiMode</t>
  </si>
  <si>
    <t>qam64DemSpIndUl</t>
  </si>
  <si>
    <t>csfbMethdofUMTS</t>
  </si>
  <si>
    <t>offsetAngle</t>
  </si>
  <si>
    <t>rlfSwitch</t>
  </si>
  <si>
    <t>upInterfFreqEffThr</t>
  </si>
  <si>
    <t>voLTESwch</t>
  </si>
  <si>
    <t>prachSupFarCoverSwch</t>
  </si>
  <si>
    <t>qamSwch</t>
  </si>
  <si>
    <t>E-UTRAN FDD Cell ID</t>
  </si>
  <si>
    <t>PCI(Effective when Cell Reset)</t>
  </si>
  <si>
    <t>Signal Power Ratio (PB)</t>
  </si>
  <si>
    <t>Cell Reserved for Operator</t>
  </si>
  <si>
    <t>Maximum RBs Allocated for Downlink UE</t>
  </si>
  <si>
    <t>Maximum RBs Allocated for Uplink UE</t>
  </si>
  <si>
    <t>CFI Selection(Effective when Cell Reset)</t>
  </si>
  <si>
    <t>Switching Mode</t>
  </si>
  <si>
    <t>CSFB Method of UTRAN</t>
  </si>
  <si>
    <t>Offset Angle (degree)</t>
  </si>
  <si>
    <t>Switch of RLF Function</t>
  </si>
  <si>
    <t>VoLTE Admission Switch</t>
  </si>
  <si>
    <t>Switch for PRACH Super-far Coverage</t>
  </si>
  <si>
    <t>The Switch of 256QAM Function(Effective when Cell Reset)</t>
  </si>
  <si>
    <t>long:[0~503];default:0</t>
  </si>
  <si>
    <t>long:0:0,1:1,2:2,3:3;default:1</t>
  </si>
  <si>
    <t>long[6]:0:Reserved,1:Not Reserved;default:1;1;1;1;1;1</t>
  </si>
  <si>
    <t>long:0:Close,1:Open;default:{cellCapaLeveInd==0}[0],{cellCapaLeveInd==1}[0],{cellCapaLeveInd==2}[1],{cellCapaLeveInd==3}[1],{cellCapaLeveInd==4}[1]</t>
  </si>
  <si>
    <t>long:[1~100];default:100</t>
  </si>
  <si>
    <t>long:1:2,2:3,3:4,4:5,5:6,6:8,7:9,8:10,9:12,10:15,11:16,12:18,13:20,14:24,15:25,16:27,17:30,18:32,19:36,20:40,21:45,22:48,23:50,24:54,25:60,26:64,27:72,28:75,29:80,30:81,31:90,32:96,33:100;default:33</t>
  </si>
  <si>
    <t>long:0:Auto-Adjusted,1:1,2:2,3:3,4:4;default:2</t>
  </si>
  <si>
    <t>long:[0~4294967295]</t>
  </si>
  <si>
    <t>long:0:Inter-TransMode,1:TM1,2:TM2,3:TM3 Intra-TransMode Adaption,4:Fixed SFBC in TM3,5:Fixed RI = 2 Open-loop SM in TM3,6:TM4 Intra-TransMode Adaption,7:Fixed SFBC in TM4,8:Fixed RI = 1 Closed-loop SM in TM4,9:Fixed RI = 2 Closed-loop SM in TM4,10:TM6 Intra-TransMode Adaption,11:Fixed SFBC in TM6,12:Fixed RI=1 Closed-Loop SM In TM6,20:Fixed TM3/TM4 Inter-TransMode,24:TM9 Intra-TransMode Adaption,25:Fixed SFBC in TM9,26:Fixed Single layer Beamforming in TM9(port7 or port8),27:Fixed Dual layer Beamforming in TM9(port7 and port8),28:Fixed three layers Beamforming in TM9(port7 ,port8 and port9),29:Fixed four layers Beamforming in TM9(port7 ,port8, port9 and port10),30:Fixed TM2/TM3/TM4/TM6 Inter-TransMode,31:Fixed TM2/TM3 Inter-TransMode,32:Fixed TM2/TM4 Inter-TransMode,33:Fixed TM3/TM9 Inter-TransMode;default:3</t>
  </si>
  <si>
    <t>long:0:Not Support,1:Support;default:0</t>
  </si>
  <si>
    <t>long:0:PS Handover,1:Redirection;default:0</t>
  </si>
  <si>
    <t>long:[-360~360];default:-360</t>
  </si>
  <si>
    <t>long:0:0.25,1:0.6,2:0.75,3:1,4:2,5:3,6:4,7:5,8:6,9:7,10:8,11:9,12:10,13:11,14:12,15:13,16:14,17:15,18:16,19:17,20:18,21:19,22:20,23:21,24:22,25:23,26:24,27:25,28:26,29:27,30:28,31:29,32:30,33:31,34:32,35:33,36:34,37:35,38:36,39:37,40:38,41:39,42:40,43:41,44:42,45:43,46:44,47:45,48:46,49:47,50:48,51:49,52:50;default:6</t>
  </si>
  <si>
    <t>The parameter is used to identify a cell. There are 504 unique physical-layer cell identities. The physical-layer cell identities are grouped into 168 unique physical-layer cell-identity groups, each group containing three unique identities. The grouping is such that each physical-layer cell identity is part of one and only one physical-layer cell-identity group. And the physical cell identities are space multiplexing and programmed by network programming people.</t>
  </si>
  <si>
    <t>For each UE, the ratio of PDSCH EPRE to cell-specific RS EPRE among PDSCH REs in all the OFDM symbols containing cell-specific RS is equal and is denoted by Rho_B. The cell-specific ratio Rho_B / Rho_A is according to cell-specific parameter P_B signalled by higher layers and the number of configured eNB cell specific antenna ports.</t>
  </si>
  <si>
    <t>The parameter is cell reserved indicator for operator use. If the value is 'reserved', the cell cannot be camped on, except for particular UEs, if so indicated in the system information.</t>
  </si>
  <si>
    <t>The parameter indicates the Maximum RB number for UE in Downlink configured by high layer for cell .</t>
  </si>
  <si>
    <t>The parameter indicates the Maximum RB number for UE in Uplink configured by high layer for cell .</t>
  </si>
  <si>
    <t>The parameter indicates the CFI Value configured by high layer for cell . The CFI Value could be 1, 2 , 3 or could be configured as auto-adjusted.</t>
  </si>
  <si>
    <t>This parameter is the switch of switching mode selection.</t>
  </si>
  <si>
    <t>Offset Angle</t>
  </si>
  <si>
    <t>UE RLF detection function enable switch, just used traffic static value</t>
  </si>
  <si>
    <t>This parameter is to extending the current cell coverage. When the cell radius is greater than 12.23Km and is less than or equal to 118.93Km, the switch is turned on, the other conditions are turned off by default.</t>
  </si>
  <si>
    <t>The parameter is the switch of 256QAM function. When this switch is on, it means eNB supports configuration of the new CQI table with 256QAM.</t>
  </si>
  <si>
    <t>-110</t>
  </si>
  <si>
    <t>23</t>
  </si>
  <si>
    <t>73</t>
  </si>
  <si>
    <t>PhyChannel</t>
  </si>
  <si>
    <t>freqSelectDl</t>
  </si>
  <si>
    <t>puschCqiFbMethd</t>
  </si>
  <si>
    <t>Physical Channel ID</t>
  </si>
  <si>
    <t>Downlink Frequency Selection</t>
  </si>
  <si>
    <t>The Method of Feedbacking CQI for PUSCH(Effective when Cell Reset)</t>
  </si>
  <si>
    <t>long:0:RB Location Wideband Allocation,1:RB Location Sub-Band Allocation(Frequency-Selective),2:Downlink PRB Random Allocation,3:Speed Self Adaption,4:Service Self Adaption,5:Self Adaption;default:2</t>
  </si>
  <si>
    <t>long:0:Wideband Feedback,1:Higher Layer-Configured Subband Feedback,2:UE-Selected Subbands Feedback;default:1</t>
  </si>
  <si>
    <t>long:[1~8];default:1</t>
  </si>
  <si>
    <t>The parameter indicates the downlink frequency selection configured by high layer for cell . The parameter is configured by enumerate number.The frequency selection could be RB bandwidth allocation(frequency selection),RB subband allocation(frequency selection),PRB Random Allocation, speed auto-adjusted, service auto-adjusted, auto-adjusted.</t>
  </si>
  <si>
    <t>The parameter indicates the methods of a periodic feedbacking CQI on PUSCH for each transmission mode. There are three methods,Wideband feedback,higher Layer-configured subband feedback,UE Selected subband feedback.</t>
  </si>
  <si>
    <t>0;0;0</t>
  </si>
  <si>
    <t>PrachFDD</t>
  </si>
  <si>
    <t>prachConfigIndex</t>
  </si>
  <si>
    <t>prachFreqOffset</t>
  </si>
  <si>
    <t>numberOfRAPreambles</t>
  </si>
  <si>
    <t>rootSequenceIndex</t>
  </si>
  <si>
    <t>ncs</t>
  </si>
  <si>
    <t>sizeOfRAPreamblesGroupA</t>
  </si>
  <si>
    <t>macNonContenPreamble</t>
  </si>
  <si>
    <t>prachFMRecOnTASwch</t>
  </si>
  <si>
    <t>Prach ID</t>
  </si>
  <si>
    <t>Prach Configuration Index(Effective immediately when the emtc switch of eutran cell is close;otherwise it is Cell Reset.)</t>
  </si>
  <si>
    <t>Starting RB Number of Random Access Preamble(Effective when Cell Reset)</t>
  </si>
  <si>
    <t>Number of Random Access Preamble Signatures Based on Contention Conflict</t>
  </si>
  <si>
    <t>Starting Index of Logical Root Sequence to Generate 64 Preamble</t>
  </si>
  <si>
    <t>Cyclic Shift Parameters Based on Logical Root Sequence (Ncs)(Effective immediately when the emtc switch of eutran cell is close;otherwise it is Cell Reset.)</t>
  </si>
  <si>
    <t>Number of Preamble Signatures in Group A</t>
  </si>
  <si>
    <t>The Number of Non-Contention Random Access Preambles for MAC(Effective when Cell Reset)</t>
  </si>
  <si>
    <t>Switch for Reducing Msg1 False Alarm Probability Based on TA Threshold</t>
  </si>
  <si>
    <t>long:[0~29],[31~45],[47~59],[63~63];default:5</t>
  </si>
  <si>
    <t>long:[0~94];default:0</t>
  </si>
  <si>
    <t>long:0:4,1:8,2:12,3:16,4:20,5:24,6:28,7:32,8:36,9:40,10:44,11:48,12:52,13:56,14:60,15:64;default:12</t>
  </si>
  <si>
    <t>long:[0~837];default:0</t>
  </si>
  <si>
    <t>long:[0~15];default:10</t>
  </si>
  <si>
    <t>long:0:4,1:8,2:12,3:16,4:20,5:24,6:28,7:32,8:36,9:40,10:44,11:48,12:52,13:56,14:60;default:11</t>
  </si>
  <si>
    <t>long:[2~60];default:4</t>
  </si>
  <si>
    <t>The parameter indicates the frame number and subframe number configuration, via different configuration, different opportunity used to transmit PRACH is also configured. In fact, the parameter gives the access opportunity for PRACH. The larger the number of frame and subframe used to transmit PRACH is, the more the access opportunity is.</t>
  </si>
  <si>
    <t>The parameter is used to determine the frequency position used for PRACH. The PRACH uses 6 RB, from 0 to N_RB^UL-6.</t>
  </si>
  <si>
    <t>The parameter defines the number of contention based random access preambles.</t>
  </si>
  <si>
    <t>The parameter indicates the logical root sequence start number used to generate prach preamble. There are 64 preambles available in each cell. The set of 64 preamble sequences in a cell is found by including first, in the order of increasing cyclic shift, all the available cyclic shifts of a root Zadoff-Chu sequence with the logical index RACH_ROOT_SEQUENCE, where RACH_ROOT_SEQUENCE is broadcasted as part of the System Information. Additional preamble sequences, in case 64 preambles cannot be generated from a single root Zadoff-Chu sequence, are obtained from the root sequences with the consecutive logical indexes until all the 64 sequences are found.</t>
  </si>
  <si>
    <t>The parameter is used to determine the shift number of cyclic shift. There are 64 preambles available in each cell. The set of 64 preamble sequences in a cell is found by including first, in the order of increasing cyclic shift, all the available cyclic shifts (correlative to Ncs) of a root Zadoff-Chu sequence with the logical index RACH_ROOT_SEQUENCE, where RACH_ROOT_SEQUENCE is broadcasted as part of the System Information. Additional preamble sequences, in case 64 preambles cannot be generated from a single root Zadoff-Chu sequence, are obtained from the root sequences with the consecutive logical indexes until all the 64 sequences are found.</t>
  </si>
  <si>
    <t>The parameter defines the number of Random Access preambles in Group A.</t>
  </si>
  <si>
    <t>This parameter defines the number of non-contention Random Access preambles for MAC.</t>
  </si>
  <si>
    <t>This parameter is to reducing the current cell Msg1 false alarm probability caused by neighbor cell. When this part of the false alarm probability needs to be reduced, the switch is turned on, the other conditions are turned off by default.</t>
  </si>
  <si>
    <t>11</t>
  </si>
  <si>
    <t>420</t>
  </si>
  <si>
    <t>PowerControlUL</t>
  </si>
  <si>
    <t>poNominalPUCCH</t>
  </si>
  <si>
    <t>UL Power Control ID</t>
  </si>
  <si>
    <t>Related Nominal Power Used By PUCCH Physical Channel (dBm)</t>
  </si>
  <si>
    <t>long:[-127~-96];default:-105</t>
  </si>
  <si>
    <t>long:[0~20];default:5</t>
  </si>
  <si>
    <t>long:[-30~33];default:23</t>
  </si>
  <si>
    <t>The parameter indicates the cell specific nominal power for PUCCH. And it is used to calculate the transmit power for PUCCH and embody the power difference among cells.</t>
  </si>
  <si>
    <t>0;0</t>
  </si>
  <si>
    <t>EUtranCellMeasurement</t>
  </si>
  <si>
    <t>closedInterFMeasCfg</t>
  </si>
  <si>
    <t>openInterFMeasCfg</t>
  </si>
  <si>
    <t>openRatFMeasCfg</t>
  </si>
  <si>
    <t>openRedMeasCfg</t>
  </si>
  <si>
    <t>intraFHOMeasCfg</t>
  </si>
  <si>
    <t>interFHOMeasCfg</t>
  </si>
  <si>
    <t>intraFPeriodMeasSwitch</t>
  </si>
  <si>
    <t>ratPriorityPara_StructIndex</t>
  </si>
  <si>
    <t>ratPriIdPara_ratPriIdleCSFB4</t>
  </si>
  <si>
    <t>ratPriIdPara_ratPriIdleCSFB3</t>
  </si>
  <si>
    <t>ratPriIdPara_ratPriIdleCSFB2</t>
  </si>
  <si>
    <t>ratPriIdPara_ratPriIdleCSFB1</t>
  </si>
  <si>
    <t>ratPriIdPara_StructIndex</t>
  </si>
  <si>
    <t>ratPriCnPara_ratPriCnCSFB4</t>
  </si>
  <si>
    <t>ratPriCnPara_ratPriCnCSFB3</t>
  </si>
  <si>
    <t>ratPriCnPara_ratPriCnCSFB2</t>
  </si>
  <si>
    <t>ratPriCnPara_ratPriCnCSFB1</t>
  </si>
  <si>
    <t>ratPriCnPara_StructIndex</t>
  </si>
  <si>
    <t>csfbMeasure</t>
  </si>
  <si>
    <t>measureThresh</t>
  </si>
  <si>
    <t>interFreqNum</t>
  </si>
  <si>
    <t>geranCarriFreqNum</t>
  </si>
  <si>
    <t>geranMeasParas_perQCIGERANMeaGrpCfg</t>
  </si>
  <si>
    <t>geranMeasParas_hlMigrtGeranFreqPrio</t>
  </si>
  <si>
    <t>geranMeasParas_geranFreqSRVCCMeasInd</t>
  </si>
  <si>
    <t>geranMeasParas_geranFreqCSFBMeasInd</t>
  </si>
  <si>
    <t>geranMeasParas_geranFreqPSHOMeasInd</t>
  </si>
  <si>
    <t>geranMeasParas_explicitARFCN31</t>
  </si>
  <si>
    <t>geranMeasParas_explicitARFCN30</t>
  </si>
  <si>
    <t>geranMeasParas_explicitARFCN29</t>
  </si>
  <si>
    <t>geranMeasParas_explicitARFCN28</t>
  </si>
  <si>
    <t>geranMeasParas_explicitARFCN27</t>
  </si>
  <si>
    <t>geranMeasParas_explicitARFCN26</t>
  </si>
  <si>
    <t>geranMeasParas_explicitARFCN25</t>
  </si>
  <si>
    <t>geranMeasParas_explicitARFCN24</t>
  </si>
  <si>
    <t>geranMeasParas_explicitARFCN23</t>
  </si>
  <si>
    <t>geranMeasParas_explicitARFCN22</t>
  </si>
  <si>
    <t>geranMeasParas_explicitARFCN21</t>
  </si>
  <si>
    <t>geranMeasParas_explicitARFCN20</t>
  </si>
  <si>
    <t>geranMeasParas_explicitARFCN19</t>
  </si>
  <si>
    <t>geranMeasParas_explicitARFCN18</t>
  </si>
  <si>
    <t>geranMeasParas_explicitARFCN17</t>
  </si>
  <si>
    <t>geranMeasParas_explicitARFCN16</t>
  </si>
  <si>
    <t>geranMeasParas_explicitARFCN15</t>
  </si>
  <si>
    <t>geranMeasParas_explicitARFCN14</t>
  </si>
  <si>
    <t>geranMeasParas_explicitARFCN13</t>
  </si>
  <si>
    <t>geranMeasParas_explicitARFCN12</t>
  </si>
  <si>
    <t>geranMeasParas_explicitARFCN11</t>
  </si>
  <si>
    <t>geranMeasParas_explicitARFCN10</t>
  </si>
  <si>
    <t>geranMeasParas_explicitARFCN9</t>
  </si>
  <si>
    <t>geranMeasParas_explicitARFCN8</t>
  </si>
  <si>
    <t>geranMeasParas_explicitARFCN7</t>
  </si>
  <si>
    <t>geranMeasParas_explicitARFCN6</t>
  </si>
  <si>
    <t>geranMeasParas_explicitARFCN5</t>
  </si>
  <si>
    <t>geranMeasParas_explicitARFCN4</t>
  </si>
  <si>
    <t>geranMeasParas_explicitARFCN3</t>
  </si>
  <si>
    <t>geranMeasParas_explicitARFCN2</t>
  </si>
  <si>
    <t>geranMeasParas_explicitARFCN1</t>
  </si>
  <si>
    <t>geranMeasParas_startARFCN</t>
  </si>
  <si>
    <t>geranMeasParas_geranFreqANRInd</t>
  </si>
  <si>
    <t>geranMeasParas_geranFreqRdPriority</t>
  </si>
  <si>
    <t>geranMeasParas_geranFreqCsfbPriority</t>
  </si>
  <si>
    <t>geranMeasParas_nCCpermitted</t>
  </si>
  <si>
    <t>geranMeasParas_geranOffFreq</t>
  </si>
  <si>
    <t>geranMeasParas_expliARFCNNum</t>
  </si>
  <si>
    <t>geranMeasParas_geranARFCN</t>
  </si>
  <si>
    <t>geranMeasParas_geranBand</t>
  </si>
  <si>
    <t>geranMeasParas_geranBandIndicator</t>
  </si>
  <si>
    <t>geranMeasParas_StructIndex</t>
  </si>
  <si>
    <t>explicitARFCN</t>
  </si>
  <si>
    <t>utranCarriFreqNum</t>
  </si>
  <si>
    <t>quantityFddUtra</t>
  </si>
  <si>
    <t>utranMeasParas_hlMigrtUtranFreqPrio</t>
  </si>
  <si>
    <t>utranMeasParas_utranFreqSRVCCMeasInd</t>
  </si>
  <si>
    <t>utranMeasParas_utranFreqCSFBMeasInd</t>
  </si>
  <si>
    <t>utranMeasParas_utranFreqPSHOMeasInd</t>
  </si>
  <si>
    <t>utranMeasParas_utranANRMaxNbrNum</t>
  </si>
  <si>
    <t>utranMeasParas_utranFreqANRDelInd</t>
  </si>
  <si>
    <t>utranMeasParas_utranFreqANRInd</t>
  </si>
  <si>
    <t>utranMeasParas_utranFreqCsfbPriority</t>
  </si>
  <si>
    <t>utranMeasParas_utranFreqRdPriority</t>
  </si>
  <si>
    <t>utranMeasParas_utranOffFreq</t>
  </si>
  <si>
    <t>utranMeasParas_utranArfcnTDD</t>
  </si>
  <si>
    <t>utranMeasParas_utranFreqBandIndTDD</t>
  </si>
  <si>
    <t>utranMeasParas_utranArfcn</t>
  </si>
  <si>
    <t>utranMeasParas_utranFreqBandInd</t>
  </si>
  <si>
    <t>utranMeasParas_duplexMode</t>
  </si>
  <si>
    <t>utranMeasParas_StructIndex</t>
  </si>
  <si>
    <t>methodLTEtoUTRAN</t>
  </si>
  <si>
    <t>uePosiMeasSwch</t>
  </si>
  <si>
    <t>hoBasedRSRPandRSRQSwch</t>
  </si>
  <si>
    <t>Measurement Parameter ID</t>
  </si>
  <si>
    <t>Measurement Config Group ID</t>
  </si>
  <si>
    <t>Close Inter-Frequency or Intersystem Measurement Configuration Index</t>
  </si>
  <si>
    <t>Open Inter-Frequency Measurement Configuration Index</t>
  </si>
  <si>
    <t>Open Intersystem Measurement Configuration Index</t>
  </si>
  <si>
    <t>Redirection Measurement Configuration Index</t>
  </si>
  <si>
    <t>Coverage-Based Intra-Frequency Handover Measurement Configuration Index</t>
  </si>
  <si>
    <t>InterFreq Measurement Configuration Index for Handover</t>
  </si>
  <si>
    <t>Enable Intra-Frequency Periodical Measurement</t>
  </si>
  <si>
    <t>CDMA2000-1xRTT RAT Priority</t>
  </si>
  <si>
    <t>CDMA2000-HRPD RAT Priority</t>
  </si>
  <si>
    <t>UTRAN-TDD RAT Priority</t>
  </si>
  <si>
    <t>UTRAN-FDD RAT Priority</t>
  </si>
  <si>
    <t>GERAN RAT Priority</t>
  </si>
  <si>
    <t>EUTRAN-TDD RAT Priority</t>
  </si>
  <si>
    <t>EUTRAN-FDD RAT Priority</t>
  </si>
  <si>
    <t>CDMA2000-1xRTT Target System of Idle Ue for CS Fallback</t>
  </si>
  <si>
    <t>UTRAN-TDD Target System of Idle Ue for CS Fallback</t>
  </si>
  <si>
    <t>UTRAN-FDD Target System of Idle Ue for CS Fallback</t>
  </si>
  <si>
    <t>GERAN Target System of Idle Ue for CS Fallback</t>
  </si>
  <si>
    <t>CDMA2000-1xRTT Target System of Connected Ue for CS Fallback</t>
  </si>
  <si>
    <t>UTRAN-TDD Target System of Connected Ue for CS Fallback</t>
  </si>
  <si>
    <t>UTRAN-FDD Target System of Connected Ue for CS Fallback</t>
  </si>
  <si>
    <t>GERAN Target System of Connected Ue for CS Fallback</t>
  </si>
  <si>
    <t>Switch for CS Fallback Based Measurement</t>
  </si>
  <si>
    <t>Inter-Frequency Number</t>
  </si>
  <si>
    <t>Inter-Frequency Offset (dB)</t>
  </si>
  <si>
    <t>Inter-frequency (MHZ)</t>
  </si>
  <si>
    <t>GERAN-Frequency Number</t>
  </si>
  <si>
    <t>PerQCI GERAN Measure Group ID</t>
  </si>
  <si>
    <t>Frequency Priority for User's Migration to GERAN in High Load Scenarios</t>
  </si>
  <si>
    <t>GERAN Frequency SRVCC Measurement Indication</t>
  </si>
  <si>
    <t>GERAN Frequency CSFB Measurement Indication</t>
  </si>
  <si>
    <t>GERAN Frequency PSHO Measurement Indication</t>
  </si>
  <si>
    <t>Explicit ARFCN31</t>
  </si>
  <si>
    <t>Explicit ARFCN30</t>
  </si>
  <si>
    <t>Explicit ARFCN29</t>
  </si>
  <si>
    <t>Explicit ARFCN28</t>
  </si>
  <si>
    <t>Explicit ARFCN27</t>
  </si>
  <si>
    <t>Explicit ARFCN26</t>
  </si>
  <si>
    <t>Explicit ARFCN25</t>
  </si>
  <si>
    <t>Explicit ARFCN24</t>
  </si>
  <si>
    <t>Explicit ARFCN23</t>
  </si>
  <si>
    <t>Explicit ARFCN22</t>
  </si>
  <si>
    <t>Explicit ARFCN21</t>
  </si>
  <si>
    <t>Explicit ARFCN20</t>
  </si>
  <si>
    <t>Explicit ARFCN19</t>
  </si>
  <si>
    <t>Explicit ARFCN18</t>
  </si>
  <si>
    <t>Explicit ARFCN17</t>
  </si>
  <si>
    <t>Explicit ARFCN16</t>
  </si>
  <si>
    <t>Explicit ARFCN15</t>
  </si>
  <si>
    <t>Explicit ARFCN14</t>
  </si>
  <si>
    <t>Explicit ARFCN13</t>
  </si>
  <si>
    <t>Explicit ARFCN12</t>
  </si>
  <si>
    <t>Explicit ARFCN11</t>
  </si>
  <si>
    <t>Explicit ARFCN10</t>
  </si>
  <si>
    <t>Explicit ARFCN9</t>
  </si>
  <si>
    <t>Explicit ARFCN8</t>
  </si>
  <si>
    <t>Explicit ARFCN7</t>
  </si>
  <si>
    <t>Explicit ARFCN6</t>
  </si>
  <si>
    <t>Explicit ARFCN5</t>
  </si>
  <si>
    <t>Explicit ARFCN4</t>
  </si>
  <si>
    <t>Explicit ARFCN3</t>
  </si>
  <si>
    <t>Explicit ARFCN2</t>
  </si>
  <si>
    <t>Explicit ARFCN1</t>
  </si>
  <si>
    <t>The First ARFCN Value</t>
  </si>
  <si>
    <t>GERAN Frequency ANR Indicator</t>
  </si>
  <si>
    <t>GERAN Frequency Redirection Priority</t>
  </si>
  <si>
    <t>GERAN Frequency CSFB Priority</t>
  </si>
  <si>
    <t>The Bitmap to Represent Whether the NCC is Permitted for Monitoring</t>
  </si>
  <si>
    <t>The Frequency Specific Offset of The Neighbour GERAN Frequency (dB)</t>
  </si>
  <si>
    <t>The Number of Explicit ARFCN</t>
  </si>
  <si>
    <t>GERAN Frequency</t>
  </si>
  <si>
    <t>Band Indication</t>
  </si>
  <si>
    <t>Band Indication for Frequency</t>
  </si>
  <si>
    <t>ARFCN Detailed List</t>
  </si>
  <si>
    <t>UTRAN-Frequency Number</t>
  </si>
  <si>
    <t>Measurement Quantity of UTRAN FDD System</t>
  </si>
  <si>
    <t>User Migrate to UTRAN Frequency Priority in High Load Scenario</t>
  </si>
  <si>
    <t>UTRAN Frequency SRVCC Measurement Indication</t>
  </si>
  <si>
    <t>UTRAN Frequency CSFB Measurement Indication</t>
  </si>
  <si>
    <t>UTRAN Frequency PSHO Measurement Indication</t>
  </si>
  <si>
    <t>Maximum Number of Neighbor Cells on The Frequency for UTRAN ANR</t>
  </si>
  <si>
    <t>The Switch of UTRAN Frequency ANR Self-Delete</t>
  </si>
  <si>
    <t>UTRAN Frequency CSFB Priority</t>
  </si>
  <si>
    <t>UTRAN Frequency Redirection Priority</t>
  </si>
  <si>
    <t>The Frequency Specific Offset of The Neighbour UTRAN Frequency (dB)</t>
  </si>
  <si>
    <t>UTRAN Frequency for TDD</t>
  </si>
  <si>
    <t>Band Indicator for TDD DL Frequency</t>
  </si>
  <si>
    <t>UTRAN Frequency for FDD</t>
  </si>
  <si>
    <t>Band Indicator for FDD DL Frequency</t>
  </si>
  <si>
    <t>Duplex Mode</t>
  </si>
  <si>
    <t>The Operation Method of LTE to UTRAN</t>
  </si>
  <si>
    <t>UE Type Judge Switch</t>
  </si>
  <si>
    <t>long:[1~9999]</t>
  </si>
  <si>
    <t>long:0:No,1:Yes,2:Adaptive;default:0</t>
  </si>
  <si>
    <t>long:[0~16];default:0</t>
  </si>
  <si>
    <t>long[16]:[0~255];default:255</t>
  </si>
  <si>
    <t>long[16]:[0~255];default:0</t>
  </si>
  <si>
    <t>long[16]:0:Close,1:Open;default:0</t>
  </si>
  <si>
    <t>long[16]:[0~65535];default:1</t>
  </si>
  <si>
    <t>long[16]:0:No,1:Yes;default:1</t>
  </si>
  <si>
    <t>long[16]:[0~1023],[65535~65535];default:65535</t>
  </si>
  <si>
    <t>long[16]:[0~1023];default:0</t>
  </si>
  <si>
    <t>long[16]:[-15~15];default:0</t>
  </si>
  <si>
    <t>long[16]:[0~31];default:0</t>
  </si>
  <si>
    <t>long[16]:{geranBand==0}[1..124] step 1,{geranBand==1}[0..124][975..1023] step 1,{geranBand==2}[0..124][955..1023] step 1,{geranBand==3}[512..885] step 1,{geranBand==4}[512..810] step 1,{geranBand==5}[128..251] step 1;default:{geranBand==0}[1],{geranBand==1}[0],{geranBand==2}[0],{geranBand==3}[512],{geranBand==4}[512],{geranBand==5}[128]</t>
  </si>
  <si>
    <t>long[16]:0:GSM900,1:EXT900,2:R-GSM,3:DCS1800,4:PCS1900,5:GSM850;default:0</t>
  </si>
  <si>
    <t>long[16]:0:DCS1800,1:PCS1900;default:0</t>
  </si>
  <si>
    <t>long[496]:[0~1023];default: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</si>
  <si>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long:[0~32];default:0</t>
  </si>
  <si>
    <t>long:0:cpich_RSCP,1:cpich_EcN0;default:0</t>
  </si>
  <si>
    <t>long[32]:[0~255];default:0</t>
  </si>
  <si>
    <t>long[32]:0:No,1:Yes;default:1</t>
  </si>
  <si>
    <t>long[32]:[0~32];default:0</t>
  </si>
  <si>
    <t>long[32]:0:Close,1:Open;default:0</t>
  </si>
  <si>
    <t>long[32]:[-15~15];default:0</t>
  </si>
  <si>
    <t>double[32]:{utranFreqBandIndTDD==0}[1900.8..1919.2][2010.8..2024.2] step 0.2,{utranFreqBandIndTDD==1}[1850.8..1909.2][1930.8..1989.2] step 0.2,{utranFreqBandIndTDD==2}[1910.8..1929.2] step 0.2,{utranFreqBandIndTDD==3}[2570.8..2619.2] step 0.2,{utranFreqBandIndTDD==4}[2300.8..2399.2] step 0.2,{utranFreqBandIndTDD==5}[1880.8..1919.2] step 0.2;default:{utranFreqBandIndTDD==0}[1910],{utranFreqBandIndTDD==1}[1890],{utranFreqBandIndTDD==2}[1920],{utranFreqBandIndTDD==3}[2580],{utranFreqBandIndTDD==4}[2320],{utranFreqBandIndTDD==5}[1900]</t>
  </si>
  <si>
    <t>long[32]:0:a,1:b,2:c,3:d,4:e,5:f;default:0</t>
  </si>
  <si>
    <t>double[32]:{utranFreqBandInd==0}[2112.4..2167.6] step 0.1,{utranFreqBandInd==1}[1932.4..1987.6] step 0.1,{utranFreqBandInd==2}[1807.4..1877.6] step 0.1,{utranFreqBandInd==3}[2112.4..2152.6] step 0.1,{utranFreqBandInd==4}[871.4..891.6] step 0.1,{utranFreqBandInd==5}[877.4..882.6] step 0.1,{utranFreqBandInd==6}[2622.4..2687.6] step 0.1,{utranFreqBandInd==7}[927.4..957.6] step 0.1,{utranFreqBandInd==8}[1847.4..1877.4] step 0.1,{utranFreqBandInd==9}[2112.4..2167.6] step 0.1,{utranFreqBandInd==10}[1478.4..1493.4] step 0.1,{utranFreqBandInd==11}[731.4..743.6] step 0.1,{utranFreqBandInd==12}[748.4..753.6] step 0.1,{utranFreqBandInd==13}[760.4..765.6] step 0.1,{utranFreqBandInd==14}[877.4..887.6] step 0.1,{utranFreqBandInd==16}[793.4..818.6] step 0.1,{utranFreqBandInd==15}[1498.4..1508.4] step 0.1,{utranFreqBandInd==17}[3512.4..3587.6] step 0.1,{utranFreqBandInd==18}[1932.4..1992.6] step 0.1,{utranFreqBandInd==19}[861.4..891.6] step 0.1;default:{utranFreqBandInd==0}[2140],{utranFreqBandInd==1}[1960],{utranFreqBandInd==2}[1842.4],{utranFreqBandInd==3}[2132.4],{utranFreqBandInd==4}[881.4],{utranFreqBandInd==5}[880],{utranFreqBandInd==6}[2655],{utranFreqBandInd==7}[942.4],{utranFreqBandInd==8}[1862.4],{utranFreqBandInd==9}[2140],{utranFreqBandInd==10}[1485.8],{utranFreqBandInd==11}[737],{utranFreqBandInd==12}[751],{utranFreqBandInd==13}[763],{utranFreqBandInd==14}[882.4],{utranFreqBandInd==16}[798.4],{utranFreqBandInd==15}[1503.4],{utranFreqBandInd==17}[3550],{utranFreqBandInd==18}[1962.4],{utranFreqBandInd==19}[876.4]</t>
  </si>
  <si>
    <t>long[32]:0:1,1:2,2:3,3:4,4:5,5:6,6:7,7:8,8:9,9:10,10:11,11:12,12:13,13:14,14:19,16:20,15:21,17:22,18:25,19:26;default:0</t>
  </si>
  <si>
    <t>long[32]:0:FDD,1:TDD;default:0</t>
  </si>
  <si>
    <t>long[32]:[0~4294967295]</t>
  </si>
  <si>
    <t>long:0:PS HO,1:Redirection based on measurement,2:Blind Redirection;default:1</t>
  </si>
  <si>
    <t>long:0:No,1:Yes;default:1</t>
  </si>
  <si>
    <t>long[8]:[0~4294967295]</t>
  </si>
  <si>
    <t>The parameter indicates whether starting  periodical measurement of intra frequency or not. 0 represents "close",1 represents "open".</t>
  </si>
  <si>
    <t>This parameter sets whether to perform CSFB measurement. If this parameter is set to "No", no CSFB measurement is performed. If this parameter is set to "Yes", CSFB measurement is performed. If this parameter is set to "Adaptive", no CSFB measurement is performed for users in the center of the cell, and CSFB measurement is performed for users on the edge of the cell.</t>
  </si>
  <si>
    <t>This array indicates the priority of candidate frequencies for Redirection target. eNB selects the target frequency based on this information. The value range of each integer array member is from 0 to 255. A higher value indicates a higher priority. The default value 0 means the corresponding frequency can not be selected as redirection target frequency.</t>
  </si>
  <si>
    <t>The parameters indicate the numbers of GERAN Frequency Group.The GERAN carrier frequencies are organized in groups and the cell reselection parameters are provided per group of GERAN carrier frequencies.</t>
  </si>
  <si>
    <t>This parameter sets the ID of a PerQCI measurement configuration group, corresponding to the PerQCI measurement configuration of each frequency point group in the GERAN system.</t>
  </si>
  <si>
    <t>This parameter indicates the priority of a candidate frequency for the users in a high load cell to migrate to the GERAN system. The eNodeB selects the target frequency based on this priority.The priority ranges from 0 to 255.A higher value indicates a higher priority. By default, this parameter is set to 0, indicating that the frequency cannot be selected as the candidate frequency.</t>
  </si>
  <si>
    <t>This array is the measurement indication of SRVCC GERAN frequencies.When the frequency of this parameter is Yes, eNodeb will measure this frequency?when SRVCC?;otherwise,?eNodeb will not measure this frequency.</t>
  </si>
  <si>
    <t>This array is the measurement indication of CSFB GERAN frequencies.When the frequency of this parameter is Yes, eNodeb will measure this frequency?when CSFB based on measuring?;otherwise,?eNodeb will not measure this frequency?when CSFB based on measuring.</t>
  </si>
  <si>
    <t>This array is the measurement indication of PSHO GERAN frequencies.When the frequency of this parameter is Yes, eNodeb will measure this frequency?when PSHO?;otherwise,?eNodeb will not measure this frequency.</t>
  </si>
  <si>
    <t>Explicit ARFCN31 (65535 is invalid value)</t>
  </si>
  <si>
    <t>Explicit ARFCN30 (65535 is invalid value)</t>
  </si>
  <si>
    <t>Explicit ARFCN29 (65535 is invalid value)</t>
  </si>
  <si>
    <t>Explicit ARFCN28 (65535 is invalid value)</t>
  </si>
  <si>
    <t>Explicit ARFCN27 (65535 is invalid value)</t>
  </si>
  <si>
    <t>Explicit ARFCN26 (65535 is invalid value)</t>
  </si>
  <si>
    <t>Explicit ARFCN25 (65535 is invalid value)</t>
  </si>
  <si>
    <t>Explicit ARFCN24 (65535 is invalid value)</t>
  </si>
  <si>
    <t>Explicit ARFCN23 (65535 is invalid value)</t>
  </si>
  <si>
    <t>Explicit ARFCN22 (65535 is invalid value)</t>
  </si>
  <si>
    <t>Explicit ARFCN21 (65535 is invalid value)</t>
  </si>
  <si>
    <t>Explicit ARFCN20 (65535 is invalid value)</t>
  </si>
  <si>
    <t>Explicit ARFCN19 (65535 is invalid value)</t>
  </si>
  <si>
    <t>Explicit ARFCN18 (65535 is invalid value)</t>
  </si>
  <si>
    <t>Explicit ARFCN17 (65535 is invalid value)</t>
  </si>
  <si>
    <t>Explicit ARFCN16 (65535 is invalid value)</t>
  </si>
  <si>
    <t>Explicit ARFCN15 (65535 is invalid value)</t>
  </si>
  <si>
    <t>Explicit ARFCN14 (65535 is invalid value)</t>
  </si>
  <si>
    <t>Explicit ARFCN13 (65535 is invalid value)</t>
  </si>
  <si>
    <t>Explicit ARFCN12 (65535 is invalid value)</t>
  </si>
  <si>
    <t>Explicit ARFCN11 (65535 is invalid value)</t>
  </si>
  <si>
    <t>Explicit ARFCN10 (65535 is invalid value)</t>
  </si>
  <si>
    <t>Explicit ARFCN9 (65535 is invalid value)</t>
  </si>
  <si>
    <t>Explicit ARFCN8 (65535 is invalid value)</t>
  </si>
  <si>
    <t>Explicit ARFCN7 (65535 is invalid value)</t>
  </si>
  <si>
    <t>Explicit ARFCN6 (65535 is invalid value)</t>
  </si>
  <si>
    <t>Explicit ARFCN5 (65535 is invalid value)</t>
  </si>
  <si>
    <t>Explicit ARFCN4 (65535 is invalid value)</t>
  </si>
  <si>
    <t>Explicit ARFCN3 (65535 is invalid value)</t>
  </si>
  <si>
    <t>Explicit ARFCN2 (65535 is invalid value)</t>
  </si>
  <si>
    <t>Explicit ARFCN1 (65535 is invalid value)</t>
  </si>
  <si>
    <t>This parameter is used to configure the first ARFCN of GERAN neighbor cell</t>
  </si>
  <si>
    <t>This array indicates whether to perform ANR on GERAN frequencies.</t>
  </si>
  <si>
    <t>This array indicates the priority of candidate frequencies for CSFB target. eNB selects the target frequency based on this information. The value range of each integer array member is from 0 to 255. A higher value indicates a higher priority. The default value 0 means the corresponding frequency can not be selected as CSFB target frequency.</t>
  </si>
  <si>
    <t>This parameter indicates whether NCC monitor is allowed or not, by bitmap way.</t>
  </si>
  <si>
    <t>This parameter is used to configure the offset value of GERAN inter-RAT frequency.</t>
  </si>
  <si>
    <t>This parameter is used to configure the detailed ARFCN number of GERAN.</t>
  </si>
  <si>
    <t>This parameter is used to configure the GERAN system measurement frequency.</t>
  </si>
  <si>
    <t>This parameter indicates how to interpret an associated GERAN carrier ARFCN.More specifically, the IE indicates the GERAN frequency band in case the ARFCN value can concern either a DCS 1800 or a PCS 1900 carrier frequency. For ARFCN values not associated with one of these bands, the indicator has no meaning.</t>
  </si>
  <si>
    <t>This parameter is used to configure the detail list of ARFCN. The group number is the same as the GERAN carrier frequency number, the effective value number of each group equal to the detail ARFCN number.</t>
  </si>
  <si>
    <t>This parameter is used to present the UTRAN frequency number.</t>
  </si>
  <si>
    <t>The parameter indicates what kind of measurement results UE should report based on the measurement quantity cpich_RSCP or cpich_EcNo. 0 represents cpich_RSCP,while 1 represents cpich_EcNo.</t>
  </si>
  <si>
    <t>This parameter sets the UTRAN frequency point priority for user migration in high-load scenarios. The eNB selects a destination frequency point based on the priority. Priority value range: 0-255. The larger the parameter value is, the higher the frequency point prioity is. The default value is 0, indicating that the frequency point is not taken as the destination frequency point.</t>
  </si>
  <si>
    <t>This array is the measurement indication of SRVCC UTRAN frequencies.When the frequency of this parameter is Yes, eNodeb will measure this frequency?when SRVCC?;otherwise,?eNodeb will not measure this frequency.</t>
  </si>
  <si>
    <t>This array is the measurement indication of CSFB UTRAN frequencies.When the frequency of this parameter is Yes, eNodeb will measure this frequency?when CSFB based on measuring?;otherwise,?eNodeb will not measure this frequency?when CSFB based on measuring.</t>
  </si>
  <si>
    <t>This array is the measurement indication of PSHO UTRAN frequencies.When the frequency of this parameter is Yes, eNodeb will measure this frequency?when PSHO?;otherwise,?eNodeb will not measure this frequency.</t>
  </si>
  <si>
    <t>This parameter indicates that if the inter-RAT UTRAN ANR function is enabled, the number of formal neighbor cells on this frequency cannot exceed the upper limit.</t>
  </si>
  <si>
    <t>This parameter is the switch of the UTRAN ANR self-delete function. If it is set to "Open", the neighbor cell on this frequency can be deleted by the ANR function. Otherwise, the neighbor cell on this frequency cannot be deleted by the ANR function.</t>
  </si>
  <si>
    <t>This parameter is used to configure the offset value of UTRAN inter-RAT frequency.</t>
  </si>
  <si>
    <t>This parameter is used to determine UTRAN duplex mode, FDD or TDD</t>
  </si>
  <si>
    <t>10;11</t>
  </si>
  <si>
    <t>20;21</t>
  </si>
  <si>
    <t>30;31</t>
  </si>
  <si>
    <t>40;41</t>
  </si>
  <si>
    <t>50;51</t>
  </si>
  <si>
    <t>254</t>
  </si>
  <si>
    <t>253</t>
  </si>
  <si>
    <t>255</t>
  </si>
  <si>
    <t>-50</t>
  </si>
  <si>
    <t>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</si>
  <si>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1;1;1</t>
  </si>
  <si>
    <t>200;200;200</t>
  </si>
  <si>
    <t>1910.0;1910.0;1910.0</t>
  </si>
  <si>
    <t>2142.4;2147.4;2152.4</t>
  </si>
  <si>
    <t>0;1;2</t>
  </si>
  <si>
    <t>EUtranReselection</t>
  </si>
  <si>
    <t>cellBarred</t>
  </si>
  <si>
    <t>isAllowedHOIn</t>
  </si>
  <si>
    <t>preBlockTimer</t>
  </si>
  <si>
    <t>isIntraFreqReselection</t>
  </si>
  <si>
    <t>csgIndication</t>
  </si>
  <si>
    <t>selQrxLevMin</t>
  </si>
  <si>
    <t>qrxLevMinOfst</t>
  </si>
  <si>
    <t>intraPmax</t>
  </si>
  <si>
    <t>intraPmaxOffset</t>
  </si>
  <si>
    <t>acBarringForEmergency</t>
  </si>
  <si>
    <t>acBarringFactor</t>
  </si>
  <si>
    <t>acBarringTime</t>
  </si>
  <si>
    <t>acBarringForSpecialAC</t>
  </si>
  <si>
    <t>acBarringFactorOrig</t>
  </si>
  <si>
    <t>acBarringTimeOrig</t>
  </si>
  <si>
    <t>acBarringForSpecialACtOrig</t>
  </si>
  <si>
    <t>qhyst</t>
  </si>
  <si>
    <t>tEvaluation</t>
  </si>
  <si>
    <t>tCrMaxHyst</t>
  </si>
  <si>
    <t>nCellChangeHigh</t>
  </si>
  <si>
    <t>nCellChangeMedium</t>
  </si>
  <si>
    <t>qHystSFMedium</t>
  </si>
  <si>
    <t>qHystSFHigh</t>
  </si>
  <si>
    <t>sNintraSrchPre</t>
  </si>
  <si>
    <t>snonintrasearch</t>
  </si>
  <si>
    <t>threshSvrLow</t>
  </si>
  <si>
    <t>iIntraPmax</t>
  </si>
  <si>
    <t>iIntraPmaxOffset</t>
  </si>
  <si>
    <t>cellReselectionPriority</t>
  </si>
  <si>
    <t>intraQrxLevMin</t>
  </si>
  <si>
    <t>intraSearch</t>
  </si>
  <si>
    <t>tReselectionIntraEUTRA</t>
  </si>
  <si>
    <t>intraPresenceAntPort1</t>
  </si>
  <si>
    <t>sfIntraMedium</t>
  </si>
  <si>
    <t>sfIntraHigh</t>
  </si>
  <si>
    <t>eutranRslPara_eMTCInterThreshXLowQ</t>
  </si>
  <si>
    <t>eutranRslPara_eMTCInterThreshXHighQ</t>
  </si>
  <si>
    <t>eutranRslPara_eMTCInterFreqQqualMin</t>
  </si>
  <si>
    <t>eutranRslPara_eMTCQOffsetFreq</t>
  </si>
  <si>
    <t>eutranRslPara_eMTCInterReselPrio</t>
  </si>
  <si>
    <t>eutranRslPara_eMTCInterThrdXLow</t>
  </si>
  <si>
    <t>eutranRslPara_eMTCInterThrdXHigh</t>
  </si>
  <si>
    <t>eutranRslPara_eMTCtRslInterEutra</t>
  </si>
  <si>
    <t>eutranRslPara_eMTCInterQrxLevMin</t>
  </si>
  <si>
    <t>eutranRslPara_interFreqMeasPerformance</t>
  </si>
  <si>
    <t>eutranRslPara_freqBandInd8</t>
  </si>
  <si>
    <t>eutranRslPara_freqBandInd7</t>
  </si>
  <si>
    <t>eutranRslPara_freqBandInd6</t>
  </si>
  <si>
    <t>eutranRslPara_freqBandInd5</t>
  </si>
  <si>
    <t>eutranRslPara_freqBandInd4</t>
  </si>
  <si>
    <t>eutranRslPara_freqBandInd3</t>
  </si>
  <si>
    <t>eutranRslPara_freqBandInd2</t>
  </si>
  <si>
    <t>eutranRslPara_freqBandInd1</t>
  </si>
  <si>
    <t>eutranRslPara_interThreshXLowQ</t>
  </si>
  <si>
    <t>eutranRslPara_interThreshXHighQ</t>
  </si>
  <si>
    <t>eutranRslPara_interFreqQqualMin</t>
  </si>
  <si>
    <t>eutranRslPara_qOffsetFreq</t>
  </si>
  <si>
    <t>eutranRslPara_interReselPrio</t>
  </si>
  <si>
    <t>eutranRslPara_interThrdXLow</t>
  </si>
  <si>
    <t>eutranRslPara_interThrdXHigh</t>
  </si>
  <si>
    <t>eutranRslPara_sfInterHigh</t>
  </si>
  <si>
    <t>eutranRslPara_sfInterMedium</t>
  </si>
  <si>
    <t>eutranRslPara_interPresenceAntPort1</t>
  </si>
  <si>
    <t>eutranRslPara_tReselectionInterEUTRA</t>
  </si>
  <si>
    <t>eutranRslPara_interPmax</t>
  </si>
  <si>
    <t>eutranRslPara_interQrxLevMin</t>
  </si>
  <si>
    <t>eutranRslPara_interCarriFreq</t>
  </si>
  <si>
    <t>eutranRslPara_freqBandInd</t>
  </si>
  <si>
    <t>eutranRslPara_StructIndex</t>
  </si>
  <si>
    <t>interFreqNumExt</t>
  </si>
  <si>
    <t>eutranRslParaExt_eMTCInterThreshXLowQExt</t>
  </si>
  <si>
    <t>eutranRslParaExt_eMTCInterReselPrioExt</t>
  </si>
  <si>
    <t>eutranRslParaExt_eMTCQOffsetFreqExt</t>
  </si>
  <si>
    <t>eutranRslParaExt_eMTCInterThreshXHighQExt</t>
  </si>
  <si>
    <t>eutranRslParaExt_eMTCInterFreqQqualMinExt</t>
  </si>
  <si>
    <t>eutranRslParaExt_eMTCInterThrdXHighExt</t>
  </si>
  <si>
    <t>eutranRslParaExt_eMTCInterThrdXLowExt</t>
  </si>
  <si>
    <t>eutranRslParaExt_eMTCtRslInterEutraExt</t>
  </si>
  <si>
    <t>eutranRslParaExt_eMTCInterQrxLevMinExt</t>
  </si>
  <si>
    <t>eutranRslParaExt_interFreqMeasPerfExt</t>
  </si>
  <si>
    <t>eutranRslParaExt_freqBandIndExt8</t>
  </si>
  <si>
    <t>eutranRslParaExt_freqBandIndExt7</t>
  </si>
  <si>
    <t>eutranRslParaExt_freqBandIndExt6</t>
  </si>
  <si>
    <t>eutranRslParaExt_freqBandIndExt5</t>
  </si>
  <si>
    <t>eutranRslParaExt_freqBandIndExt4</t>
  </si>
  <si>
    <t>eutranRslParaExt_freqBandIndExt3</t>
  </si>
  <si>
    <t>eutranRslParaExt_freqBandIndExt2</t>
  </si>
  <si>
    <t>eutranRslParaExt_freqBandIndExt1</t>
  </si>
  <si>
    <t>eutranRslParaExt_interThreshXLowQExt</t>
  </si>
  <si>
    <t>eutranRslParaExt_interThreshXHighQExt</t>
  </si>
  <si>
    <t>eutranRslParaExt_interFreqQqualMinExt</t>
  </si>
  <si>
    <t>eutranRslParaExt_qOffsetFreqExt</t>
  </si>
  <si>
    <t>eutranRslParaExt_interReselPrioExt</t>
  </si>
  <si>
    <t>eutranRslParaExt_interThrdXLowExt</t>
  </si>
  <si>
    <t>eutranRslParaExt_interThrdXHighExt</t>
  </si>
  <si>
    <t>eutranRslParaExt_sfInterHighExt</t>
  </si>
  <si>
    <t>eutranRslParaExt_sfInterMediumExt</t>
  </si>
  <si>
    <t>eutranRslParaExt_interPresenceAntPort1Ext</t>
  </si>
  <si>
    <t>eutranRslParaExt_tReselInterEUTRAExt</t>
  </si>
  <si>
    <t>eutranRslParaExt_interPmaxExt</t>
  </si>
  <si>
    <t>eutranRslParaExt_interQrxLevMinExt</t>
  </si>
  <si>
    <t>eutranRslParaExt_interCarriFreqExt</t>
  </si>
  <si>
    <t>eutranRslParaExt_freqBandIndExt</t>
  </si>
  <si>
    <t>eutranRslParaExt_StructIndex</t>
  </si>
  <si>
    <t>cellSelQqualMin</t>
  </si>
  <si>
    <t>qQualminoffset</t>
  </si>
  <si>
    <t>voiceBarringFactor</t>
  </si>
  <si>
    <t>voiceBarringTime</t>
  </si>
  <si>
    <t>voiceBarForSpecAC</t>
  </si>
  <si>
    <t>videoBarringFactor</t>
  </si>
  <si>
    <t>videoBarringTime</t>
  </si>
  <si>
    <t>videoBarForSpecAC</t>
  </si>
  <si>
    <t>sIntraSrchQ</t>
  </si>
  <si>
    <t>sNintraSrchQ</t>
  </si>
  <si>
    <t>intraFreqQqualMin</t>
  </si>
  <si>
    <t>threshSrvLowQ</t>
  </si>
  <si>
    <t>cellReselPrioBaseSpid</t>
  </si>
  <si>
    <t>sIntraSearch</t>
  </si>
  <si>
    <t>r9SIntraSrchP</t>
  </si>
  <si>
    <t>r9SNintraSrchP</t>
  </si>
  <si>
    <t>threshSrvLowQSwitch</t>
  </si>
  <si>
    <t>reselParaBaseSpeedFlag</t>
  </si>
  <si>
    <t>csfbBarringFactor</t>
  </si>
  <si>
    <t>csfbBarringTime</t>
  </si>
  <si>
    <t>csfbBarForSpecAC</t>
  </si>
  <si>
    <t>eutranRslInterFreq_freqBandInd8</t>
  </si>
  <si>
    <t>eutranRslInterFreq_freqBandInd7</t>
  </si>
  <si>
    <t>eutranRslInterFreq_freqBandInd6</t>
  </si>
  <si>
    <t>eutranRslInterFreq_freqBandInd5</t>
  </si>
  <si>
    <t>eutranRslInterFreq_freqBandInd4</t>
  </si>
  <si>
    <t>eutranRslInterFreq_freqBandInd3</t>
  </si>
  <si>
    <t>eutranRslInterFreq_freqBandInd2</t>
  </si>
  <si>
    <t>eutranRslInterFreq_freqBandInd1</t>
  </si>
  <si>
    <t>eutranRslInterFreq_StructIndex</t>
  </si>
  <si>
    <t>acBarWorkMode</t>
  </si>
  <si>
    <t>acFactorAdjustThreshold</t>
  </si>
  <si>
    <t>acFactorDownwardStep</t>
  </si>
  <si>
    <t>acAdjustHysteresis</t>
  </si>
  <si>
    <t>freqBandPriSwch</t>
  </si>
  <si>
    <t>freqBandPriInd</t>
  </si>
  <si>
    <t>voiceServiceCauseIndSwch</t>
  </si>
  <si>
    <t>acbPengdingWin</t>
  </si>
  <si>
    <t>eMTCSelQrxLevMin</t>
  </si>
  <si>
    <t>eMTCQrxLevMinOfst</t>
  </si>
  <si>
    <t>eMTCQhyst</t>
  </si>
  <si>
    <t>eMTCSNintraSrchPre</t>
  </si>
  <si>
    <t>eMTCSNintraSrch</t>
  </si>
  <si>
    <t>eMTCThreshSvrLow</t>
  </si>
  <si>
    <t>eMTCIntraReselPrio</t>
  </si>
  <si>
    <t>eMTCIntraQrxLevMin</t>
  </si>
  <si>
    <t>eMTCSIntraSrchPre</t>
  </si>
  <si>
    <t>eMTCSIntraSrch</t>
  </si>
  <si>
    <t>eMTCtRslIntraEutra</t>
  </si>
  <si>
    <t>eMTCCellSelQqualMin</t>
  </si>
  <si>
    <t>eMTCQqualminoffset</t>
  </si>
  <si>
    <t>eMTCSIntraSrchQ</t>
  </si>
  <si>
    <t>eMTCSNintraSrchQ</t>
  </si>
  <si>
    <t>eMTCIntraFreqQqualMin</t>
  </si>
  <si>
    <t>eMTCThreshSrvLowQ</t>
  </si>
  <si>
    <t>eMTCR9SIntraSrchP</t>
  </si>
  <si>
    <t>eMTCR9SNintraSrchP</t>
  </si>
  <si>
    <t>eMTCThreshSrvLowQSwitch</t>
  </si>
  <si>
    <t>videoServiceCauseIndSwch</t>
  </si>
  <si>
    <t>aCBPendingWin</t>
  </si>
  <si>
    <t>E-UTRAN Cell Reselection ID</t>
  </si>
  <si>
    <t>Cell Barred</t>
  </si>
  <si>
    <t>Whether HO is Allowed when the Cell is Barred</t>
  </si>
  <si>
    <t>Cell Policy Shutdown Timer Length</t>
  </si>
  <si>
    <t>Intra-Frequency Cell Reselection Indication</t>
  </si>
  <si>
    <t>Enable Access to CSG Cell</t>
  </si>
  <si>
    <t>Minimum Receiving Level(RSRP) During Cell Selection (dBm)</t>
  </si>
  <si>
    <t>Minimum Receiving Level(RSRP) Offset During Cell Selection (dB)</t>
  </si>
  <si>
    <t>Maximum UE Transmission Power (dBm)</t>
  </si>
  <si>
    <t>Maximum UE Transmission Power Offset (dBm)</t>
  </si>
  <si>
    <t>Urgent Call Access Parameters</t>
  </si>
  <si>
    <t>Probability Factor of Signaling Access</t>
  </si>
  <si>
    <t>Signaling Access-Deny Time (s)</t>
  </si>
  <si>
    <t>Access Parameters of Signaling Access Level</t>
  </si>
  <si>
    <t>Probability Factor of Call Access</t>
  </si>
  <si>
    <t>Call Access-Deny Time (s)</t>
  </si>
  <si>
    <t>Access Parameters of Call Access Level</t>
  </si>
  <si>
    <t>Reselection Hysteresis of Serving Cell (dB)</t>
  </si>
  <si>
    <t>Time Window Length in Deciding Medium/High-Speed Movement Status (s)</t>
  </si>
  <si>
    <t>Leaving Duration of Medium/High-Speed Movement Status (s)</t>
  </si>
  <si>
    <t>Cell Reselection Times in High-Speed Movement Status</t>
  </si>
  <si>
    <t>Cell Reselection Times in Medium-Speed Movement Status</t>
  </si>
  <si>
    <t>Additional Hysteresis in Medium-Speed Movement Status (dB)</t>
  </si>
  <si>
    <t>Additional Hysteresis in High-Speed Movement Status (dB)</t>
  </si>
  <si>
    <t>Whether Configure Snonintrasearch Parameters</t>
  </si>
  <si>
    <t>Decision Threshold of Same/Lower Priority RSRP Measurement (dB)</t>
  </si>
  <si>
    <t>Lower Threshold of Serving Carrier (dB)</t>
  </si>
  <si>
    <t>Maximum UE Transmission Power of Intra-Frequency Reselection (dBm)</t>
  </si>
  <si>
    <t>Maximum UE Transmission Power of Intra-Frequency Reselection Offset (dBm)</t>
  </si>
  <si>
    <t>Reselection Priority of Intra-Frequency Cell</t>
  </si>
  <si>
    <t>Minimum Receiving Level of Intra-Frequency Cell Reselection (dBm)</t>
  </si>
  <si>
    <t>Whether Configure Intra-Frequency RSRP Threshold</t>
  </si>
  <si>
    <t>Reselection Decision Timer Duration of Intra-Frequency Cell (s)</t>
  </si>
  <si>
    <t>Indicator for Intra-Frequency Linked Cell to Use Antenna Port 1</t>
  </si>
  <si>
    <t>Time Scale Factor for Intra-Frequency Cell in Medium-Speed Status</t>
  </si>
  <si>
    <t>Time Scale Factor for Intra-Frequency Cell in High-Speed Status</t>
  </si>
  <si>
    <t>RSRQ Threshold for Reselecting to Inter-Frequency Low-Priority Cells for eMTC UEs</t>
  </si>
  <si>
    <t>RSRQ Threshold for Reselecting to Inter-Frequency High-Priority Cells for eMTC UEs</t>
  </si>
  <si>
    <t>Minimum Inter-Frequency RSRQ for eMTC UEs in Normal Coverage Scenarios</t>
  </si>
  <si>
    <t>Inter-Frequency Offset for eMTC UEs</t>
  </si>
  <si>
    <t>Inter-Frequency Cell Reselection Priority for eMTC UEs</t>
  </si>
  <si>
    <t>Low RSRP Threshold for Reselecting to Inter-Frequency Low-Priority Cells for eMTC UEs (dB)</t>
  </si>
  <si>
    <t>High RSRP Threshold for Reselecting to Inter-Frequency High-Priority Cells for eMTC UEs (dB)</t>
  </si>
  <si>
    <t>Duration for Inter-Frequency Cell Reselection for eMTC UEs in Normal Coverage Scenarios (s)</t>
  </si>
  <si>
    <t>Minimum Receiving Level (RSRP) During Inter-Frequency Cell Reselection for eMTC UEs in Normal Coverage Scenarios (dBm)</t>
  </si>
  <si>
    <t>Measure Performance Configuration of The Inter-Frequency</t>
  </si>
  <si>
    <t>Equivalent Frequency Band Indicator  8</t>
  </si>
  <si>
    <t>Equivalent Frequency Band Indicator  7</t>
  </si>
  <si>
    <t>Equivalent Frequency Band Indicator  6</t>
  </si>
  <si>
    <t>Equivalent Frequency Band Indicator 5</t>
  </si>
  <si>
    <t>Equivalent Frequency Band Indicator  4</t>
  </si>
  <si>
    <t>Equivalent Frequency Band Indicator  3</t>
  </si>
  <si>
    <t>Equivalent Frequency Band Indicator  2</t>
  </si>
  <si>
    <t>Equivalent Frequency Band Indicator  1</t>
  </si>
  <si>
    <t>RSRQ Threshold for Reselecting to Inter-Frequency Low Priority Cell</t>
  </si>
  <si>
    <t>RSRQ Threshold for Reselecting to Inter-Frequency High Priority Cell</t>
  </si>
  <si>
    <t>Minimum Value of Inter-Frequency RSRQ</t>
  </si>
  <si>
    <t>Inter-Frequency Cell Reselection Priority</t>
  </si>
  <si>
    <t>RSRP Threshold for Reselecting to Inter-Frequency Low Priority Cell (dB)</t>
  </si>
  <si>
    <t>RSRP Threshold for Reselecting to Inter-Frequency High Priority Cell (dB)</t>
  </si>
  <si>
    <t>Time Scale Factor for Inter-Frequency Reselection in High-Speed</t>
  </si>
  <si>
    <t>Time Scale Factor for Inter-Frequency Reselection in Medium-Speed</t>
  </si>
  <si>
    <t>Switch for Using Antenna Port 1 for Inter-Frequency Cell Reselection</t>
  </si>
  <si>
    <t>The Timer for Cell Reselection in Inter-Frequency (s)</t>
  </si>
  <si>
    <t>Maximum Transmit Power in Inter-Frequency Reselection (dBm)</t>
  </si>
  <si>
    <t>Minimum Received RSRP Level During Inter-Frequency Reselection (dBm)</t>
  </si>
  <si>
    <t>Frequency Band Indicator</t>
  </si>
  <si>
    <t>Extended inter-frequency number</t>
  </si>
  <si>
    <t>RSRQ Threshold for Reselecting to Inter-Frequency Low-Priority Cells for eMTC UEs (dB)</t>
  </si>
  <si>
    <t>RSRQ Threshold for Reselecting to Inter-Frequency High-Priority Cells for eMTC UEs (dB)</t>
  </si>
  <si>
    <t>Minimum Inter-Frequency RSRQ for eMTC UEs in Normal Coverage Scenarios (dB)</t>
  </si>
  <si>
    <t>RSRQ Threshold for Reselecting to Inter-Frequency Low Priority Cell (dB)</t>
  </si>
  <si>
    <t>RSRQ Threshold for Reselecting to Inter-Frequency High Priority Cell (dB)</t>
  </si>
  <si>
    <t>Minimum Value of Inter-Frequency RSRQ (dB)</t>
  </si>
  <si>
    <t>Minimum receiving level(RSRP) during inter-frequency reselection (dBm)</t>
  </si>
  <si>
    <t>Additional Neighbor Inter-Frequency (MHz) (MHZ)</t>
  </si>
  <si>
    <t>Minimum Receiving Level(RSRQ) During Cell Selection (dB)</t>
  </si>
  <si>
    <t>Minimum Receiving Level(RSRQ) Offset During Cell Selection</t>
  </si>
  <si>
    <t>Voice Access-Deny Factor of Multimedia Call</t>
  </si>
  <si>
    <t>Voice Access-Deny Time of Multimedia Call (s)</t>
  </si>
  <si>
    <t>Voice Access Level of Multimedia Call</t>
  </si>
  <si>
    <t>Video Access-Deny Factor of Multimedia Call</t>
  </si>
  <si>
    <t>Video Access-Deny Time of Multimedia Call (s)</t>
  </si>
  <si>
    <t>Video Access Level of Multimedia Call</t>
  </si>
  <si>
    <t>Intra-Frequency Decision RSRQ Threshold (dB)</t>
  </si>
  <si>
    <t>Decision Threshold of Same/Lower Priority RSRQ Measurement (dB)</t>
  </si>
  <si>
    <t>Minimum Value of Intra-Frequency RSRQ</t>
  </si>
  <si>
    <t>RSRQ Threshold (in dB) of the Serving Cell When Reselecting Towards a Lower Priority RAT/ Frequency</t>
  </si>
  <si>
    <t>Cell Reselection Priority Base SPID</t>
  </si>
  <si>
    <t>RSRP Decision Threshold of Intra-Frequency Measurement (dB)</t>
  </si>
  <si>
    <t>Srxlev (RSRP) Threshold of Intra-Frequency Measurement for Cell Re-Selection (dB)</t>
  </si>
  <si>
    <t>Srxlev (RSRP) Threshold of Inter-Frequency Measurement for Cell Re-Selection (dB)</t>
  </si>
  <si>
    <t>Switch for Threshold (in dB) of the Serving Cell When Reselecting Towards a Lower Priority RAT/ Frequency RSRQ (Release 9)</t>
  </si>
  <si>
    <t>Speed State Reselection Parameter Configuration Flag</t>
  </si>
  <si>
    <t>Barring Factor of CSFB</t>
  </si>
  <si>
    <t>Access-Deny Time of CSFB (s)</t>
  </si>
  <si>
    <t>Access Level of CSFB</t>
  </si>
  <si>
    <t>AC Barring Working Mode</t>
  </si>
  <si>
    <t>Hardware Threshold for The Dynamic Adjustment of AC-Barring Factors (%)</t>
  </si>
  <si>
    <t>Downward Adjustment Step for AC-Barring Factor</t>
  </si>
  <si>
    <t>Hardware Hysteresis for The Dynamic Adjustment of AC-Barring Factors (%)</t>
  </si>
  <si>
    <t>Switch of Frequency Band Priority Indicate</t>
  </si>
  <si>
    <t>Frequency Band Priority Indicate</t>
  </si>
  <si>
    <t>Switch of Report RRC Connection Cause Value of Voice Service</t>
  </si>
  <si>
    <t>The Suspending Duration After The Last Adjustment of AC Barring Parameter (s)</t>
  </si>
  <si>
    <t>Minimum Receiving Level (RSRP) During Cell Selection for eMTC UEs in Normal Coverage Scenarios (dBm)</t>
  </si>
  <si>
    <t>Minimum Receiving Level (RSRP) Offset During Cell Selection for eMTC UEs (dB)</t>
  </si>
  <si>
    <t>Reselection Hysteresis of the Serving Cell for eMTC UEs (dB)</t>
  </si>
  <si>
    <t>Whether to Configure the Snonintrasearch Parameter</t>
  </si>
  <si>
    <t>Decision Threshold of Same/Lower-Priority RSRP Measurement for eMTC UEs (dB)</t>
  </si>
  <si>
    <t>Lower Threshold of the Serving Carrier for eMTC UEs (dB)</t>
  </si>
  <si>
    <t>Priority of Intra-Frequency eMTC Cell Reselection</t>
  </si>
  <si>
    <t>Minimum Receiving Level of Intra-Frequency Cell Reselection for eMTC UEs in Normal Coverage Scenarios (dBm)</t>
  </si>
  <si>
    <t>Whether to Configure the Intra-Frequency RSRP Threshold for eMTC UEs</t>
  </si>
  <si>
    <t>Decision Threshold of Intra-Frequency RSRP Measurement for eMTC UEs (dB)</t>
  </si>
  <si>
    <t>Duration for Intra-Frequency Cell Reselection for eMTC UEs in Normal Coverage Scenarios (s)</t>
  </si>
  <si>
    <t>Minimum Receiving Level (RSRQ) During Cell Selection for eMTC UEs in Normal Coverage Scenarios (dB)</t>
  </si>
  <si>
    <t>Minimum Receiving Level (RSRQ) Offset During Cell Selection for eMTC UEs</t>
  </si>
  <si>
    <t>Decision Threshold of Intra-Frequency RSRQ Measurement for eMTC UEs (dB)</t>
  </si>
  <si>
    <t>Decision Threshold of Same/Lower-Priority RSRQ Measurement for eMTC UEs (dB)</t>
  </si>
  <si>
    <t>Minimum Intra-Frequency RSRQ for eMTC in Normal Coverage Scenarios</t>
  </si>
  <si>
    <t>RSRQ Threshold of the Serving Cell for eMTC UEs to Be Reselected to a Low-Priority RAT/Frequency</t>
  </si>
  <si>
    <t>RSRP Threshold of Intra-Frequency Measurement for eMTC Cell Reselection (dB)</t>
  </si>
  <si>
    <t>RSRP Threshold of Inter-Frequency Measurement for eMTC Cell Reselection (dB)</t>
  </si>
  <si>
    <t>Switch for Configuring the RSRQ Threshold of the Serving Cell for eMTC UEs to Be Reselected to a Low-Priority Frequency</t>
  </si>
  <si>
    <t>Switch of Report RRC Connection Cause Value of Video Service</t>
  </si>
  <si>
    <t>The Suspending Duration After the Last Adjustment of AC Barring Parameter. (s)</t>
  </si>
  <si>
    <t>long:0:Barred,1:Not Barred;default:1</t>
  </si>
  <si>
    <t>long:0:Barred,1:Not Barred;default:0</t>
  </si>
  <si>
    <t>long:0:0s,1:1min,2:5min,3:10min,4:30min,5:1hour,6:4hour,7:16hour,8:Reserved;default:2</t>
  </si>
  <si>
    <t>long:0:Allowed,1:Not Allowed;default:0</t>
  </si>
  <si>
    <t>long:[-140~-44];default:-120</t>
  </si>
  <si>
    <t>long:[0~16];default:2</t>
  </si>
  <si>
    <t>long:[0~4];default:4</t>
  </si>
  <si>
    <t>long:0:0,1:0.05,2:0.1,3:0.15,4:0.2,5:0.25,6:0.3,7:0.4,8:0.5,9:0.6,10:0.7,11:0.75,12:0.8,13:0.85,14:0.9,15:0.95,16:1;default:16</t>
  </si>
  <si>
    <t>long:0:4,1:8,2:16,3:32,4:64,5:128,6:256,7:512;default:0</t>
  </si>
  <si>
    <t>long[5]:0:No,1:Yes;default:0;0;0;0;0</t>
  </si>
  <si>
    <t>long:0:0,1:1,2:2,3:3,4:4,5:5,6:6,7:8,8:10,9:12,10:14,11:16,12:18,13:20,14:22,15:24;default:4</t>
  </si>
  <si>
    <t>long:0:30,1:60,2:120,3:180,4:240;default:2</t>
  </si>
  <si>
    <t>long:0:30,1:60,2:120,3:180,4:240;default:3</t>
  </si>
  <si>
    <t>long:[1~16];default:6</t>
  </si>
  <si>
    <t>long:0:-6,1:-4,2:-2,3:0;default:3</t>
  </si>
  <si>
    <t>long:0:-6,1:-4,2:-2,3:0;default:2</t>
  </si>
  <si>
    <t>long:[0~62];default:50</t>
  </si>
  <si>
    <t>long:[0~62];default:6</t>
  </si>
  <si>
    <t>long:[0~7];default:7</t>
  </si>
  <si>
    <t>long:[0~7];default:1</t>
  </si>
  <si>
    <t>long:0:0.25,1:0.5,2:0.75,3:1;default:2</t>
  </si>
  <si>
    <t>long:0:0.25,1:0.5,2:0.75,3:1;default:1</t>
  </si>
  <si>
    <t>long:[0~8];default:0</t>
  </si>
  <si>
    <t>long[8]:[0~31];default:6</t>
  </si>
  <si>
    <t>long[8]:[0~31];default:5</t>
  </si>
  <si>
    <t>long[8]:[-34~-3];default:-19</t>
  </si>
  <si>
    <t>long[8]:0:-24dB,1:-22dB,2:-20dB,3:-18dB,4:-16dB,5:-14dB,6:-12dB,7:-10dB,8:-8dB,9:-6dB,10:-5dB,11:-4dB,12:-3dB,13:-2dB,14:-1dB,15:0dB,16:1dB,17:2dB,18:3dB,19:4dB,20:5dB,21:6dB,22:8dB,23:10dB,24:12dB,25:14dB,26:16dB,27:18dB,28:20dB,29:22dB,30:24dB;default:15</t>
  </si>
  <si>
    <t>long[8]:[0~7];default:7</t>
  </si>
  <si>
    <t>long[8]:[0~62];default:10</t>
  </si>
  <si>
    <t>long[8]:[0~62];default:8</t>
  </si>
  <si>
    <t>long[8]:[0~7];default:1</t>
  </si>
  <si>
    <t>long[8]:[-140~-44];default:-120</t>
  </si>
  <si>
    <t>long[8]:0:Normal,1:Reduced;default:0</t>
  </si>
  <si>
    <t>long[8]:[0~5],[7~14],[17~28],[30~64];default:0</t>
  </si>
  <si>
    <t>long[8]:0:-24,1:-22,2:-20,3:-18,4:-16,5:-14,6:-12,7:-10,8:-8,9:-6,10:-5,11:-4,12:-3,13:-2,14:-1,15:0,16:1,17:2,18:3,19:4,20:5,21:6,22:8,23:10,24:12,25:14,26:16,27:18,28:20,29:22,30:24;default:15</t>
  </si>
  <si>
    <t>long[8]:0:0.25,1:0.5,2:0.75,3:1;default:1</t>
  </si>
  <si>
    <t>long[8]:0:0.25,1:0.5,2:0.75,3:1;default:2</t>
  </si>
  <si>
    <t>long[8]:0:No,1:Yes;default:1</t>
  </si>
  <si>
    <t>long[8]:[-30~33];default:23</t>
  </si>
  <si>
    <t>double[8]:{freqBandInd==1}[2110..2170] step 0.1,{freqBandInd==2}[1930..1990] step 0.1,{freqBandInd==3}[1805..1880] step 0.1,{freqBandInd==4}[2110..2155] step 0.1,{freqBandInd==5}[869..894] step 0.1,{freqBandInd==7}[2620..2690] step 0.1,{freqBandInd==8}[925..960] step 0.1,{freqBandInd==9}[1844.9..1879.9] step 0.1,{freqBandInd==10}[2110..2170] step 0.1,{freqBandInd==11}[1475.9..1500.9] step 0.1,{freqBandInd==12}[728..746] step 0.1,{freqBandInd==13}[746..756] step 0.1,{freqBandInd==14}[758..768] step 0.1,{freqBandInd==17}[734..746] step 0.1,{freqBandInd==18}[860..875] step 0.1,{freqBandInd==19}[875..890] step 0.1,{freqBandInd==20}[791..821] step 0.1,{freqBandInd==21}[1495.9..1510.9] step 0.1,{freqBandInd==22}[3510..3590] step 0.1,{freqBandInd==23}[2180..2200] step 0.1,{freqBandInd==24}[1525..1559] step 0.1,{freqBandInd==25}[1930..1995] step 0.1,{freqBandInd==26}[859..894] step 0.1,{freqBandInd==27}[852..869] step 0.1,{freqBandInd==28}[758..803] step 0.1,{freqBandInd==30}[380..430] step 0.1,{freqBandInd==31}[460..467.5] step 0.1,{freqBandInd==32}[1452..1496] step 0.1,{freqBandInd==33}[1900..1920] step 0.1,{freqBandInd==34}[2010..2025] step 0.1,{freqBandInd==35}[1850..1910] step 0.1,{freqBandInd==36}[1930..1990] step 0.1,{freqBandInd==37}[1910..1930] step 0.1,{freqBandInd==38}[2570..2620] step 0.1,{freqBandInd==39}[1880..1920] step 0.1,{freqBandInd==40}[2300..2400] step 0.1,{freqBandInd==41}[2496..2690] step 0.1,{freqBandInd==42}[3400..3600] step 0.1,{freqBandInd==43}[3600..3800] step 0.1,{freqBandInd==44}[0..6000] step 0.1,{freqBandInd==45}[0..6000] step 0.1,{freqBandInd==46}[0..6000] step 0.1,{freqBandInd==47}[0..6000] step 0.1,{freqBandInd==48}[0..6000] step 0.1,{freqBandInd==49}[0..6000] step 0.1,{freqBandInd==50}[0..6000] step 0.1,{freqBandInd==51}[0..6000] step 0.1,{freqBandInd==52}[0..6000] step 0.1,{freqBandInd==53}[0..6000] step 0.1,{freqBandInd==54}[0..6000] step 0.1,{freqBandInd==55}[0..6000] step 0.1,{freqBandInd==56}[0..6000] step 0.1,{freqBandInd==57}[0..6000] step 0.1,{freqBandInd==58}[0..6000] step 0.1,{freqBandInd==59}[0..6000] step 0.1,{freqBandInd==60}[0..6000] step 0.1,{freqBandInd==61}[0..6000] step 0.1,{freqBandInd==62}[0..6000] step 0.1,{freqBandInd==63}[0..6000] step 0.1,{freqBandInd==64}[0..6000] step 0.1,{freqBandInd==101}[1035..1057] step 0.1;default:{freqBandInd==1}[2120],{freqBandInd==2}[1940],{freqBandInd==3}[1815],{freqBandInd==4}[2120],{freqBandInd==5}[879],{freqBandInd==7}[2630],{freqBandInd==8}[935],{freqBandInd==9}[1854.9],{freqBandInd==10}[2120],{freqBandInd==11}[1485.9],{freqBandInd==12}[738],{freqBandInd==13}[756],{freqBandInd==14}[768],{freqBandInd==17}[744],{freqBandInd==18}[870],{freqBandInd==19}[885],{freqBandInd==20}[801],{freqBandInd==21}[1505.9],{freqBandInd==22}[3520],{freqBandInd==23}[2190],{freqBandInd==24}[1535],{freqBandInd==25}[1940],{freqBandInd==26}[869],{freqBandInd==27}[862],{freqBandInd==28}[768],{freqBandInd==30}[390],{freqBandInd==31}[465],{freqBandInd==32}[1462],{freqBandInd==33}[1910],{freqBandInd==34}[2020],{freqBandInd==35}[1860],{freqBandInd==36}[1940],{freqBandInd==37}[1920],{freqBandInd==38}[2575],{freqBandInd==39}[1890],{freqBandInd==40}[2320],{freqBandInd==41}[2506],{freqBandInd==42}[3410],{freqBandInd==43}[3610],{freqBandInd==44}[0],{freqBandInd==45}[0],{freqBandInd==46}[0],{freqBandInd==47}[0],{freqBandInd==48}[0],{freqBandInd==49}[0],{freqBandInd==50}[0],{freqBandInd==51}[0],{freqBandInd==52}[0],{freqBandInd==53}[0],{freqBandInd==54}[0],{freqBandInd==55}[0],{freqBandInd==56}[0],{freqBandInd==57}[0],{freqBandInd==58}[0],{freqBandInd==59}[0],{freqBandInd==60}[0],{freqBandInd==61}[0],{freqBandInd==62}[0],{freqBandInd==63}[0],{freqBandInd==64}[0],{freqBandInd==101}[1047]</t>
  </si>
  <si>
    <t>long[8]:[1~5],[7~14],[17~28],[30~64],[101~101];default:1</t>
  </si>
  <si>
    <t>double[8]:{freqBandIndExt==1}[2110..2170] step 0.1,{freqBandIndExt==2}[1930..1990] step 0.1,{freqBandIndExt==3}[1805..1880] step 0.1,{freqBandIndExt==4}[2110..2155] step 0.1,{freqBandIndExt==5}[869..894] step 0.1,{freqBandIndExt==7}[2620..2690] step 0.1,{freqBandIndExt==8}[925..960] step 0.1,{freqBandIndExt==9}[1844.9..1879.9] step 0.1,{freqBandIndExt==10}[2110..2170] step 0.1,{freqBandIndExt==11}[1475.9..1500.9] step 0.1,{freqBandIndExt==12}[728..746] step 0.1,{freqBandIndExt==13}[746..756] step 0.1,{freqBandIndExt==14}[758..768] step 0.1,{freqBandIndExt==17}[734..746] step 0.1,{freqBandIndExt==18}[860..875] step 0.1,{freqBandIndExt==19}[875..890] step 0.1,{freqBandIndExt==20}[791..821] step 0.1,{freqBandIndExt==21}[1495.9..1510.9] step 0.1,{freqBandIndExt==22}[3510..3590] step 0.1,{freqBandIndExt==23}[2180..2200] step 0.1,{freqBandIndExt==24}[1525..1559] step 0.1,{freqBandIndExt==25}[1930..1995] step 0.1,{freqBandIndExt==26}[859..894] step 0.1,{freqBandIndExt==27}[852..869] step 0.1,{freqBandIndExt==28}[758..803] step 0.1,{freqBandIndExt==30}[380..430] step 0.1,{freqBandIndExt==31}[460..467.5] step 0.1,{freqBandIndExt==32}[1452..1496] step 0.1,{freqBandIndExt==33}[1900..1920] step 0.1,{freqBandIndExt==34}[2010..2025] step 0.1,{freqBandIndExt==35}[1850..1910] step 0.1,{freqBandIndExt==36}[1930..1990] step 0.1,{freqBandIndExt==37}[1910..1930] step 0.1,{freqBandIndExt==38}[2570..2620] step 0.1,{freqBandIndExt==39}[1880..1920] step 0.1,{freqBandIndExt==40}[2300..2400] step 0.1,{freqBandIndExt==41}[2496..2690] step 0.1,{freqBandIndExt==42}[3400..3600] step 0.1,{freqBandIndExt==43}[3600..3800] step 0.1,{freqBandIndExt==44}[0..6000] step 0.1,{freqBandIndExt==45}[0..6000] step 0.1,{freqBandIndExt==46}[0..6000] step 0.1,{freqBandIndExt==47}[0..6000] step 0.1,{freqBandIndExt==48}[0..6000] step 0.1,{freqBandIndExt==49}[0..6000] step 0.1,{freqBandIndExt==50}[0..6000] step 0.1,{freqBandIndExt==51}[0..6000] step 0.1,{freqBandIndExt==52}[0..6000] step 0.1,{freqBandIndExt==53}[0..6000] step 0.1,{freqBandIndExt==54}[0..6000] step 0.1,{freqBandIndExt==55}[0..6000] step 0.1,{freqBandIndExt==56}[0..6000] step 0.1,{freqBandIndExt==57}[0..6000] step 0.1,{freqBandIndExt==58}[0..6000] step 0.1,{freqBandIndExt==59}[0..6000] step 0.1,{freqBandIndExt==60}[0..6000] step 0.1,{freqBandIndExt==61}[0..6000] step 0.1,{freqBandIndExt==62}[0..6000] step 0.1,{freqBandIndExt==63}[0..6000] step 0.1,{freqBandIndExt==64}[0..6000] step 0.1,{freqBandIndExt==101}[1035..1057] step 0.1;default:{freqBandIndExt==1}[2120],{freqBandIndExt==2}[1940],{freqBandIndExt==3}[1815],{freqBandIndExt==4}[2120],{freqBandIndExt==5}[879],{freqBandIndExt==7}[2630],{freqBandIndExt==8}[935],{freqBandIndExt==9}[1854.9],{freqBandIndExt==10}[2120],{freqBandIndExt==11}[1485.9],{freqBandIndExt==12}[738],{freqBandIndExt==13}[756],{freqBandIndExt==14}[768],{freqBandIndExt==17}[744],{freqBandIndExt==18}[870],{freqBandIndExt==19}[885],{freqBandIndExt==20}[801],{freqBandIndExt==21}[1505.9],{freqBandIndExt==22}[3520],{freqBandIndExt==23}[2190],{freqBandIndExt==24}[1535],{freqBandIndExt==25}[1940],{freqBandIndExt==26}[869],{freqBandIndExt==27}[862],{freqBandIndExt==28}[768],{freqBandIndExt==30}[390],{freqBandIndExt==31}[465],{freqBandIndExt==32}[1462],{freqBandIndExt==33}[1910],{freqBandIndExt==34}[2020],{freqBandIndExt==35}[1860],{freqBandIndExt==36}[1940],{freqBandIndExt==37}[1920],{freqBandIndExt==38}[2575],{freqBandIndExt==39}[1890],{freqBandIndExt==40}[2320],{freqBandIndExt==41}[2506],{freqBandIndExt==42}[3410],{freqBandIndExt==43}[3610],{freqBandIndExt==44}[0],{freqBandIndExt==45}[0],{freqBandIndExt==46}[0],{freqBandIndExt==47}[0],{freqBandIndExt==48}[0],{freqBandIndExt==49}[0],{freqBandIndExt==50}[0],{freqBandIndExt==51}[0],{freqBandIndExt==52}[0],{freqBandIndExt==53}[0],{freqBandIndExt==54}[0],{freqBandIndExt==55}[0],{freqBandIndExt==56}[0],{freqBandIndExt==57}[0],{freqBandIndExt==58}[0],{freqBandIndExt==59}[0],{freqBandIndExt==60}[0],{freqBandIndExt==61}[0],{freqBandIndExt==62}[0],{freqBandIndExt==63}[0],{freqBandIndExt==64}[0],{freqBandIndExt==101}[1047]</t>
  </si>
  <si>
    <t>long:[-34~-3];default:-19</t>
  </si>
  <si>
    <t>long:[0~31];default:4</t>
  </si>
  <si>
    <t>long:[0~31];default:1</t>
  </si>
  <si>
    <t>long:[0~31];default:3</t>
  </si>
  <si>
    <t>long[3]:[0~7];default:7;4;1</t>
  </si>
  <si>
    <t>long:[0~62];default:60</t>
  </si>
  <si>
    <t>long:[0~63];default:0</t>
  </si>
  <si>
    <t>long:0:5,1:10,2:15,3:20,4:25,5:30,6:40,7:50,8:60,9:70,10:75,11:80,12:85,13:90,14:95,15:100;default:1</t>
  </si>
  <si>
    <t>The parameter is cell barred indicator If the cell barred indicator is set to 'barred', UEs are not permitted to select/re-select this cell, even for emergency calls</t>
  </si>
  <si>
    <t>When Cell Policy Shutdown Command is received from OMC, the timer is open.And if timer is time-out,the UEs in the cell will be moved out forcibly.</t>
  </si>
  <si>
    <t>The parameter indicates whether UE can reselect to intra-frequency cells when the highest ranked cell is barred, or treated as barred by the UE</t>
  </si>
  <si>
    <t>The parameter indicates whether UE can access in CSG cell</t>
  </si>
  <si>
    <t>The parameter indicates the minimum required received power level of the cell which satisfies the condition of being selected by UE Only the measured received power level of the cell is over Sel_Qrxlevmin can the cell be selected</t>
  </si>
  <si>
    <t>The parameter indicates the offset of the minimum required received power level of the cell which satisfies the condition of being selected or reselected by UE It will affect the minimum required received power level in the cell</t>
  </si>
  <si>
    <t>The parameter is Maximum allowed transmission power on an uplink carrier frequency in dBm.The UE transmit power on one serving cell shall not exceed the configured maximum UE output power of the serving cell determined by this value.</t>
  </si>
  <si>
    <t>Maximum UE Transmission Power Offset</t>
  </si>
  <si>
    <t>The parameter indicates whether users with  AC below 10 be barred to trigger an emergency call.If The parameter is set to false, all the user with AC0~9 can initialize emergency call.</t>
  </si>
  <si>
    <t>The parameter indicates the access probability for mobile originating signalling .If the random number drawn by the UE is lower than the parameter, access is allowed; Otherwise the access is barred. It means higher access probability as this field set to a big value, but lower access probability as this field set to a small value. In addition, when the parameter "Ac-barring factors' working mode" been configured in dynamic , this parameter means the minimum factor that the eNB can adjust downward to.</t>
  </si>
  <si>
    <t>The parameter indicates the mean access barring time of mobile originating signalling.If the value is big, it use more time to access signalling, otherwise little time  needed.</t>
  </si>
  <si>
    <t>The parameter indicates access class barring for AC 11-15 of mobile originating signalling The first/ leftmost bit is for AC 11, the second bit is for AC 12, and so on</t>
  </si>
  <si>
    <t>The parameter indicates the access probability for mobile originating callsIf the random number drawn by the UE is lower than the parameter, access is allowed Otherwise the access is barred. In addition, when the parameter "Ac-barring factors' working mode" been configured in dynamic , this parameter means the minimum factor that the eNB can adjust downward to.</t>
  </si>
  <si>
    <t>The parameter indicates the mean access barring time of mobile originating calls.</t>
  </si>
  <si>
    <t>The parameter indicates access class barring for AC 11-15 of mobile originating calls The first/ leftmost bit is for AC 11, the second bit is for AC 12, and so on</t>
  </si>
  <si>
    <t>The parameter indicates the hysteresis value for cells In cell-ranking criterion R of cell reselection, the R value of serving cell equals to the measured value plus the hysteresis value For detail description please refer to TS 36304</t>
  </si>
  <si>
    <t>The parameter indicates time windows for judging medium/high mobility state of UE If the number that  the cell performs reselection during time period T_Crmax exceeds NCR_H, UE will be considered in high mobility state If the number that the cell performs reselection during time period TCrmax exceeds NCR_M, UE will be considered in medium mobility state</t>
  </si>
  <si>
    <t>If criteria for high mobility state or medium mobility state are not detected in T_Crmaxhyst, it shall enter normal mobility state</t>
  </si>
  <si>
    <t>The parameter indicates threshold of cell reselection for judging high mobility state If number of cell reselections during time period TCrmax exceeds NCR_H, UE will be considered in high mobility state</t>
  </si>
  <si>
    <t>The parameter indicates threshold of cell reselection for judging medium mobility state If number of cell reselections during time period T_Crmax exceeds NCR_M, UE will be considered in medium mobility state</t>
  </si>
  <si>
    <t>The parameter indicates additional hysteresis applied in medium mobility state</t>
  </si>
  <si>
    <t>The parameter indicates additional hysteresis applied in high mobility state</t>
  </si>
  <si>
    <t>The parameter is a switch indicating whether S_nonintrasearch is configured or not If the value is False, UE always performs measurements of inter-RAT frequencies or inter-frequencies of equal or lower priority If the value is True, S_nonintrasearch is configured to UE, and UE judges whether to perform the measurements of inter-RAT frequencies or inter-frequencies of equal or lower priority For detail description please refers to TS 36304</t>
  </si>
  <si>
    <t>The parameter indicates the measurement triggering threshold for cell reselection (S_nonintrasearch) used by UE to judge whether inter-frequency/inter-RAT should be performed If the quality of serving cell exceeds S_nonintrasearch, UE may choose not to perform measurements of inter-RAT frequencies or inter-frequencies of equal or lower priority if the quality of serving cell is not larger than S_nonintrasearch, UE shall perform measurements of inter-RAT frequencies or inter-frequencies cells of equal or lower priority For detail description please refers to TS 36304</t>
  </si>
  <si>
    <t>The parameter indicates the threshold for cell reselection to a cell on a lower priority RAT or frequency There have 3 elements fulfilled for cell reselection criteria : (1) No cell of a higher priority RAT or frequency fulfills the criteria above (2) SServingCell &lt; ThresholdServing_Low and the SnonServingCell,x of a cell of a lower priority frequency RAT or frequency is greater than ThresholdX_Low (including inter-frequency and inter-RAT) during a time interval TreselectionRAT  (3) more than 1 second has elapsed since the UE camped on the current serving cell For detail description please refers to TS 36304</t>
  </si>
  <si>
    <t>Intra_Pmax is the most uplink usable transmitting power of UE of cell configured Intra_Pmax is used for the intra-frequency neighboring E-UTRA cell reselection If Intra_Pmax is absent, the maximum power according to the UE capability is used</t>
  </si>
  <si>
    <t>Maximum UE Transmission Power of Intra-Frequency Reselection Offset</t>
  </si>
  <si>
    <t>The parameter indicates intra-frequency cell reselection priority The less its value is, the lower its priority class is</t>
  </si>
  <si>
    <t>The parameter indicates the minimum required received power level of intra-frequency cell which satisfies the condition of being reselected by UE</t>
  </si>
  <si>
    <t>The parameter is a switch indicating whether S_intrasearch is configured or not If the value is False, S_intrasearch is not configured to UE, and UE performs the intra-frequency measurement periodically according to the period inicated by the parameter Treselections If the value is True, S_intrasearch is configured to UE, and UE judges whether to perform the intra-frequency measurement For detail description please refer to TS 36304</t>
  </si>
  <si>
    <t>The parameter indicates the intra-frequency cell reselection timerUE shall reselect the new cell of EUTRAN if the new intra-frequency cell is better ranked than the serving cell according to the cell-ranking criterion R during a time interval indicated by TreselectionIntraEUTRAN</t>
  </si>
  <si>
    <t>The parameter is used to indicate whether all the neighboring cells use Antenna Port 1 for intra-frequency cell reselection When set to TRUE, the UE may assume that at least two cell-specific antenna ports are used in all neighboring cells</t>
  </si>
  <si>
    <t>The parameter indicates scaling factor of reselection time applied in medium mobility state.The concerned mobility control related parameter "uctRslIntraEutra" is multiplied with "uctReselIntraSFM" if the UE is in Medium Mobility state.</t>
  </si>
  <si>
    <t>The parameter indicates scaling factor of reselection time applied in high mobility state.The concerned mobility control related parameter "uctRslIntraEutra" is multiplied with "uctReselIntraSFH" if the UE is in High Mobility state.</t>
  </si>
  <si>
    <t>This parameter indicates the low RSRQ threshold for cell reselection to a non-serving cell on a low-priority frequency. The cell reselection criteria are as follows: The conditions for cell reselection to a low-priority cell are as follows:(1) There is no high-priority carrier frequency or inter-RAT cells meeting the conditions of the reselection to high-priority carrier frequencies. (2) In the period specified by Treselection, SServingCell is less than ThresholdServing_LowQ and SnonServingCell,x of the low-priority cell is greater than InterThresholdX_LowQ. (3) The duration when the eMTC UE camps on the current serving cell is more than one second. For details, refer to TS 36.304.The parameter range is an actual value, equal to the value specified in TS 36.331.</t>
  </si>
  <si>
    <t>This parameter indicates the high RSRQ threshold for cell reselection to a non-serving cell on a high-priority frequency. The conditions for cell reselection to a high-priority cell are as follows:(1) In the period specified by Treselection, SnonservingCell,x of the high-priority cell is greater than InterThresholdX_HighQ. (2) The duration when the eMTC UE camps on the current serving cell is more than one second. The parameter range is an actual value, equal to the value specified in TS 36.331.</t>
  </si>
  <si>
    <t>This parameter sets the minimum required quality level for eMTC cell reselection in normal coverage scenarios.</t>
  </si>
  <si>
    <t>This parameter indicates the frequency offset of inter-frequency neighbor cells for eMTC cell reselection. In the cell-ranking criterion R, this parameter is used to calculate the R value of the inter-frequency neighbor cells with the same priority, Rn = Qmeas,n – Qoffset. In the case of inter-frequency: Qoffset is equal to Qoffsets,n plus Qoffsetfrequency. If Qoffsets,n is valid, Qoffset is equal to Qoffsetfrequency.</t>
  </si>
  <si>
    <t>This parameter indicates the priority? of ?inter-frequency eMTC ??cell reselection. A smaller parameter value indicates a lower reselection priority.</t>
  </si>
  <si>
    <t>This parameter indicates the low threshold for cell reselection to a non-serving cell on a low-priority frequency. The cell reselection criteria are as follows: The conditions for cell reselection to a low-priority cell are as follows:(1) There is no high-priority carrier frequency or inter-RAT cells meeting the conditions of the reselection to high-priority carrier frequencies. (2) In the period specified by Treselection, SServingCell is less than ThresholdServing_Low and SnonServingCell,x of the low-priority cell is greater than InterThresholdX_Low. (3) The duration when the eMTC UE camps on the current serving cell is more than one second. For details, refer to TS 36.304.The parameter range is an actual value, equal to twice of the value specified in TS 36.331.</t>
  </si>
  <si>
    <t>This parameter indicates the high threshold for cell reselection to a non-serving cell on a high-priority frequency. The conditions for cell reselection to a high-priority cell are as follows:(1) In the period specified by Treselection, SnonservingCell,x of the high-priority cell is greater than InterThresholdX_High. (2) The duration when the eMTC UE camps on the current serving cell is more than one second. The parameter range is an actual value, equal to twice of the value specified in TS 36.331.</t>
  </si>
  <si>
    <t>This parameter indicates the duration for inter-frequency eMTC cell reselection in normal coverage scenarios. According to the cell-ranking criterion R for cell reselection, a new inter-frequency EUTRAN cell can be reselected as the serving cell only when it is better ranked than the serving cell during the period specified by TreselectionInterEUTRAN.</t>
  </si>
  <si>
    <t>This parameter sets the minimum required receiving power level for eMTC UEs to satisfy the inter-frequency cell reselection conditions in normal coverage scenarios. It is a key parameter of S_nonServingCell,x, which is necessary for reselection to an inter-frequency neighbor cell.</t>
  </si>
  <si>
    <t>The parameter represents measure performance configuration of each neighbouring inter-frequency. For UE which support increased carrier monitoring E-UTRA, the reselection performance for different carriers may be configured by higher layers to be either normal or reduced. Please refer to the TS36.133(V12.4.0 or higher version).</t>
  </si>
  <si>
    <t>This parameter indicates the threshold for cell reselection to an inter-frequency cell on a lower priority frequency. There have 3 elements fulfilled for cell reselection criteria : (1) No cell of a higher priority frequency or inter-RAT fulfills the criteria above (2) SServingCell &lt; ThresholdServing_LowQ and the SnonServingCell,x of a cell of a lower priority frequency is greater than InterThresholdX_LowQ  during a time interval Treselection  (3) more than 1 second has elapsed since the UE camped on the current serving cell. For detail description please refers to TS 36.304. Range of the parameter is actual value which equals to the value in 36.331.</t>
  </si>
  <si>
    <t>This parameter indicates the threshold for cell reselection to a cell on a higher priority frequency. There have 2 elements fulfilled for cell reselection criteria: (1) the SnonservingCell,x of a cell of a higher priority frequency is greater than InterThresholdX_HighQ during a time interval Treselection (2) more than 1 second has elapsed since the UE camped on the current serving cell. Range of the parameter is actual value which equals to the value in 36.331.</t>
  </si>
  <si>
    <t>Specifies the minimum required quality level in the cell in dB</t>
  </si>
  <si>
    <t>The parameter indicates frequency offset of inter-frequency neighbour cells of cell reselection. It's used to caculate the cell-ranking criterion Rn for neighboring cells in equeal priority inter-frequency, i.e. Rn =Qmeas,n - Qoffset .For inter-frequency: Qoffset equals to Qoffsets,n plus Qoffsetfrequency, if Qoffsets,n is valid, otherwise this equals to Qoffsetfrequency.</t>
  </si>
  <si>
    <t>The parameter indicates inter-frequency cell reselection priority The less its value is, the lower its priority class is</t>
  </si>
  <si>
    <t>The parameter indicates the threshold for cell reselection to an inter-frequency cell on a lower priority frequency There have 3 elements fulfilled for cell reselection criteria : (1) No cell of a higher priority frequency or inter-RAT fulfills the criteria above (2) SServingCell &lt; ThresholdServing_Low and the SnonServingCell,x of a cell of a lower priority frequency is greater than InterThresholdX_Low  during a time interval Treselection  (3) more than 1 second has elapsed since the UE camped on the current serving cell For detail description please refer to TS 36304 Range of the parameter is actual value which equals to double of value in 36331</t>
  </si>
  <si>
    <t>The parameter indicates the threshold for cell reselection to a cell on a higher priority frequency There have 2 elements fulfilled for cell reselection criteria: (1) the SnonservingCell,x of a cell of a higher priority frequency is greater than InterThresholdX_High during a time interval Treselection (2) more than 1 second has elapsed since the UE camped on the current serving cell Range of the parameter is actual value which equals to double of value in 36331</t>
  </si>
  <si>
    <t>The parameter indicates scaling factor of reselection time applied in high mobility state.The concerned mobility control related parameter "auctRslInterEutra" is multiplied with "auctReselInterSFH" if the UE is in High Mobility state.</t>
  </si>
  <si>
    <t>The parameter indicates scaling factor of reselection time applied in medium mobility state.The concerned mobility control related parameter "auctRslInterEutra" is multiplied with "auctReselInterSFM" if the UE is in Medium Mobility state.</t>
  </si>
  <si>
    <t>The parameter is used to indicate whether all the neighboring cells use Antenna Port 1 for inter-frequency cell reselection When set to TRUE, the UE may assume that at least two cell-specific antenna ports are used in all neighboring cells</t>
  </si>
  <si>
    <t>The parameter indicates the inter-frequency cell reselection timerUE shall reselect the new cell of EUTRAN if the new inter-frequency cell is better ranked than the serving cell according to the cell-ranking criterion R during a time interval indicated by TreselectionInterEUTRAN</t>
  </si>
  <si>
    <t>Inter_Pmax is the most uplink usable transmitting power of UE of cell configured Inter_Pmax is used for the inter-frequency neighboring E-UTRA cell reselection If Inter_Pmax is absent, the maximum power according to the UE capability is used</t>
  </si>
  <si>
    <t>The parameter indicates the minimum required received power level of inter-frequency cell which satisfies the condition of being reselected by UE It is a key parameter of S_nonServingCell,x which is necessary to calculate for reselection to a inter-frequency neighbour cell</t>
  </si>
  <si>
    <t>This parameter sets the central frequency of downlink inter-frequency carriers. It is represented by E-UTRA Absolute Radio Frequency Channel Number (EARFCN). For the relationship between the central frequency of downlink inter-frequency carriers and EARFCN, refer to 36.101-5.7.3.</t>
  </si>
  <si>
    <t>This parameter indicates the band where the carrier is located. The parameter value indicates an E-UTRAN operating band, including the uplink operating band (eNodeB receiving/UE transmitting) and corresponding downlink operating band (eNodeB transmitting/UE receiving).</t>
  </si>
  <si>
    <t>The parameter indicates the extended number of inter-frequency, and the maximum number is 8.</t>
  </si>
  <si>
    <t>This parameter sets the Srxlev threshold (Thresh-X_LowP, in dB) used for an eMTC UE to be reselected to a lower-priority E-UTRAN frequency than the current serving frequency. This threshold should be configured for each E-UTRAN frequency separately. If the threshServingLowQ-r9 IE is contained in SIB3, the UE is reselected to a cell on a lower-priority E-UTRAN frequency than the serving frequency if the following conditions are met: -In the period specified by T-reselectionEUTRA, Squal is less than Thresh-Serving_LowQ in the serving cell and Squal is greater than Thresh-X_LowQ in the inter-frequency E-UTRAN neighbor cells. - The duration when the eMTC UE camps on the current serving cell is more than one second.</t>
  </si>
  <si>
    <t>This parameter indicates the absolute priorities of neighboring E-UTRAN frequencies for cell reselection, ranging from 0 to 7 (0 for the lowest priority and 7 for the highest priority). This parameter should be configured for each E-UTRAN frequency separately and the inter-RAT (E-UTRAN, UTRAN, GERAN, and CDMA2000) priorities can not be the same. An eMTC UE performs cell reselection evaluation only on the E-UTRAN frequencies that are contained in system broadcasting information and provide reselection priorities for UEs.</t>
  </si>
  <si>
    <t>This parameter sets the frequency-specific offset (Qoffset_frequency) for the E-UTRAN frequencies with the same priority. In the following cases, an eMTC UE selects the top N cells according to the cell-ranking criterion R of each cell for intra-frequency cell reselection:(1) Intra-frequency cell reselection,(2) Reselection to an E-UTRAN inter-frequency with the same priority as the serving frequency,(3) There are more than one candidate neighbor cells when the eMTC UE is reselected to high/low-priority E-UTRAN frequencies. For a neighbor cell, the formula is Rn = Qmeas_n – Qoffset. For an inter-frequency neighbor cell, the formula is Qoffset = Qoffset_s_n + Qoffset_frequency, where, Qoffset_s_n indicates the specific offset for the neighbor cell.</t>
  </si>
  <si>
    <t>This parameter sets the Squal threshold (Thresh-X_HighQ, in dB) used for an eMTC UE to be reselected to a higher-priority E-UTRAN frequency than the current serving frequency. This threshold should be configured for each E-UTRAN frequency separately. If the threshServingLowQ-r9 IE is contained in SIB3, the UE is reselected to a cell on a higher-priority E-UTRAN frequency than the serving frequency if the following conditions are met: - In the period specified by T-reselectionEUTRA, Squal is greater than Thresh-X_HighQ in the inter-frequency neighbor E-UTRAN cells. - The duration when the eMTC UE camps on the current serving cell is more than one second.</t>
  </si>
  <si>
    <t>This parameter sets the minimum RSRQ value (Qqualmin, in dB) required by eMTC cells and used by eMTC UEs to calculate the cell selection criterion Squal of a neighbor cell on the E-UTRAN inter-frequency for cell reselection. Squal = Qqualmeas – (Qqualmin + Qqualminoffset), where, Qqualmeas represents the measured RSRQ value.</t>
  </si>
  <si>
    <t>This parameter sets the Srxlev threshold (Thresh-X_HighP, in dB) used for an eMTC UE to be reselected to a higher-priority E-UTRAN frequency than the current serving frequency. This threshold should be configured for each E-UTRAN frequency separately. If the threshServingLowQ-r9 IE is not contained in SIB3, the eMTC UE is reselected to a cell on a higher-priority E-UTRAN frequency than the serving frequency if the following conditions are met: - In the period specified by T-reselectionEUTRA, Srxlev is greater than Thresh-X_HighP in the inter-frequency neighbor cells. - The duration when the eMTC UE camps on the current serving cell is more than one second.</t>
  </si>
  <si>
    <t>This parameter sets the Srxlev threshold (Thresh-X_LowP, in dB) used for an eMTC UE to be reselected to a lower-priority E-UTRAN frequency than the current serving frequency. This threshold should be configured for each E-UTRAN frequency separately. If the threshServingLowQ-r9 IE is not contained in SIB3, the eMTC UE is reselected to a cell on a lower-priority E-UTRAN frequency than the serving frequency if the following conditions are met: - In the period specified by T-reselectionEUTRA, Srxlev is less than Thresh-Serving_LowP in the serving cell and Srxlev is greater than Thresh-X_LowP in the inter-frequency neighbor cells. - The duration when the eMTC UE camps on the current serving cell is more than one second.</t>
  </si>
  <si>
    <t>This parameter indicates the duration for inter-frequency E-UTRAN cell reselection (T-reselectionEUTRA) for eMTC UEs in normal coverage scenarios. It specifies the period of time for evaluating whether a neighbor cell fulfills the reselection criteria. For example, for an inter-frequency E-UTRAN neighbor cells with the same reselection priority as the serving cell, the reselection criterion is as follows: According to the cell-ranking criterion R, the neighbor cell should be at least better ranked than the serving cell during the period specified by Treselection. A larger parameter value indicates a longer delay to evaluate whether a neighbor cell fulfills the reselection criteria, later reselection, and worse KPIs (such as a lower paging success rate, access success rate, and handover success rate). A smaller parameter value may cause earlier reselection or ping-pong reselection.</t>
  </si>
  <si>
    <t>This parameter indicates the minimum RSRP value Qrxlevmin (in dBm) required by the cell on this E-UTRAN inter-frequency during cell reselection for eMTC UEs in normal coverage scenarios. An eMTC UE uses this parameter to calculate the Srxlev value of the cells on the E-UTRAN inter-frequency during cell reselection evaluation. A smaller value indicates that the Srxlev value evaluated is higher and it is easier for UEs to be reselected to the cells on the E-UTRAN inter-frequency. Srxlev = Qrxlevmeas – (Qrxlevmin + Qrxlevminoffset) – max(P_EMAX_H –P_PowerClass, 0)</t>
  </si>
  <si>
    <t>This parameter sets the current neighbor E-UTRAN inter-frequency frequency (MHz). For the definition of E-UTRAN operating frequencies, refer to the 3GPP TS36.101 technical standard.</t>
  </si>
  <si>
    <t>The parameter represents the frequency band of this cell reselection E-UTRAN inter-frequency. About the E-UTRAN operating bands, please refer to the 3GPP TS36.101.</t>
  </si>
  <si>
    <t>This parameter indicates the minimum required quality level of the cell which satisfies the condition of being selected by UE. Only the measured received quality level of the cell is over ucCellSelQqualMin can the cell be selected. Range of the parameter is actual value which equals to the value in 36.331.</t>
  </si>
  <si>
    <t>Offset to the signalled Qqualmin taken into account in the Squal evaluation as a result of a periodic search for a higher priority PLMN while camped normally in a VPLMN</t>
  </si>
  <si>
    <t>Service specific access class barring for MMTEL voice originating calls If the random number drawn by the UE is lower than this value, access is allowed Otherwise the access is barred. In addition, when the parameter "Ac-barring factors' working mode" been configured in dynamic , this parameter means the minimum factor that the eNB can adjust downward to.</t>
  </si>
  <si>
    <t>Service specific access class barring for MMTEL voice originating calls.</t>
  </si>
  <si>
    <t>Access class barring for AC 11-15 of MMTEL voice originating calls The first/ leftmost bit is for AC 11, the second bit is for AC 12, and so on</t>
  </si>
  <si>
    <t>Service specific access class barring for MMTEL video originating calls If the random number drawn by the UE is lower than this value, access is allowed Otherwise the access is barred. In addition, when the parameter "Ac-barring factors' working mode" been configured in dynamic , this parameter means the minimum factor that the eNB can adjust downward to.</t>
  </si>
  <si>
    <t>Service specific access class barring for MMTEL video originating calls.</t>
  </si>
  <si>
    <t>Access class barring for AC 11-15 of MMTEL video originating calls The first/ leftmost bit is for AC 11, the second bit is for AC 12, and so on</t>
  </si>
  <si>
    <t>This parameter indicates the intra-frequency measurement triggering threshold for cell reselection (ucSIntraSrchQ) used by UE to judge whether intra-frequency measurement should be performed. If the quality of serving cell is not larger than ucSIntraSrchQ, UE performs intra-frequency measurement. For detail description please refers to TS 36.304. Range of the parameter is actual value which equals to the value in 36.331.</t>
  </si>
  <si>
    <t>This parameter indicates the measurement triggering threshold for cell reselection(SnonintrasearchQ) used by UE to judge whether inter-frequency/inter-RAT should be performed. If the quality of serving cell exceeds Snonintrasearch, UE may choose not to perform measurements of inter-RAT frequencies or inter-frequencies of equal or lower priority. if the quality of serving cell is not larger than SnonintrasearchQ, UE shall perform measurements of inter-RAT frequencies or inter-frequencies cells of equal or lower priority. For detail description please refers to TS 36.304. Range of the parameter is actual value which equals to the value in 36.331.</t>
  </si>
  <si>
    <t>This parameter indicates the threshold for cell reselection to a cell on a lower priority RAT or frequency. There have 3 elements fulfilled for cell reselection criteria: (1) No cell of a higher priority RAT or frequency fulfills the criteria above; (2) SServingCell &lt; threshSrvLowQ and the SnonServingCell,x of a cell of a lower priority frequency RAT or frequency is greater than threshSrvLowQ (including inter-frequency and inter-RAT) during a time interval TreselectionRAT; (3) more than 1 second has elapsed since the UE camped on the current serving cell. For detail description please refers to TS 36.304. Range of the parameter is actual value which equals to the value in 36.331.</t>
  </si>
  <si>
    <t>This parameter indicate the reselection priority of  RAT. The reselcection priority of RAT is defined by SPID value sent to eNB from EPC with S1 interface.EUTRAN, GERAN, UTRAN is divided into  High , Medium, Low class, and  its priority  is determined by SPID value respectivily .</t>
  </si>
  <si>
    <t>The parameter indicates the intra-frequency measurement triggering threshold for cell reselection (S_intrasearch) used by UE to judge whether intra-frequency measurement should be performed if the quality of serving cell exceeds S_Intrasearch, UE may choose to not perform intra-frequency measurement; if the quality of serving cell is not larger than S_intrasearch, UE performs intra-frequency measurement For detail description please refer to TS 36304</t>
  </si>
  <si>
    <t>Srxlev (RSRP) threshold of intra-frequency measurement for cell re-selection  (s-IntraSearchP-r9 IE in SIB3). If the serving cell fulfils Srxlev &gt; SIntraSearchP and Squal &gt; SIntraSearchQ, the UE may choose not to perform intra-frequency measurements (Release 9).</t>
  </si>
  <si>
    <t>Srxlev (RSRP) threshold of inter-frequency measurement for cell re-selection (s-NonIntraSearchP-r9 IE in SIB3). If the serving cell fulfils Srxlev &gt; SnonIntraSearchP and Squal &gt; SnonIntraSearchQ, the UE may choose not to perform measurements of E-UTRAN inter-frequencies or inter-RAT frequency cells of equal or lower priority (Release 9)</t>
  </si>
  <si>
    <t>If select 'Open', then the parameter "Threshold (in dB) of the serving cell when reselecting towards a lower priority RAT/ frequency RSRQ (Release 9)" (threshServingLowQ-r9 IE) shall present in SIB3.</t>
  </si>
  <si>
    <t>The switch of whether to send speedStateReselectionPars in sib3 and SpeedStateScaleFactors in sib5/6/7/8. If switch is open, speedStateReselectionPars and SpeedStateScaleFactors will be sent</t>
  </si>
  <si>
    <t>The parameter indicates the access probability for CSFB If the random number drawn by the UE is lower than the parameter, access is allowed Otherwise the access is barred. In addition, when the parameter "Ac-barring factors' working mode" been configured in dynamic , this parameter means the minimum factor that the eNB can adjust downward to.</t>
  </si>
  <si>
    <t>The parameter indicates the access probability for CSFB If the random number drawn by the UE is lower than the parameter, access is allowed Otherwise the access is barred.</t>
  </si>
  <si>
    <t>Access class barring for AC 11-15 of CSFB. The first/ leftmost bit is for AC 11, the second bit is for AC 12, and so on</t>
  </si>
  <si>
    <t>This parameter indicates the working mode of AC barring. It is one byte in length. The working modes represented by the bits from the rightmost bit (the lowest bit) are as follows: Dynamic adjust based on CC Hardware, Dynamic adjust based on Ratio of user number, Dynamic adjust based on BPL load, Dynamic adjust based on Ratio of MMTEL Voice user number, Dynamic adjust based on Ratio of MMTEL Video user number, and Dynamic adjust based on Ratio of RRC Rejection Ratio. If a bit is set to 1, the corresponding feature is enabled; if a bit is set to 0, the corresponding feature is disabled. If all the bits are set to 0, AC barring works statically. The two leftmost bits (two high bits) are not defined.</t>
  </si>
  <si>
    <t>Above which the sib2 ac-barring factors will be working in dynamic mode.</t>
  </si>
  <si>
    <t>Downward adjustment step for ac-barring factors</t>
  </si>
  <si>
    <t>Hardware hysteresis for the dynamic adjustment of ac-barring factors.</t>
  </si>
  <si>
    <t>When switch is "Open", the eMFBI function of this cell is valid, otherwise it is not be used.</t>
  </si>
  <si>
    <t>This parameter indicated whether the cell support the frequence Band Priority Adjustment or not.When parameter is "Support", eNB decides the access band of UE according to mutiBandList first, and then according to freqBandInd;When parameter is "Not Support", eNB decides the access band of UE according to freqBandInd first, and then according to mutiBandList.</t>
  </si>
  <si>
    <t>Indicates whether UE is requested to use the establishment cause mo-VoiceCall for mobile originating MMTEL voice calls.</t>
  </si>
  <si>
    <t>During this period, no more update for the same type of SIB2 barring parameter since the last one occurred.</t>
  </si>
  <si>
    <t>This parameter sets the minimum required receiving power level for eMTC UEs to satisfy the cell selection conditions in normal coverage scenarios. A cell can be selected only when its measured receiving power level is higher than Sel_Qrxlevmin.</t>
  </si>
  <si>
    <t>This parameter sets the minimum offset of the required receiving power level for eMTC UEs to satisfy the cell selection and reselection conditions. It affects the minimum receiving power level required by cells.</t>
  </si>
  <si>
    <t>This parameter indicates the hysteresis value of cell reselection for eMTC UEs. In the cell-ranking criterion R for cell reselection, the R value of the serving cell is equal to the measured value plus the reselection hysteresis value. For details, refer to TS 36.304.</t>
  </si>
  <si>
    <t>This parameter enables or disables the configuration of the S_nonintrasearch parameter for eMTC cell broadcasting. If it is set to No, the S_nonintrasearch parameter is not configured for eMTC UEs and the eMTC UEs always measure the signal strength of the neighbor cells in the systems or carriers whose priority is equal to or lower than the current E-UTRA frequency. If it is set to Yes, the S_nonintrasearch parameter is configured for eMTC UEs and the eMTC UEs determine whether to measure the signal strength of the systems or carriers whose priority is equal to or lower than the current E-UTRA frequency. For details, refer to TS 36.304.</t>
  </si>
  <si>
    <t>This parameter indicates the inter-frequency/inter-RAT measurement triggering threshold of cell reselection for eMTC UEs (S_nonintrasearch). With this parameter, eMTC UEs determine whether to measure the signal strength of the systems or carriers whose priority is equal to or lower than the current carrier frequency. If the quality value of the serving cell exceeds the S_nonintrasearch parameter value, the eMTC UEs do not measure the signal strength of the systems or carriers whose priority is equal to or lower than the current carrier frequency. If the quality value of the serving cell is smaller than or equal to the S_nonintrasearch parameter value, the eMTC UEs measure the signal strength of the systems or carriers whose priority is equal to or lower than the current carrier frequency. For details, refer to TS 36.304.</t>
  </si>
  <si>
    <t>This parameter indicates the lower threshold for cell reselection to a cell on a low-priority RAT or frequency. The cell reselection criteria are as follows: (1) No cell on a higher-priority RAT or frequency fulfills the criteria. (2) SServingCell is less than ThresholdServing_Low and SnonServingCell,x of a cell on a lower-priority RAT or frequency is larger than ThresholdX_Low (including inter-frequency and inter-RAT) during the time interval TreselectionRAT. (3) The duration when the eMTC UE camps on the current serving cell is longer than one second. For details, refer to TS 36.304.</t>
  </si>
  <si>
    <t>This parameter indicates the priority of intra-frequency eMTC cell reselection. A smaller parameter value indicates a lower reselection priority.</t>
  </si>
  <si>
    <t>This parameter sets the minimum required receiving power level for eMTC UEs to satisfy the intra-frequency cell reselection conditions in normal coverage scenarios.</t>
  </si>
  <si>
    <t>This parameter enables or disables the configuration of the S_intrasearch parameter for eMTC cell broadcasting. If it is set to No, the S_intrasearch parameter is not configured for eMTC UEs and the eMTC UEs perform intra-frequency measurement at the interval specified by the Treselections parameter. If it is set to Yes, the S_intrasearch parameter is configured for eMTC UEs and the eMTC UEs determine whether to perform intra-frequency measurement. For details, refer to TS 36.304.</t>
  </si>
  <si>
    <t>This parameter indicates the intra-frequency measurement triggering threshold (S_intrasearch) for eMTC cell reselection. With this parameter, eMTC UEs determine whether to perform intra-frequency measurement. If the quality of the serving cell exceeds the value of S_intrasearch, eMTC UEs do not perform intra-frequency measurement. If the quality of the serving cell is less than or equal to the value of S_intrasearch, eMTC UEs perform intra-frequency measurement. For details, refer to TS 36.304.</t>
  </si>
  <si>
    <t>This parameter indicates the duration for intra-frequency eMTC cell reselection in normal coverage scenarios. According to the cell-ranking criterion R for cell reselection, a new intra-frequency EUTRAN cell can be reselected as the serving cell only when it is better ranked than the serving cell during the period specified by TreselectionIntraEUTRAN.</t>
  </si>
  <si>
    <t>This parameter sets the minimum required quality level for eMTC UEs to satisfy the cell selection conditions in normal coverage scenarios. A cell may be selected only when its measured quality level is higher than ucCellSelQqualMin. The parameter range is an actual value, equal to the value specified in TS 36.331.</t>
  </si>
  <si>
    <t>This parameter sets the minimum offset of the required quality level for eMTC cell reselection.</t>
  </si>
  <si>
    <t>This parameter indicates the intra-frequency measurement triggering threshold (ucSIntraSrchQ) for eMTC cell reselection. With this parameter, a UE determines whether to perform intra-frequency measurement. If the quality of the serving cell is less than or equal to the value of ucSIntraSrchQ, UEs perform intra-frequency measurement. For details, refer to TS 36.304.The parameter range is an actual value, equal to the value specified in TS 36.331.</t>
  </si>
  <si>
    <t>This parameter indicates the inter-frequency/inter-RAT measurement triggering threshold of cell reselection for eMTC UEs (SnonintrasearchQ). With this parameter, eMTC UEs determine whether to measure the signal strength of the systems or carriers whose priority is equal to or lower than the current carrier frequency. If the quality value of the serving cell exceeds the SnonintrasearchQ parameter value, the eMTC UEs do not measure the signal strength of the systems or carriers whose priority is equal to or lower than the current carrier frequency. If the quality value of the serving cell is smaller than or equal to the SnonintrasearchQ parameter value, the eMTC UEs measure the signal strength of the systems or carriers whose priority is equal to or lower than the current carrier frequency. For details, refer to TS 36.304.The parameter range is an actual value, equal to the value specified in TS 36.331.</t>
  </si>
  <si>
    <t>This parameter indicates the low threshold for cell reselection to a cell on a low-priority RAT or frequency. The cell reselection criteria are as follows: (1) No cell on a higher-priority RAT or frequency fulfills the criteria. (2) SServingCell is less than ucThreshSrvLowQ and SnonServingCell,x of a cell on a lower-priority RAT or frequency is larger than ucThreshSrvLowQ (including inter-frequency and inter-RAT) during the time interval TreselectionRAT. (3) The duration when the eMTC UE camps on the current serving cell is longer than one second. For details, refer to TS 36.304.The parameter range is an actual value, equal to the value specified in TS 36.331.</t>
  </si>
  <si>
    <t>This parameter sets the RSRP threshold of intra-frequency measurement for cell reselection for eMTC UEs (s-IntraSearchP-r9 IE in SIB3). If the serving cell meets the following two conditions: Srxlev &gt; SIntraSearchP and Squal &gt; SIntraSearchQ, the eMTC UE does not perform intra-frequency measurement (Release 9).</t>
  </si>
  <si>
    <t>This parameter sets the RSRP threshold of inter-frequency measurement for cell reselection for eMTC UEs (s-NonIntraSearchP-r9 IE in SIB3). If the serving cell meets the following two conditions: Srxlev &gt; SnonIntraSearchP and Squal &gt; SnonIntraSearchQ, the eMTC UE does not perform equal-priority or low-priority inter-frequency or intra-frequency measurement (Release 9).</t>
  </si>
  <si>
    <t>This parameter enables or disables the configuration of the ThresholdServingLowQ parameter. If it is set to Close, the ThresholdServingLowQ parameter is not configured in SIB3. If it is set to Open, the ThresholdServingLowQ parameter is configured in SIB3 of eMTC cells.</t>
  </si>
  <si>
    <t>Indicates whether UE is requested to use the establishment cause mo-VoiceCall for mobile originating MMTEL video calls.</t>
  </si>
  <si>
    <t>-124</t>
  </si>
  <si>
    <t>0;0;0;0;0</t>
  </si>
  <si>
    <t>-19</t>
  </si>
  <si>
    <t>7;4;1</t>
  </si>
  <si>
    <t>UtranReselectionFDD</t>
  </si>
  <si>
    <t>utranFreqNum</t>
  </si>
  <si>
    <t>utranRslPara_freqBandInd8</t>
  </si>
  <si>
    <t>utranRslPara_freqBandInd7</t>
  </si>
  <si>
    <t>utranRslPara_freqBandInd6</t>
  </si>
  <si>
    <t>utranRslPara_freqBandInd5</t>
  </si>
  <si>
    <t>utranRslPara_freqBandInd4</t>
  </si>
  <si>
    <t>utranRslPara_freqBandInd3</t>
  </si>
  <si>
    <t>utranRslPara_freqBandInd2</t>
  </si>
  <si>
    <t>utranRslPara_freqBandInd1</t>
  </si>
  <si>
    <t>utranRslPara_utranThrXLowQFdd</t>
  </si>
  <si>
    <t>utranRslPara_utranThrXHighQFdd</t>
  </si>
  <si>
    <t>utranRslPara_qQualMin</t>
  </si>
  <si>
    <t>utranRslPara_pMaxUTRA</t>
  </si>
  <si>
    <t>utranRslPara_threshXLow</t>
  </si>
  <si>
    <t>utranRslPara_threshXHigh</t>
  </si>
  <si>
    <t>utranRslPara_qRxLevMin</t>
  </si>
  <si>
    <t>utranRslPara_utranReselPriority</t>
  </si>
  <si>
    <t>utranRslPara_utranCarriFreq</t>
  </si>
  <si>
    <t>utranRslPara_StructIndex</t>
  </si>
  <si>
    <t>utranThreshXHighQFdd</t>
  </si>
  <si>
    <t>utranThreshXLowQFdd</t>
  </si>
  <si>
    <t>UTRAN FDD Cell Reselection ID</t>
  </si>
  <si>
    <t>UTRAN FDD Frequency Number</t>
  </si>
  <si>
    <t>Ec/Io threshold for reselecting higher priority UTRAN FDD cell</t>
  </si>
  <si>
    <t>Minimum Quantity Required UTRAN FDD Cell Selection (dB)</t>
  </si>
  <si>
    <t>Maximum Allowed Tx Power (dBm)</t>
  </si>
  <si>
    <t>RSCP Threshold for Reselecting to Low Priority UTRAN FDD Cell (dB)</t>
  </si>
  <si>
    <t>RSCP Threshold for Reselecting to High Priority UTRAN FDD Cell (dB)</t>
  </si>
  <si>
    <t>Minimum Required UTRAN FDD Cell Rx Level when Cell Selection (dBm)</t>
  </si>
  <si>
    <t>UTRAN FDD  Cell Reselection Priority</t>
  </si>
  <si>
    <t>UTRAN FDD ARFCN</t>
  </si>
  <si>
    <t>RSRQ Threshold for Reselecting Higher Priority Serving UTRAN Cell</t>
  </si>
  <si>
    <t>RSRQ Threshold for Reselecting Lower Priority Serving UTRAN Cell</t>
  </si>
  <si>
    <t>long[16]:[0~86];default:0</t>
  </si>
  <si>
    <t>long[16]:[0~31];default:3</t>
  </si>
  <si>
    <t>long[16]:[0~31];default:5</t>
  </si>
  <si>
    <t>long[16]:[-24~0];default:-18</t>
  </si>
  <si>
    <t>long[16]:[-50~33];default:24</t>
  </si>
  <si>
    <t>long[16]:[0~62];default:10</t>
  </si>
  <si>
    <t>long[16]:[0~62];default:8</t>
  </si>
  <si>
    <t>long[16]:[-119~-25];default:-115</t>
  </si>
  <si>
    <t>long[16]:[0~7];default:5</t>
  </si>
  <si>
    <t>long[16]:[0~16383];default:0</t>
  </si>
  <si>
    <t>long[32]:[0~31];default:5</t>
  </si>
  <si>
    <t>long[32]:[0~31];default:3</t>
  </si>
  <si>
    <t>UTRA FDD frequencie number</t>
  </si>
  <si>
    <t>This specifies the Srxlev threshold (in dB) used by the UE when reselecting towards a lower priority RAT/ frequency than the current serving frequency Each frequency of E-UTRAN and UTRAN, each group of GERAN frequencies, each band class of CDMA2000 HRPD and CDMA2000 1xRTT might have a specific threshold</t>
  </si>
  <si>
    <t>This specifies the Squal threshold (in dB) used by the UE when reselecting towards a higher priority RAT/ frequency than the current serving frequency Each frequency of E-UTRAN and UTRAN FDD might have a specific threshold</t>
  </si>
  <si>
    <t>The parameter indicates the minimum quality requirement of UTRAN FDD cell which satisfies the condition of being reselected by UE It is a key parameter of SnonServingCell,x which is necessary to calculate for reselection to a UTRAN FDD neighbour cell</t>
  </si>
  <si>
    <t>The parameter indicates Mximum TX power level which an UE may use when accessing the cell on RACH utran_Pmax_FDD is used for UTRAN FDD neighbour cell reselection</t>
  </si>
  <si>
    <t>The parameter indicates the threshold for cell reselection to a lower priority frequency UTRAN FDD cell There have 3 elements fulfilled for cell reselection criteria : (1) No cell of a higher priority frequency or inter-RAT fulfills the criteria above (2) SServingCell &lt; ThresholdServing_Low and the SnonServingCell,x of a lower priority UTRAN FDD cell is greater than utran_ThreshX_Low _FDD  during a time interval Treselection  (3) more than 1 second has elapsed since the UE camped on the current serving cell</t>
  </si>
  <si>
    <t>The parameter indicates the threshold for cell reselection to a higher priority UTRAN FDD cell There have 2 elements fulfilled for cell reselection criteria: (1) the SnonservingCell,x of a higher priority UTRAN FDD cell is greater than utran_ThreshX_High _FDD during a time interval Treselection (2) more than 1 second has elapsed since the UE camped on the current serving cell</t>
  </si>
  <si>
    <t>The parameter indicates the minimum required received power level of UTRAN FDD cell which satisfies the condition of being reselected by UE It is a key parameter of SnonServingCell,x which is necessary to calculate for reselection to a UTRAN FDD neighbour cell Range of the parameter is actual value which equals to double of value in 36331 plus 1</t>
  </si>
  <si>
    <t>UTRAN cell reselection priority</t>
  </si>
  <si>
    <t>UTRA FDD ARFCN</t>
  </si>
  <si>
    <t>3;3;3</t>
  </si>
  <si>
    <t>5;5;5</t>
  </si>
  <si>
    <t>-12;-12;-12</t>
  </si>
  <si>
    <t>24;24;24</t>
  </si>
  <si>
    <t>4;4;4</t>
  </si>
  <si>
    <t>-107;-107;-107</t>
  </si>
  <si>
    <t>10712;10737;10762</t>
  </si>
  <si>
    <t>GsmReselection</t>
  </si>
  <si>
    <t>tReselectionGERAN</t>
  </si>
  <si>
    <t>sfMediumGERAN</t>
  </si>
  <si>
    <t>sfHighGERAN</t>
  </si>
  <si>
    <t>geranFreqNum</t>
  </si>
  <si>
    <t>gsmRslPara_explicitARFCN31</t>
  </si>
  <si>
    <t>gsmRslPara_explicitARFCN30</t>
  </si>
  <si>
    <t>gsmRslPara_explicitARFCN29</t>
  </si>
  <si>
    <t>gsmRslPara_explicitARFCN28</t>
  </si>
  <si>
    <t>gsmRslPara_explicitARFCN27</t>
  </si>
  <si>
    <t>gsmRslPara_explicitARFCN26</t>
  </si>
  <si>
    <t>gsmRslPara_explicitARFCN25</t>
  </si>
  <si>
    <t>gsmRslPara_explicitARFCN24</t>
  </si>
  <si>
    <t>gsmRslPara_explicitARFCN23</t>
  </si>
  <si>
    <t>gsmRslPara_explicitARFCN22</t>
  </si>
  <si>
    <t>gsmRslPara_explicitARFCN21</t>
  </si>
  <si>
    <t>gsmRslPara_explicitARFCN20</t>
  </si>
  <si>
    <t>gsmRslPara_explicitARFCN19</t>
  </si>
  <si>
    <t>gsmRslPara_explicitARFCN18</t>
  </si>
  <si>
    <t>gsmRslPara_explicitARFCN17</t>
  </si>
  <si>
    <t>gsmRslPara_explicitARFCN16</t>
  </si>
  <si>
    <t>gsmRslPara_explicitARFCN15</t>
  </si>
  <si>
    <t>gsmRslPara_explicitARFCN14</t>
  </si>
  <si>
    <t>gsmRslPara_explicitARFCN13</t>
  </si>
  <si>
    <t>gsmRslPara_explicitARFCN12</t>
  </si>
  <si>
    <t>gsmRslPara_explicitARFCN11</t>
  </si>
  <si>
    <t>gsmRslPara_explicitARFCN10</t>
  </si>
  <si>
    <t>gsmRslPara_explicitARFCN9</t>
  </si>
  <si>
    <t>gsmRslPara_explicitARFCN8</t>
  </si>
  <si>
    <t>gsmRslPara_explicitARFCN7</t>
  </si>
  <si>
    <t>gsmRslPara_explicitARFCN6</t>
  </si>
  <si>
    <t>gsmRslPara_explicitARFCN5</t>
  </si>
  <si>
    <t>gsmRslPara_explicitARFCN4</t>
  </si>
  <si>
    <t>gsmRslPara_explicitARFCN3</t>
  </si>
  <si>
    <t>gsmRslPara_explicitARFCN2</t>
  </si>
  <si>
    <t>gsmRslPara_explicitARFCN1</t>
  </si>
  <si>
    <t>gsmRslPara_startARFCN</t>
  </si>
  <si>
    <t>gsmRslPara_nccPermitInd</t>
  </si>
  <si>
    <t>gsmRslPara_geranReselectionPriority</t>
  </si>
  <si>
    <t>gsmRslPara_geranThreshXLow</t>
  </si>
  <si>
    <t>gsmRslPara_geranThreshXHigh</t>
  </si>
  <si>
    <t>gsmRslPara_pMaxGERAN</t>
  </si>
  <si>
    <t>gsmRslPara_qRxLevMin</t>
  </si>
  <si>
    <t>gsmRslPara_followARFCNNum</t>
  </si>
  <si>
    <t>gsmRslPara_arfcnSpacing</t>
  </si>
  <si>
    <t>gsmRslPara_expliARFCNNum</t>
  </si>
  <si>
    <t>gsmRslPara_followARFCNInd</t>
  </si>
  <si>
    <t>gsmRslPara_bandIndicator</t>
  </si>
  <si>
    <t>gsmRslPara_StructIndex</t>
  </si>
  <si>
    <t>pmaxPresent</t>
  </si>
  <si>
    <t>GERAN Cell Reselection ID</t>
  </si>
  <si>
    <t>Decision Timer Duration of Reselecting GERAN Cell(s)</t>
  </si>
  <si>
    <t>Time Scale Factor of Reselecting GERAN Cell in Medium-Speed Status</t>
  </si>
  <si>
    <t>Time Scale Factor of Reselecting GERAN Cell in High-Speed Status</t>
  </si>
  <si>
    <t>Number of GERAN Carriers</t>
  </si>
  <si>
    <t>NCC Indication for GERAN Reselection</t>
  </si>
  <si>
    <t>GERAN Cell Reselection Priority</t>
  </si>
  <si>
    <t>Threshold for Reselecting to Low Priority GERAN Cell (dB)</t>
  </si>
  <si>
    <t>Threshold for Reselecting to High Priority GERAN Cell (dB)</t>
  </si>
  <si>
    <t>Maximum Transmit Power of UE in GERAN When Cell Selection (dBm)</t>
  </si>
  <si>
    <t>Minimum Required GERAN Cell RX Level when Cell Selection (dBm)</t>
  </si>
  <si>
    <t>the Number of the Remaining Equally Spaced ARFCN Values</t>
  </si>
  <si>
    <t>Equally Spaced ARFCN Value</t>
  </si>
  <si>
    <t>Representation of the Remaining ARFCN</t>
  </si>
  <si>
    <t>Whether To Transmit Maximum Transmit Power Of UE in GERAN When Cell Selection</t>
  </si>
  <si>
    <t>long:[0~7];default:2</t>
  </si>
  <si>
    <t>long[16]:[0~7];default:4</t>
  </si>
  <si>
    <t>long[16]:[0~62];default:12</t>
  </si>
  <si>
    <t>long[16]:[0~39];default:23</t>
  </si>
  <si>
    <t>long[16]:[-115~-25];default:-109</t>
  </si>
  <si>
    <t>long[16]:[1~8];default:1</t>
  </si>
  <si>
    <t>long[16]:0:Explicitly,1:Equally Spaced;default:0</t>
  </si>
  <si>
    <t>The parameter indicates the cell reselection timerUE shall reselect the new cell of GERAN if the new cell is better ranked than the serving cell according to the cell-ranking criterion R during a time interval indicated by TreselectionGERAN</t>
  </si>
  <si>
    <t>The parameter indicates time scaling factor of reselected GERAN cell applied in medium mobility state.The concerned mobility control related parameter "uctReselGeran" is multiplied with "uctReselGeranSFM" if the UE is in Medium Mobility state.</t>
  </si>
  <si>
    <t>The parameter indicates time scaling factor of reselected GERAN cell applied in high mobility state.The concerned mobility control related parameter "uctReselGeran" is multiplied with "uctReselGeranSFH" if the UE is in High Mobility state.</t>
  </si>
  <si>
    <t>The parameter indicate the numbers of GERAN Frequency Group.The GERAN carrier frequencies are organized in groups and the cell reselection parameters are provided per group of GERAN carrier frequencies.</t>
  </si>
  <si>
    <t>the First ARFCN Value</t>
  </si>
  <si>
    <t>Field encoded as a bit map, where bit N is set to "0" if a BCCH carrier with NCC = N-1 is not permitted for monitoring and set to "1" if the BCCH carrier with NCC = N-1 is permitted for monitoring; N = 1 to 8; bit 1 of the bitmap is the leading bit of the bit string.</t>
  </si>
  <si>
    <t>The parameter indicates GERAN cell reselection priority The less its value is, the lower its priority class is</t>
  </si>
  <si>
    <t>The parameter indicates the threshold for cell reselection to a lower priority frequency GERAN cell There have 3 elements fulfilled for cell reselection criteria : (1) No cell of a higher priority frequency or inter-RAT fulfills the criteria above (2) SServingCell &lt; ThresholdServing_Low and the SnonServingCell,x of a lower priority GERAN cell is greater than geran_ThreshX_Low  during a time interval Treselection  (3) more than 1 second has elapsed since the UE camped on the current serving cell</t>
  </si>
  <si>
    <t>The parameter indicates the threshold for cell reselection to a higher priority GERAN cell There have 2 elements fulfilled for cell reselection criteria: (1) the SnonservingCell,x of a higher priority GERAN cell is greater than geran_ThreshX_High during a time interval Treselection (2) more than 1 second has elapsed since the UE camped on the current serving cell</t>
  </si>
  <si>
    <t>Geran_Pmax is the most usable transmitting power of UE which GERAN allows in a uplink carrier frequency geran_Pmax is used for inter-RAT GERAN neighbour cell reselection If geran_Pmax is absent, the maximum power according to the UE capability is used</t>
  </si>
  <si>
    <t>The parameter indicates the minimum required received power level of GERAN cell which satisfies the condition of being reselected by UE It is a key parameter of SnonServingCell,x which is necessary to calculate for reselection to a GERAN neighbour cell</t>
  </si>
  <si>
    <t>The parameter indicates the number of the remaining equally spaced ARFCN values</t>
  </si>
  <si>
    <t>The parameter indicates the equally spaced ARFCN value</t>
  </si>
  <si>
    <t>The parameter indicates the Number of Explicit ARFCN</t>
  </si>
  <si>
    <t>The parameter indicates the representation of the remaining ARFCN, include explicitly and equally spaced</t>
  </si>
  <si>
    <t>The parameter indicates the frequency band for downlink carrier</t>
  </si>
  <si>
    <t>The parameter indicates the explicit list of ARFCN</t>
  </si>
  <si>
    <t>It indicates whether the "geran_Pmax" is present in SIB7.</t>
  </si>
  <si>
    <t>65535;65535</t>
  </si>
  <si>
    <t>255;255</t>
  </si>
  <si>
    <t>0;1</t>
  </si>
  <si>
    <t>12;12</t>
  </si>
  <si>
    <t>10;10</t>
  </si>
  <si>
    <t>23;23</t>
  </si>
  <si>
    <t>-109;-109</t>
  </si>
  <si>
    <t>1;1</t>
  </si>
  <si>
    <t>;</t>
  </si>
  <si>
    <t>long:[-140~-43];default:-90</t>
  </si>
  <si>
    <t>UeEUtranMeasurement</t>
  </si>
  <si>
    <t>measCfgIdx</t>
  </si>
  <si>
    <t>measCfgFunc</t>
  </si>
  <si>
    <t>triggerQuantity</t>
  </si>
  <si>
    <t>reportQuantity</t>
  </si>
  <si>
    <t>reportCriteria</t>
  </si>
  <si>
    <t>eventId</t>
  </si>
  <si>
    <t>thresholdOfRSRP</t>
  </si>
  <si>
    <t>thresholdOfRSRQ</t>
  </si>
  <si>
    <t>a5Threshold2OfRSRP</t>
  </si>
  <si>
    <t>a5Threshold2OfRSRQ</t>
  </si>
  <si>
    <t>hysteresis</t>
  </si>
  <si>
    <t>timeToTrigger</t>
  </si>
  <si>
    <t>reportInterval</t>
  </si>
  <si>
    <t>reportAmount</t>
  </si>
  <si>
    <t>prdReportInterval</t>
  </si>
  <si>
    <t>prdReportAmount</t>
  </si>
  <si>
    <t>maxReportCellNum</t>
  </si>
  <si>
    <t>reportOnLeave</t>
  </si>
  <si>
    <t>a3Offset</t>
  </si>
  <si>
    <t>a6Offset</t>
  </si>
  <si>
    <t>prdRptRurpose</t>
  </si>
  <si>
    <t>reportOnLeaveA6Swch</t>
  </si>
  <si>
    <t>reportAddNeighMeasSwch</t>
  </si>
  <si>
    <t>reportOnLeaveA6</t>
  </si>
  <si>
    <t>UE Measurement Configuration ID</t>
  </si>
  <si>
    <t>Measurement Configuration Index</t>
  </si>
  <si>
    <t>Measurement Configuration Function</t>
  </si>
  <si>
    <t>Event Triggering Quantity</t>
  </si>
  <si>
    <t>Quantity of Measurement Reports</t>
  </si>
  <si>
    <t>Reporting Rule</t>
  </si>
  <si>
    <t>Event ID</t>
  </si>
  <si>
    <t>Absolute RSRP Threshold for Event Decision (dBm)</t>
  </si>
  <si>
    <t>Absolute RSRQ Threshold for Event Decision (dB)</t>
  </si>
  <si>
    <t>Absolute RSRP Threshold 2 for Event A5 Decision (dBm)</t>
  </si>
  <si>
    <t>Absolute RSRQ Threshold 2 for Event A5 Decision (dB)</t>
  </si>
  <si>
    <t>Decision Hysteresis Range (dB)</t>
  </si>
  <si>
    <t>Time Difference Between Event Occurrence and Reporting</t>
  </si>
  <si>
    <t>Periodical Reporting Interval for Event Triggering</t>
  </si>
  <si>
    <t>Maximum Number of Times to Report Measurement Results After Event Triggering</t>
  </si>
  <si>
    <t>Reporting Interval of Periodical Report Rules</t>
  </si>
  <si>
    <t>Number of Times to Periodically Report Measurement Results</t>
  </si>
  <si>
    <t>Maximum Number of Reported Cells</t>
  </si>
  <si>
    <t>Whether Event A3 Exit Reporting Is Supported</t>
  </si>
  <si>
    <t>Event A3 Offset (dB)</t>
  </si>
  <si>
    <t>Event A6 Offset (dB)</t>
  </si>
  <si>
    <t>Purpose for Periodical Measurement Reporting</t>
  </si>
  <si>
    <t>Whether Event A6 Exit Reporting Is Supported</t>
  </si>
  <si>
    <t>Switch for Adding The Best Neighbor Cell in The Measurement Report</t>
  </si>
  <si>
    <t>Whether A6 Event Exit Reporting</t>
  </si>
  <si>
    <t>long:0:Close Inter Frequency/Inter Rat Measure,1:Open Inter Frequency Measure,2:Inter Rat Measure,3:Redirect Measure,4:Intra Frequency HO Measure,5:Inter Frequency HO Measure,6:ICIC Measure,7:Intra-LTE load balance Measure,8:Intra Frequency Period Measure,9:Report CGI Measure,10:Period Dl Rsrp Measure,11:Event Dl Rsrp Measure,12:Inter Frequency Period Measure,13:eICIC Measurement,14:Add Scell Measurement,15:Remove Scell Measurement,16:Modify Scell Measurement,17:Intra Frequency HO Measure between macro and small,18:Period ANR Measurement,19:Measurement for moving UE out,20:Inter Frequency HO Measure Based Service,21:ue-RxTxTimeDifference Measurement,22: Open Inter Rat Measure(voice),23:UL COMP Measurement,24:DL COMP Measurement,25:Open ANR Measurement,28:Based VoLTE Quality Measurement,29:highway-user inter-Freq handover Measurement in Normal Cell,30:normal-user inter-Freq handover Measurement in high-way Cell,31:Based UL Service Measurement,32:Fixed primary carrier Measure for CA,33:RRC Access Load Balancing measurement,34:HomePLMN Measurement,35:Blind Redirection Measure Based SPID,36:SCell eICIC Measurement in CA,37:CRS interference cancellation Measure,38:Close Inter Frequency/Inter Rat Measure(voice),39:Open Inter Frequency Measure(voice),40:Inter Frequency Overlap Estimate Period Measure,41:CA Inter Frequency Overlap Estimate Event Measure,42:CA Enhance PCell Anchoring HO to High Priority Measure ,43:CA Enhance PCell Anchoring HO to Low Priority Measure,44:Open Inter Frequency Measure for CA Enhance PCell Anchoring,45:Close Inter Frequency Measure for CA Enhance PCell Anchoring,46:Redirection Measurement for Idle SPID Users,47: eMBMS Mobility Measurement ,48:Judge CCU User Measure,49:Judge CEU User Measure,50:Measurement Configuration for Inter Frequency Handover Base Position,51:CA Joint Decision SCell Delete Measurement,52:Open eMTC Intra Frequency Measure,53:Close eMTC Intra Frequency Measure,54:Prevent PingPong Handover Measurement Based Coverage for Function Handover in User,55:Coverage Mode Level0 Handover to Level1 Measurement,56:Coverage Mode Handover to Level 0 Measurement,57:ModeA Handover to ModeB Coverage Mode Level2 Measurement,58:ModeB Handover to ModeA Coverage Mode Level1 Measurement,59:Handover to ModeB Coverage Mode Level3 Measurement,60:Coverage Mode Level3 Handover to Level2 Measurement,61:Handover Measurement Based Downlink Big Service,62:PUSCH OI Power Control Measure,63:CA Spectrum Coordination handover,64:EnDc Anchoring HO handover,65:Return Measure Based Service Handover;default:0</t>
  </si>
  <si>
    <t>long:0:RSRP,1:RSRQ;default:0</t>
  </si>
  <si>
    <t>long:0:SameAsTriggerQuantity,1:Both;default:1</t>
  </si>
  <si>
    <t>long:0:Event triggered reporting,1:Periodical reporting;default:0</t>
  </si>
  <si>
    <t>long:0:A1,1:A2,2:A3,3:A4,4:A5,5:A6;default:0</t>
  </si>
  <si>
    <t>long:[-140~-43];default:-75</t>
  </si>
  <si>
    <t>double:[-20~-3];default:-8</t>
  </si>
  <si>
    <t>double:[-20~-3];default:-11</t>
  </si>
  <si>
    <t>double:[0~15];default:0</t>
  </si>
  <si>
    <t>long:0:0ms,1:40ms,2:64ms,3:80ms,4:100ms,5:128ms,6:160ms,7:256ms,8:320ms,9:480ms,10:512ms,11:640ms,12:1024ms,13:1280ms,14:2560ms,15:5120ms;default:7</t>
  </si>
  <si>
    <t>long:0:120ms,1:240ms,2:480ms,3:640ms,4:1024ms,5:2048ms,6:5120ms,7:10240ms,8:1min,9:6min,10:12min,11:30min,12:60min;default:4</t>
  </si>
  <si>
    <t>long:0:1,1:2,2:4,3:8,4:16,5:32,6:64,7:Infinity;default:2</t>
  </si>
  <si>
    <t>long:0:1,1:2,2:4,3:8,4:16,5:32,6:64,7:Infinity;default:7</t>
  </si>
  <si>
    <t>long:[1~8];default:8</t>
  </si>
  <si>
    <t>double:[-15~15];default:3</t>
  </si>
  <si>
    <t>long:0:Report Strongest Cells,1:Report CGI;default:0</t>
  </si>
  <si>
    <t>This parameter sets the index of an intra-LTE measurement configuration.</t>
  </si>
  <si>
    <t>This parameter sets measurement configurations for different application functions of the LTE system.</t>
  </si>
  <si>
    <t>This parameter indicates the measured quantity used to evaluate event triggering conditions. If the UE detects that the triggering quantity satisfies the event triggering threshold, a cell measurement event is triggered. RSRP refers to the Reference Signal Received Power, while RSRQ refers to the Reference Signal Received Quality.</t>
  </si>
  <si>
    <t>This parameter sets which measured quantity (RSRP or RSRQ) is reported by the UE or whether both RSRP and RSRQ are reported by the UE.</t>
  </si>
  <si>
    <t>This parameter sets the rule for reporting measurement results: event-triggered reporting and periodical reporting.</t>
  </si>
  <si>
    <t>This parameter sets the ID of the event triggered by measurement, which is related to the measured quantity.</t>
  </si>
  <si>
    <t>This parameter sets the absolute RSRP threshold for event decision in the serving cell. The events include A1, A2, A4, and A5. The relationship between the actual values of the threshold for event A1 and the values in TS 36.331 is as follows: –140 corresponding to 1, –139 corresponding to 2, and so on; –44 corresponding to 97, and the value 0 in TS 36.331 cannot be obtained.The relationship between the actual values of the threshold for event A2 and the values in TS 36.331 is as follows: –140 corresponding to 0, –139 corresponding to 1, and so on; –44 corresponding to 96, and the value 97 in TS 36.331 cannot be obtained.The relationship between the actual values of the threshold for event A4 and the values specified in TS 36.331 is as follows: –140 corresponding to 1, –139 corresponding to 2, and so on; –44 corresponding to 97, and the value 0 specified in TS 36.331 cannot be obtained.The relationship between the actual values of threshold 1 for event A5 and the values in TS 36.331 is as follows: –140 corresponding to 0, –139 corresponding to 1, and so on; –44 corresponding to 96, and the value 97 in TS 36.331 cannot be obtained.</t>
  </si>
  <si>
    <t>This parameter sets the absolute RSRQ threshold for event decision in the serving cell. The events include A1, A2, A4, and A5. The larger the parameter value is, the more difficult it is to meet the event-triggering condition. This may cause a delay in event reporting and too late handover or other execution, resulting in bad handover success rate or other KPIs. The smaller the parameter value is, the easier it is to meet the event-triggering condition. However, if the parameter value is too small, it may cause too early handover or other execution and even handover or other execution failures.</t>
  </si>
  <si>
    <t>This parameter sets absolute RSRP threshold 2 for neighbor cell decision during event A5 measurement. A larger parameter value indicates that it is more difficult for neighbor cells to meet the handover condition. A smaller parameter value indicates that it is easier for neighbor cells to meet the handover condition. The relationship between the actual values of threshold 2 for event A5 and the values in TS 36.331 is as follows: –140 corresponding to 0, –139 corresponding to 1, and so on; –44 corresponding to 96, and the value 97 in TS 36.331 cannot be obtained.</t>
  </si>
  <si>
    <t>This parameter indicates absolute RSRQ threshold 2 for neighbor cell decision during event A5 measurement. The relationship between the actual values of threshold 2 for event A5 and the values in TS 36.331 is as follows: –19.5 corresponding to 0, –19 corresponding to 1, and so on; –3 corresponding to 33, and the value 34 in TS 36.331 cannot be obtained.A larger parameter value indicates that it is more difficult for neighbor cells to meet the handover condition. A smaller parameter value indicates that it is easier for neighbor cells to meet the handover condition. This parameter is configured as required and the thresholds vary with events.</t>
  </si>
  <si>
    <t>This parameter sets the hysteresis range for event decision. Signal strength may fluctuate. A larger parameter value indicates that it is more difficult to trigger events due to signal strength fluctuation. A smaller parameter value may cause the ping-pong effect.</t>
  </si>
  <si>
    <t>This parameter sets the period from the time when an event occurs to the time when the event is reported. A detected event is triggered and reported only when the event always satisfies the event-triggering condition within this period of time. A larger parameter value indicates that it is stricter to determine whether an event can be triggered. This parameter is configured as required. If the parameter value is too large, communication quality may be affected sometimes.</t>
  </si>
  <si>
    <t>This parameter indicates the time interval to report the measurement results after an event is triggered, that is, the UE reports the measurement results of the triggered event within every periodical reporting interval.</t>
  </si>
  <si>
    <t>This parameter sets the maximum number of times that the measurement results are reported after an event is triggered. For a UE, after an event is triggered, the UE reports the measurement results periodically. If the number of times that the UE reports the measurement results is more than the parameter value, the UE stops reporting the measurement results.</t>
  </si>
  <si>
    <t>This parameter sets the reporting interval in the periodical reporting rules; that is, the UE reports measurement results at the interval configured by this parameter.</t>
  </si>
  <si>
    <t>This parameter sets the number of times that measurement results are periodically reported. For a UE, this parameter is used to determine whether to report the measurement results. If the UE detects that the number of times to report measurement results exceeds the parameter value, the UE stops reporting the measurement results.</t>
  </si>
  <si>
    <t>This parameter sets the maximum number of reported cells, not including the serving cell.</t>
  </si>
  <si>
    <t>This parameter sets whether to support event A3 exit reporting, that is, whether to initialize the measurement reporting procedure when the event exit condition is satisfied. The "exit condition" defined in the protocol is: Mn + Ofn + Ocn + Hys &lt; Mp + Ofp + Ocp + Off, that is, the RSRP/RSRQ of a neighbor cell is lower than that of the serving cell. Note: The word "exit" does not mean that the UE leaves the serving cell; instead, it just indicates a condition.</t>
  </si>
  <si>
    <t>This parameter sets the event A3–triggering condition for reporting the RSRP. When the RSRP difference between a neighbor cell and the local cell is larger than the parameter value (the actual value in dB), RSRP reporting is triggered.</t>
  </si>
  <si>
    <t>This parameter sets the offset of event A6. It indicates that the channel quality of the neighbor cell is an offset better than the SCell. The event A6 threshold value range includes the actual values, which are equal to half of those values specified in TS 36.331.</t>
  </si>
  <si>
    <t>This parameter sets the purpose for periodical measurement, determining whether to report the strongest cell or report the CGI. If the parameter is set to 0, it indicates that the strongest cell is reported. If the parameter is set to 1, it indicates that the CGI is reported.</t>
  </si>
  <si>
    <t>This parameter sets whether to support event A6 exit reporting, that is, whether to initialize the measurement reporting procedure when the event exit condition is satisfied. The "exit condition" defined in the protocol is: Mn + Ofn + Ocn + Hys &lt; Mp + Ofp + Ocp + Off, that is, the RSRP/RSRQ of a neighbor cell is lower than that of the serving cell. Note: The word "exit" does not mean that the UE leaves the serving cell; instead, it just indicates a condition.</t>
  </si>
  <si>
    <t>This parameter enables or disables the addition of the best neighbor cell to the measurement report. If it is set to Open, the reportAddNeighMeas-r10 IE can be carried in the measurement report. If it is set to Close, the reportAddNeighMeas-r10 IE cannot be carried in any measurement report.</t>
  </si>
  <si>
    <t>The parameter indicates whether or not the UE shall initiate the measurement reporting procedure when the leaving condition is met for a cell in cellsTriggeredList.The procotal defines the "leaving condition" is :Mn+Ofn+Ocn+Hys &lt; Mp+Ofp+Ocp+Off ,i.e.the RSRP/RSRQ of neighboring cell is a certain extent lower than the serving cell. Note: the word "leaving" does not mean that UE will leave the serving cell,but only a condition.</t>
  </si>
  <si>
    <t>-8</t>
  </si>
  <si>
    <t>-90</t>
  </si>
  <si>
    <t>-11</t>
  </si>
  <si>
    <t>-114</t>
  </si>
  <si>
    <t>410</t>
  </si>
  <si>
    <t>-106</t>
  </si>
  <si>
    <t>730</t>
  </si>
  <si>
    <t>CellMeasGroup</t>
  </si>
  <si>
    <t>meaGroupId</t>
  </si>
  <si>
    <t>Measurement Config Group No</t>
  </si>
  <si>
    <t>long:[1~36];default:1</t>
  </si>
  <si>
    <t>long[2]:[1~65535];default:10;11</t>
  </si>
  <si>
    <t>long[2]:[1~65535];default:20;21</t>
  </si>
  <si>
    <t>long[2]:[1~65535];default:30;31</t>
  </si>
  <si>
    <t>long[2]:[1~65535];default:40;41</t>
  </si>
  <si>
    <t>long[2]:[1~65535];default:50;51</t>
  </si>
  <si>
    <t>long[32]:[1~65535];default:70;70;70;70;70;70;70;70;70;70;70;70;70;70;70;70;71;71;71;71;71;71;71;71;71;71;71;71;71;71;71;71</t>
  </si>
  <si>
    <t>The parameter indicates the index for a group of measurement configuration.</t>
  </si>
  <si>
    <t>This parameter is an array to indicate measurement of close inter-frequency or intersystem measurement and related to a record of intra system measurement configuration. The one element relates to RSRP and the other relate to RSRQ. Also, if dual-measurement is closed, only the first element is valid.</t>
  </si>
  <si>
    <t>This parameter is an array to indicate measurement of open inter-frequency measurement and related to a record of intra system measurement configuration. The one element relates to RSRP and the other relate to RSRQ. Also, if dual-measurement is closed, only the first element is valid.</t>
  </si>
  <si>
    <t>This parameter is an array to indicate measurement of open intersystem measurement and related to a record of intra system measurement configuration. The one element relates to RSRP and the other relate to RSRQ. Also, if dual-measurement is closed, only the first element is valid.</t>
  </si>
  <si>
    <t>This parameter is an array to indicate measurement of redirection and related to a record of intra system measurement configuration. The one element relates to RSRP and the other relate to RSRQ. Also, if dual-measurement is closed, only the first element is valid.</t>
  </si>
  <si>
    <t>This parameter is an array to indicate measurement of coverage-based intra-frequency handover and related to a record of intra system measurement configuration. The one element relates to RSRP and the other relate to RSRQ. Also, if dual-measurement is closed, only the first element is valid.</t>
  </si>
  <si>
    <t>This parameter is an array to indicate measurement of inter-frequency and related to a record of intra system measurement configuration. The element respectively relates to RSRP and RSRQ. Also, if dual-measurement is closed, only the first half part of the array element is valid.</t>
  </si>
  <si>
    <t>410;11</t>
  </si>
  <si>
    <t>420;21</t>
  </si>
  <si>
    <t>730;730;730;730;730;730;730;730;730;730;730;730;730;730;730;730;71;71;71;71;71;71;71;71;71;71;71;71;71;71;71;71</t>
  </si>
  <si>
    <t>m</t>
  </si>
  <si>
    <t>M</t>
  </si>
  <si>
    <t>Downlink System Bandwidth (MHz)(Effective when Cell Reset)</t>
  </si>
  <si>
    <t>Uplink System Bandwidth (MHz)(Effective when Cell Reset)</t>
  </si>
  <si>
    <t>UL 64QAM Demodulation Support Indicator(Effective when Cell Reset)</t>
  </si>
  <si>
    <t>Threshold of Frequently Efficiency for Faulty Cell Based on Uplink Interference (M)</t>
  </si>
  <si>
    <t>long:0:1.4(6RB),1:3(15RB),2:5(25RB),3:10(50RB),4:15(75RB),5:20(100RB),6:8(40RB),7:16(80RB);default:5</t>
  </si>
  <si>
    <t>The parameter indicates the downlink system band width. It is used to determine the position of frequency for downlink physical channel and the resource allocation. Notice: When the value of 'Band Indication for Frequency' (freqBandInd) is 1, 7, 9, 10, 20, 22, the value of 'Downlink System Bandwidth'（bandWidthDl）and the value of 'Uplink System Bandwidth'（bandWidthUl）can't be 1.4M, 3M. When the value of 'Band Indication for Frequency' (freqBandInd) is 5, 8, 12, 27 ,the value of 'Downlink System Bandwidth'（bandWidthDl）and the value of 'Uplink System Bandwidth'（bandWidthUl）can't be 15M, 20M. When the value of 'Band Indication for Frequency' (freqBandInd) is 6, 11, 13, 14, 17, 24, 30, the value of 'Downlink System Bandwidth'（bandWidthDl）and the value of 'Uplink System Bandwidth'（bandWidthUl）can't be 1.4M, 3M, 15M, 20M. When the value of 'Band Indication for Frequency' (freqBandInd) is 18, 19, 21, 31, the value of 'Downlink System Bandwidth'（bandWidthDl）and the value of 'Uplink System Bandwidth'（bandWidthUl）can't be 1.4M, 3M, 20M. When the value of 'Band Indication for Frequency' (freqBandInd) is 18, 19, 21, 31, the value of 'Downlink System Bandwidth'（bandWidthDl）and the value of 'Uplink System Bandwidth'（bandWidthUl）can't be 1.4M, 3M, 20M. When the value of 'Band Indication for Frequency' (freqBandInd) is 26, the value of 'Downlink System Bandwidth'（bandWidthDl）and the value of 'Uplink System Bandwidth'（bandWidthUl）can't be 20M. When the value of 'Band Indication for Frequency' (freqBandInd) is 28, the value of 'Downlink System Bandwidth'（bandWidthDl）and the value of 'Uplink System Bandwidth'（bandWidthUl）can't be 1.4M.</t>
  </si>
  <si>
    <t>The parameter indicates the uplink system band width. It is used to determine the position of frequency for uplink physical channel and the resource allocation. Notice: When the value of 'Band Indication for Frequency' (freqBandInd) is 1, 7, 9, 10, 20, 22, the value of 'Downlink System Bandwidth'（bandWidthDl）and the value of 'Uplink System Bandwidth'（bandWidthUl）can't be 1.4M, 3M. When the value of 'Band Indication for Frequency' (freqBandInd) is 5, 8, 12, 27 ,the value of 'Downlink System Bandwidth'（bandWidthDl）and the value of 'Uplink System Bandwidth'（bandWidthUl）can't be 15M, 20M. When the value of 'Band Indication for Frequency' (freqBandInd) is 6, 11, 13, 14, 17, 24, 30, the value of 'Downlink System Bandwidth'（bandWidthDl）and the value of 'Uplink System Bandwidth'（bandWidthUl）can't be 1.4M, 3M, 15M, 20M. When the value of 'Band Indication for Frequency' (freqBandInd) is 18, 19, 21, 31, the value of 'Downlink System Bandwidth'（bandWidthDl）and the value of 'Uplink System Bandwidth'（bandWidthUl）can't be 1.4M, 3M, 20M. When the value of 'Band Indication for Frequency' (freqBandInd) is 18, 19, 21, 31, the value of 'Downlink System Bandwidth'（bandWidthDl）and the value of 'Uplink System Bandwidth'（bandWidthUl）can't be 1.4M, 3M, 20M. When the value of 'Band Indication for Frequency' (freqBandInd) is 26, the value of 'Downlink System Bandwidth'（bandWidthDl）and the value of 'Uplink System Bandwidth'（bandWidthUl）can't be 20M. When the value of 'Band Indication for Frequency' (freqBandInd) is 28, the value of 'Downlink System Bandwidth'（bandWidthDl）and the value of 'Uplink System Bandwidth'（bandWidthUl）can't be 1.4M.</t>
  </si>
  <si>
    <t>The parameter indicates the 64QAM capability of eNodeB.</t>
  </si>
  <si>
    <t>When uplink frequent efficiency of cell is higher than threshold parameter, then cell satisfy the Fault condition of uplink frequent efficiency.</t>
  </si>
  <si>
    <t>The parameter is the switch of admission of QCI=1 and QCI=2 ERAB.</t>
  </si>
  <si>
    <t>Ec/Io threshold for reselecting lower priority FDD UTRAN cell</t>
  </si>
  <si>
    <t>873</t>
  </si>
  <si>
    <t>862</t>
  </si>
  <si>
    <t>863</t>
  </si>
  <si>
    <t>867</t>
  </si>
  <si>
    <t>876</t>
  </si>
  <si>
    <t>871</t>
  </si>
  <si>
    <t>865</t>
  </si>
  <si>
    <t>874</t>
  </si>
  <si>
    <t>866</t>
  </si>
  <si>
    <t>870</t>
  </si>
  <si>
    <t>65535</t>
  </si>
  <si>
    <t>13</t>
  </si>
  <si>
    <t>92</t>
  </si>
  <si>
    <t>A</t>
  </si>
  <si>
    <t>350</t>
  </si>
  <si>
    <t>1010;1010;1010;1010;1010;1010;1010;1010;1010;1010;1010;1010;1010;1010;1010;1010;1011;1011;1011;1011;1011;1011;1011;1011;1011;1011;1011;1011;1011;1011;1011;1011</t>
  </si>
  <si>
    <t>1060;1061</t>
  </si>
  <si>
    <t>1110;1111</t>
  </si>
  <si>
    <t>1160;1161</t>
  </si>
  <si>
    <t>1210;1211</t>
  </si>
  <si>
    <t>1260</t>
  </si>
  <si>
    <t>1310</t>
  </si>
  <si>
    <t>1360</t>
  </si>
  <si>
    <t>1410</t>
  </si>
  <si>
    <t>400</t>
  </si>
  <si>
    <t>450</t>
  </si>
  <si>
    <t>250</t>
  </si>
  <si>
    <t>1450</t>
  </si>
  <si>
    <t>1500</t>
  </si>
  <si>
    <t>1550</t>
  </si>
  <si>
    <t>1600</t>
  </si>
  <si>
    <t>1610</t>
  </si>
  <si>
    <t>1620</t>
  </si>
  <si>
    <t>320</t>
  </si>
  <si>
    <t>1650</t>
  </si>
  <si>
    <t>1660</t>
  </si>
  <si>
    <t>210</t>
  </si>
  <si>
    <t>500</t>
  </si>
  <si>
    <t>510</t>
  </si>
  <si>
    <t>520</t>
  </si>
  <si>
    <t>352</t>
  </si>
  <si>
    <t>122</t>
  </si>
  <si>
    <t>550</t>
  </si>
  <si>
    <t>1112;1113</t>
  </si>
  <si>
    <t>1012;1013</t>
  </si>
  <si>
    <t>360</t>
  </si>
  <si>
    <t>130</t>
  </si>
  <si>
    <t>1062;1063</t>
  </si>
  <si>
    <t>32;33</t>
  </si>
  <si>
    <t>252</t>
  </si>
  <si>
    <t>220</t>
  </si>
  <si>
    <t>221</t>
  </si>
  <si>
    <t>34</t>
  </si>
  <si>
    <t>1810</t>
  </si>
  <si>
    <t>1760</t>
  </si>
  <si>
    <t>1710</t>
  </si>
  <si>
    <t>1710;1710;1710;1710;1710;1710;1710;1710;1710;1710;1710;1710;1710;1710;1710;1710</t>
  </si>
  <si>
    <t>140</t>
  </si>
  <si>
    <t>150</t>
  </si>
  <si>
    <t>160</t>
  </si>
  <si>
    <t>600</t>
  </si>
  <si>
    <t>1670</t>
  </si>
  <si>
    <t>530</t>
  </si>
  <si>
    <t>1900</t>
  </si>
  <si>
    <t>1822</t>
  </si>
  <si>
    <t>1772</t>
  </si>
  <si>
    <t>1722</t>
  </si>
  <si>
    <t>214</t>
  </si>
  <si>
    <t>212</t>
  </si>
  <si>
    <t>12;13</t>
  </si>
  <si>
    <t>24;23</t>
  </si>
  <si>
    <t>322</t>
  </si>
  <si>
    <t>1730</t>
  </si>
  <si>
    <t>1780</t>
  </si>
  <si>
    <t>1950</t>
  </si>
  <si>
    <t>1960</t>
  </si>
  <si>
    <t>324</t>
  </si>
  <si>
    <t>15;16</t>
  </si>
  <si>
    <t>17;18</t>
  </si>
  <si>
    <t>800;801</t>
  </si>
  <si>
    <t>532</t>
  </si>
  <si>
    <t>534</t>
  </si>
  <si>
    <t>536</t>
  </si>
  <si>
    <t>538</t>
  </si>
  <si>
    <t>icicMeasCfg</t>
  </si>
  <si>
    <t>rptCGIMeasCfg</t>
  </si>
  <si>
    <t>geranMeasCfg</t>
  </si>
  <si>
    <t>wcdmaMeasCfg</t>
  </si>
  <si>
    <t>tdMeasCfg</t>
  </si>
  <si>
    <t>cdma2KHRPDMeasCfg</t>
  </si>
  <si>
    <t>cdma2K1xMeasCfg</t>
  </si>
  <si>
    <t>gsmCSFBMeasCfg</t>
  </si>
  <si>
    <t>wcdmaCSFBMeasCfg</t>
  </si>
  <si>
    <t>tdCSFBMeasCfg</t>
  </si>
  <si>
    <t>cdma2K1xCSFBMeasCfg</t>
  </si>
  <si>
    <t>intraFPeriodMeasCfg</t>
  </si>
  <si>
    <t>rsrpPeriodMeasCfgIdDl</t>
  </si>
  <si>
    <t>rsrpEventMeasCfgIdDl</t>
  </si>
  <si>
    <t>intraLBMeasCfg</t>
  </si>
  <si>
    <t>gsmLBMeasCfg</t>
  </si>
  <si>
    <t>wcdmaLBMeasCfg</t>
  </si>
  <si>
    <t>tdsLBMeasCfg</t>
  </si>
  <si>
    <t>geranANRMeasCfg</t>
  </si>
  <si>
    <t>utranANRMeasCfg</t>
  </si>
  <si>
    <t>cdmaANRMeasCfg</t>
  </si>
  <si>
    <t>interFPeriodMeasCfg</t>
  </si>
  <si>
    <t>interRatGSMPeriodMeasCfg</t>
  </si>
  <si>
    <t>interRatUTRANPeriodMeasCfg</t>
  </si>
  <si>
    <t>eICICMeasCfg</t>
  </si>
  <si>
    <t>addScellMeasCfg</t>
  </si>
  <si>
    <t>rmvScellMeasCfg</t>
  </si>
  <si>
    <t>modScellMeasCfg</t>
  </si>
  <si>
    <t>anrMeasCfg</t>
  </si>
  <si>
    <t>macroSmallMeasCfg</t>
  </si>
  <si>
    <t>measCfg4movUE</t>
  </si>
  <si>
    <t>tdVoiceMeasCfg</t>
  </si>
  <si>
    <t>geranVoiceMeasCfg</t>
  </si>
  <si>
    <t>ueRxTxTimeDiffPeriodMeasCfg</t>
  </si>
  <si>
    <t>interFVoiceMeasCfg</t>
  </si>
  <si>
    <t>wcdmaVoiceMeasCfg</t>
  </si>
  <si>
    <t>opeRatVoiceMeasCfg</t>
  </si>
  <si>
    <t>intraLBMeasExtCfg</t>
  </si>
  <si>
    <t>compMeasCfgUL</t>
  </si>
  <si>
    <t>compMeasCfgDL</t>
  </si>
  <si>
    <t>iratANRA2MeasCfg</t>
  </si>
  <si>
    <t>anrA2MeasCfg</t>
  </si>
  <si>
    <t>tdsSRVCCBasedVoLTEQuaMeasCfg</t>
  </si>
  <si>
    <t>cdmaSRVCCBasedVoLTEQuaMeasCfg</t>
  </si>
  <si>
    <t>geranSRVCCBasedVoLTEQuaMeasCfg</t>
  </si>
  <si>
    <t>geranSRVCCBaVoLTEQuMeCfg</t>
  </si>
  <si>
    <t>interFHOBasedVoLTEQuaMeasCfg</t>
  </si>
  <si>
    <t>highSpeedInNmlCellMeasCfg</t>
  </si>
  <si>
    <t>lowSpeedInHighwayMeasCfg</t>
  </si>
  <si>
    <t>homePLMNeasCfg</t>
  </si>
  <si>
    <t>periodCdmaMeasCfg</t>
  </si>
  <si>
    <t>pcellMeasCfg</t>
  </si>
  <si>
    <t>rrcAccessLBMeasCfg</t>
  </si>
  <si>
    <t>interFMeasCfgBaseService</t>
  </si>
  <si>
    <t>geranPRBUsageRatioMeasCfg</t>
  </si>
  <si>
    <t>tdsSRVCCBasedVoLTECongMeasCfg</t>
  </si>
  <si>
    <t>wcdmaSRVCCBasVoLTECongMeasCfg</t>
  </si>
  <si>
    <t>geranSRVCCBasVoLTECongMeasCfg</t>
  </si>
  <si>
    <t>crsICMeasCfg</t>
  </si>
  <si>
    <t>caEICICMeasCfg</t>
  </si>
  <si>
    <t>clsInterFVoiceMeasCfg</t>
  </si>
  <si>
    <t>opeInterFVoiceMeasCfg</t>
  </si>
  <si>
    <t>overlapInterFPeriodMeasCfg</t>
  </si>
  <si>
    <t>magicRadioGERANMeasCfg4movUE</t>
  </si>
  <si>
    <t>magicRadioWCDMAMeasCfg4movUE</t>
  </si>
  <si>
    <t>activeLWACMeasCfg</t>
  </si>
  <si>
    <t>deactiveLWACMeasCfg</t>
  </si>
  <si>
    <t>caOvelaInFEveMeasCfg</t>
  </si>
  <si>
    <t>clsRatMeasCfg</t>
  </si>
  <si>
    <t>clsRatVoiceMeasCfg</t>
  </si>
  <si>
    <t>emtcIntraFHOMeasCfg</t>
  </si>
  <si>
    <t>enPcellAnchHighPrioHOMeas</t>
  </si>
  <si>
    <t>enPcellAnchLowPrioHOMeas</t>
  </si>
  <si>
    <t>openEnPcellAnchInterFMeas</t>
  </si>
  <si>
    <t>closeEnPcellAnchInterFMeas</t>
  </si>
  <si>
    <t>macro2SmallMeasCfg</t>
  </si>
  <si>
    <t>small2MacroMeasCfg</t>
  </si>
  <si>
    <t>sPIDSmtNetDistRedMeasCfg</t>
  </si>
  <si>
    <t>eMTCOpenRdMeasCfg</t>
  </si>
  <si>
    <t>hSpeedIntraFSpecMeasCfg</t>
  </si>
  <si>
    <t>addSCellMeasCfgIdx</t>
  </si>
  <si>
    <t>rmvSCellMeasCfgIdx</t>
  </si>
  <si>
    <t>nRSNAddMeasCfg</t>
  </si>
  <si>
    <t>eMBMSMobMeasCfg</t>
  </si>
  <si>
    <t>nRSNRatAddMeasCfg</t>
  </si>
  <si>
    <t>judgeCCUMeasCfg</t>
  </si>
  <si>
    <t>judgeCEUMeasCfg</t>
  </si>
  <si>
    <t>migBaseUEPosiInterFMeasCfg</t>
  </si>
  <si>
    <t>migBaseUEPosiWCDMAMeasCfg</t>
  </si>
  <si>
    <t>nRRptCGIMeasCfg</t>
  </si>
  <si>
    <t>caJointDecisionSCCDelMeas</t>
  </si>
  <si>
    <t>clseMTCIntraFMeasCfg</t>
  </si>
  <si>
    <t>opeeMTCIntraFMeasCfg</t>
  </si>
  <si>
    <t>cELevel0ToCELevel1</t>
  </si>
  <si>
    <t>cEModeToCEleve0</t>
  </si>
  <si>
    <t>modeAToModeBCELevel2</t>
  </si>
  <si>
    <t>modeBToModeACELevel1</t>
  </si>
  <si>
    <t>enterModeBCELevel3</t>
  </si>
  <si>
    <t>cELevel3ToCELevel2</t>
  </si>
  <si>
    <t>dLBigSRVHOMeasCfg</t>
  </si>
  <si>
    <t>puschOIPowConMeasCfg</t>
  </si>
  <si>
    <t>cSSGERANPeriodMeasCfg</t>
  </si>
  <si>
    <t>nRMeasCfg</t>
  </si>
  <si>
    <t>caSpecCoordHoMeasCfg</t>
  </si>
  <si>
    <t>enDcAnchHOMeasCfg</t>
  </si>
  <si>
    <t>returnMeasCfgBaseService</t>
  </si>
  <si>
    <t>enDcInterFHOMeasCfg</t>
  </si>
  <si>
    <t>ICIC Measurement Configuration Index</t>
  </si>
  <si>
    <t>ReportCGI Measurement Configuration Index for ANR Function</t>
  </si>
  <si>
    <t>GERAN Measurement Configuration Index</t>
  </si>
  <si>
    <t>WCDMA Measurement Configuration Index</t>
  </si>
  <si>
    <t>TDS Measurement Configuration Index</t>
  </si>
  <si>
    <t>CDMA2000 HRPD Measurement Configuration Index</t>
  </si>
  <si>
    <t>CDMA2000 1xRTT Measurement Configuration Index</t>
  </si>
  <si>
    <t>GERAN CSFB Measurement Configuration Index</t>
  </si>
  <si>
    <t>WCDMA CSFB Measurement Configuration Index</t>
  </si>
  <si>
    <t>TDS CSFB Measurement Configuration Index</t>
  </si>
  <si>
    <t>CDMA2000 1xRTT CSFB Measurement Configuration Index</t>
  </si>
  <si>
    <t>Intra-Frequency Periodical Measurement Configuration Index</t>
  </si>
  <si>
    <t>Downlink Period RSRP Measurement Configuration Index</t>
  </si>
  <si>
    <t>Downlink Event RSRP Measurement Configuration Index</t>
  </si>
  <si>
    <t>Intra-LTE Load Balance Measurement Configuration Index</t>
  </si>
  <si>
    <t>GERAN Load Balance Measurement Configuration Index</t>
  </si>
  <si>
    <t>WCDMA Load Balance Measurement Configuration Index</t>
  </si>
  <si>
    <t>TDS Load Balance Measurement Configuration Index</t>
  </si>
  <si>
    <t>GERAN ANR Measurement Configuration Index</t>
  </si>
  <si>
    <t>UTRAN ANR Measurement Configuration Index</t>
  </si>
  <si>
    <t>CDMA ANR Measurement Configuration Index</t>
  </si>
  <si>
    <t>Index for Inter-Frequency Periodical Measurement Configuration</t>
  </si>
  <si>
    <t>Index for Inter-RAT Periodical Measurement Configuration of GERAN</t>
  </si>
  <si>
    <t>Index for Inter-RAT Periodical Measurement Configuration of UTRAN</t>
  </si>
  <si>
    <t>eICIC Measurement Configuration Index</t>
  </si>
  <si>
    <t>Add Scell Measurement Configuration Index(Use Before Version V3.60.10.00B13)</t>
  </si>
  <si>
    <t>Remove Scell Measurement Configuration Index(Use Before Version V3.60.10.00B13)</t>
  </si>
  <si>
    <t>Modify Scell Measurement Configuration Index</t>
  </si>
  <si>
    <t>ANR Measurement Configuration Index</t>
  </si>
  <si>
    <t>Measurement Configuration Index of Handover between Macro Cell and Small Cell</t>
  </si>
  <si>
    <t>Measurement Event for Moving UE</t>
  </si>
  <si>
    <t>TDS Measurement Configuration Index Based Voice</t>
  </si>
  <si>
    <t>Geran Measurement Configuration Index Based Voice</t>
  </si>
  <si>
    <t>UE Rx-Tx Time Diff Period Measure Configuration</t>
  </si>
  <si>
    <t>Inter-Freq Measurement Configuration Index Based Voice Measurement</t>
  </si>
  <si>
    <t>WCDMA Measurement Configuration Index Based Voice</t>
  </si>
  <si>
    <t>Open Intersystem Measurement Based Voice Configuration Index</t>
  </si>
  <si>
    <t>Extend Intra-LTE Load Balance Measurement Configuration Index</t>
  </si>
  <si>
    <t>UL COMP Measurement Configuration Index</t>
  </si>
  <si>
    <t>DL COMP Measurement Configuration Index</t>
  </si>
  <si>
    <t>IRAT ANR A2 Measurement Configuration</t>
  </si>
  <si>
    <t>ANR A2 Measurement Configuration</t>
  </si>
  <si>
    <t>Measurement Index of SRVCC to TDS Based VoLTE Quality</t>
  </si>
  <si>
    <t>Measurement Index of SRVCC to WCDMA Based VoLTE Quality</t>
  </si>
  <si>
    <t>Measurement Index of SRVCC to GERAN Based VoLTE Quality</t>
  </si>
  <si>
    <t>Frequences Measurement Index of SRVCC to GERAN Based VoLTE Quality</t>
  </si>
  <si>
    <t>Measurement Index of Inter-Freq Handover Based VoLTE Quality</t>
  </si>
  <si>
    <t>High Speed UE in Normal Cell Measurement Configuration Index</t>
  </si>
  <si>
    <t>Low Speed UE in High-way Cell Measurement Configuration Index</t>
  </si>
  <si>
    <t>HomePLMN Measurement Configuration Index</t>
  </si>
  <si>
    <t>Index for Inter-RAT Periodical Measurement Configuration of CDMA</t>
  </si>
  <si>
    <t>Index of Fixed Primary Carrier Measure for CA</t>
  </si>
  <si>
    <t>Index of RRC Access Load Balancing Measurement Configuration</t>
  </si>
  <si>
    <t>Inter-Freq Measurement Configuration Index Based Service Measurement</t>
  </si>
  <si>
    <t>PRB Usage Ratio Measurement Configuration Index</t>
  </si>
  <si>
    <t>Measurement Index of SRVCC to TDS Based VoLTE Congestion Control</t>
  </si>
  <si>
    <t>Measurement Index of SRVCC to WCDMA Based VoLTE Congestion Control</t>
  </si>
  <si>
    <t>Measurement Index of SRVCC to GERAN Based VoLTE Congestion Control</t>
  </si>
  <si>
    <t>CRS IC Measurement Configuration Index</t>
  </si>
  <si>
    <t>CA eICIC Measurement Configuration Index</t>
  </si>
  <si>
    <t>Close Inter-frequency or Intersystem Measurement Based Voice Configuration Index</t>
  </si>
  <si>
    <t>Open Inter-frequency Measurement Based Voice Configuration Index</t>
  </si>
  <si>
    <t>Inter Frequency Overlap Estimate Period Measure Configuration</t>
  </si>
  <si>
    <t>Magic Radio Measurement Index of Migrate User to GERAN</t>
  </si>
  <si>
    <t>Magic Radio Measurement Index of Migrate User to WCDMA</t>
  </si>
  <si>
    <t>Measurement Index for Active LWA</t>
  </si>
  <si>
    <t>Measurement Index for Deactive LWA</t>
  </si>
  <si>
    <t>CA Inter Frequency Overlap Estimate Event Measure Configuration</t>
  </si>
  <si>
    <t>Close inter-RAT Measurement Configuration Index</t>
  </si>
  <si>
    <t>Close inter-RAT Measurement Based Voice Configuration Index</t>
  </si>
  <si>
    <t>eMTC Coverage-based Intra-frequency Handover Measurement Configuration Index</t>
  </si>
  <si>
    <t>Measurement Configuration Index of CA PCell Anchoring Enhancement HO to High Priority</t>
  </si>
  <si>
    <t>Measurement Configuration Index of CA PCell Anchoring Enhancement HO to Low Priority</t>
  </si>
  <si>
    <t>Measurement Configuration Index of Open Inter Frequency for CA Enhance PCell Anchoring</t>
  </si>
  <si>
    <t>Measurement Configuration Index of Close Inter Frequency for CA Enhance PCell Anchoring</t>
  </si>
  <si>
    <t>Measurement Configuration Index of Handover from Macro Cell to Small Cell</t>
  </si>
  <si>
    <t>Measurement Configuration Index of Handover from Small Cell to Macro Cell</t>
  </si>
  <si>
    <t>Redirection Measurement Configuration Index for Idle SPID Users</t>
  </si>
  <si>
    <t>eMTC Redirection Measurement Configuration Index</t>
  </si>
  <si>
    <t>Dedicated Measurement Configuration Index for Intra-Frequency Handover of High Speed UEs</t>
  </si>
  <si>
    <t>Add SCell Measurement Configuration Index for CA</t>
  </si>
  <si>
    <t>Remove SCell Measurement Configuration Index for CA</t>
  </si>
  <si>
    <t>Measurement Configuration Index for SN Addtion in ENDC</t>
  </si>
  <si>
    <t>eMBMS Mobility Measurement Configuration Index</t>
  </si>
  <si>
    <t>NR Inter-RAT Measurement Index for SN Addition in ENDC</t>
  </si>
  <si>
    <t>Judge CCU User Measurement Configuration Index</t>
  </si>
  <si>
    <t>Judge CEU User Measurement Configuration Index</t>
  </si>
  <si>
    <t>Migrate User Based Position for Inter Frequency Measurement Configuration Index</t>
  </si>
  <si>
    <t>Migrate User Based Position for WCDMA RAT Measurement Configuration Index</t>
  </si>
  <si>
    <t>Report CGI Measurement Configuration Index for NR ANR</t>
  </si>
  <si>
    <t>CA Joint Decision SCell Deletion Measurement Configuration Index</t>
  </si>
  <si>
    <t>Configuration Index for Disabling EMTC Intra-Frequency Measurement</t>
  </si>
  <si>
    <t>Configuration Index for Enabling EMTC Intra-Frequency Measurement</t>
  </si>
  <si>
    <t>Coverage Mode Level0 Handover to Level1 Measurement Configuration Index</t>
  </si>
  <si>
    <t>Coverage Mode Handover to Level 0 Measurement Configuration Index</t>
  </si>
  <si>
    <t>Configuration Index for ModeA Handover to ModeB Enhanced-Coverage Level2 Measurement</t>
  </si>
  <si>
    <t>ModeB Handover to ModeA Coverage Mode Level1 Measurement Configuration Index</t>
  </si>
  <si>
    <t>Handover to ModeB Coverage Mode Level3 Measurement Configuration Index</t>
  </si>
  <si>
    <t>Coverage Mode Level3 Handover to Level2 Measurement Configuration Index</t>
  </si>
  <si>
    <t>Measurement Configuration Index of DL Big Service–Based Handover</t>
  </si>
  <si>
    <t>PUSCH OI Power Control Measurement Configuration Index</t>
  </si>
  <si>
    <t>Periodical Measurement Configuration Index of GERAN CSS Self-Configuration</t>
  </si>
  <si>
    <t>Measurement Configuration Index for Inter-RAT Handover to NR</t>
  </si>
  <si>
    <t>Measurement Configuration Index of CA Spectrum Coordination Handover</t>
  </si>
  <si>
    <t>Measurement Configuration Index of EN-DC Anchor–Based Handover</t>
  </si>
  <si>
    <t>Measurement Configuration Index for Service-Based Handover Return</t>
  </si>
  <si>
    <t>EN-DC UE InterFreq measurement configuration index for handover</t>
  </si>
  <si>
    <t>long:[1~65535];default:200</t>
  </si>
  <si>
    <t>long:[1~65535];default:350</t>
  </si>
  <si>
    <t>long[32]:[1~65535];default:1010;1010;1010;1010;1010;1010;1010;1010;1010;1010;1010;1010;1010;1010;1010;1010;1011;1011;1011;1011;1011;1011;1011;1011;1011;1011;1011;1011;1011;1011;1011;1011</t>
  </si>
  <si>
    <t>long[2]:[1~65535];default:1060;1061</t>
  </si>
  <si>
    <t>long[2]:[1~65535];default:1110;1111</t>
  </si>
  <si>
    <t>long[2]:[1~65535];default:1160;1161</t>
  </si>
  <si>
    <t>long[2]:[1~65535];default:1210;1211</t>
  </si>
  <si>
    <t>long:[1~65535];default:1260</t>
  </si>
  <si>
    <t>long:[1~65535];default:1310</t>
  </si>
  <si>
    <t>long:[1~65535];default:1360</t>
  </si>
  <si>
    <t>long:[1~65535];default:1410</t>
  </si>
  <si>
    <t>long:[1~65535];default:300</t>
  </si>
  <si>
    <t>long:[1~65535];default:400</t>
  </si>
  <si>
    <t>long:[1~65535];default:450</t>
  </si>
  <si>
    <t>long:[1~65535];default:250</t>
  </si>
  <si>
    <t>long:[1~65535];default:1450</t>
  </si>
  <si>
    <t>long:[1~65535];default:1500</t>
  </si>
  <si>
    <t>long:[1~65535];default:1550</t>
  </si>
  <si>
    <t>long:[1~65535];default:1600</t>
  </si>
  <si>
    <t>long:[1~65535];default:1610</t>
  </si>
  <si>
    <t>long:[1~65535];default:1620</t>
  </si>
  <si>
    <t>long:[1~65535];default:320</t>
  </si>
  <si>
    <t>long:[1~65535];default:1650</t>
  </si>
  <si>
    <t>long:[1~65535];default:1660</t>
  </si>
  <si>
    <t>long:[1~65535];default:210</t>
  </si>
  <si>
    <t>long:[1~65535];default:500</t>
  </si>
  <si>
    <t>long:[1~65535];default:510</t>
  </si>
  <si>
    <t>long:[1~65535];default:520</t>
  </si>
  <si>
    <t>long:[1~65535];default:352</t>
  </si>
  <si>
    <t>long:[1~65535];default:122</t>
  </si>
  <si>
    <t>long:[1~65535];default:550</t>
  </si>
  <si>
    <t>long[2]:[1~65535];default:1112;1113</t>
  </si>
  <si>
    <t>long[2]:[1~65535];default:1012;1013</t>
  </si>
  <si>
    <t>long:[1~65535];default:360</t>
  </si>
  <si>
    <t>long:[1~65535];default:130</t>
  </si>
  <si>
    <t>long[2]:[1~65535];default:1062;1063</t>
  </si>
  <si>
    <t>long[2]:[1~65535];default:32;33</t>
  </si>
  <si>
    <t>long:[1~65535];default:252</t>
  </si>
  <si>
    <t>long:[1~65535];default:220</t>
  </si>
  <si>
    <t>long:[1~65535];default:221</t>
  </si>
  <si>
    <t>long:[1~65535];default:34</t>
  </si>
  <si>
    <t>long:[1~65535];default:1810</t>
  </si>
  <si>
    <t>long:[1~65535];default:1760</t>
  </si>
  <si>
    <t>long:[1~65535];default:1710</t>
  </si>
  <si>
    <t>long[16]:[1~65535];default:1710;1710;1710;1710;1710;1710;1710;1710;1710;1710;1710;1710;1710;1710;1710;1710</t>
  </si>
  <si>
    <t>long:[1~65535];default:140</t>
  </si>
  <si>
    <t>long:[1~65535];default:150</t>
  </si>
  <si>
    <t>long:[1~65535];default:160</t>
  </si>
  <si>
    <t>long:[1~65535];default:600</t>
  </si>
  <si>
    <t>long:[1~65535];default:1670</t>
  </si>
  <si>
    <t>long:[1~65535];default:530</t>
  </si>
  <si>
    <t>long:[1~65535];default:253</t>
  </si>
  <si>
    <t>long:[1~65535];default:1900</t>
  </si>
  <si>
    <t>long:[1~65535];default:1822</t>
  </si>
  <si>
    <t>long:[1~65535];default:1772</t>
  </si>
  <si>
    <t>long:[1~65535];default:1722</t>
  </si>
  <si>
    <t>long:[1~65535];default:214</t>
  </si>
  <si>
    <t>long:[1~65535];default:212</t>
  </si>
  <si>
    <t>long[2]:[1~65535];default:12;13</t>
  </si>
  <si>
    <t>long[2]:[1~65535];default:22;23</t>
  </si>
  <si>
    <t>long:[1~65535];default:322</t>
  </si>
  <si>
    <t>long:[1~65535];default:1730</t>
  </si>
  <si>
    <t>long:[1~65535];default:1780</t>
  </si>
  <si>
    <t>long:[1~65535];default:1950</t>
  </si>
  <si>
    <t>long:[1~65535];default:1960</t>
  </si>
  <si>
    <t>long:[1~65535];default:324</t>
  </si>
  <si>
    <t>long[2]:[1~65535];default:14;15</t>
  </si>
  <si>
    <t>long[2]:[1~65535];default:16;17</t>
  </si>
  <si>
    <t>long[2]:[1~65535];default:800;801</t>
  </si>
  <si>
    <t>long:[1~65535];default:532</t>
  </si>
  <si>
    <t>long:[1~65535];default:534</t>
  </si>
  <si>
    <t>long:[1~65535];default:536</t>
  </si>
  <si>
    <t>long:[1~65535];default:538</t>
  </si>
  <si>
    <t>long[2]:[1~65535];default:122;123</t>
  </si>
  <si>
    <t>long[2]:[1~65535];default:120;121</t>
  </si>
  <si>
    <t>long:[1~65535];default:620</t>
  </si>
  <si>
    <t>long[2]:[1~65535];default:802;803</t>
  </si>
  <si>
    <t>long[2]:[1~65535];default:54;55</t>
  </si>
  <si>
    <t>long[16]:[1~65535];default:500;500;500;500;500;500;500;500;500;500;500;500;500;500;500;500</t>
  </si>
  <si>
    <t>long[16]:[1~65535];default:510;510;510;510;510;510;510;510;510;510;510;510;510;510;510;510</t>
  </si>
  <si>
    <t>long:[1~65535];default:2100</t>
  </si>
  <si>
    <t>long:[1~65535];default:700</t>
  </si>
  <si>
    <t>long[8]:[1~65535];default:2100;2100;2100;2100;2100;2100;2100;2100</t>
  </si>
  <si>
    <t>long:[1~65535];default:180</t>
  </si>
  <si>
    <t>long:[1~65535];default:182</t>
  </si>
  <si>
    <t>long:[1~65535];default:184</t>
  </si>
  <si>
    <t>long:[1~65535];default:1784</t>
  </si>
  <si>
    <t>long:[1~65535];default:2110</t>
  </si>
  <si>
    <t>long:[1~65535];default:513</t>
  </si>
  <si>
    <t>long[2]:[1~65535];default:806;807</t>
  </si>
  <si>
    <t>long[2]:[1~65535];default:804;805</t>
  </si>
  <si>
    <t>long[2]:[1~65535];default:808;809</t>
  </si>
  <si>
    <t>long[2]:[1~65535];default:810;811</t>
  </si>
  <si>
    <t>long[2]:[1~65535];default:812;813</t>
  </si>
  <si>
    <t>long[2]:[1~65535];default:814;815</t>
  </si>
  <si>
    <t>long[2]:[1~65535];default:816;817</t>
  </si>
  <si>
    <t>long[2]:[1~65535];default:818;819</t>
  </si>
  <si>
    <t>long:[1~65535];default:188</t>
  </si>
  <si>
    <t>long:[1~65535];default:222</t>
  </si>
  <si>
    <t>long:[1~65535];default:1651</t>
  </si>
  <si>
    <t>long[16]:[1~65535];default:2120;2120;2120;2120;2120;2120;2120;2120;2121;2121;2121;2121;2121;2121;2121;2121</t>
  </si>
  <si>
    <t>long:[1~65535];default:540</t>
  </si>
  <si>
    <t>long:[1~65535];default:542</t>
  </si>
  <si>
    <t>long:[1~65535];default:132</t>
  </si>
  <si>
    <t>This parameter is used to indicate the measurement configuration of the intra-frequency ICIC A3 event. When the ICIC function is opened, the measurement configuration is used to determine the location attribute of the UE.</t>
  </si>
  <si>
    <t>The parameter is used to indicate periodic measurements of ANR ReportCGI. When the ANR function is turned on, the neighbor cell CGI information is reported by send the measurement configuration to the UE.</t>
  </si>
  <si>
    <t>This parameter is a array index that identifies the configuration of GERAN event B1/B2 measurement. The parameter value corresponds to a group of records of GERAN event B1/B2 measurement in the R_RAT table. The array elements correspond to intra-frequency RSRP and RSRQ respectively. In the case of RSRP measurement or RSRQ measurement, only the first half part of the array elements are valid.</t>
  </si>
  <si>
    <t>This parameter is an array to indicate measurement of WCDMA system B1/B2 event and related to a record of inter system measurement configuration of WCDMA system B1/B2 event. The one element relates to RSRP and the other relate to RSRQ. Also, if dual-measurement is closed, only the first element is valid.</t>
  </si>
  <si>
    <t>This parameter is an array to indicate measurement of TD-SWCDMA system B1/B2 event and related to a record of inter system measurement configuration of TD-SWCDMA system B1/B2 event. The one element relates to RSRP and the other relate to RSRQ. Also, if dual-measurement is closed, only the first element is valid.</t>
  </si>
  <si>
    <t>This parameter is an array to indicate measurement of CDMA HRPD system B1/B2 event and related to a record of inter system measurement configuration of CDMA HRPD system B1/B2 event. The one element relates to RSRP and the other relate to RSRQ. Also, if dual-measurement is closed, only the first element is valid.</t>
  </si>
  <si>
    <t>This parameter is an array to indicate measurement of CDMA 1XRTT system B1/B2 event and related to a record of inter system measurement configuration of CDMA 1XRTT system B1/B2 event. The one element relates to RSRP and the other relate to RSRQ. Also, if dual-measurement is closed, only the first element is valid.</t>
  </si>
  <si>
    <t>This parameter is used to indicate the measurement configuration of the CSFB to the GERAN. When the CSFB function is turned on, the appropriate GERAN cell is selected for the UE voice service by send the measurement configuration to the UE.</t>
  </si>
  <si>
    <t>This parameter is used to indicate the measurement configuration of the CSFB to the WCDMA. When the CSFB function is turned on, the appropriate WCDMA cell is selected for the UE voice service by send the measurement configuration to the UE.</t>
  </si>
  <si>
    <t>This parameter is used to indicate the measurement configuration of the CSFB to the TD-SCDMA. When the CSFB function is turned on, the appropriate TD-SCDMA cell is selected for the UE voice service by send the measurement configuration to the UE.</t>
  </si>
  <si>
    <t>This parameter is used to indicate the measurement configuration of the CSFB to the CDMA 1xRTT. When the CSFB function is turned on, the appropriate CDMA 1xRTT cell is selected for the UE voice service by send the measurement configuration to the UE.</t>
  </si>
  <si>
    <t>This parameter is used to indicate the measurement configuration of intra-frequency periodic measurement, eNB periodically acquiring the service cell and the intra-frequency cells signal quality and judgement the corresponding performance by send this measurement configuration to UE.</t>
  </si>
  <si>
    <t>This parameter is used to indicate the measurement configuration of downlink RSRP periodic measurement, while the downlink RSRP periodic measurement switch is turned on, eNB adjust uplink power control by send this measurement configuration to UE.</t>
  </si>
  <si>
    <t>This parameter is used to indicate the measurement configuration of downlink RSRP event measurement, while the downlink RSRP event measurement switch is turned on, eNB adjust uplink power control by send this measurement configuration to UE.</t>
  </si>
  <si>
    <t>This parameter is used to indicate the measurement configuration of intra system load balance, in the high load scenario, eNB selects the appropriate target cell by send this measurement configuration to the UE.</t>
  </si>
  <si>
    <t>This parameter is used to indicate the measurement configuration of load balance for GSM system,  in the high load scenario, eNB selects the appropriate target cell by send this measurement configuration to the UE.</t>
  </si>
  <si>
    <t>This parameter is used to indicate the measurement configuration of load balance for WCDMA system,  in the high load scenario, eNB selects the appropriate target cell by send this measurement configuration to the UE.</t>
  </si>
  <si>
    <t>This parameter is used to indicate the measurement configuration of load balance for TD-SWCDMA system,  in the high load scenario, eNB selects the appropriate target cell by send this measurement configuration to the UE.</t>
  </si>
  <si>
    <t>GERAN ANR measurement configuration index.</t>
  </si>
  <si>
    <t>CDMA ANR Measurement Configuration Index, it is used to search the strongest CDMA neighbor cell during the CDMA ANR.</t>
  </si>
  <si>
    <t>index for inter-RAT periodical measurement configuration of UTRAN</t>
  </si>
  <si>
    <t>The parameter indicates the index of add Scell measurement configuration in CA function.</t>
  </si>
  <si>
    <t>The parameter indicates the index of remove Scell measurement configuration in CA function.</t>
  </si>
  <si>
    <t>The parameter indicates the index of modify Scell measurement configuration in CA function.</t>
  </si>
  <si>
    <t>This parameter is used to indicate the configuration measurement index of handover from macro cell to small cell. A measurement configuration index contains a series of corresponding measurement of the quantity of and threshold configuration.</t>
  </si>
  <si>
    <t>The measurement Event for moving UE out  before Cell be deleted</t>
  </si>
  <si>
    <t>This parameter is two-dimensional array that a Measure configuration index for TDS. Every element corresponds to a record of Measure configuration for RSRP or RSRQ. If dual-measure is close, then only the fist element is applied.</t>
  </si>
  <si>
    <t>This parameter is two-dimensional array that a Measure configuration index for GERAN. Every element corresponds to a record of Measure configuration for RSRP or RSRQ. If dual-measure is close, then only the fist element is applied.</t>
  </si>
  <si>
    <t>The parameter indicates the index of UE Rx-Tx Time Diff Period Measure Configuration.</t>
  </si>
  <si>
    <t>Inter-Freq Measurement Configuration Index based Voice Measurement</t>
  </si>
  <si>
    <t>This parameter is an array to indicate Measurement of handover to WCDMA Based Voice, and related to a record of Measurement Configuration. The one element relates to RSRP and the other relate to RSRQ. Also, if dual-measurement is closed, only the first element is valid.</t>
  </si>
  <si>
    <t>This parameter is an array to indicate Measurement of Open intersystem measurement Based Voice, and related to a record of Measurement Configuration. The one element relates to RSRP and the other relate to RSRQ. Also, if dual-measurement is closed, only the first element is valid.</t>
  </si>
  <si>
    <t>This parameter is a extend measure configuration index for Intra-LTE Load Balancing. It corresponds to a record of Measure configuration for neighborhood centre and edge user.</t>
  </si>
  <si>
    <t>This parameter only associated with a set of measuring configuration for the ULCOMP. It recommend to use EVENT trigger for this measurement, and report amount set to 1, and don't recommend to  set report amount to Infinity.</t>
  </si>
  <si>
    <t>This parameter only associated with a set of measuring configuration for the DLCOMP. It recommend to use EVENT trigger for this measurement, and report amount set to 1, and don't recommend to  set report amount to Infinity.</t>
  </si>
  <si>
    <t>This parameter is an index of Measurment, uniquely related to a Measurement Configuration, and it is used as the SRVCC to TDS measurement Based VoLTE quality.</t>
  </si>
  <si>
    <t>This parameter is an index of Measurment, uniquely related to a Measurement Configuration, and it is used as the SRVCC to WCDMA measurement Based VoLTE quality.</t>
  </si>
  <si>
    <t>This parameter is an index of Measurment, uniquely related to a Measurement Configuration, and it is used as the SRVCC to GERAN measurement Based VoLTE quality.</t>
  </si>
  <si>
    <t>This parameter sets the index of a measurement configuration.The measurement configuration is used as the SRVCC measurement configuration for voice-quality-based handover to GERAN. Each frequency point group is uniquely associated with a measurement configuration.</t>
  </si>
  <si>
    <t>This parameter is an index of Measurment, uniquely related to a Measurement Configuration, and it is used as the Inter-Freq Handover measurement  Based VoLTE quality.</t>
  </si>
  <si>
    <t>measurement configuration index for the high-speed UE in Normal cell</t>
  </si>
  <si>
    <t>measurement configuration index for the low-speed UE in High-way cell</t>
  </si>
  <si>
    <t>This paramter is the Measurement Configuration Index for HomePLMN. If HomePLMN is enable in SPID, eNodeb will configurate this measurement to UE, make UE return to HomePLMN quickly.</t>
  </si>
  <si>
    <t>index for inter-RAT periodical measurement configuration of CDMA</t>
  </si>
  <si>
    <t>This parameter is an index of Measurment, uniquely related to a Measurement Configuration, and it is used as load balancing measurement Based RRC Access.</t>
  </si>
  <si>
    <t>Inter-Freq Measurement Configuration Index based Service</t>
  </si>
  <si>
    <t>GERAN PRB Usage Ratio measurement configuration index.</t>
  </si>
  <si>
    <t>This parameter is an index of Measurment, uniquely related to a Measurement Configuration, and it is used as the SRVCC to TDS measurement Based VoLTE congestion control.</t>
  </si>
  <si>
    <t>This parameter is an index of Measurment, uniquely related to a Measurement Configuration, and it is used as the SRVCC to WCDMA measurement Based VoLTE congestion control.</t>
  </si>
  <si>
    <t>This parameter is an index of Measurment, uniquely related to a Measurement Configuration, and it is used as the SRVCC to GERAN measurement Based VoLTE congestion control.</t>
  </si>
  <si>
    <t>This paramter is the  Measurement Configuration Index for CRS-IC,the event is used to distinguish the the aggressor cells.</t>
  </si>
  <si>
    <t>This parameter is an array to indicate Measurement of Close inter-frequency or intersystem measurement Based Voice, and related to a record of Measurement Configuration. The one element relates to RSRP and the other relate to RSRQ. Also, if dual-measurement is closed, only the first element is valid.</t>
  </si>
  <si>
    <t>This parameter is an array to indicate Measurement of Open inter-frequency measurement Based Voice, and related to a record of Measurement Configuration. The one element relates to RSRP and the other relate to RSRQ. Also, if dual-measurement is closed, only the first element is valid.</t>
  </si>
  <si>
    <t>This parameter indicates inter frequency overlap estimate period measure configuration.</t>
  </si>
  <si>
    <t>This parameter is an index of Measurment, uniquely related to a Measurement Configuration, and it is used as the Magic Radio measurement index of migrate user to GERAN.</t>
  </si>
  <si>
    <t>This parameter is an index of Measurment, uniquely related to a Measurement Configuration, and it is used as the Magic Radio measurement index of migrate user to WCDMA.</t>
  </si>
  <si>
    <t>Measurement Configuration for active LWA.</t>
  </si>
  <si>
    <t>Measurement Configuration for deactive LWA.</t>
  </si>
  <si>
    <t>This parameter indicates inter frequency overlap estimate Event measure configuration.</t>
  </si>
  <si>
    <t>This parameter sets the configuration of close inter-RAT measurement. The parameter value is related to a group of records ofevent A, and the elements are related to RSRP and RSRQ.</t>
  </si>
  <si>
    <t>This parameter sets the configuration of close inter-RAT voice-service-based measurement. The parameter value is related to agroup of records of event A, and the elements are related to RSRP and RSRQ.</t>
  </si>
  <si>
    <t>This parameter is used for eMTC-coverage-based co-frequency handover measurement configurations. The parameter valuecorresponds to a group of coverage-based co-frequency handover records in tableR_EUTMEA. The array elements respectively correspond to RSRP and RSRQ. In thecase of RSRP measurement or RSRQ measurement, only the first group of arrayelements are valid.</t>
  </si>
  <si>
    <t>This parameter indicates the measurement configuration index of CA PCell anchoring enhancement handover to a high priority.</t>
  </si>
  <si>
    <t>This parameter indicates the measurement configuration index of CA PCell anchoring enhancement handover to a low priority.</t>
  </si>
  <si>
    <t>The parameter indicates the Measurement Configuration Index of Open HO for CA Enhance PCell Anchoring.</t>
  </si>
  <si>
    <t>The parameter indicates the Measurement Configuration Index of Close HO for CA Enhance PCell Anchoring.</t>
  </si>
  <si>
    <t>This parameter is used to indicate the configuration measurement index of handover from small cell to macro cell. A measurement configuration index contains a series of corresponding measurement of the quantity of and threshold configuration.</t>
  </si>
  <si>
    <t>The parameter sets a redirection measurement configuration index of the smart network distribution function for idle SPID users.</t>
  </si>
  <si>
    <t>This parameter is a 2-element array to enable eMTC measurement of redirection. It corresponds to a set of records of the redirection Event A2 in the intra-system measurement parameter configuration table. One element corresponds to RSRP and the other to RSRQ. In the case of non–dual-measurement, only the first element is valid.</t>
  </si>
  <si>
    <t>This parameter is a 2-element array and indicates the measurement index of high speed UEs based on coverage and intra-frequency handover. It corresponds to a set of records of the high speed UEs based on coverage and intra-frequency handover in the intra-system measurement parameter table. One element corresponds to RSRP and the other to RSRQ. In the case of non-dual-measurement, only the first element is valid.</t>
  </si>
  <si>
    <t>This parameter is an array to indicate measurement of add Scell measurement configuration in CA function and related to a record of intra system measurement configuration.</t>
  </si>
  <si>
    <t>This parameter is an array to indicate measurement of delete Scell measurement configuration in CA function and related to a record of intra system measurement configuration.</t>
  </si>
  <si>
    <t>This parameter sets the measurement configuration index for SN addition by the EN-DC function.</t>
  </si>
  <si>
    <t>This parameter is the index of eMBMS mobility A4 measurement configuration, identifying an eMBMS mobility measurement configuration. When the function is enabled, the eMBMS mobility A4 event is delivered to choose a suitable target for the eMBMS UE.</t>
  </si>
  <si>
    <t>This parameter indicates the inter-RAT measurement configuration index for SN addition by the EN-DC function.</t>
  </si>
  <si>
    <t>This parameter indicates the unique index of a measurement configuration that is used to determine the users in the center of a cell.</t>
  </si>
  <si>
    <t>This parameter indicates the unique index of a measurement configuration that is used to determine the users at the edge of a cell.</t>
  </si>
  <si>
    <t>This parameter indicates the unique index of an inter-frequency measurement configuration for the user location–based migration strategy.</t>
  </si>
  <si>
    <t>This parameter indicates the unique index of a WCDMA system measurement configuration for the user location–based migration strategy.</t>
  </si>
  <si>
    <t>This parameter is used in periodic measurement of the NR ANR Report CGI. When NR ANR is enabled, the neighbor cell CGI is reported through the sending of the measurement configuration to the UE.</t>
  </si>
  <si>
    <t>This parameter indicates the unique measurement configuration index for joint CA decision on SCell deletion.</t>
  </si>
  <si>
    <t>This parameter is a two-dimensional array to disable intra-frequency eMTC measurement. It corresponds to a set of records of intra-frequency event A1 in the intra-RAT measurement parameter configuration table. One element corresponds to RSRP and the other to RSRQ. In the case of non–dual-measurement, only the first element is valid.</t>
  </si>
  <si>
    <t>This parameter is a two-dimensional array to enable intra-frequency eMTC measurement. It corresponds to a set of records of intra-frequency event A2 in the intra-RAT measurement parameter configuration table. One element corresponds to RSRP and the other to RSRQ. In the case of non–dual-measurement, only the first element is valid.</t>
  </si>
  <si>
    <t>This parameter is a 2-element array and indicates the measurement index for the handover from enhanced-coverage Level0 to Level1. It corresponds to a set of records on event A2 for the handover from enhanced-coverage Level0 to Level1 in the intra-RAT measurement parameter table. One element corresponds to RSRP and the other to RSRQ. In the case of non–dual-measurement, only the first set of elements are valid.</t>
  </si>
  <si>
    <t>This parameter is a 2-element array and indicates the measurement index for the handover from Level1 to ModeA enhanced-coverage Level0. It corresponds to a set of records on event A1 for the handover from Level1 to ModeA enhanced-coverage Level0 in the intra-RAT measurement parameter table. One element corresponds to RSRP and the other to RSRQ. In the case of non–dual-measurement, only the first set of elements are valid.</t>
  </si>
  <si>
    <t>This parameter is a 2-element array and indicates the measurement index for the handover from ModeA to ModeB enhanced-coverage Level2. It corresponds to a set of records on event A2 for the handover from ModeA to ModeB enhanced-coverage Level2 in the intra-RAT measurement parameter table. One element corresponds to RSRP and the other to RSRQ. In the case of non–dual-measurement, only the first set of elements are valid.</t>
  </si>
  <si>
    <t>This parameter is a 2-element array and indicates the measurement index for the handover from ModeB to ModeA enhanced-coverage Level1. It corresponds to a set of records on event A1 for the handover from ModeB to ModeA enhanced-coverage Level1 in the intra-RAT measurement parameter table. One element corresponds to RSRP and the other to RSRQ. In the case of non–dual-measurement, only the first set of elements are valid.</t>
  </si>
  <si>
    <t>This parameter is a 2-element array and indicates the measurement index for the handover to ModeB enhanced-coverage Level3. It corresponds to a set of records on event A2 for the handover to ModeB enhanced-coverage Level3 in the intra-RAT measurement parameter table. One element corresponds to RSRP and the other to RSRQ. In the case of non–dual-measurement, only the first set of elements are valid.</t>
  </si>
  <si>
    <t>This parameter is a 2-element array and indicates the measurement index for the handover from enhanced-coverage Level3 to Level2. It corresponds to a set of records on event A1 for the handover from enhanced-coverage Level3 to Level2 in the intra-RAT measurement parameter table. One element corresponds to RSRP and the other to RSRQ. In the case of non–dual-measurement, only the first set of elements are valid.</t>
  </si>
  <si>
    <t>This parameter indicates the measurement configuration index of downlink big service–based handover. If downlink big service–based handover is enabled, the eNodeB configures the handover measurement of the target frequency for the UEs with downlink big services.</t>
  </si>
  <si>
    <t>This parameter indicates the unique index of a measurement configuration that is used to PUSCH OI power control.</t>
  </si>
  <si>
    <t>This parameter sets the periodical measurement configuration index of GERAN CSS self-configuration.</t>
  </si>
  <si>
    <t>This parameter indicates the measurement configuration index for inter-RAT handover to an NR system.</t>
  </si>
  <si>
    <t>This parameter indicates the measurement configuration index of CA spectrum coordination handover. If CA spectrum collaboration is enabled, the eNodeB configures the handover measurement of the SCC frequency for the UEs with bad uplink signal quality.</t>
  </si>
  <si>
    <t>This parameter indicates the measurement configuration index of EN-DC anchor–based handover.</t>
  </si>
  <si>
    <t>This parameter indicates the measurement configuration index for service-based handover return. When service-based handover return is enabled, the eNodeB delivers the measurement of the handover to the source frequency based on the value of this parameter when the target service is released.</t>
  </si>
  <si>
    <t>This parameter is an array to indicate measurement of inter-frequency and related to a record of intra system measurement configuration for EN-DC user. The element respectively relates to RSRP and RSRQ. Also, if dual-measurement is closed, only the first half part of the array element is valid.</t>
  </si>
  <si>
    <t>22;23</t>
  </si>
  <si>
    <t>14;15</t>
  </si>
  <si>
    <t>16;17</t>
  </si>
  <si>
    <t>10002</t>
  </si>
  <si>
    <t>872</t>
  </si>
  <si>
    <t>21</t>
  </si>
  <si>
    <t>19</t>
  </si>
  <si>
    <t>89</t>
  </si>
  <si>
    <t>ratPriorityCfgPara_ratPriority8</t>
  </si>
  <si>
    <t>ratPriorityCfgPara_ratPriority7</t>
  </si>
  <si>
    <t>ratPriorityCfgPara_ratPriority6</t>
  </si>
  <si>
    <t>ratPriorityCfgPara_ratPriority5</t>
  </si>
  <si>
    <t>ratPriorityCfgPara_ratPriority4</t>
  </si>
  <si>
    <t>ratPriorityCfgPara_ratPriority3</t>
  </si>
  <si>
    <t>ratPriorityCfgPara_ratPriority2</t>
  </si>
  <si>
    <t>ratPriorityCfgPara_ratPriority1</t>
  </si>
  <si>
    <t>NR RAT Priority</t>
  </si>
  <si>
    <t>long:[0~256];default:0</t>
  </si>
  <si>
    <t>long:[0~256];default:254</t>
  </si>
  <si>
    <t>long:[0~256];default:255</t>
  </si>
  <si>
    <t>refCellMeasGroup</t>
  </si>
  <si>
    <t>string</t>
  </si>
  <si>
    <t>KIE_ZME_RRS_040_L09</t>
  </si>
  <si>
    <t>L1800</t>
  </si>
  <si>
    <t>122;123</t>
  </si>
  <si>
    <t>122;121</t>
  </si>
  <si>
    <t>620</t>
  </si>
  <si>
    <t>802;803</t>
  </si>
  <si>
    <t>54;55</t>
  </si>
  <si>
    <t>500;500;500;500;500;500;500;500;500;500;500;500;500;500;500;500</t>
  </si>
  <si>
    <t>510;510;510;510;510;510;510;510;510;510;510;510;510;510;510;510</t>
  </si>
  <si>
    <t>2100</t>
  </si>
  <si>
    <t>700</t>
  </si>
  <si>
    <t>2100;2100;2100;2100;2100;2100;2100;2100</t>
  </si>
  <si>
    <t>180</t>
  </si>
  <si>
    <t>182</t>
  </si>
  <si>
    <t>184</t>
  </si>
  <si>
    <t>1784</t>
  </si>
  <si>
    <t>2110</t>
  </si>
  <si>
    <t>513</t>
  </si>
  <si>
    <t>806;807</t>
  </si>
  <si>
    <t>804;805</t>
  </si>
  <si>
    <t>808;809</t>
  </si>
  <si>
    <t>810;811</t>
  </si>
  <si>
    <t>812;813</t>
  </si>
  <si>
    <t>814;815</t>
  </si>
  <si>
    <t>816;817</t>
  </si>
  <si>
    <t>818;819</t>
  </si>
  <si>
    <t>188</t>
  </si>
  <si>
    <t>222</t>
  </si>
  <si>
    <t>1651</t>
  </si>
  <si>
    <t>2120;2120;2120;2120;2120;2120;2120;2120;2121;2121;2121;2121;2121;2121;2121;2121</t>
  </si>
  <si>
    <t>540</t>
  </si>
  <si>
    <t>542</t>
  </si>
  <si>
    <t>132</t>
  </si>
  <si>
    <t>CellMeasGroup=2:L2600</t>
  </si>
  <si>
    <t>L2600</t>
  </si>
  <si>
    <t>730;750;730;730;730;730;730;730;730;730;730;730;730;730;730;730;71;71;71;71;71;71;71;71;71;71;71;71;71;71;71;71</t>
  </si>
  <si>
    <t>CellMeasGroup=3:L900</t>
  </si>
  <si>
    <t>L900</t>
  </si>
  <si>
    <t>5010;11</t>
  </si>
  <si>
    <t>5020;21</t>
  </si>
  <si>
    <t>5030;31</t>
  </si>
  <si>
    <t>75;74;74;74;74;74;74;74;74;74;74;74;74;74;74;74;71;71;71;71;71;71;71;71;71;71;71;71;71;71;71;71</t>
  </si>
  <si>
    <t>1070;1061</t>
  </si>
  <si>
    <t>SubNetwork=10002,MEID=2475,ENBFunctionFDD=350121,CellMeasGroup=1</t>
  </si>
  <si>
    <t>2475</t>
  </si>
  <si>
    <t>350121</t>
  </si>
  <si>
    <t>70;70;70;70;70;70;70;70;70;70;70;70;70;70;70;70;71;71;71;71;71;71;71;71;71;71;71;71;71;71;71;71</t>
  </si>
  <si>
    <t>120;121</t>
  </si>
  <si>
    <t>74</t>
  </si>
  <si>
    <t>75</t>
  </si>
  <si>
    <t>740</t>
  </si>
  <si>
    <t>-118</t>
  </si>
  <si>
    <t>-95</t>
  </si>
  <si>
    <t>750</t>
  </si>
  <si>
    <t>5010</t>
  </si>
  <si>
    <t>-85</t>
  </si>
  <si>
    <t>5020</t>
  </si>
  <si>
    <t>100;100;100</t>
  </si>
  <si>
    <t>gsm</t>
  </si>
  <si>
    <t>eutranMeasParas_enDcPerQCIIFMeaGrpCfg</t>
  </si>
  <si>
    <t>eutranMeasParas_enDcEutranFreqPSHOMeasInd</t>
  </si>
  <si>
    <t>eutranMeasParas_voLTEQualHOFreqMeasPri</t>
  </si>
  <si>
    <t>eutranMeasParas_endcPccFreqPrio</t>
  </si>
  <si>
    <t>eutranMeasParas_bigSRVHOTargetFreqPriDL</t>
  </si>
  <si>
    <t>eutranMeasParas_perFULPDCCHCCELBExeThrd</t>
  </si>
  <si>
    <t>eutranMeasParas_perFDLPDCCHCCELBExeThrd</t>
  </si>
  <si>
    <t>eutranMeasParas_perFDLPRBLBExeThrd</t>
  </si>
  <si>
    <t>eutranMeasParas_perFULPRBLBExeThrd</t>
  </si>
  <si>
    <t>eutranMeasParas_perFLBCUExeThrd</t>
  </si>
  <si>
    <t>eutranMeasParas_perFDLCLBPRBExeThrd</t>
  </si>
  <si>
    <t>eutranMeasParas_perFULCLBPRBExeThrd</t>
  </si>
  <si>
    <t>eutranMeasParas_perFCLBCUExeThrd</t>
  </si>
  <si>
    <t>eutranMeasParas_migBaseUEPosiTarFPri</t>
  </si>
  <si>
    <t>eutranMeasParas_interFreqULCASelfCfgInd</t>
  </si>
  <si>
    <t>eutranMeasParas_softUpMigUETarFreqInd</t>
  </si>
  <si>
    <t>eutranMeasParas_hlMigrtEutranFreqPrio</t>
  </si>
  <si>
    <t>eutranMeasParas_clbInterFreqPriority</t>
  </si>
  <si>
    <t>eutranMeasParas_caReselInterFreqPriority</t>
  </si>
  <si>
    <t>eutranMeasParas_scellFreqPriority</t>
  </si>
  <si>
    <t>eutranMeasParas_interFreqCASCInd</t>
  </si>
  <si>
    <t>eutranMeasParas_overlapDifferRSRPThd</t>
  </si>
  <si>
    <t>eutranMeasParas_perQCIInterFreqMeaGrpCfg</t>
  </si>
  <si>
    <t>eutranMeasParas_interFreqMeasPerformance</t>
  </si>
  <si>
    <t>eutranMeasParas_eutranFreqVTHOMeasInd</t>
  </si>
  <si>
    <t>eutranMeasParas_eutranFreqPSHOMeasInd</t>
  </si>
  <si>
    <t>eutranMeasParas_supportInterFHO4QCI1</t>
  </si>
  <si>
    <t>eutranMeasParas_interFVoiceAbility</t>
  </si>
  <si>
    <t>eutranMeasParas_interFreqSupCellType</t>
  </si>
  <si>
    <t>eutranMeasParas_interFreqANRDelInd</t>
  </si>
  <si>
    <t>eutranMeasParas_interFreqANRInd</t>
  </si>
  <si>
    <t>eutranMeasParas_lbInterFreqOfn</t>
  </si>
  <si>
    <t>eutranMeasParas_lbInterFreqPriority</t>
  </si>
  <si>
    <t>eutranMeasParas_eutranFreqRdPriority</t>
  </si>
  <si>
    <t>eutranMeasParas_offsetFreq</t>
  </si>
  <si>
    <t>eutranMeasParas_interCarriFreq</t>
  </si>
  <si>
    <t>eutranMeasParas_freqBandInd</t>
  </si>
  <si>
    <t>eutranMeasParas_interFMeasBW</t>
  </si>
  <si>
    <t>eutranMeasParas_StructIndex</t>
  </si>
  <si>
    <t>EN-DC UE PerQCI Inter-Freq Measurement Group ID</t>
  </si>
  <si>
    <t>EUTRAN Frequency PSHO Measurement Indication for EN-DC User</t>
  </si>
  <si>
    <t>Target Frequency Measurement Priority for VoLTE Quality–Based Inter-Frequency Handover</t>
  </si>
  <si>
    <t>PCC Frequency Priority for EN-DC</t>
  </si>
  <si>
    <t>Target Frequency Priority for DL Big Service-Based Handover</t>
  </si>
  <si>
    <t>UL PDCCH CCE Threshold to Execute Load Balancing to Each Frequency (%)</t>
  </si>
  <si>
    <t>DL PDCCH CCE Threshold to Execute Load Balancing to Each Frequency (%)</t>
  </si>
  <si>
    <t>DL PRB Threshold to Execute Load Balancing to Each Frequency (%)</t>
  </si>
  <si>
    <t>UL PRB Threshold to Execute Load Balancing to Each Frequency (%)</t>
  </si>
  <si>
    <t>CU Threshold to Execute Load Balancing to Each Frequency (%)</t>
  </si>
  <si>
    <t>DL PRB Threshold to Execute Camp Load Balancing to Each Frequency (%)</t>
  </si>
  <si>
    <t>UL PRB Threshold to Execute Camp Load Balancing to Each Frequency (%)</t>
  </si>
  <si>
    <t>CU Threshold to Execute Camp Load Balancing to Each Frequency (%)</t>
  </si>
  <si>
    <t>Target Frequency Priority of Migrate User Based Position</t>
  </si>
  <si>
    <t>UL CA Cooperation Indicator for CA Self-Configuration</t>
  </si>
  <si>
    <t>Frequency Indication for Software Upgrade-Based UE Migration</t>
  </si>
  <si>
    <t>User Migrate to E-UTRAN Frequency Priority in High Load Scenario</t>
  </si>
  <si>
    <t>Priority of Inter Frequency in Intra-LTE Camp Load Balancing</t>
  </si>
  <si>
    <t>Reselection Priority of Inter Frequency for CA Users</t>
  </si>
  <si>
    <t>Scell Frequency Priority</t>
  </si>
  <si>
    <t>Inter Frequency CA Self Config Switch</t>
  </si>
  <si>
    <t>RSRP Difference Threshold for Overlapping Coverage of Neighbor Cells (dB)</t>
  </si>
  <si>
    <t>PerQCI Inter-Freq Measure GrpID</t>
  </si>
  <si>
    <t>The Measure Performance Configuration of the Inter-frequency for the UE in RRC_CONNECTED State</t>
  </si>
  <si>
    <t>VTHO Measurement Indication of EUTRAN Frequencies</t>
  </si>
  <si>
    <t>EUTRAN Frequency PSHO Measurement Indication</t>
  </si>
  <si>
    <t>Supprot Inter Freq of HO Based Service for QCI=1</t>
  </si>
  <si>
    <t>VOIP Ability of Inter-Frequency</t>
  </si>
  <si>
    <t>Inter Frequency Support Cell Type</t>
  </si>
  <si>
    <t>Inter Frequency ANR Self-Delete Switch</t>
  </si>
  <si>
    <t>Inter Frequency ANR Self-Add and Self-Optimize Switch</t>
  </si>
  <si>
    <t>Ofn of Inter Frequency in Intra-LTE Load Balancing (dB)</t>
  </si>
  <si>
    <t>Priority of Inter Frequency in Intra-LTE Load Balancing</t>
  </si>
  <si>
    <t>E-UTRAN Frequency Redirection Priority</t>
  </si>
  <si>
    <t>Band Indication for DL Frequency</t>
  </si>
  <si>
    <t>InterFreq Allowed Measurement Bandwidth</t>
  </si>
  <si>
    <t>long:0:0,1:1,2:2,3:3,4:4,5:5,6:6,7:7,8:8,9:9,10:11,11:13,12:15,13:17,14:19;default:4</t>
  </si>
  <si>
    <t>long[16]:[0~65535];default:0</t>
  </si>
  <si>
    <t>long[16]:[0~255];default:1</t>
  </si>
  <si>
    <t>long[16]:[0~100];default:0</t>
  </si>
  <si>
    <t>long[16]:0:No,1:Yes;default:0</t>
  </si>
  <si>
    <t>long[16]:0:Close,1:Open;default:1</t>
  </si>
  <si>
    <t>double[16]:[-15~15];default:-4.5</t>
  </si>
  <si>
    <t>long[16]:0:Normal,1:Reduced;default:0</t>
  </si>
  <si>
    <t>long[16]:0:Not Support,1:Support;default:0</t>
  </si>
  <si>
    <t>long[16]:0:Only LTE Support,1:LTE&amp;eMTC Support,2:Only eMTC Support;default:0</t>
  </si>
  <si>
    <t>long[16]:0:-24,1:-22,2:-20,3:-18,4:-16,5:-14,6:-12,7:-10,8:-8,9:-6,10:-5,11:-4,12:-3,13:-2,14:-1,15:0,16:1,17:2,18:3,19:4,20:5,21:6,22:8,23:10,24:12,25:14,26:16,27:18,28:20,29:22,30:24;default:15</t>
  </si>
  <si>
    <t>double[16]:{freqBandInd==1}[2110..2170] step 0.1,{freqBandInd==2}[1930..1990] step 0.1,{freqBandInd==3}[1805..1880] step 0.1,{freqBandInd==4}[2110..2155] step 0.1,{freqBandInd==5}[869..894] step 0.1,{freqBandInd==7}[2620..2690] step 0.1,{freqBandInd==8}[925..960] step 0.1,{freqBandInd==9}[1844.9..1879.9] step 0.1,{freqBandInd==10}[2110..2170] step 0.1,{freqBandInd==11}[1475.9..1500.9] step 0.1,{freqBandInd==12}[728..746] step 0.1,{freqBandInd==13}[746..756] step 0.1,{freqBandInd==14}[758..768] step 0.1,{freqBandInd==17}[734..746] step 0.1,{freqBandInd==18}[860..875] step 0.1,{freqBandInd==19}[875..890] step 0.1,{freqBandInd==20}[791..821] step 0.1,{freqBandInd==21}[1495.9..1510.9] step 0.1,{freqBandInd==22}[3510..3590] step 0.1,{freqBandInd==23}[2180..2200] step 0.1,{freqBandInd==24}[1525..1559] step 0.1,{freqBandInd==25}[1930..1995] step 0.1,{freqBandInd==26}[859..894] step 0.1,{freqBandInd==27}[852..869] step 0.1,{freqBandInd==28}[758..803] step 0.1,{freqBandInd==30}[380..430] step 0.1,{freqBandInd==31}[460..467.5] step 0.1,{freqBandInd==32}[1452..1496] step 0.1,{freqBandInd==33}[1900..1920] step 0.1,{freqBandInd==34}[2010..2025] step 0.1,{freqBandInd==35}[1850..1910] step 0.1,{freqBandInd==36}[1930..1990] step 0.1,{freqBandInd==37}[1910..1930] step 0.1,{freqBandInd==38}[2570..2620] step 0.1,{freqBandInd==39}[1880..1920] step 0.1,{freqBandInd==40}[2300..2400] step 0.1,{freqBandInd==41}[2496..2690] step 0.1,{freqBandInd==42}[3400..3600] step 0.1,{freqBandInd==43}[3600..3800] step 0.1,{freqBandInd==44}[0..6000] step 0.1,{freqBandInd==45}[0..6000] step 0.1,{freqBandInd==46}[0..6000] step 0.1,{freqBandInd==47}[0..6000] step 0.1,{freqBandInd==48}[0..6000] step 0.1,{freqBandInd==49}[0..6000] step 0.1,{freqBandInd==50}[0..6000] step 0.1,{freqBandInd==51}[0..6000] step 0.1,{freqBandInd==52}[0..6000] step 0.1,{freqBandInd==53}[0..6000] step 0.1,{freqBandInd==54}[0..6000] step 0.1,{freqBandInd==55}[0..6000] step 0.1,{freqBandInd==56}[0..6000] step 0.1,{freqBandInd==57}[0..6000] step 0.1,{freqBandInd==58}[0..6000] step 0.1,{freqBandInd==59}[0..6000] step 0.1,{freqBandInd==60}[0..6000] step 0.1,{freqBandInd==61}[0..6000] step 0.1,{freqBandInd==62}[0..6000] step 0.1,{freqBandInd==63}[0..6000] step 0.1,{freqBandInd==64}[0..6000] step 0.1,{freqBandInd==101}[1035..1057] step 0.1;default:{freqBandInd==1}[2120],{freqBandInd==2}[1940],{freqBandInd==3}[1815],{freqBandInd==4}[2120],{freqBandInd==5}[879],{freqBandInd==7}[2630],{freqBandInd==8}[935],{freqBandInd==9}[1854.9],{freqBandInd==10}[2120],{freqBandInd==11}[1485.9],{freqBandInd==12}[738],{freqBandInd==13}[756],{freqBandInd==14}[768],{freqBandInd==17}[744],{freqBandInd==18}[870],{freqBandInd==19}[885],{freqBandInd==20}[801],{freqBandInd==21}[1505.9],{freqBandInd==22}[3520],{freqBandInd==23}[2190],{freqBandInd==24}[1535],{freqBandInd==25}[1940],{freqBandInd==26}[869],{freqBandInd==27}[862],{freqBandInd==28}[768],{freqBandInd==30}[390],{freqBandInd==31}[465],{freqBandInd==32}[1462],{freqBandInd==33}[1910],{freqBandInd==34}[2020],{freqBandInd==35}[1860],{freqBandInd==36}[1940],{freqBandInd==37}[1920],{freqBandInd==38}[2575],{freqBandInd==39}[1890],{freqBandInd==40}[2320],{freqBandInd==41}[2506],{freqBandInd==42}[3410],{freqBandInd==43}[3610],{freqBandInd==44}[0],{freqBandInd==45}[0],{freqBandInd==46}[0],{freqBandInd==47}[0],{freqBandInd==48}[0],{freqBandInd==49}[0],{freqBandInd==50}[0],{freqBandInd==51}[0],{freqBandInd==52}[0],{freqBandInd==53}[0],{freqBandInd==54}[0],{freqBandInd==55}[0],{freqBandInd==56}[0],{freqBandInd==57}[0],{freqBandInd==58}[0],{freqBandInd==59}[0],{freqBandInd==60}[0],{freqBandInd==61}[0],{freqBandInd==62}[0],{freqBandInd==63}[0],{freqBandInd==64}[0],{freqBandInd==101}[1047]</t>
  </si>
  <si>
    <t>long[16]:[1~5],[7~14],[17~28],[30~64],[101~101];default:1</t>
  </si>
  <si>
    <t>long[16]:0:1.4M(6RB),1:3M(15RB),2:5M(25RB),3:10M(50RB),4:15M(75RB),5:20M(100RB);default:0</t>
  </si>
  <si>
    <t>The parameter is inter-frequency number of neighbour cells.</t>
  </si>
  <si>
    <t>The EN-DC user PerQCI measures the configuration group ID, corresponding to the PerQCI measurement configuration for each different frequency point.</t>
  </si>
  <si>
    <t>This array is the priority of PSHO EUTRAN frequencies. A higher value indicates a higher priority, and the eNodeb will config the more front MeasID this frequency's measurement;when the frequency of this parameter is zero for EN-DC User,eNodeb will not measure this frequency for EN-DC User.</t>
  </si>
  <si>
    <t>This parameter sets the target frequency measurement priority for VoLTE quality–based inter-frequency handover. If the corresponding handover function is enabled and configured to be based on the measurement strategy, the eNodeB identifies the VoLTE UEs with poor voice quality and hands them over to the frequency with a non-zero priority.</t>
  </si>
  <si>
    <t>This array parameter sets the priorities of the PCell for EN-DC. Each element in this array corresponds to one element in the intra-RAT inter-frequency configuration array. If an array element is set to 0, the corresponding frequency does not support EN-DC; otherwise, the corresponding frequency supports EN-DC.</t>
  </si>
  <si>
    <t>This parameter sets the target frequency priority for downlink big service–based handover. When the eNodeB identifies a UE with downlink big services, it hands over the UE to the frequency with a non-zero priority.</t>
  </si>
  <si>
    <t>This parameter is used to execute PDCCH CCE load balancing in the uplink to each frequency. If the PDCCH CCE usage in the LTE serving cell in the uplink exceeds the threshold of the configured frequency during a measurement period, uplink load balancing to each frequency is executed in this cell based on the PDCCH CCE usage.</t>
  </si>
  <si>
    <t>This parameter is used to execute PDCCH CCE load balancing in the downlink to each frequency. If the PDCCH CCE usage in the LTE serving cell in the downlink exceeds the threshold of the configured frequency during a measurement period, downlink load balancing to each frequency is executed in this cell based on the PDCCH CCE usage.</t>
  </si>
  <si>
    <t>This parameter is used to execute PRB load balancing in the downlink to each frequency. If the PRB usage in the LTE serving cell in the downlink exceeds the threshold of the configured frequency during a measurement period, downlink load balancing to each frequency is executed in this cell based on the PRB usage.</t>
  </si>
  <si>
    <t>This parameter is used to execute PRB load balancing in the uplink to each frequency. If the PRB usage in the LTE serving cell in the uplink exceeds the threshold of the configured frequency during a measurement period, uplink load balancing to each frequency is executed in this cell based on the PRB usage.</t>
  </si>
  <si>
    <t>This parameter is used to execute load balancing to each frequency based on the number of users. If the number of users in the LTE serving cell exceeds the threshold of the configured frequency during a measurement period, load balancing to each frequency is executed in this cell based on the number of users.</t>
  </si>
  <si>
    <t>This parameter indicates the downlink PRB threshold to execute camp load balancing and is used to control whether to enable camp load balancing to each frequency. When the downlink total PRB usage of the serving cell is larger than or equal to the threshold of a frequency, the cell executes camp load balancing to this frequency.</t>
  </si>
  <si>
    <t>This parameter indicates the uplink PRB threshold to execute camp load balancing and is used to control whether to enable camp load balancing to each frequency. When the uplink total PRB usage of the serving cell is larger than or equal to the threshold of a frequency, the cell executes camp load balancing to this frequency.</t>
  </si>
  <si>
    <t>This parameter indicates the threshold of the number of users to execute camp load balancing and is used to control whether to enable camp load balancing to each frequency based on the number of users. When the number of users in the serving cell is larger than or equal to the threshold of a frequency, the cell executes camp load balancing to this frequency.</t>
  </si>
  <si>
    <t>This parameter indicates the priority of the target frequency for user location–based migration. When the eNodeB identifies a UE in the center or at the edge of a cell, it moves the UE to the frequency with a non-zero priority.</t>
  </si>
  <si>
    <t>This parameter is the UL CA cooperation indicator for CA self-configuration. If the parameter is set to "Yes", the neighbor cell on the frequency can be configured with the UL&amp;DL CA cooperation relationship by the CA self-configuration function. If the parameter is set to "No", the neighbor cell on the frequency can be configured with only the DL CA cooperation relationship by the CA self-configuration function.</t>
  </si>
  <si>
    <t>This parameter indicates the frequency indication for software upgrade–based UE migration. If the eNodeB migrates UEs due to software upgrade, it can send migration measurements to only the frequencies with this parameter configured to "Yes".</t>
  </si>
  <si>
    <t>This parameter sets the E-UTRAN frequency point priority for user migration in high-load scenarios. The eNB selects a destination frequency point based on the priority. Priority value range: 0-255. The larger the parameter value is, the higher the frequency point prioity is. The default value is 0, indicating that the frequency point is not taken as the destination frequency point.</t>
  </si>
  <si>
    <t>This array indicates priority of every inter frequency.</t>
  </si>
  <si>
    <t>This parameter is used to indicate reselection priority of inter frequency for CA users.This array indicates priority of every inter frequency.</t>
  </si>
  <si>
    <t>The parameter represents the frequency priority of Scell for CA.</t>
  </si>
  <si>
    <t>This parameter indicates the CA self-configuration inter frequency measurement switch. When the value of the parameter is Yes ,the neighbor cell in this frequency can be added and removed as CA Coper cell by CA self-Configuration function; else it cannot be.</t>
  </si>
  <si>
    <t>This parameter indicates the overlapping-coverage condition of neighbor cells. If the RSRP difference between a neighbor cell and the serving cell is larger than or equal to this parameter value and the UE that reports a measurement report is in the overlapping-coverage area between the serving cell and the neighbor cell, the measurement report can be included in overlapping-coverage evaluation; otherwise, the measurement report is not included in overlapping-coverage evaluation.</t>
  </si>
  <si>
    <t>The parameter indicates the PerQCI measure GroupID response to every inter-frequency.</t>
  </si>
  <si>
    <t>The parameter represents measure performance configuration of each neighbouring inter-frequency for UE in RRC_CONNECTED state. For UE which support increased carrier monitoring E-UTRA, the reselection performance for different carriers may be configured by higher layers to be either normal or reduced. Please refer to the TS36.133(V12.4.0 or higher version)</t>
  </si>
  <si>
    <t>This parameter sets the VTHO measurement indication of an EUTRAN frequency. If it is set to a non-zero value, the eNodeB measures this frequency for VTHO; otherwise, the eNodeB does not measure this frequency.</t>
  </si>
  <si>
    <t>This array is the priority of PSHO EUTRAN frequencies.A higher value indicates a higher priority, and the eNodeb will config the more front MeasID this frequency's measurement;when the frequency of this parameter is zero,eNodeb will not measure this frequency.</t>
  </si>
  <si>
    <t>When the param supportInterFHO4QCI1 is zero,this frequency interCarriFreq is not operator’s expectation.</t>
  </si>
  <si>
    <t>This parameter is the VOIP ability of inter frequency</t>
  </si>
  <si>
    <t>This parameter sets the cell type that the frequency supports.</t>
  </si>
  <si>
    <t>The switch for inter frequency ANR, when the value of the parameter is Yes, the neighbor cell in this frequency can be removed by ANR function; else it cannot be.</t>
  </si>
  <si>
    <t>The switch for inter frequency ANR, when the value of the parameter is "Open", the neighbor cell in this frequency can be added and optimized by ANR function; else it cannot be.</t>
  </si>
  <si>
    <t>This array indicates A4 Ofn of every inter frequency.</t>
  </si>
  <si>
    <t>The parameter is frequency offset,used to define the priority of handover to specific frequency.</t>
  </si>
  <si>
    <t>This parameter sets the frequency of the intra-system inter-frequency neighbor cell. If an inter-frequency frequency is deleted, you need to synchronously modify the coverage-based inter-frequency measurement configuration for handover.</t>
  </si>
  <si>
    <t>The parameter is band indicator for each DL frequency.</t>
  </si>
  <si>
    <t>The parameter is allowed measurement bandwidth for each frequency.It is configured to the max bandwidth of all neighbour cells each frequency.</t>
  </si>
  <si>
    <t>-4.5;-4.5</t>
  </si>
  <si>
    <t>15;15</t>
  </si>
  <si>
    <t>7;8</t>
  </si>
  <si>
    <t>filterCoeffGera</t>
  </si>
  <si>
    <t>Layer-3 Filtering Coefficient in GERAN Measurement</t>
  </si>
  <si>
    <t>The parameter is layer-3 filtering coefficient in GERAN measurement used to smooth the measure value.The calculation is:Fn=(1-a)*Fm+a*Mn.whereMn is the latest received measurement result from the physical layer;Fn is the updated filtered measurement result, that is used for evaluation of reporting criteria or for measurement reporting;Fm is the old filtered measurement result, where F0 is set to M1 when the first measurement result from the physical layer is received; anda = 1/2(k/4), where k is the filterCoefficent for the corresponding measurement quantity received by the quantityConfig.</t>
  </si>
  <si>
    <t>filterCoeffUtra</t>
  </si>
  <si>
    <t>filCoeUtran</t>
  </si>
  <si>
    <t>Layer-3 Filtering Coefficient in UTRAN Measurement</t>
  </si>
  <si>
    <t>long[2]:0:0,1:1,2:2,3:3,4:4,5:5,6:6,7:7,8:8,9:9,10:11,11:13,12:15,13:17,14:19;default:4;4</t>
  </si>
  <si>
    <t>Layer-3 Filtering Coefficient in UTRAN Measurement.</t>
  </si>
  <si>
    <t>The FilterCoefficient of RSCP is UcFilterCoeffUtra[0];The FilterCoefficient of EC/No is UcFilterCoeffUtra[1];Utran-Tdd can only use UcFilterCoeffUtra[0].</t>
  </si>
  <si>
    <t>4;4</t>
  </si>
  <si>
    <t>-12</t>
  </si>
  <si>
    <t>20</t>
  </si>
  <si>
    <t>255;253</t>
  </si>
  <si>
    <t>2635.0;1855.0</t>
  </si>
  <si>
    <t>7;3</t>
  </si>
  <si>
    <t>255;254</t>
  </si>
  <si>
    <t>6;6</t>
  </si>
  <si>
    <t>5;5</t>
  </si>
  <si>
    <t>-19;-19</t>
  </si>
  <si>
    <t>6;2</t>
  </si>
  <si>
    <t>-124;-124</t>
  </si>
  <si>
    <t>10;14</t>
  </si>
  <si>
    <t>12;14</t>
  </si>
  <si>
    <t>2;2</t>
  </si>
  <si>
    <t>6;5</t>
  </si>
  <si>
    <t>LTE900</t>
  </si>
  <si>
    <t>SubNetwork=10002,MEID=2475,ENBFunctionFDD=350121,EUtranCellFDD=89631007,EUtranCellMeasurement=1</t>
  </si>
  <si>
    <t>SubNetwork=10002,MEID=2475,ENBFunctionFDD=350121,EUtranCellFDD=89631057,EUtranCellMeasurement=1</t>
  </si>
  <si>
    <t>Absolute Threshold for Intra-Frequency/Inter-Frequency/Inter-RAT Measurement Decision (dBm)</t>
  </si>
  <si>
    <t>The Switch of UTRAN Frequency ANR Self-Add and Self-Optimize</t>
  </si>
  <si>
    <t>Switch for RSRP and RSRQ-Based Handover</t>
  </si>
  <si>
    <t>long:[-140~-44];default:-140</t>
  </si>
  <si>
    <t>long:0:All Close,1:Only ICIC Open,2:Only DLCOMP Open,3:ICIC and DLCOMP Open,4:Only ULCOMP Open,5:ICIC and ULCOMP Open,6:DLCOMP and ULCOMP Open,7:All Open;default:0</t>
  </si>
  <si>
    <t>long:0:Close,1:RSRP Trig,2:RSRQ Trig,3:RSRP Trig and RSRQ Trig;default:1</t>
  </si>
  <si>
    <t>This parameter sets the absolute threshold for intra-frequency/inter-frequency/inter-RAT measurement decision. If the RSRP value of the serving cell is lower than this threshold after layer-3 filtering, the UE triggers intra-frequency/inter-frequency/inter-RAT measurement.</t>
  </si>
  <si>
    <t>This parameter is the optimization switch for UTRAN ANR frequencies. If it is set to "Open", the neighbor cell on this frequency can be added and optimized by the ANR function; Otherwise, the neighbor cell on this frequency cannot be added and optimized by the ANR function.</t>
  </si>
  <si>
    <t>This parameter indicates whether the eNodeB enable the UE type Judgement,bit 0 indicates ICIC,bit 1 indicate DLCOMP,bit2 indicates ULCOMP.</t>
  </si>
  <si>
    <t>This parameter enables or disabled RSRP and RSRQ–based handover. If it is set to "RSRP Trig" or "RSRP Trig and RSRQ Trig", and if the number of times that the RSRP is reported is set to a value larger than 1 in the configurations for the following measurement types: coverage-based handover measurement, load balancing measurement, voice service–based handover measurement, and handover measurement based on the uplink service BSR, the eNodeB determines whether to initiate a handover by comparing the RSRQ thresholds of target neighbor cells. If it is set to "RSRQ Trig" or "RSRP Trig and RSRQ Trig", and if the number of times that the RSRQ is reported is set to a value larger than 1 in the configurations for the following measurement types: coverage-based handover measurement, load balancing measurement, voice service–based handover measurement, and handover measurement based on the uplink service BSR, the eNodeB determines whether to initiate a handover by comparing the RSRP thresholds of target neighbor cells.</t>
  </si>
  <si>
    <t>720</t>
  </si>
  <si>
    <t>715</t>
  </si>
  <si>
    <t>712</t>
  </si>
  <si>
    <t>SubNetwork=10002,MEID=2475,ENBFunctionFDD=350121,EUtranCellFDD=89631007,EUtranReselection=1</t>
  </si>
  <si>
    <t>89631007</t>
  </si>
  <si>
    <t>SubNetwork=10002,MEID=2475,ENBFunctionFDD=350121,EUtranCellFDD=89631057,EUtranReselection=1</t>
  </si>
  <si>
    <t>89631057</t>
  </si>
  <si>
    <t>90;872</t>
  </si>
  <si>
    <t>24;870</t>
  </si>
  <si>
    <t>16;868</t>
  </si>
  <si>
    <t>UeRATMeasurement</t>
  </si>
  <si>
    <t>ratMeasCfgIdx</t>
  </si>
  <si>
    <t>eutranMeasQuantity</t>
  </si>
  <si>
    <t>naxReportCellNum</t>
  </si>
  <si>
    <t>rsrpSrvTrd</t>
  </si>
  <si>
    <t>rsrqSrvTrd</t>
  </si>
  <si>
    <t>rscpSysNbrTrd</t>
  </si>
  <si>
    <t>ecNoSysNbrTrd</t>
  </si>
  <si>
    <t>hysterisis</t>
  </si>
  <si>
    <t>trigTime</t>
  </si>
  <si>
    <t>evtReportInterval</t>
  </si>
  <si>
    <t>evtReportAmount</t>
  </si>
  <si>
    <t>geranNbrTrd</t>
  </si>
  <si>
    <t>cdmaSysNbrTrd</t>
  </si>
  <si>
    <t>utraFddReportQuan</t>
  </si>
  <si>
    <t>wlanRssiTrd</t>
  </si>
  <si>
    <t>rSRPNRTrdB1</t>
  </si>
  <si>
    <t>rSRQNRTrdB1</t>
  </si>
  <si>
    <t>sINRNRTrd</t>
  </si>
  <si>
    <t>rSRPNRTrd</t>
  </si>
  <si>
    <t>rSRQNRTrd</t>
  </si>
  <si>
    <t>UE RAT Measurement ID</t>
  </si>
  <si>
    <t>Inter-RAT Measurement Configuration Index</t>
  </si>
  <si>
    <t>E-UTRAN Measurement Quantity</t>
  </si>
  <si>
    <t>Inter-RAT Measurement Reporting Rule</t>
  </si>
  <si>
    <t>Maximum Reported Cells(Use Before Version 3.30.20.00)</t>
  </si>
  <si>
    <t>Intersystem Measurement Event ID</t>
  </si>
  <si>
    <t>Absolute Decision Threshold of the E-UTRAN Serving Cell for RSRP Measurement (dBm)</t>
  </si>
  <si>
    <t>Absolute Decision Threshold of the E-UTRAN Serving Cell for RSRQ Measurement (dB)</t>
  </si>
  <si>
    <t>Absolute Decision Threshold of the UTRAN System for RSCP Measurement (dBm)</t>
  </si>
  <si>
    <t>Absolute Decision Threshold of the UTRAN System for Ec/No Measurement (dB)</t>
  </si>
  <si>
    <t>Periodical Reporting Interval of Triggered Events</t>
  </si>
  <si>
    <t>Number of Periodical Reporting Attempts After Event Triggering</t>
  </si>
  <si>
    <t>Reporting Interval in the Periodical Reporting Rule</t>
  </si>
  <si>
    <t>Number of Reporting Attempts in the Periodical Reporting Rule</t>
  </si>
  <si>
    <t>Absolute Decision Threshold for GERAN System Measurement (dBm)</t>
  </si>
  <si>
    <t>Absolute Decision Threshold for CDMA System Measurement (dB)</t>
  </si>
  <si>
    <t>Report Quantity of UTRAN-FDD</t>
  </si>
  <si>
    <t>Decision Threshold of the WLAN System for RSSI Measurement (dBm)</t>
  </si>
  <si>
    <t>Absolute RSRP Measurement Threshold for Event NR B1 (dBm)</t>
  </si>
  <si>
    <t>Absolute RSRQ Measurement Threshold for Event NR B1 (dB)</t>
  </si>
  <si>
    <t>Absolute SINR Measurement Threshold for Event NR B1 (dB)</t>
  </si>
  <si>
    <t>Absolute RSRP Measurement Threshold for Event NR B1 (Only use before Version V3.70.00.00B40) (dBm)</t>
  </si>
  <si>
    <t>Absolute RSRQ Measurement Threshold for Event NR B1 (Only use before Version V3.70.00.00B40) (dB)</t>
  </si>
  <si>
    <t>long:0:Measurement Configuration for GERAN handover,1:Measurement Configuration for WCDMA handover,2:Measurement Configuration for TD-SCDMA handover,3:Measurement Configuration for CDMA2000 HRPD handover,4:Measurement Configuration for CDMA2000 1xRTT handover,5:Measurement Configuration for GERAN CSFB,6:Measurement Configuration for WCDMA CSFB,7:Measurement Configuration for TD-SCDMA CSFB,8:Measurement Configuration for CDMA2000 1xRTT CSFB,9:Measurement Configuration for GERAN Load Balance,10:Measurement Configuration for WCDMA Load Balance,11:Measurement Configuration for TD-SCDMA Load Balance,12:Measurement Configuration for GERAN ANR PCI,13:Measurement Configuration for UTRAN ANR PCI,14:Measurement Configuration for CDMA ANR PCI,15:period Measurement Configuration for GERAN,16:period Measurement Configuration for UTRAN,17:Measurement Configuration for GERAN handover(voice),18:Measurement Configuration for TD-SCDMA handover(voice),19:Measurement Configuration for WCDMA handover(voice),20:Measurement Configuration for GERAN voice quality,21:Measurement Configuration for WCDMA voice quality,22:Measurement Configuration for TD-SCDMA voice quality,23:Measurement Configuration for GERAN Based SPID,24:Measurement Configuration for TD-SCDMA Based SPID,25:period Measurement Configuration for CDMA,26:Measurement Configuration for GERAN PRB Usage Ratio,27:Measurement Configuration for GERAN voice congestion control,28:Measurement Configuration for WCDMA voice congestion control,29:Measurement Configuration for TD-SCDMA voice congestion control,30:Magic Radio Measurement Configuration for Migrate User to GERAN,31:Magic Radio Measurement Configuration for Migrate User to WCDMA,32:Measurement Configuration for active LWA,33:Measurement Configuration for deactive LWA,34:Measurement Configuration for SN Addition in ENDC,35:Measurement Configuration for WCDMA Handover Base Position,36:Measurement Configuration for NR ANR Report CGI,37:Periodical Measurement Configuration for Co-Spectrum Scheduling GERAN Coperation Auto-Configuration,38:Measurement Configuration for NR Handover;default:0</t>
  </si>
  <si>
    <t>long:0:Event Triggered Reporting,1:Periodical Reporting;default:0</t>
  </si>
  <si>
    <t>long:0:B1,1:B2,2:W1,3:W2,4:W3;default:0</t>
  </si>
  <si>
    <t>long:[-140~-43];default:-115</t>
  </si>
  <si>
    <t>long:[-120~-24];default:-95</t>
  </si>
  <si>
    <t>double:[-24.5~0];default:0</t>
  </si>
  <si>
    <t>long:0:0,1:40,2:64,3:80,4:100,5:128,6:160,7:256,8:320,9:480,10:512,11:640,12:1024,13:1280,14:2560,15:5120;default:7</t>
  </si>
  <si>
    <t>long:[-110~-47];default:-110</t>
  </si>
  <si>
    <t>double:[-31.5~-0];default:-12</t>
  </si>
  <si>
    <t>long:[-101~39];default:-45</t>
  </si>
  <si>
    <t>long:[-156~-29];default:-121</t>
  </si>
  <si>
    <t>double:[-43~20];default:-39</t>
  </si>
  <si>
    <t>double:[-23~40.5];default:0</t>
  </si>
  <si>
    <t>long:[-140~-43];default:-105</t>
  </si>
  <si>
    <t>double:[-20~-3];default:-16</t>
  </si>
  <si>
    <t>This parameter sets the inter-RAT measurement configuration index. This parameter is used to identify a measurement configuration.</t>
  </si>
  <si>
    <t>This parameter sets inter-RAT measurement configurations for different application functions.</t>
  </si>
  <si>
    <t>This parameter sets the EUTRAN system measurement quantity during inter-RAT handover. When the UE detects that the event-triggering quantity satisfies the event-triggering threshold, it triggers a measurement event. RSRP refers to the Reference Signal Received Power, while RSRQ refers to the Reference Signal Received Quality.</t>
  </si>
  <si>
    <t>This parameter sets the rule (event-triggered or periodically reported) for reporting inter-RAT measurement results.</t>
  </si>
  <si>
    <t>The parameter indicates the maximum number of cells to be reported by UE in the measurement report, excluding the serving cell.In case purpose is set to reportStrongestCellsForSON, only value 1 applies(Use Before Version 3.30.20.00).</t>
  </si>
  <si>
    <t>This parameter sets the maximum number of reported cells, not including the serving cell. The number is notified to the UE in the measurement configuration. If the measurement purpose is set to reportStrongestCellsForSON, the maximum number of reported cells can be set to 1 only.</t>
  </si>
  <si>
    <t>This parameter sets the ID of the event triggered by inter-RAT measurement, which is related to the measured quantity.</t>
  </si>
  <si>
    <t>This parameter sets RSRP threshold 1 of event B2.</t>
  </si>
  <si>
    <t>This parameter sets RSRQ threshold 1 of event B2.</t>
  </si>
  <si>
    <t>When the CPICH_RSCP value of a UTRA FDD neighbor cell measured by the UE is larger than the threshold, a handover towards the UTRA FDD cell is triggered.</t>
  </si>
  <si>
    <t>When the CPICH_Ec/No value of a UTRA FDD neighbor cell measured by the UE is larger than the threshold, a handover towards the UTRA FDD cell is triggered.</t>
  </si>
  <si>
    <t>This parameter sets the hysteresis range in event decision.</t>
  </si>
  <si>
    <t>This parameter sets the period from the time when an event occurs to the time when the event is reported. A detected event is triggered and reported only when the event always satisfies the event-triggering condition within this period of time. The larger the parameter value is, the stricter it is to determine whether an event can be triggered. This parameter is configured as required. If the parameter value is too large, communication quality may be affected sometimes.</t>
  </si>
  <si>
    <t>This parameter indicates the time interval to report the measurement results after an event is triggered; that is, the UE reports the measurement results of the triggered event within every periodical reporting interval.</t>
  </si>
  <si>
    <t>This parameter indicates the maximum number of times that the measurement results are reported after an event is triggered. For a UE, after an event is triggered, the UE reports the measurement results periodically. If the number of times that the UE reports the measurement results is more than the parameter value, the UE stops reporting the measurement results.</t>
  </si>
  <si>
    <t>This parameter sets the reporting interval in the periodical reporting rule; that is, the UE reports the measurement results at the interval configured by this parameter.</t>
  </si>
  <si>
    <t>This parameter sets the number of times that measurement results are periodically reported. It is used for a UE periodically reporting measurement results to determine whether it still needs to report the measurement results. If the UE detects that the number of times that measurement results are reported exceeds this parameter value, the UE stops reporting the measurement results.</t>
  </si>
  <si>
    <t>This parameter sets the absolute decision threshold for GERAN system measurement. The threshold is related to event B1 or event B2. For event B1, when the UE detects that the signal quality of a GERAN neighbor cell is better than the threshold (Mn + Ofn - Hys &gt; Thresh), the UE determines that event (B1-1) is valid. For event B2, when the UE detects that the signal quality of a GERAN neighbor cell is better than the threshold (Mn + Ofn - Hys &gt; Thresh2), the UE determines that event (B2-2) is valid.</t>
  </si>
  <si>
    <t>This parameter sets the absolute decision threshold for CDMA system measurement. The threshold is related to event B1 or event B2. For event B1, when the UE detects that the signal quality of a CDMA neighbor cell is better than the threshold (Mn + Ofn - Hys &gt; Thresh), the UE determines that event (B1-1) is valid. For event B2, when the UE detects that the signal quality of a CDMA neighbor cell is better than the threshold (Mn + Ofn - Hys &gt; Thresh2), the UE determines that event (B2-2) is valid.</t>
  </si>
  <si>
    <t>If the parameter is set to 0, the reported UTRAN-FDD measurement quantity of the UE is the same as the triggered quantity. If the parameter is set to 1, the reported UTRAN-FDD measurement quantity of the UE includes RSCP and EC/No. This parameter is valid for UTRAN-FDD neighbor cells only.</t>
  </si>
  <si>
    <t>This parameter sets the RSSI threshold for event W1 and event W3 in WLAN measurement.</t>
  </si>
  <si>
    <t>This parameter sets the RSRP threshold for event NR B1.</t>
  </si>
  <si>
    <t>This parameter sets the RSRQ threshold for event NR B1.</t>
  </si>
  <si>
    <t>This parameter indicates SINR threshold for event NR B1.</t>
  </si>
  <si>
    <t>This parameter indicates RSRP threshold for event NR B1.</t>
  </si>
  <si>
    <t>This parameter indicates RSRQ threshold for event NR B1.</t>
  </si>
  <si>
    <t>-101</t>
  </si>
  <si>
    <t>-105</t>
  </si>
  <si>
    <t>-16</t>
  </si>
  <si>
    <t>1070</t>
  </si>
  <si>
    <t>UeRATMeasurement=1070</t>
  </si>
  <si>
    <t>UeEUtranMeasurement=10</t>
  </si>
  <si>
    <t>-102</t>
  </si>
  <si>
    <t>UeEUtranMeasurement=20</t>
  </si>
  <si>
    <t>-108</t>
  </si>
  <si>
    <t>73;740;73;73;73;73;73;73;73;73;73;73;73;73;73;73;71;71;71;71;71;71;71;71;71;71;71;71;71;71;71;71</t>
  </si>
  <si>
    <t>1(3MHZ)</t>
  </si>
  <si>
    <t xml:space="preserve">L09 GUL  UMTS </t>
  </si>
  <si>
    <t xml:space="preserve">L09 GL GSM </t>
  </si>
  <si>
    <t>ratPriorityCfgPara_StructIndex</t>
  </si>
  <si>
    <t>2(5MHZ)</t>
  </si>
  <si>
    <t>5608</t>
  </si>
  <si>
    <t>350019</t>
  </si>
  <si>
    <t>89604935</t>
  </si>
  <si>
    <t>l2600</t>
  </si>
  <si>
    <t>5;2</t>
  </si>
  <si>
    <t>1855.0;947.6</t>
  </si>
  <si>
    <t>3;8</t>
  </si>
  <si>
    <t xml:space="preserve">L26 GUL  UMTS </t>
  </si>
  <si>
    <t>L26 GL to GSM</t>
  </si>
  <si>
    <t>2635.0;947.6</t>
  </si>
  <si>
    <t>UeTimer</t>
  </si>
  <si>
    <t>t301</t>
  </si>
  <si>
    <t>t304</t>
  </si>
  <si>
    <t>tUserInac</t>
  </si>
  <si>
    <t>tUserInacforMobile</t>
  </si>
  <si>
    <t>UE Timer ID</t>
  </si>
  <si>
    <t>Timer for UE to Wait for RRC Re-Connection Response (T301) (ms)</t>
  </si>
  <si>
    <t>Timer for UE to Wait for Successful Handover (T304) (ms)</t>
  </si>
  <si>
    <t>User-Inactivity Timer on Control Panel</t>
  </si>
  <si>
    <t>User-Inactivity Timer for Mobile</t>
  </si>
  <si>
    <t>long:0:100,1:200,2:300,3:400,4:600,5:1000,6:1500,7:2000;default:7</t>
  </si>
  <si>
    <t>long:0:50,1:100,2:150,3:200,4:500,5:1000,6:2000;default:6</t>
  </si>
  <si>
    <t>long:0:1s,1:2s,2:3s,3:5s,4:7s,5:10s,6:15s,7:20s,8:25s,9:30s,10:40s,11:50s,12:1min,13:1min20s,14:1min40s,15:2min,16:2min30s,17:3min,18:3min30s,19:4min,20:5min,21:6min,22:7min,23:8min,24:9min,25:10min,26:12min,27:14min,28:17min,29:20min,30:24min,31:28min,32:33min,33:38min,34:44min,35:50min,36:1hr,37:1hr30min,38:2hr,39:2hr30min,40:3hr,41:3hr30min,42:4hr,43:5hr,44:6hr,45:8hr,46:10hr,47:13hr,48:16hr,49:20hr,50:1day,51:1day12hr,52:2day,53:2day12hr,54:3day,55:4day,56:5day,57:7day,58:10day,59:14day,60:19day,61:24day,62:30day,63:MoreThan30day;default:5</t>
  </si>
  <si>
    <t>long:0:1s,1:2s,2:3s,3:5s,4:7s,5:10s,6:15s,7:20s,8:25s,9:30s,10:40s,11:50s,12:1min,13:1min20s,14:1min40s,15:2min,16:2min30s,17:3min,18:3min30s,19:4min,20:5min,21:6min,22:7min,23:8min,24:9min,25:10min,26:12min,27:14min,28:17min,29:20min,30:24min,31:28min,32:33min,33:38min,34:44min,35:50min,36:1hr,37:1hr30min,38:2hr,39:2hr30min,40:3hr,41:3hr30min,42:4hr,43:5hr,44:6hr,45:8hr,46:10hr,47:13hr,48:16hr,49:20hr,50:1day,51:1day12hr,52:2day,53:2day12hr,54:3day,55:4day,56:5day,57:7day,58:10day,59:14day,60:19day,61:24day,62:30day,63:MoreThan30day;default:3</t>
  </si>
  <si>
    <t>The parameter indicates Timer for UE to wait for RRC connection re-establishment response. UE shall start T301 after RRCConnectionReestabilshmentRequest message is transmitted.When UE receives the RRCConnectionReestablishment or RRCConnectionReestablishmentReject message, UE shall stop this timer.When Timer is expired, UE switches to IDLE.</t>
  </si>
  <si>
    <t>During the intra LTE handover, when UE receives handover command, UE will start T304. If handover is successful, UE will stop T304. If T304 expired, UE will start T311 and perform re-establishment on the 'best cell'.</t>
  </si>
  <si>
    <t>This timer defines the interval during which UE is in inactivity state</t>
  </si>
  <si>
    <t>This parameter indicates User-inactivity timer for Mobile.</t>
  </si>
  <si>
    <t>GlobleSwitchInformation</t>
  </si>
  <si>
    <t>tcpAckSplitSwch</t>
  </si>
  <si>
    <t>x2UpdateOMCSwch</t>
  </si>
  <si>
    <t>x2RebuildSwch</t>
  </si>
  <si>
    <t>Global Service Switch ID</t>
  </si>
  <si>
    <t>Switch for Tcp Ack Split</t>
  </si>
  <si>
    <t>Switch of Notify OMC Based on X2 Update</t>
  </si>
  <si>
    <t>Switch for X2 Connection Rebuild</t>
  </si>
  <si>
    <t>If the switch is set to open, after eNB receive X2 configuration update message, eNB will update neighbor information which stored in eNB and notify OMC update neighbor information by messages. If the switch is set to close, eNB will only update the neighbor information stored in eNB.</t>
  </si>
  <si>
    <t>The Switch controls the X2 connection rebuild function. If the switch is open, X2 connection will be rebuild after peer eNB IP changed. If the switch is close, X2 connenction rebuild function won't work.</t>
  </si>
  <si>
    <t>SecurityManagement</t>
  </si>
  <si>
    <t>encrypAlgPriority</t>
  </si>
  <si>
    <t>integProtAlgPriority</t>
  </si>
  <si>
    <t>Security Management ID</t>
  </si>
  <si>
    <t>Encryption Algorithm Priority (from High to Low)</t>
  </si>
  <si>
    <t>Integrity Protection Priority (from High to Low)</t>
  </si>
  <si>
    <t>long[4]:0:EEA0,1:128-EEA1,2:128-EEA2,3:128-EEA3,4:NULL;default:2;1;4;4</t>
  </si>
  <si>
    <t>long[4]:0:EIA0,1:128-EIA1,2:128-EIA2,3:128-EIA3,4:NULL;default:2;1;4;4</t>
  </si>
  <si>
    <t>A:Add, D:Delete(This will directly influence the progress of UE access.), M:Modify（Effect of parameters refer to the second line）, P:Pass</t>
  </si>
  <si>
    <t>encryption algorithm priority (from high to low)</t>
  </si>
  <si>
    <t>2;1;3;0</t>
  </si>
  <si>
    <t>MobilityManagement</t>
  </si>
  <si>
    <t>switchUtranRim</t>
  </si>
  <si>
    <t>switchForNacc</t>
  </si>
  <si>
    <t>Mobility Management ID</t>
  </si>
  <si>
    <t>Switch for UTRAN RIM</t>
  </si>
  <si>
    <t>Switch for NACC</t>
  </si>
  <si>
    <t>Switch for UTRAN Rim.</t>
  </si>
  <si>
    <t>The parameter indicates whether the target GERAN support NACC. If the target GERAN cell support NACC, LTE cell can obtain basic information of GERAN cell via NACC and this information can be send to UE during handover.</t>
  </si>
  <si>
    <t>P</t>
  </si>
  <si>
    <t>SubNetwork=10001,MEID=2526,ENBFunctionFDD=560037,MobilityManagement=1</t>
  </si>
  <si>
    <t>10001</t>
  </si>
  <si>
    <t>2526</t>
  </si>
  <si>
    <t>560037</t>
  </si>
  <si>
    <t>ControlPlaneTimer</t>
  </si>
  <si>
    <t>csfbMeasTimer</t>
  </si>
  <si>
    <t>Control Plane Timer ID</t>
  </si>
  <si>
    <t>The Timer for Waiting CSFB Measurement Report (s)</t>
  </si>
  <si>
    <t>double:[1~30];default:5</t>
  </si>
  <si>
    <t>In CSFB scene, Timer is opened when eNB sends the measurement Configuration and is closed when measurement report is received.</t>
  </si>
  <si>
    <t>SubNetwork=20007,MEID=4811,ENBFunctionFDD=400124,ControlPlaneTimer=1</t>
  </si>
  <si>
    <t>20007</t>
  </si>
  <si>
    <t>4811</t>
  </si>
  <si>
    <t>400124</t>
  </si>
  <si>
    <t>ControlPlaneTimer=1</t>
  </si>
  <si>
    <t>827</t>
  </si>
  <si>
    <t>400020</t>
  </si>
  <si>
    <t>1060</t>
  </si>
  <si>
    <t>UeRATMeasurement=1060</t>
  </si>
  <si>
    <t>1061</t>
  </si>
  <si>
    <t>UeRATMeasurement=1061</t>
  </si>
  <si>
    <t>14</t>
  </si>
  <si>
    <t>2159</t>
  </si>
  <si>
    <t>560115</t>
  </si>
  <si>
    <t>-8.0</t>
  </si>
  <si>
    <t>-11.0</t>
  </si>
  <si>
    <t>0.0</t>
  </si>
  <si>
    <t>3.0</t>
  </si>
  <si>
    <t>30</t>
  </si>
  <si>
    <t>-16.0</t>
  </si>
  <si>
    <t>31</t>
  </si>
  <si>
    <t>-75</t>
  </si>
  <si>
    <t>1.0</t>
  </si>
  <si>
    <t>51</t>
  </si>
  <si>
    <t>rbForbiddenBitMapDL</t>
  </si>
  <si>
    <t>PDSCH RB Resources Forbidden Bitmap(Effective when Cell Reset)</t>
  </si>
  <si>
    <t>long[100]:[0~1];default:0;0;0;0;0;0;0;0;0;0;0;0;0;0;0;0;0;0;0;0;0;0;0;0;0;0;0;0;0;0;0;0;0;0;0;0;0;0;0;0;0;0;0;0;0;0;0;0;0;0;0;0;0;0;0;0;0;0;0;0;0;0;0;0;0;0;0;0;0;0;0;0;0;0;0;0;0;0;0;0;0;0;0;0;0;0;0;0;0;0;0;0;0;0;0;0;0;0;0;0</t>
  </si>
  <si>
    <t>Schedule RB bitmap in Pdsch.0 is enable RB,1 is disable RB</t>
  </si>
  <si>
    <t>0;0;0;0;0;0;0;0;0;0;0;0;0;0;0;0;0;0;0;0;0;0;0;0;0;0;0;0;0;0;0;0;0;0;0;0;0;0;0;0;0;0;0;0;0;0;0;0;0;0;0;0;0;0;0;0;0;0;0;0;0;0;0;0;0;0;0;0;0;0;0;0;0;0;0;0;0;0;0;0;0;0;0;0;0;0;0;0;0;0;0;0;0;0;0;0;0;0;0;0</t>
  </si>
  <si>
    <t>pucchBlankNum</t>
  </si>
  <si>
    <t>Numbers of Blanked RB of PUCCH(Effective when Cell Reset)</t>
  </si>
  <si>
    <t>long:[0~98];default:0</t>
  </si>
  <si>
    <t>The parameter defines the number of RB for PUCCH Blanking</t>
  </si>
  <si>
    <t>PowerControlDL</t>
  </si>
  <si>
    <t>noneStdBwPwrCtrl</t>
  </si>
  <si>
    <t>DL Power Control ID</t>
  </si>
  <si>
    <t>RE Muting Adjustment Value of Non-Standard Bandwidth (dB)</t>
  </si>
  <si>
    <t>long:0:0,1:-1,2:-2,3:-3,4:-4,5:-5,6:-6,7:-7,8:-8,9:-9,10:-10,11:-15,12:-20,13:-25,14:-30;default:0</t>
  </si>
  <si>
    <t>This parameter indicates an RE muting adjustment value of non-standard bandwidth and is used to adjust out-of-band interference. A smaller value indicates a lower restricted RB power and lower out-of-band interference.</t>
  </si>
  <si>
    <t>SubNetwork=20007,MEID=1970,ENBFunctionFDD=400086,EUtranCellFDD=102422047,PowerControlDL=1</t>
  </si>
  <si>
    <t>1970</t>
  </si>
  <si>
    <t>400086</t>
  </si>
  <si>
    <t>102422047</t>
  </si>
  <si>
    <t>102405151</t>
  </si>
  <si>
    <t>4867</t>
  </si>
  <si>
    <t>400107</t>
  </si>
  <si>
    <t>SubNetwork=20007,MEID=4867,ENBFunctionFDD=400107,EUtranCellFDD=102427425,PowerControlDL=1</t>
  </si>
  <si>
    <t>102427425</t>
  </si>
  <si>
    <t>24</t>
  </si>
  <si>
    <t>reuseMagicRadioSwch</t>
  </si>
  <si>
    <t>MagicRadio Reuse Switch</t>
  </si>
  <si>
    <t>long:0:Close,1:BothSidesReuse,2:LowFreSideReuse,3:HighFreSideReuse;default:0</t>
  </si>
  <si>
    <t>This parameter determines whether the blanked RBs can be used for the PUSCH when the MagicRadio function is enabled. When this parameter is set to Open, the blanked RBs can be used on low and high frequencies, or reused on either low or high frequencies. The difference between this parameter and the ucReusePucchBlankRbSwch parameter is as follows: When the ucReusePucchBlankRbSwch parameter is set to Open, blanked RBs cannot be used for the PUSCH until non-blanked RBs are used out. When this parameter is set to Open, blanked RBs are directly used for the PUSCH.</t>
  </si>
  <si>
    <t>highSpeedFlag</t>
  </si>
  <si>
    <t>powerRampingStep</t>
  </si>
  <si>
    <t>preambleTransMax</t>
  </si>
  <si>
    <t>preambleIniReceivedPower</t>
  </si>
  <si>
    <t>messageSizeGroupA</t>
  </si>
  <si>
    <t>messagePowerOffsetGroupB</t>
  </si>
  <si>
    <t>raResponseWindowSize</t>
  </si>
  <si>
    <t>maxHarqMsg3Tx</t>
  </si>
  <si>
    <t>ueAvgSpeed</t>
  </si>
  <si>
    <t>ueSpeedThrd</t>
  </si>
  <si>
    <t>numContFreeRA</t>
  </si>
  <si>
    <t>numContRA</t>
  </si>
  <si>
    <t>raCollProb</t>
  </si>
  <si>
    <t>groupBEnable</t>
  </si>
  <si>
    <t>pathlossThrd</t>
  </si>
  <si>
    <t>macContResTimer</t>
  </si>
  <si>
    <t>prachFreqOffsetFlag</t>
  </si>
  <si>
    <t>prachUltiCapSwch</t>
  </si>
  <si>
    <t>prachFMRecTAThresh</t>
  </si>
  <si>
    <t>prachUpdateDetectionSwch</t>
  </si>
  <si>
    <t>Cell High-Speed Attribute(Effective when Cell Reset)</t>
  </si>
  <si>
    <t>PRACH Power Ascending Step (dB)</t>
  </si>
  <si>
    <t>Maximum Transmission Times of PRACH Preamble</t>
  </si>
  <si>
    <t>PRACH Initial Preamble Transmission Power (dBm)</t>
  </si>
  <si>
    <t>Message Length of Random Access Preamble Group (bits)</t>
  </si>
  <si>
    <t>Transmission Power Offset of Group B Preamble (dB)</t>
  </si>
  <si>
    <t>Receiving Search Window for Random Access Preamble Response (ms)(Effective when Cell Reset)</t>
  </si>
  <si>
    <t>Maximum Transmission Times of Message 3(Effective when Cell Reset)</t>
  </si>
  <si>
    <t>Average Terminal Movement Speed (km/h)</t>
  </si>
  <si>
    <t>Terminal Movement Speed Threshold (km/h)</t>
  </si>
  <si>
    <t>Number of Random Accesses Per Second Based on Non-Contention</t>
  </si>
  <si>
    <t>Number of Random Accesses Per Second Based on Contention</t>
  </si>
  <si>
    <t>Expected Random Access Conflict Probability</t>
  </si>
  <si>
    <t>Random Access Preamble Group B Supported(Effective when Cell Reset)</t>
  </si>
  <si>
    <t>Estimated Variance Threshold of Path Loss (dB)</t>
  </si>
  <si>
    <t>MAC Contention Resolution Timer (sf)(Effective when Cell Reset)</t>
  </si>
  <si>
    <t>The Switch of PRACH Starting RB Configuration Method</t>
  </si>
  <si>
    <t>Switch for PRACH Ultimate Capacity Test</t>
  </si>
  <si>
    <t>TA Threshold for Reducing Msg1 False Alarm Probability Based on TA Threshold</t>
  </si>
  <si>
    <t>Switch for The Notification of RNLC Sending SI</t>
  </si>
  <si>
    <t>long:0:Not High Speed Cell,1:High Speed Cell;default:0</t>
  </si>
  <si>
    <t>long:0:0,1:2,2:4,3:6;default:1</t>
  </si>
  <si>
    <t>long:0:3,1:4,2:5,3:6,4:7,5:8,6:10,7:20,8:50,9:100,10:200;default:5</t>
  </si>
  <si>
    <t>long:0:-120,1:-118,2:-116,3:-114,4:-112,5:-110,6:-108,7:-106,8:-104,9:-102,10:-100,11:-98,12:-96,13:-94,14:-92,15:-90;default:10</t>
  </si>
  <si>
    <t>long:0:56,1:144,2:208,3:256;default:0</t>
  </si>
  <si>
    <t>long:0:Minusinfinity,1:0,2:5,3:8,4:10,5:12,6:15,7:18;default:3</t>
  </si>
  <si>
    <t>long:0:2,1:3,2:4,3:5,4:6,5:7,6:8,7:10;default:7</t>
  </si>
  <si>
    <t>long:[1~8];default:5</t>
  </si>
  <si>
    <t>long:[0~500];default:60</t>
  </si>
  <si>
    <t>long:[0~500];default:120</t>
  </si>
  <si>
    <t>long:[1~64001];default:201</t>
  </si>
  <si>
    <t>long:[1~44361];default:200</t>
  </si>
  <si>
    <t>double:[0~0.5];default:0.01</t>
  </si>
  <si>
    <t>long:0:Not Used,1:Used;default:1</t>
  </si>
  <si>
    <t>long:[0~20];default:0</t>
  </si>
  <si>
    <t>long:0:8,1:16,2:24,3:32,4:40,5:48,6:56,7:64;default:7</t>
  </si>
  <si>
    <t>long:0:Adaptive,1:Manual;default:0</t>
  </si>
  <si>
    <t>long:[10~600000];default:10000</t>
  </si>
  <si>
    <t>The parameter indicates whether the cell is high-speed. If cell high-speed attribute is high-speed, The cyclic shift method to generate PRACH preamble sequence is different between high-speed cell and non high-speed cell. In high-speed cell, cyclic shift is restricted. In non high-speed cell, cyclic shift is not restricted.</t>
  </si>
  <si>
    <t>If no Random Access Response is received by UE after UE transmitted Random Access Preamble, UE will increase transmit power for PRACH by Power step and retry to transmit Random Access Preamble until Preamble_Transmission_Counter is equal to Max_retransmit_number_for_prach.</t>
  </si>
  <si>
    <t>The parameter indicates initial power for preamble of PRACH. It is that the first transmit power.</t>
  </si>
  <si>
    <t>Based on this parameter of message3 size, UE determines to select the Random Access Preambles group A or group B.</t>
  </si>
  <si>
    <t>The parameter is a power control margin for message 3 transmission configured by the eNB and is used to select the Random Access Preambles group A or group B.</t>
  </si>
  <si>
    <t>Once the Random Access Preamble is transmitted, the UE shall monitor the PDCCH in the TTI window [RA_WINDOW_BEGIN-RA_WINDOW_END] for Random Access Response(s). The parameter indicates the monitor window size.</t>
  </si>
  <si>
    <t>In the random access procedure, the max number of messages 3 harq transmissions.</t>
  </si>
  <si>
    <t>Average Terminal Movement Speed.</t>
  </si>
  <si>
    <t>Terminal Movement Speed Threshold.</t>
  </si>
  <si>
    <t>Number of Random Accesses Per Second Based on Non-Contention.</t>
  </si>
  <si>
    <t>Number of Random Accesses Per Second Based on Contention.</t>
  </si>
  <si>
    <t>Expected Random Access Conflict Probability by Cell.</t>
  </si>
  <si>
    <t>Indicate whether to Support the Cell for Random Access Preamble Group B.</t>
  </si>
  <si>
    <t>Estimated Variance Threshold of Path Loss Measured by Terminal.</t>
  </si>
  <si>
    <t>In the random access procedure, once the uplink message containing the C-RNTI MAC control element or the uplink message including CCCH is transmitted, MAC Contention Resolution Timer will be started. If MAC Contention Resolution Timer is running, UE will detect PDCCH and wait for the response from network and detemine whether it is allowed to access network. If the MAC Contention Resolution Timer expires, UE considers this Contention Resolution not successful.</t>
  </si>
  <si>
    <t>The switch of PRACH starting RB configuration method. Zero means PrachFreqOffset  is adaptive, and one means PrachFreqOffset  is manual configured.</t>
  </si>
  <si>
    <t>This parameter is in Normal coverage and High way coverage, for PRACH ultimate capacity test, opened in the PRACH ultimate capacity test, the other is turned off by default.</t>
  </si>
  <si>
    <t>If the cell radius calculated based on TA of the current PRACH ID is larger than the TA threshold R (in meters), the current PRACH ID is considered to be false.</t>
  </si>
  <si>
    <t>This parameter determines whether the system notifies the control plane of sending SI when an MSG3Lost is identified. The reason for the MSG3Lost problem is that a cell is established or deleted when the Format3 parameter is updated. In this case, the shutdown of the RRU PA results in the loss of paging messages and the UE fails to update the system.</t>
  </si>
  <si>
    <t>SubNetwork=20007,MEID=827,ENBFunctionFDD=400020,EUtranCellFDD=102405151,PrachFDD=1</t>
  </si>
  <si>
    <t>120</t>
  </si>
  <si>
    <t>201</t>
  </si>
  <si>
    <t>0.01</t>
  </si>
  <si>
    <t>10000</t>
  </si>
  <si>
    <t>SubNetwork=20007,MEID=1115,ENBFunctionFDD=400267,EUtranCellFDD=102468433,PrachFDD=1</t>
  </si>
  <si>
    <t>1115</t>
  </si>
  <si>
    <t>400267</t>
  </si>
  <si>
    <t>102468433</t>
  </si>
  <si>
    <t>28</t>
  </si>
  <si>
    <t>10KM</t>
  </si>
  <si>
    <t>22KM</t>
  </si>
  <si>
    <t>39KM</t>
  </si>
  <si>
    <t>16KM</t>
  </si>
  <si>
    <t>44</t>
  </si>
  <si>
    <t>35-36-37</t>
  </si>
  <si>
    <t>19-20-21</t>
  </si>
  <si>
    <t>step-13</t>
  </si>
  <si>
    <t>step-10</t>
  </si>
  <si>
    <t>step-22</t>
  </si>
  <si>
    <t>step-6</t>
  </si>
  <si>
    <t>0;0;0;0;0;0;0;0;0;0;0;0;0;0;0;0;0;0;0;0;0;0;0;0;1;0;0;0;0;0;0;0;0;0;0;0;0;0;0;0;0;0;0;0;0;0;0;0;0;0;0;0;0;0;0;0;0;0;0;0;0;0;0;0;0;0;0;0;0;0;0;0;0;0;0;0;0;0;0;0;0;0;0;0;0;0;0;0;0;0;0;0;0;0;0;0;0;0;0;0</t>
  </si>
  <si>
    <t>5MHZ</t>
  </si>
  <si>
    <t>3MHZ</t>
  </si>
  <si>
    <t>3MMHZ</t>
  </si>
  <si>
    <t>SubNetwork=20007,MEID=4907,ENBFunctionFDD=400069,UeRATMeasurement=1010</t>
  </si>
  <si>
    <t>4907</t>
  </si>
  <si>
    <t>400069</t>
  </si>
  <si>
    <t>1010</t>
  </si>
  <si>
    <t>nB</t>
  </si>
  <si>
    <t>Paging Occasion Factor</t>
  </si>
  <si>
    <t>long:0:4T,1:2T,2:T,3:1/2T,4:1/4T,5:1/8T,6:1/16T,7:1/32T;default:2</t>
  </si>
  <si>
    <t>This parameter is used to derive Paging Frame and Paging Occasion in accordance with TS 36.304.The parameter value is a multiple of defaultPagingCycle ('T'). The value of 4T corresponds to 4 * defaultPagingCycle while the value of 2T corresponds to 2 * defaultPagingCycle. When configuring the parameter, the following factors should be considered: TA size, user model for the TA scope, and cell bandwidth. If the nB is set to a too small value, it may cause paging congestion. If the nB is set to a too large value, it may cause the waste of control channels. When the number of users in the paging area is large and the cell bandwidth is small, you can increase the parameter value to increase paging resources. When the number of users in the paging area is small and the cell bandwidth is large, you can set the parameter to a small value. 1.4M/3M small-bandwidth cells are commonly configured as 2T while the other large-bandwidth cells are commonly configured as T.</t>
  </si>
  <si>
    <t>-99</t>
  </si>
  <si>
    <t>8;8;8</t>
  </si>
  <si>
    <t>-100</t>
  </si>
  <si>
    <t>CellMeasGroup=1:1800</t>
  </si>
  <si>
    <t>SubNetwork=100007,MEID=1969,ENBFunctionFDD=400022,EUtranCellFDD=102405663</t>
  </si>
  <si>
    <t>100007</t>
  </si>
  <si>
    <t>1969</t>
  </si>
  <si>
    <t>400022</t>
  </si>
  <si>
    <t>102405663</t>
  </si>
  <si>
    <t>(3)10mhz</t>
  </si>
  <si>
    <t>LVI_UZH_BRD_0_L18</t>
  </si>
  <si>
    <t>32</t>
  </si>
  <si>
    <t>azimuth</t>
  </si>
  <si>
    <t>(4)15mhz</t>
  </si>
  <si>
    <t>KIE_VIN_RAD_20_L18</t>
  </si>
  <si>
    <t>SubNetwork=10003,MEID=2804,ENBFunctionFDD=390019,EUtranCellFDD=99844895</t>
  </si>
  <si>
    <t>10003</t>
  </si>
  <si>
    <t>2804</t>
  </si>
  <si>
    <t>390019</t>
  </si>
  <si>
    <t>99844895</t>
  </si>
  <si>
    <t>5 20MHZ</t>
  </si>
  <si>
    <t>KIE_ZHI_IRS_20_L18</t>
  </si>
  <si>
    <t>ww</t>
  </si>
  <si>
    <t>33</t>
  </si>
  <si>
    <t>SubNetwork=10001,MEID=5423,ENBFunctionFDD=560055,EUtranCellFDD=143374111,PhyChannel=1</t>
  </si>
  <si>
    <t>5423</t>
  </si>
  <si>
    <t>560055</t>
  </si>
  <si>
    <t>143374111</t>
  </si>
  <si>
    <t>L26_L18</t>
  </si>
  <si>
    <t>900 Band 5MHZ</t>
  </si>
  <si>
    <t>L1800/L2600</t>
  </si>
  <si>
    <t>51;52;53;54;55;71;72;73;74;75;76;77;78;79;80;81;82;83;84;85;86;712;713;714;715;716;717;718;719;720;721;722;723;798;799;800;801;802;803;804;805;806;807;808;809;810;862;863;864;865;866;867;868;869;870;871;872;873;874;875;876;877;878;879;880;881;882;883;884;885;1001;1002;1003;1004;1005;1006;1007;0;0;0;0;0;0;0;0;0;0;0;0;0;0;0;0;0;0;0;0;0;0;0;0;0;0;0;0;0;0;0;0;0;0;0;0;0;0;0;0;0;0;0;0;0;0;0;0;0;0;0;0;0;0;0;0;0;0;0;0;0;0;0;0;0;0;0;0;0;0;0;0;0;0;0;0;0;0;0;0;0;0;0;0;0;0;0;0;0;0;0;0;0;0;0;0;0;0;0;0;0;0;0;0;0;0;0;0;0;0;0;0;0;0;0;0;0;0;0;0;0;0;0;0;0;0;0;0;0;0;0;0;0;0;0;0;0;0;0;0;0;0;0;0;0;0;0;0;0;0;0;0;0;0;0;0;0;0;0;0;0;0;0;0;0;0;0;0;0;0;0;0;0;0;0;0;0;0;0</t>
  </si>
  <si>
    <t>77</t>
  </si>
  <si>
    <t>geranAnrArfcn</t>
  </si>
  <si>
    <t>geranBandAnrMeas</t>
  </si>
  <si>
    <t>geranAnrArfcnNum</t>
  </si>
  <si>
    <t>methodLTEtoGSM</t>
  </si>
  <si>
    <t>GERAN ANR ARFCN Detailed List</t>
  </si>
  <si>
    <t>GERAN ANR Frequency Band Indicator</t>
  </si>
  <si>
    <t>GERAN ANR Frequency Number</t>
  </si>
  <si>
    <t>The Operation Method of LTE to GERAN</t>
  </si>
  <si>
    <t>long[256]:[0~1023];default:0</t>
  </si>
  <si>
    <t>long:0:DCS1800,1:PCS1900;default:0</t>
  </si>
  <si>
    <t>long:0:PS HO,1:CCO,2:Redirection based on measurement,3:Blind Redirection;default:3</t>
  </si>
  <si>
    <t>This parameter indicates GERAN ANR ARFCN Detailed List, System select GERAN ARFCN group from detail list when GERAN ANR start.</t>
  </si>
  <si>
    <t>This parameter indicates GERAN ANR frequency band indicator of GERANneighbour cells.</t>
  </si>
  <si>
    <t>This parameter indicates GERAN ANR frequency number of GERAN neighbour cells.</t>
  </si>
  <si>
    <t>L18 GUL  UMTS CITY</t>
  </si>
  <si>
    <t>L18 GL  GSM CITY</t>
  </si>
  <si>
    <t>L18 GUL  UMTS Rural</t>
  </si>
  <si>
    <t>L18 GL  GSM Rural</t>
  </si>
  <si>
    <t>ONLY LTE900</t>
  </si>
  <si>
    <t>L1800/2600</t>
  </si>
  <si>
    <t>4010</t>
  </si>
  <si>
    <t>-120</t>
  </si>
  <si>
    <r>
      <rPr>
        <sz val="11"/>
        <color rgb="FFFF0000"/>
        <rFont val="Arial"/>
        <family val="2"/>
      </rPr>
      <t>4010;4010;4010;4010;4010;4010;4010;4010;4010;4010;4010;4010;4010;4010;4010;4010;</t>
    </r>
    <r>
      <rPr>
        <sz val="11"/>
        <color indexed="8"/>
        <rFont val="Arial"/>
        <family val="2"/>
      </rPr>
      <t>1011;1011;1011;1011;1011;1011;1011;1011;1011;1011;1011;1011;1011;1011;1011;1011</t>
    </r>
  </si>
  <si>
    <t>CREATE:MOC="UeEUtranMeasurement",MOI="SubNetwork=20004,MEID=3131,ENBFunctionFDD=550068,UeEUtranMeasurement=73",ATTRIBUTES="SubNetwork=20004,MEID=3131,ENBFunctionFDD=550068,UeEUtranMeasurement=73,measCfgIdx=73,measCfgFunc=5,triggerQuantity=0,reportQuantity=1,reportCriteria=0,eventId=3,thresholdOfRSRP=-110,thresholdOfRSRQ=-8.0,a5Threshold2OfRSRP=-90,a5Threshold2OfRSRQ=-11.0,hysteresis=0.0,timeToTrigger=8,reportInterval=4,reportAmount=2,prdReportInterval=4,prdReportAmount=7,maxReportCellNum=3,reportOnLeave=0,a3Offset=3.0,a6Offset=3.0,prdRptRurpose=0,reportOnLeaveA6Swch=0,reportAddNeighMeasSwch=0,reportOnLeaveA6=0",EXTENDS="notRestrict=\"TRUE\",notRelated=\"A\",NOTCheckReservedBy=\"true\",isPlan=\"true\"";</t>
  </si>
  <si>
    <t>CREATE:MOC="UeEUtranMeasurement",MOI="SubNetwork=20004,MEID=3131,ENBFunctionFDD=550068,UeEUtranMeasurement=74",ATTRIBUTES="SubNetwork=20004,MEID=3131,ENBFunctionFDD=550068,UeEUtranMeasurement=74,measCfgIdx=74,measCfgFunc=5,triggerQuantity=0,reportQuantity=1,reportCriteria=0,eventId=3,thresholdOfRSRP=-110,thresholdOfRSRQ=-8.0,a5Threshold2OfRSRP=-90,a5Threshold2OfRSRQ=-11.0,hysteresis=0.0,timeToTrigger=8,reportInterval=4,reportAmount=2,prdReportInterval=4,prdReportAmount=7,maxReportCellNum=3,reportOnLeave=0,a3Offset=3.0,a6Offset=3.0,prdRptRurpose=0,reportOnLeaveA6Swch=0,reportAddNeighMeasSwch=0,reportOnLeaveA6=0",EXTENDS="notRestrict=\"TRUE\",notRelated=\"A\",NOTCheckReservedBy=\"true\",isPlan=\"true\"";</t>
  </si>
  <si>
    <t>CREATE:MOC="UeEUtranMeasurement",MOI="SubNetwork=20004,MEID=3131,ENBFunctionFDD=550068,UeEUtranMeasurement=75",ATTRIBUTES="SubNetwork=20004,MEID=3131,ENBFunctionFDD=550068,UeEUtranMeasurement=75,measCfgIdx=75,measCfgFunc=5,triggerQuantity=0,reportQuantity=1,reportCriteria=0,eventId=3,thresholdOfRSRP=-110,thresholdOfRSRQ=-8.0,a5Threshold2OfRSRP=-90,a5Threshold2OfRSRQ=-11.0,hysteresis=0.0,timeToTrigger=8,reportInterval=4,reportAmount=2,prdReportInterval=4,prdReportAmount=7,maxReportCellNum=3,reportOnLeave=0,a3Offset=3.0,a6Offset=3.0,prdRptRurpose=0,reportOnLeaveA6Swch=0,reportAddNeighMeasSwch=0,reportOnLeaveA6=0",EXTENDS="notRestrict=\"TRUE\",notRelated=\"A\",NOTCheckReservedBy=\"true\",isPlan=\"true\"";</t>
  </si>
  <si>
    <t>CREATE:MOC="UeEUtranMeasurement",MOI="SubNetwork=20004,MEID=3131,ENBFunctionFDD=550068,UeEUtranMeasurement=410",ATTRIBUTES="SubNetwork=20004,MEID=3131,ENBFunctionFDD=550068,UeEUtranMeasurement=410,measCfgIdx=410,measCfgFunc=0,triggerQuantity=0,reportQuantity=1,reportCriteria=0,eventId=0,thresholdOfRSRP=-106,thresholdOfRSRQ=-8.0,a5Threshold2OfRSRP=-90,a5Threshold2OfRSRQ=-11.0,hysteresis=0.0,timeToTrigger=8,reportInterval=4,reportAmount=0,prdReportInterval=4,prdReportAmount=7,maxReportCellNum=1,reportOnLeave=0,a3Offset=3.0,a6Offset=3.0,prdRptRurpose=0,reportOnLeaveA6Swch=0,reportAddNeighMeasSwch=0,reportOnLeaveA6=0",EXTENDS="notRestrict=\"TRUE\",notRelated=\"A\",NOTCheckReservedBy=\"true\",isPlan=\"true\"";</t>
  </si>
  <si>
    <t>CREATE:MOC="UeEUtranMeasurement",MOI="SubNetwork=20004,MEID=3131,ENBFunctionFDD=550068,UeEUtranMeasurement=420",ATTRIBUTES="SubNetwork=20004,MEID=3131,ENBFunctionFDD=550068,UeEUtranMeasurement=420,measCfgIdx=420,measCfgFunc=1,triggerQuantity=0,reportQuantity=1,reportCriteria=0,eventId=1,thresholdOfRSRP=-110,thresholdOfRSRQ=-8.0,a5Threshold2OfRSRP=-90,a5Threshold2OfRSRQ=-11.0,hysteresis=0.0,timeToTrigger=8,reportInterval=4,reportAmount=0,prdReportInterval=4,prdReportAmount=7,maxReportCellNum=1,reportOnLeave=0,a3Offset=3.0,a6Offset=3.0,prdRptRurpose=0,reportOnLeaveA6Swch=0,reportAddNeighMeasSwch=0,reportOnLeaveA6=0",EXTENDS="notRestrict=\"TRUE\",notRelated=\"A\",NOTCheckReservedBy=\"true\",isPlan=\"true\"";</t>
  </si>
  <si>
    <t>CREATE:MOC="UeEUtranMeasurement",MOI="SubNetwork=20004,MEID=3131,ENBFunctionFDD=550068,UeEUtranMeasurement=730",ATTRIBUTES="SubNetwork=20004,MEID=3131,ENBFunctionFDD=550068,UeEUtranMeasurement=730,measCfgIdx=730,measCfgFunc=5,triggerQuantity=0,reportQuantity=1,reportCriteria=0,eventId=4,thresholdOfRSRP=-114,thresholdOfRSRQ=-8.0,a5Threshold2OfRSRP=-110,a5Threshold2OfRSRQ=-11.0,hysteresis=0.0,timeToTrigger=8,reportInterval=4,reportAmount=2,prdReportInterval=4,prdReportAmount=7,maxReportCellNum=3,reportOnLeave=0,a3Offset=3.0,a6Offset=3.0,prdRptRurpose=0,reportOnLeaveA6Swch=0,reportAddNeighMeasSwch=0,reportOnLeaveA6=0",EXTENDS="notRestrict=\"TRUE\",notRelated=\"A\",NOTCheckReservedBy=\"true\",isPlan=\"true\"";</t>
  </si>
  <si>
    <t>CREATE:MOC="UeEUtranMeasurement",MOI="SubNetwork=20004,MEID=3131,ENBFunctionFDD=550068,UeEUtranMeasurement=740",ATTRIBUTES="SubNetwork=20004,MEID=3131,ENBFunctionFDD=550068,UeEUtranMeasurement=740,measCfgIdx=740,measCfgFunc=5,triggerQuantity=0,reportQuantity=1,reportCriteria=0,eventId=4,thresholdOfRSRP=-118,thresholdOfRSRQ=-8.0,a5Threshold2OfRSRP=-95,a5Threshold2OfRSRQ=-11.0,hysteresis=0.0,timeToTrigger=8,reportInterval=4,reportAmount=2,prdReportInterval=4,prdReportAmount=7,maxReportCellNum=3,reportOnLeave=0,a3Offset=3.0,a6Offset=3.0,prdRptRurpose=0,reportOnLeaveA6Swch=0,reportAddNeighMeasSwch=0,reportOnLeaveA6=0",EXTENDS="notRestrict=\"TRUE\",notRelated=\"A\",NOTCheckReservedBy=\"true\",isPlan=\"true\"";</t>
  </si>
  <si>
    <t>CREATE:MOC="UeEUtranMeasurement",MOI="SubNetwork=20004,MEID=3131,ENBFunctionFDD=550068,UeEUtranMeasurement=750",ATTRIBUTES="SubNetwork=20004,MEID=3131,ENBFunctionFDD=550068,UeEUtranMeasurement=750,measCfgIdx=750,measCfgFunc=5,triggerQuantity=0,reportQuantity=1,reportCriteria=0,eventId=4,thresholdOfRSRP=-118,thresholdOfRSRQ=-8.0,a5Threshold2OfRSRP=-95,a5Threshold2OfRSRQ=-11.0,hysteresis=0.0,timeToTrigger=8,reportInterval=4,reportAmount=2,prdReportInterval=4,prdReportAmount=7,maxReportCellNum=3,reportOnLeave=0,a3Offset=3.0,a6Offset=3.0,prdRptRurpose=0,reportOnLeaveA6Swch=0,reportAddNeighMeasSwch=0,reportOnLeaveA6=0",EXTENDS="notRestrict=\"TRUE\",notRelated=\"A\",NOTCheckReservedBy=\"true\",isPlan=\"true\"";</t>
  </si>
  <si>
    <t>CREATE:MOC="UeEUtranMeasurement",MOI="SubNetwork=20004,MEID=3131,ENBFunctionFDD=550068,UeEUtranMeasurement=5010",ATTRIBUTES="SubNetwork=20004,MEID=3131,ENBFunctionFDD=550068,UeEUtranMeasurement=5010,measCfgIdx=5010,measCfgFunc=0,triggerQuantity=0,reportQuantity=1,reportCriteria=0,eventId=0,thresholdOfRSRP=-85,thresholdOfRSRQ=-8.0,a5Threshold2OfRSRP=-90,a5Threshold2OfRSRQ=-11.0,hysteresis=0.0,timeToTrigger=8,reportInterval=4,reportAmount=0,prdReportInterval=4,prdReportAmount=7,maxReportCellNum=1,reportOnLeave=0,a3Offset=3.0,a6Offset=3.0,prdRptRurpose=0,reportOnLeaveA6Swch=0,reportAddNeighMeasSwch=0,reportOnLeaveA6=0",EXTENDS="notRestrict=\"TRUE\",notRelated=\"A\",NOTCheckReservedBy=\"true\",isPlan=\"true\"";</t>
  </si>
  <si>
    <t>CREATE:MOC="UeEUtranMeasurement",MOI="SubNetwork=20004,MEID=3131,ENBFunctionFDD=550068,UeEUtranMeasurement=5020",ATTRIBUTES="SubNetwork=20004,MEID=3131,ENBFunctionFDD=550068,UeEUtranMeasurement=5020,measCfgIdx=5020,measCfgFunc=1,triggerQuantity=0,reportQuantity=1,reportCriteria=0,eventId=1,thresholdOfRSRP=-90,thresholdOfRSRQ=-8.0,a5Threshold2OfRSRP=-90,a5Threshold2OfRSRQ=-11.0,hysteresis=0.0,timeToTrigger=8,reportInterval=4,reportAmount=0,prdReportInterval=4,prdReportAmount=7,maxReportCellNum=1,reportOnLeave=0,a3Offset=3.0,a6Offset=3.0,prdRptRurpose=0,reportOnLeaveA6Swch=0,reportAddNeighMeasSwch=0,reportOnLeaveA6=0",EXTENDS="notRestrict=\"TRUE\",notRelated=\"A\",NOTCheckReservedBy=\"true\",isPlan=\"true\"";</t>
  </si>
  <si>
    <t>CREATE:MOC="UeEUtranMeasurement",MOI="SubNetwork=20004,MEID=3131,ENBFunctionFDD=550068,UeEUtranMeasurement=5030",ATTRIBUTES="SubNetwork=20004,MEID=3131,ENBFunctionFDD=550068,UeEUtranMeasurement=5030,measCfgIdx=5030,measCfgFunc=2,triggerQuantity=0,reportQuantity=1,reportCriteria=0,eventId=1,thresholdOfRSRP=-105,thresholdOfRSRQ=-16.0,a5Threshold2OfRSRP=-90,a5Threshold2OfRSRQ=-11.0,hysteresis=0.0,timeToTrigger=8,reportInterval=4,reportAmount=0,prdReportInterval=4,prdReportAmount=7,maxReportCellNum=1,reportOnLeave=0,a3Offset=3.0,a6Offset=3.0,prdRptRurpose=0,reportOnLeaveA6Swch=0,reportAddNeighMeasSwch=0,reportOnLeaveA6=0",EXTENDS="notRestrict=\"TRUE\",notRelated=\"A\",NOTCheckReservedBy=\"true\",isPlan=\"true\"";</t>
  </si>
  <si>
    <t>CREATE:MOC="UeRATMeasurement",MOI="SubNetwork=20004,MEID=3131,ENBFunctionFDD=550068,UeRATMeasurement=1070",ATTRIBUTES="SubNetwork=20004,MEID=3131,ENBFunctionFDD=550068,UeRATMeasurement=1070,ratMeasCfgIdx=1070,measCfgFunc=1,eutranMeasQuantity=0,reportCriteria=0,naxReportCellNum=8,maxReportCellNum=3,eventId=0,rsrpSrvTrd=-118,rsrqSrvTrd=-12.0,rscpSysNbrTrd=-99,ecNoSysNbrTrd=-12.0,hysterisis=0.0,trigTime=7,evtReportInterval=4,evtReportAmount=0,prdReportInterval=4,prdReportAmount=7,geranNbrTrd=-110,cdmaSysNbrTrd=-12.0,utraFddReportQuan=1,wlanRssiTrd=-101,rSRPNRTrdB1=-105,rSRQNRTrdB1=-16.0,sINRNRTrd=0.0,rSRPNRTrd=-105,rSRQNRTrd=-16.0",EXTENDS="notRestrict=\"TRUE\",notRelated=\"A\",NOTCheckReservedBy=\"true\",isPlan=\"true\"";</t>
  </si>
  <si>
    <t>CREATE:MOC="CellMeasGroup",MOI="SubNetwork=20004,MEID=3131,ENBFunctionFDD=550068,CellMeasGroup=2",ATTRIBUTES="SubNetwork=20004,MEID=3131,ENBFunctionFDD=550068,CellMeasGroup=2,userLabel=\"L2600\",meaGroupId=2,closedInterFMeasCfg=410;11,openInterFMeasCfg=420;21,openRatFMeasCfg=30;31,openRedMeasCfg=40;41,intraFHOMeasCfg=50;51,interFHOMeasCfg=730;750;730;730;730;730;730;730;730;730;730;730;730;730;730;730;71;71;71;71;71;71;71;71;71;71;71;71;71;71;71;71,icicMeasCfg=200,rptCGIMeasCfg=350,geranMeasCfg=1010;1010;1010;1010;1010;1010;1010;1010;1010;1010;1010;1010;1010;1010;1010;1010;1011;1011;1011;1011;1011;1011;1011;1011;1011;1011;1011;1011;1011;1011;1011;1011,wcdmaMeasCfg=1060;1061,tdMeasCfg=1110;1111,cdma2KHRPDMeasCfg=1160;1161,cdma2K1xMeasCfg=1210;1211,gsmCSFBMeasCfg=1260,wcdmaCSFBMeasCfg=1310,tdCSFBMeasCfg=1360,cdma2K1xCSFBMeasCfg=1410,intraFPeriodMeasCfg=300,rsrpPeriodMeasCfgIdDl=400,rsrpEventMeasCfgIdDl=450,intraLBMeasCfg=250,gsmLBMeasCfg=1450,wcdmaLBMeasCfg=1500,tdsLBMeasCfg=1550,geranANRMeasCfg=1600,utranANRMeasCfg=1610,cdmaANRMeasCfg=1620,interFPeriodMeasCfg=320,interRatGSMPeriodMeasCfg=1650,interRatUTRANPeriodMeasCfg=1660,eICICMeasCfg=210,addScellMeasCfg=500,rmvScellMeasCfg=510,modScellMeasCfg=520,anrMeasCfg=352,macroSmallMeasCfg=122,measCfg4movUE=550,tdVoiceMeasCfg=1112;1113,geranVoiceMeasCfg=1012;1013,ueRxTxTimeDiffPeriodMeasCfg=360,interFVoiceMeasCfg=130,wcdmaVoiceMeasCfg=1062;1063,opeRatVoiceMeasCfg=32;33,intraLBMeasExtCfg=252,compMeasCfgUL=220,compMeasCfgDL=221,iratANRA2MeasCfg=34,anrA2MeasCfg=34,tdsSRVCCBasedVoLTEQuaMeasCfg=1810,cdmaSRVCCBasedVoLTEQuaMeasCfg=1760,geranSRVCCBasedVoLTEQuaMeasCfg=1710,geranSRVCCBaVoLTEQuMeCfg=1710;1710;1710;1710;1710;1710;1710;1710;1710;1710;1710;1710;1710;1710;1710;1710,interFHOBasedVoLTEQuaMeasCfg=140,highSpeedInNmlCellMeasCfg=150,lowSpeedInHighwayMeasCfg=160,homePLMNeasCfg=600,periodCdmaMeasCfg=1670,pcellMeasCfg=530,rrcAccessLBMeasCfg=253,interFMeasCfgBaseService=130,geranPRBUsageRatioMeasCfg=1900,tdsSRVCCBasedVoLTECongMeasCfg=1822,wcdmaSRVCCBasVoLTECongMeasCfg=1772,geranSRVCCBasVoLTECongMeasCfg=1722,crsICMeasCfg=214,caEICICMeasCfg=212,clsInterFVoiceMeasCfg=12;13,opeInterFVoiceMeasCfg=24;23,overlapInterFPeriodMeasCfg=322,magicRadioGERANMeasCfg4movUE=1730,magicRadioWCDMAMeasCfg4movUE=1780,activeLWACMeasCfg=1950,deactiveLWACMeasCfg=1960,caOvelaInFEveMeasCfg=324,clsRatMeasCfg=15;16,clsRatVoiceMeasCfg=17;18,emtcIntraFHOMeasCfg=800;801,enPcellAnchHighPrioHOMeas=532,enPcellAnchLowPrioHOMeas=534,openEnPcellAnchInterFMeas=536,closeEnPcellAnchInterFMeas=538,macro2SmallMeasCfg=122;123,small2MacroMeasCfg=122;121,sPIDSmtNetDistRedMeasCfg=620,eMTCOpenRdMeasCfg=802;803,hSpeedIntraFSpecMeasCfg=54;55,addSCellMeasCfgIdx=500;500;500;500;500;500;500;500;500;500;500;500;500;500;500;500,rmvSCellMeasCfgIdx=510;510;510;510;510;510;510;510;510;510;510;510;510;510;510;510,nRSNAddMeasCfg=2100,eMBMSMobMeasCfg=700,nRSNRatAddMeasCfg=2100;2100;2100;2100;2100;2100;2100;2100,judgeCCUMeasCfg=180,judgeCEUMeasCfg=182,migBaseUEPosiInterFMeasCfg=184,migBaseUEPosiWCDMAMeasCfg=1784,nRRptCGIMeasCfg=2110,caJointDecisionSCCDelMeas=513,clseMTCIntraFMeasCfg=806;807,opeeMTCIntraFMeasCfg=804;805,cELevel0ToCELevel1=808;809,cEModeToCEleve0=810;811,modeAToModeBCELevel2=812;813,modeBToModeACELevel1=814;815,enterModeBCELevel3=816;817,cELevel3ToCELevel2=818;819,dLBigSRVHOMeasCfg=188,puschOIPowConMeasCfg=222,cSSGERANPeriodMeasCfg=1651,nRMeasCfg=2120;2120;2120;2120;2120;2120;2120;2120;2121;2121;2121;2121;2121;2121;2121;2121,caSpecCoordHoMeasCfg=540,enDcAnchHOMeasCfg=542,returnMeasCfgBaseService=132,enDcInterFHOMeasCfg=730;730;730;730;730;730;730;730;730;730;730;730;730;730;730;730;71;71;71;71;71;71;71;71;71;71;71;71;71;71;71;71",EXTENDS="notRestrict=\"TRUE\",notRelated=\"A\",NOTCheckReservedBy=\"true\",isPlan=\"true\"";</t>
  </si>
  <si>
    <t>CREATE:MOC="CellMeasGroup",MOI="SubNetwork=20004,MEID=3131,ENBFunctionFDD=550068,CellMeasGroup=3",ATTRIBUTES="SubNetwork=20004,MEID=3131,ENBFunctionFDD=550068,CellMeasGroup=3,userLabel=\"L900\",meaGroupId=3,closedInterFMeasCfg=5010;11,openInterFMeasCfg=5020;21,openRatFMeasCfg=5030;31,openRedMeasCfg=40;41,intraFHOMeasCfg=50;51,interFHOMeasCfg=75;74;74;74;74;74;74;74;74;74;74;74;74;74;74;74;71;71;71;71;71;71;71;71;71;71;71;71;71;71;71;71,icicMeasCfg=200,rptCGIMeasCfg=350,geranMeasCfg=4010;4010;4010;4010;4010;4010;4010;4010;4010;4010;4010;4010;4010;4010;4010;4010;1011;1011;1011;1011;1011;1011;1011;1011;1011;1011;1011;1011;1011;1011;1011;1011,wcdmaMeasCfg=1070;1061,tdMeasCfg=1110;1111,cdma2KHRPDMeasCfg=1160;1161,cdma2K1xMeasCfg=1210;1211,gsmCSFBMeasCfg=1260,wcdmaCSFBMeasCfg=1310,tdCSFBMeasCfg=1360,cdma2K1xCSFBMeasCfg=1410,intraFPeriodMeasCfg=300,rsrpPeriodMeasCfgIdDl=400,rsrpEventMeasCfgIdDl=450,intraLBMeasCfg=250,gsmLBMeasCfg=1450,wcdmaLBMeasCfg=1500,tdsLBMeasCfg=1550,geranANRMeasCfg=1600,utranANRMeasCfg=1610,cdmaANRMeasCfg=1620,interFPeriodMeasCfg=320,interRatGSMPeriodMeasCfg=1650,interRatUTRANPeriodMeasCfg=1660,eICICMeasCfg=210,addScellMeasCfg=500,rmvScellMeasCfg=510,modScellMeasCfg=520,anrMeasCfg=352,macroSmallMeasCfg=122,measCfg4movUE=550,tdVoiceMeasCfg=1112;1113,geranVoiceMeasCfg=1012;1013,ueRxTxTimeDiffPeriodMeasCfg=360,interFVoiceMeasCfg=130,wcdmaVoiceMeasCfg=1062;1063,opeRatVoiceMeasCfg=32;33,intraLBMeasExtCfg=252,compMeasCfgUL=220,compMeasCfgDL=221,iratANRA2MeasCfg=34,anrA2MeasCfg=34,tdsSRVCCBasedVoLTEQuaMeasCfg=1810,cdmaSRVCCBasedVoLTEQuaMeasCfg=1760,geranSRVCCBasedVoLTEQuaMeasCfg=1710,geranSRVCCBaVoLTEQuMeCfg=1710;1710;1710;1710;1710;1710;1710;1710;1710;1710;1710;1710;1710;1710;1710;1710,interFHOBasedVoLTEQuaMeasCfg=140,highSpeedInNmlCellMeasCfg=150,lowSpeedInHighwayMeasCfg=160,homePLMNeasCfg=600,periodCdmaMeasCfg=1670,pcellMeasCfg=530,rrcAccessLBMeasCfg=253,interFMeasCfgBaseService=130,geranPRBUsageRatioMeasCfg=1900,tdsSRVCCBasedVoLTECongMeasCfg=1822,wcdmaSRVCCBasVoLTECongMeasCfg=1772,geranSRVCCBasVoLTECongMeasCfg=1722,crsICMeasCfg=214,caEICICMeasCfg=212,clsInterFVoiceMeasCfg=12;13,opeInterFVoiceMeasCfg=24;23,overlapInterFPeriodMeasCfg=322,magicRadioGERANMeasCfg4movUE=1730,magicRadioWCDMAMeasCfg4movUE=1780,activeLWACMeasCfg=1950,deactiveLWACMeasCfg=1960,caOvelaInFEveMeasCfg=324,clsRatMeasCfg=15;16,clsRatVoiceMeasCfg=17;18,emtcIntraFHOMeasCfg=800;801,enPcellAnchHighPrioHOMeas=532,enPcellAnchLowPrioHOMeas=534,openEnPcellAnchInterFMeas=536,closeEnPcellAnchInterFMeas=538,macro2SmallMeasCfg=122;123,small2MacroMeasCfg=122;121,sPIDSmtNetDistRedMeasCfg=620,eMTCOpenRdMeasCfg=802;803,hSpeedIntraFSpecMeasCfg=54;55,addSCellMeasCfgIdx=500;500;500;500;500;500;500;500;500;500;500;500;500;500;500;500,rmvSCellMeasCfgIdx=510;510;510;510;510;510;510;510;510;510;510;510;510;510;510;510,nRSNAddMeasCfg=2100,eMBMSMobMeasCfg=700,nRSNRatAddMeasCfg=2100;2100;2100;2100;2100;2100;2100;2100,judgeCCUMeasCfg=180,judgeCEUMeasCfg=182,migBaseUEPosiInterFMeasCfg=184,migBaseUEPosiWCDMAMeasCfg=1784,nRRptCGIMeasCfg=2110,caJointDecisionSCCDelMeas=513,clseMTCIntraFMeasCfg=806;807,opeeMTCIntraFMeasCfg=804;805,cELevel0ToCELevel1=808;809,cEModeToCEleve0=810;811,modeAToModeBCELevel2=812;813,modeBToModeACELevel1=814;815,enterModeBCELevel3=816;817,cELevel3ToCELevel2=818;819,dLBigSRVHOMeasCfg=188,puschOIPowConMeasCfg=222,cSSGERANPeriodMeasCfg=1651,nRMeasCfg=2120;2120;2120;2120;2120;2120;2120;2120;2121;2121;2121;2121;2121;2121;2121;2121,caSpecCoordHoMeasCfg=540,enDcAnchHOMeasCfg=542,returnMeasCfgBaseService=132,enDcInterFHOMeasCfg=730;730;730;730;730;730;730;730;730;730;730;730;730;730;730;730;71;71;71;71;71;71;71;71;71;71;71;71;71;71;71;71",EXTENDS="notRestrict=\"TRUE\",notRelated=\"A\",NOTCheckReservedBy=\"true\",isPlan=\"true\"";</t>
  </si>
  <si>
    <t>UPDATE:MOC="MobilityManagement",MOI="SubNetwork=20004,MEID=3131,ENBFunctionFDD=550068,MobilityManagement=1",ATTRIBUTES="SubNetwork=20004,MEID=3131,ENBFunctionFDD=550068,MobilityManagement=1,switchForNacc=1,switchUtranRim=1",EXTENDS="notRestrict=\"TRUE\",NOTCheckReservedBy=\"true\",isPlan=\"true\"";</t>
  </si>
  <si>
    <t>UPDATE:MOC="UeTimer",MOI="SubNetwork=20004,MEID=3131,ENBFunctionFDD=550068,UeTimer=1",ATTRIBUTES="SubNetwork=20004,MEID=3131,ENBFunctionFDD=550068,UeTimer=1,t301=5,t304=5,tUserInacforMobile=3",EXTENDS="notRestrict=\"TRUE\",NOTCheckReservedBy=\"true\",isPlan=\"true\"";</t>
  </si>
  <si>
    <t>UPDATE:MOC="GlobleSwitchInformation",MOI="SubNetwork=20004,MEID=3131,ENBFunctionFDD=550068,GlobleSwitchInformation=1",ATTRIBUTES="SubNetwork=20004,MEID=3131,ENBFunctionFDD=550068,GlobleSwitchInformation=1,deRohcSch=0,x2UpdateOMCSwch=1,tcpAckSplitSwch=1,x2RebuildSwch=1",EXTENDS="notRestrict=\"TRUE\",NOTCheckReservedBy=\"true\",isPlan=\"true\"";</t>
  </si>
  <si>
    <t>UPDATE:MOC="EUtranCellFDD",MOI="SubNetwork=20004,MEID=3131,ENBFunctionFDD=550068,EUtranCellFDD=140817489",ATTRIBUTES="SubNetwork=20004,MEID=3131,ENBFunctionFDD=550068,EUtranCellFDD=140817489,cellReservedForOptUse=0;0;0;0;0;0,flagSwiMode=6,qam64DemSpIndUl=1,csfbMethdofUMTS=1,offsetAngle=80,upInterfFreqEffThr=4,voLTESwch=0,deRohcSch=0,qamSwch=1,nB=1",EXTENDS="notRestrict=\"TRUE\",NOTCheckReservedBy=\"true\",isPlan=\"true\"";</t>
  </si>
  <si>
    <t>UPDATE:MOC="EUtranCellFDD",MOI="SubNetwork=20004,MEID=3131,ENBFunctionFDD=550068,EUtranCellFDD=140817490",ATTRIBUTES="SubNetwork=20004,MEID=3131,ENBFunctionFDD=550068,EUtranCellFDD=140817490,cellReservedForOptUse=0;0;0;0;0;0,flagSwiMode=6,qam64DemSpIndUl=1,csfbMethdofUMTS=1,offsetAngle=180,upInterfFreqEffThr=4,voLTESwch=0,deRohcSch=0,qamSwch=1,nB=1",EXTENDS="notRestrict=\"TRUE\",NOTCheckReservedBy=\"true\",isPlan=\"true\"";</t>
  </si>
  <si>
    <t>UPDATE:MOC="EUtranCellFDD",MOI="SubNetwork=20004,MEID=3131,ENBFunctionFDD=550068,EUtranCellFDD=140817491",ATTRIBUTES="SubNetwork=20004,MEID=3131,ENBFunctionFDD=550068,EUtranCellFDD=140817491,cellReservedForOptUse=0;0;0;0;0;0,flagSwiMode=6,qam64DemSpIndUl=1,csfbMethdofUMTS=1,offsetAngle=340,upInterfFreqEffThr=4,voLTESwch=0,deRohcSch=0,qamSwch=1,nB=1",EXTENDS="notRestrict=\"TRUE\",NOTCheckReservedBy=\"true\",isPlan=\"true\"";</t>
  </si>
  <si>
    <t>UPDATE:MOC="UeEUtranMeasurement",MOI="SubNetwork=20004,MEID=3131,ENBFunctionFDD=550068,UeEUtranMeasurement=10",ATTRIBUTES="SubNetwork=20004,MEID=3131,ENBFunctionFDD=550068,UeEUtranMeasurement=10,thresholdOfRSRP=-102",EXTENDS="notRestrict=\"TRUE\",NOTCheckReservedBy=\"true\",isPlan=\"true\"";</t>
  </si>
  <si>
    <t>UPDATE:MOC="UeEUtranMeasurement",MOI="SubNetwork=20004,MEID=3131,ENBFunctionFDD=550068,UeEUtranMeasurement=20",ATTRIBUTES="SubNetwork=20004,MEID=3131,ENBFunctionFDD=550068,UeEUtranMeasurement=20,thresholdOfRSRP=-108",EXTENDS="notRestrict=\"TRUE\",NOTCheckReservedBy=\"true\",isPlan=\"true\"";</t>
  </si>
  <si>
    <t>UPDATE:MOC="UeEUtranMeasurement",MOI="SubNetwork=20004,MEID=3131,ENBFunctionFDD=550068,UeEUtranMeasurement=30",ATTRIBUTES="SubNetwork=20004,MEID=3131,ENBFunctionFDD=550068,UeEUtranMeasurement=30,thresholdOfRSRP=-114,thresholdOfRSRQ=-16.0",EXTENDS="notRestrict=\"TRUE\",NOTCheckReservedBy=\"true\",isPlan=\"true\"";</t>
  </si>
  <si>
    <t>UPDATE:MOC="UeEUtranMeasurement",MOI="SubNetwork=20004,MEID=3131,ENBFunctionFDD=550068,UeEUtranMeasurement=31",ATTRIBUTES="SubNetwork=20004,MEID=3131,ENBFunctionFDD=550068,UeEUtranMeasurement=31,thresholdOfRSRP=-114,thresholdOfRSRQ=-16.0",EXTENDS="notRestrict=\"TRUE\",NOTCheckReservedBy=\"true\",isPlan=\"true\"";</t>
  </si>
  <si>
    <t>UPDATE:MOC="UeEUtranMeasurement",MOI="SubNetwork=20004,MEID=3131,ENBFunctionFDD=550068,UeEUtranMeasurement=50",ATTRIBUTES="SubNetwork=20004,MEID=3131,ENBFunctionFDD=550068,UeEUtranMeasurement=50,hysteresis=1.0,a3Offset=3.0",EXTENDS="notRestrict=\"TRUE\",NOTCheckReservedBy=\"true\",isPlan=\"true\"";</t>
  </si>
  <si>
    <t>UPDATE:MOC="UeEUtranMeasurement",MOI="SubNetwork=20004,MEID=3131,ENBFunctionFDD=550068,UeEUtranMeasurement=51",ATTRIBUTES="SubNetwork=20004,MEID=3131,ENBFunctionFDD=550068,UeEUtranMeasurement=51,hysteresis=1.0",EXTENDS="notRestrict=\"TRUE\",NOTCheckReservedBy=\"true\",isPlan=\"true\"";</t>
  </si>
  <si>
    <t>UPDATE:MOC="UeRATMeasurement",MOI="SubNetwork=20004,MEID=3131,ENBFunctionFDD=550068,UeRATMeasurement=1010",ATTRIBUTES="SubNetwork=20004,MEID=3131,ENBFunctionFDD=550068,UeRATMeasurement=1010,rsrpSrvTrd=-118,ecNoSysNbrTrd=-12.0,rSRPNRTrdB1=-105,rSRQNRTrdB1=-16.0",EXTENDS="notRestrict=\"TRUE\",NOTCheckReservedBy=\"true\",isPlan=\"true\"";</t>
  </si>
  <si>
    <t>UPDATE:MOC="UeRATMeasurement",MOI="SubNetwork=20004,MEID=3131,ENBFunctionFDD=550068,UeRATMeasurement=1060",ATTRIBUTES="SubNetwork=20004,MEID=3131,ENBFunctionFDD=550068,UeRATMeasurement=1060,rsrpSrvTrd=-118,rsrqSrvTrd=-12.0,ecNoSysNbrTrd=-12.0,rSRPNRTrdB1=-105,rSRQNRTrdB1=-16.0",EXTENDS="notRestrict=\"TRUE\",NOTCheckReservedBy=\"true\",isPlan=\"true\"";</t>
  </si>
  <si>
    <t>UPDATE:MOC="UeRATMeasurement",MOI="SubNetwork=20004,MEID=3131,ENBFunctionFDD=550068,UeRATMeasurement=1061",ATTRIBUTES="SubNetwork=20004,MEID=3131,ENBFunctionFDD=550068,UeRATMeasurement=1061,rsrpSrvTrd=-118,rsrqSrvTrd=-12.0,rscpSysNbrTrd=-100,ecNoSysNbrTrd=-12.0,rSRPNRTrdB1=-105,rSRQNRTrdB1=-16.0",EXTENDS="notRestrict=\"TRUE\",NOTCheckReservedBy=\"true\",isPlan=\"true\"";</t>
  </si>
  <si>
    <t>UPDATE:MOC="ControlPlaneTimer",MOI="SubNetwork=20004,MEID=3131,ENBFunctionFDD=550068,ControlPlaneTimer=1",ATTRIBUTES="SubNetwork=20004,MEID=3131,ENBFunctionFDD=550068,ControlPlaneTimer=1,csfbMeasTimer=2.0",EXTENDS="notRestrict=\"TRUE\",NOTCheckReservedBy=\"true\",isPlan=\"true\"";</t>
  </si>
  <si>
    <t>UPDATE:MOC="CellMeasGroup",MOI="SubNetwork=20004,MEID=3131,ENBFunctionFDD=550068,CellMeasGroup=1",ATTRIBUTES="SubNetwork=20004,MEID=3131,ENBFunctionFDD=550068,CellMeasGroup=1,userLabel=\"L1800\",interFHOMeasCfg=73;740;73;73;73;73;73;73;73;73;73;73;73;73;73;73;71;71;71;71;71;71;71;71;71;71;71;71;71;71;71;71",EXTENDS="notRestrict=\"TRUE\",NOTCheckReservedBy=\"true\",isPlan=\"true\"";</t>
  </si>
  <si>
    <t>UPDATE:MOC="PhyChannel",MOI="SubNetwork=20004,MEID=3131,ENBFunctionFDD=550068,EUtranCellFDD=140817489,PhyChannel=1",ATTRIBUTES="SubNetwork=20004,MEID=3131,ENBFunctionFDD=550068,EUtranCellFDD=140817489,PhyChannel=1,freqSelectDl=1",EXTENDS="notRestrict=\"TRUE\",NOTCheckReservedBy=\"true\",isPlan=\"true\"";</t>
  </si>
  <si>
    <t>UPDATE:MOC="PhyChannel",MOI="SubNetwork=20004,MEID=3131,ENBFunctionFDD=550068,EUtranCellFDD=140817490,PhyChannel=1",ATTRIBUTES="SubNetwork=20004,MEID=3131,ENBFunctionFDD=550068,EUtranCellFDD=140817490,PhyChannel=1,freqSelectDl=1",EXTENDS="notRestrict=\"TRUE\",NOTCheckReservedBy=\"true\",isPlan=\"true\"";</t>
  </si>
  <si>
    <t>UPDATE:MOC="PhyChannel",MOI="SubNetwork=20004,MEID=3131,ENBFunctionFDD=550068,EUtranCellFDD=140817491,PhyChannel=1",ATTRIBUTES="SubNetwork=20004,MEID=3131,ENBFunctionFDD=550068,EUtranCellFDD=140817491,PhyChannel=1,freqSelectDl=1",EXTENDS="notRestrict=\"TRUE\",NOTCheckReservedBy=\"true\",isPlan=\"true\"";</t>
  </si>
  <si>
    <t>UPDATE:MOC="PrachFDD",MOI="SubNetwork=20004,MEID=3131,ENBFunctionFDD=550068,EUtranCellFDD=140817489,PrachFDD=1",ATTRIBUTES="SubNetwork=20004,MEID=3131,ENBFunctionFDD=550068,EUtranCellFDD=140817489,PrachFDD=1,macNonContenPreamble=28,prachFMRecOnTASwch=0,prachSupFarCoverSwch=1",EXTENDS="notRestrict=\"TRUE\",NOTCheckReservedBy=\"true\",isPlan=\"true\"";</t>
  </si>
  <si>
    <t>UPDATE:MOC="PrachFDD",MOI="SubNetwork=20004,MEID=3131,ENBFunctionFDD=550068,EUtranCellFDD=140817490,PrachFDD=1",ATTRIBUTES="SubNetwork=20004,MEID=3131,ENBFunctionFDD=550068,EUtranCellFDD=140817490,PrachFDD=1,macNonContenPreamble=28,prachFMRecOnTASwch=0,prachSupFarCoverSwch=1",EXTENDS="notRestrict=\"TRUE\",NOTCheckReservedBy=\"true\",isPlan=\"true\"";</t>
  </si>
  <si>
    <t>UPDATE:MOC="PrachFDD",MOI="SubNetwork=20004,MEID=3131,ENBFunctionFDD=550068,EUtranCellFDD=140817491,PrachFDD=1",ATTRIBUTES="SubNetwork=20004,MEID=3131,ENBFunctionFDD=550068,EUtranCellFDD=140817491,PrachFDD=1,macNonContenPreamble=28,prachFMRecOnTASwch=0,prachSupFarCoverSwch=1",EXTENDS="notRestrict=\"TRUE\",NOTCheckReservedBy=\"true\",isPlan=\"true\"";</t>
  </si>
  <si>
    <t>UPDATE:MOC="PowerControlUL",MOI="SubNetwork=20004,MEID=3131,ENBFunctionFDD=550068,EUtranCellFDD=140817489,PowerControlUL=1",ATTRIBUTES="SubNetwork=20004,MEID=3131,ENBFunctionFDD=550068,EUtranCellFDD=140817489,PowerControlUL=1,poNominalPUCCH=-110",EXTENDS="notRestrict=\"TRUE\",NOTCheckReservedBy=\"true\",isPlan=\"true\"";</t>
  </si>
  <si>
    <t>UPDATE:MOC="PowerControlUL",MOI="SubNetwork=20004,MEID=3131,ENBFunctionFDD=550068,EUtranCellFDD=140817490,PowerControlUL=1",ATTRIBUTES="SubNetwork=20004,MEID=3131,ENBFunctionFDD=550068,EUtranCellFDD=140817490,PowerControlUL=1,poNominalPUCCH=-110",EXTENDS="notRestrict=\"TRUE\",NOTCheckReservedBy=\"true\",isPlan=\"true\"";</t>
  </si>
  <si>
    <t>UPDATE:MOC="PowerControlUL",MOI="SubNetwork=20004,MEID=3131,ENBFunctionFDD=550068,EUtranCellFDD=140817491,PowerControlUL=1",ATTRIBUTES="SubNetwork=20004,MEID=3131,ENBFunctionFDD=550068,EUtranCellFDD=140817491,PowerControlUL=1,poNominalPUCCH=-110",EXTENDS="notRestrict=\"TRUE\",NOTCheckReservedBy=\"true\",isPlan=\"true\"";</t>
  </si>
  <si>
    <t>UPDATE:MOC="EUtranCellMeasurement",MOI="SubNetwork=20004,MEID=3131,ENBFunctionFDD=550068,EUtranCellFDD=140817489,EUtranCellMeasurement=1",ATTRIBUTES="SubNetwork=20004,MEID=3131,ENBFunctionFDD=550068,EUtranCellFDD=140817489,EUtranCellMeasurement=1,refCellMeasGroup=\"SubNetwork=20004,MEID=3131,ENBFunctionFDD=550068,CellMeasGroup=3\",intraFPeriodMeasSwitch=1,measureThresh=-50,interFreqNum=2,geranCarriFreqNum=1,utranCarriFreqNum=3,methodLTEtoGSM=2,hoBasedRSRPandRSRQSwch=0,geranAnrArfcn=51;52;53;54;72;73;74;75;76;77;78;79;80;81;82;83;84;85;86;712;713;714;715;716;717;718;719;720;721;722;723;799;800;801;802;803;804;805;806;807;808;809;810;862;863;864;865;866;871;872;874;875;0;0;0;0;0;0;0;0;0;0;0;0;0;0;0;0;0;0;0;0;0;0;0;0;0;0;0;0;0;0;0;0;0;0;0;0;0;0;0;0;0;0;0;0;0;0;0;0;0;0;0;0;0;0;0;0;0;0;0;0;0;0;0;0;0;0;0;0;0;0;0;0;0;0;0;0;0;0;0;0;0;0;0;0;0;0;0;0;0;0;0;0;0;0;0;0;0;0;0;0;0;0;0;0;0;0;0;0;0;0;0;0;0;0;0;0;0;0;0;0;0;0;0;0;0;0;0;0;0;0;0;0;0;0;0;0;0;0;0;0;0;0;0;0;0;0;0;0;0;0;0;0;0;0;0;0;0;0;0;0;0;0;0;0;0;0;0;0;0;0;0;0;0;0;0;0;0;0;0;0;0;0;0;0;0;0;0;0;0;0;0;0;0;0;0;0;0;0;0;0;0;0;0;0,geranAnrArfcnNum=52,ratPriorityCfgPara=(Obj)[{\"ratPriority4\":253,\"ratPriority3\":254,\"ratPriority2\":0}],ratPriIdPara=(Obj)[{\"ratPriIdleCSFB2\":100,\"ratPriIdleCSFB1\":200}],ratPriCnPara=(Obj)[{\"ratPriCnCSFB1\":200}],utranMeasParas=(Obj)[{\"hlMigrtUtranFreqPrio\":0,\"utranFreqSRVCCMeasInd\":1,\"utranFreqANRInd\":1,\"utranFreqANRDelInd\":0,\"utranFreqBandInd\":0,\"utranFreqPSHOMeasInd\":1,\"utranOffFreq\":0,\"utranFreqCsfbPriority\":100,\"utranFreqBandIndTDD\":0,\"utranFreqCSFBMeasInd\":1,\"utranArfcnTDD\":1910,\"utranArfcn\":2142.4,\"duplexMode\":0,\"utranFreqRdPriority\":100,\"utranANRMaxNbrNum\":0,\"StructIndex\":0},{\"hlMigrtUtranFreqPrio\":0,\"utranFreqSRVCCMeasInd\":1,\"utranFreqANRInd\":1,\"utranFreqANRDelInd\":0,\"utranFreqBandInd\":0,\"utranFreqPSHOMeasInd\":1,\"utranOffFreq\":0,\"utranFreqCsfbPriority\":100,\"utranFreqBandIndTDD\":0,\"utranFreqCSFBMeasInd\":1,\"utranArfcnTDD\":1910,\"utranArfcn\":2147.4,\"duplexMode\":0,\"utranFreqRdPriority\":100,\"utranANRMaxNbrNum\":0,\"StructIndex\":1},{\"hlMigrtUtranFreqPrio\":0,\"utranFreqSRVCCMeasInd\":1,\"utranFreqANRInd\":1,\"utranFreqANRDelInd\":0,\"utranFreqBandInd\":0,\"utranFreqPSHOMeasInd\":1,\"utranOffFreq\":0,\"utranFreqCsfbPriority\":100,\"utranFreqBandIndTDD\":0,\"utranFreqCSFBMeasInd\":1,\"utranArfcnTDD\":1910,\"utranArfcn\":2152.4,\"duplexMode\":0,\"utranFreqRdPriority\":100,\"utranANRMaxNbrNum\":0,\"StructIndex\":2}],geranMeasParas=(Obj)[{\"explicitARFCN28\":65535,\"explicitARFCN29\":65535,\"explicitARFCN26\":65535,\"explicitARFCN27\":65535,\"geranFreqPSHOMeasInd\":1,\"geranFreqRdPriority\":200,\"explicitARFCN24\":65535,\"explicitARFCN25\":65535,\"explicitARFCN22\":65535,\"hlMigrtGeranFreqPrio\":0,\"explicitARFCN23\":65535,\"explicitARFCN20\":65535,\"explicitARFCN21\":65535,\"StructIndex\":0,\"geranFreqCsfbPriority\":200,\"explicitARFCN19\":65535,\"explicitARFCN17\":65535,\"geranFreqANRInd\":1,\"explicitARFCN18\":65535,\"explicitARFCN15\":65535,\"explicitARFCN16\":65535,\"geranFreqSRVCCMeasInd\":1,\"geranBandIndicator\":0,\"perQCIGERANMeaGrpCfg\":1,\"explicitARFCN3\":51,\"explicitARFCN2\":80,\"explicitARFCN1\":76,\"geranOffFreq\":0,\"explicitARFCN13\":717,\"explicitARFCN7\":77,\"geranFreqCSFBMeasInd\":1,\"explicitARFCN14\":723,\"explicitARFCN6\":73,\"explicitARFCN11\":715,\"explicitARFCN5\":54,\"startARFCN\":52,\"explicitARFCN12\":716,\"explicitARFCN4\":53,\"explicitARFCN31\":65535,\"explicitARFCN10\":713,\"explicitARFCN9\":85,\"nCCpermitted\":255,\"explicitARFCN30\":65535,\"explicitARFCN8\":84}],eutranMeasParas=(Obj)[{\"hlMigrtEutranFreqPrio\":0,\"overlapDifferRSRPThd\":-4.5,\"interCarriFreq\":2635,\"freqBandInd\":7,\"caReselInterFreqPriority\":0,\"migBaseUEPosiTarFPri\":0,\"softUpMigUETarFreqInd\":0,\"endcPccFreqPrio\":255,\"lbInterFreqOfn\":15,\"interFreqSupCellType\":0,\"perFULPRBLBExeThrd\":0,\"perFLBCUExeThrd\":0,\"perFULCLBPRBExeThrd\":0,\"perFDLPDCCHCCELBExeThrd\":0,\"enDcEutranFreqPSHOMeasInd\":1,\"interFreqULCASelfCfgInd\":0,\"interFreqANRDelInd\":1,\"StructIndex\":0,\"bigSRVHOTargetFreqPriDL\":0,\"interFVoiceAbility\":1,\"voLTEQualHOFreqMeasPri\":1,\"eutranFreqRdPriority\":0,\"perQCIInterFreqMeaGrpCfg\":0,\"perFDLPRBLBExeThrd\":0,\"interFMeasBW\":0,\"scellFreqPriority\":255,\"eutranFreqVTHOMeasInd\":1,\"clbInterFreqPriority\":255,\"enDcPerQCIIFMeaGrpCfg\":0,\"eutranFreqPSHOMeasInd\":1,\"perFDLCLBPRBExeThrd\":0,\"perFCLBCUExeThrd\":0,\"offsetFreq\":15,\"interFreqANRInd\":1,\"perFULPDCCHCCELBExeThrd\":0,\"interFreqMeasPerformance\":0,\"interFreqCASCInd\":1,\"supportInterFHO4QCI1\":0,\"lbInterFreqPriority\":255},{\"hlMigrtEutranFreqPrio\":0,\"overlapDifferRSRPThd\":-4.5,\"interCarriFreq\":1855,\"freqBandInd\":3,\"caReselInterFreqPriority\":0,\"migBaseUEPosiTarFPri\":0,\"softUpMigUETarFreqInd\":0,\"endcPccFreqPrio\":254,\"lbInterFreqOfn\":15,\"interFreqSupCellType\":0,\"perFULPRBLBExeThrd\":0,\"perFLBCUExeThrd\":0,\"perFULCLBPRBExeThrd\":0,\"perFDLPDCCHCCELBExeThrd\":0,\"enDcEutranFreqPSHOMeasInd\":1,\"interFreqULCASelfCfgInd\":0,\"interFreqANRDelInd\":1,\"StructIndex\":1,\"bigSRVHOTargetFreqPriDL\":0,\"interFVoiceAbility\":1,\"voLTEQualHOFreqMeasPri\":1,\"eutranFreqRdPriority\":0,\"perQCIInterFreqMeaGrpCfg\":0,\"perFDLPRBLBExeThrd\":0,\"interFMeasBW\":0,\"scellFreqPriority\":254,\"eutranFreqVTHOMeasInd\":1,\"clbInterFreqPriority\":254,\"enDcPerQCIIFMeaGrpCfg\":0,\"eutranFreqPSHOMeasInd\":1,\"perFDLCLBPRBExeThrd\":0,\"perFCLBCUExeThrd\":0,\"offsetFreq\":15,\"interFreqANRInd\":1,\"perFULPDCCHCCELBExeThrd\":0,\"interFreqMeasPerformance\":0,\"interFreqCASCInd\":1,\"supportInterFHO4QCI1\":0,\"lbInterFreqPriority\":254}]",EXTENDS="notRestrict=\"TRUE\",NOTCheckReservedBy=\"true\",isPlan=\"true\"";</t>
  </si>
  <si>
    <t>UPDATE:MOC="EUtranCellMeasurement",MOI="SubNetwork=20004,MEID=3131,ENBFunctionFDD=550068,EUtranCellFDD=140817490,EUtranCellMeasurement=1",ATTRIBUTES="SubNetwork=20004,MEID=3131,ENBFunctionFDD=550068,EUtranCellFDD=140817490,EUtranCellMeasurement=1,refCellMeasGroup=\"SubNetwork=20004,MEID=3131,ENBFunctionFDD=550068,CellMeasGroup=3\",intraFPeriodMeasSwitch=1,measureThresh=-50,interFreqNum=2,geranCarriFreqNum=1,utranCarriFreqNum=3,methodLTEtoGSM=2,hoBasedRSRPandRSRQSwch=0,geranAnrArfcn=51;52;53;54;72;73;74;75;76;77;78;79;80;81;82;83;84;85;86;712;713;714;715;716;717;718;719;720;721;722;723;799;800;801;802;803;804;805;806;807;808;809;810;862;863;864;865;866;871;872;874;875;0;0;0;0;0;0;0;0;0;0;0;0;0;0;0;0;0;0;0;0;0;0;0;0;0;0;0;0;0;0;0;0;0;0;0;0;0;0;0;0;0;0;0;0;0;0;0;0;0;0;0;0;0;0;0;0;0;0;0;0;0;0;0;0;0;0;0;0;0;0;0;0;0;0;0;0;0;0;0;0;0;0;0;0;0;0;0;0;0;0;0;0;0;0;0;0;0;0;0;0;0;0;0;0;0;0;0;0;0;0;0;0;0;0;0;0;0;0;0;0;0;0;0;0;0;0;0;0;0;0;0;0;0;0;0;0;0;0;0;0;0;0;0;0;0;0;0;0;0;0;0;0;0;0;0;0;0;0;0;0;0;0;0;0;0;0;0;0;0;0;0;0;0;0;0;0;0;0;0;0;0;0;0;0;0;0;0;0;0;0;0;0;0;0;0;0;0;0;0;0;0;0;0;0,geranAnrArfcnNum=52,ratPriorityCfgPara=(Obj)[{\"ratPriority4\":253,\"ratPriority3\":254,\"ratPriority2\":0}],ratPriIdPara=(Obj)[{\"ratPriIdleCSFB2\":100,\"ratPriIdleCSFB1\":200}],ratPriCnPara=(Obj)[{\"ratPriCnCSFB1\":200}],utranMeasParas=(Obj)[{\"hlMigrtUtranFreqPrio\":0,\"utranFreqSRVCCMeasInd\":1,\"utranFreqANRInd\":1,\"utranFreqANRDelInd\":0,\"utranFreqBandInd\":0,\"utranFreqPSHOMeasInd\":1,\"utranOffFreq\":0,\"utranFreqCsfbPriority\":100,\"utranFreqBandIndTDD\":0,\"utranFreqCSFBMeasInd\":1,\"utranArfcnTDD\":1910,\"utranArfcn\":2142.4,\"duplexMode\":0,\"utranFreqRdPriority\":100,\"utranANRMaxNbrNum\":0,\"StructIndex\":0},{\"hlMigrtUtranFreqPrio\":0,\"utranFreqSRVCCMeasInd\":1,\"utranFreqANRInd\":1,\"utranFreqANRDelInd\":0,\"utranFreqBandInd\":0,\"utranFreqPSHOMeasInd\":1,\"utranOffFreq\":0,\"utranFreqCsfbPriority\":100,\"utranFreqBandIndTDD\":0,\"utranFreqCSFBMeasInd\":1,\"utranArfcnTDD\":1910,\"utranArfcn\":2147.4,\"duplexMode\":0,\"utranFreqRdPriority\":100,\"utranANRMaxNbrNum\":0,\"StructIndex\":1},{\"hlMigrtUtranFreqPrio\":0,\"utranFreqSRVCCMeasInd\":1,\"utranFreqANRInd\":1,\"utranFreqANRDelInd\":0,\"utranFreqBandInd\":0,\"utranFreqPSHOMeasInd\":1,\"utranOffFreq\":0,\"utranFreqCsfbPriority\":100,\"utranFreqBandIndTDD\":0,\"utranFreqCSFBMeasInd\":1,\"utranArfcnTDD\":1910,\"utranArfcn\":2152.4,\"duplexMode\":0,\"utranFreqRdPriority\":100,\"utranANRMaxNbrNum\":0,\"StructIndex\":2}],geranMeasParas=(Obj)[{\"explicitARFCN28\":65535,\"explicitARFCN29\":65535,\"explicitARFCN26\":65535,\"explicitARFCN27\":65535,\"geranFreqPSHOMeasInd\":1,\"geranFreqRdPriority\":200,\"explicitARFCN24\":65535,\"explicitARFCN25\":65535,\"explicitARFCN22\":65535,\"hlMigrtGeranFreqPrio\":0,\"explicitARFCN23\":65535,\"explicitARFCN20\":65535,\"explicitARFCN21\":65535,\"StructIndex\":0,\"geranFreqCsfbPriority\":200,\"explicitARFCN19\":65535,\"explicitARFCN17\":65535,\"geranFreqANRInd\":1,\"explicitARFCN18\":65535,\"explicitARFCN15\":723,\"explicitARFCN16\":65535,\"geranFreqSRVCCMeasInd\":1,\"geranBandIndicator\":0,\"perQCIGERANMeaGrpCfg\":1,\"explicitARFCN3\":51,\"explicitARFCN2\":80,\"explicitARFCN1\":76,\"geranOffFreq\":0,\"explicitARFCN13\":718,\"explicitARFCN7\":77,\"geranFreqCSFBMeasInd\":1,\"explicitARFCN14\":719,\"explicitARFCN6\":73,\"explicitARFCN11\":715,\"explicitARFCN5\":54,\"startARFCN\":52,\"explicitARFCN12\":716,\"explicitARFCN4\":53,\"explicitARFCN31\":65535,\"explicitARFCN10\":713,\"explicitARFCN9\":85,\"nCCpermitted\":255,\"explicitARFCN30\":65535,\"explicitARFCN8\":84}],eutranMeasParas=(Obj)[{\"hlMigrtEutranFreqPrio\":0,\"overlapDifferRSRPThd\":-4.5,\"interCarriFreq\":2635,\"freqBandInd\":7,\"caReselInterFreqPriority\":0,\"migBaseUEPosiTarFPri\":0,\"softUpMigUETarFreqInd\":0,\"endcPccFreqPrio\":255,\"lbInterFreqOfn\":15,\"interFreqSupCellType\":0,\"perFULPRBLBExeThrd\":0,\"perFLBCUExeThrd\":0,\"perFULCLBPRBExeThrd\":0,\"perFDLPDCCHCCELBExeThrd\":0,\"enDcEutranFreqPSHOMeasInd\":1,\"interFreqULCASelfCfgInd\":0,\"interFreqANRDelInd\":1,\"StructIndex\":0,\"bigSRVHOTargetFreqPriDL\":0,\"interFVoiceAbility\":1,\"voLTEQualHOFreqMeasPri\":1,\"eutranFreqRdPriority\":0,\"perQCIInterFreqMeaGrpCfg\":0,\"perFDLPRBLBExeThrd\":0,\"interFMeasBW\":0,\"scellFreqPriority\":255,\"eutranFreqVTHOMeasInd\":1,\"clbInterFreqPriority\":255,\"enDcPerQCIIFMeaGrpCfg\":0,\"eutranFreqPSHOMeasInd\":1,\"perFDLCLBPRBExeThrd\":0,\"perFCLBCUExeThrd\":0,\"offsetFreq\":15,\"interFreqANRInd\":1,\"perFULPDCCHCCELBExeThrd\":0,\"interFreqMeasPerformance\":0,\"interFreqCASCInd\":1,\"supportInterFHO4QCI1\":0,\"lbInterFreqPriority\":255},{\"hlMigrtEutranFreqPrio\":0,\"overlapDifferRSRPThd\":-4.5,\"interCarriFreq\":1855,\"freqBandInd\":3,\"caReselInterFreqPriority\":0,\"migBaseUEPosiTarFPri\":0,\"softUpMigUETarFreqInd\":0,\"endcPccFreqPrio\":254,\"lbInterFreqOfn\":15,\"interFreqSupCellType\":0,\"perFULPRBLBExeThrd\":0,\"perFLBCUExeThrd\":0,\"perFULCLBPRBExeThrd\":0,\"perFDLPDCCHCCELBExeThrd\":0,\"enDcEutranFreqPSHOMeasInd\":1,\"interFreqULCASelfCfgInd\":0,\"interFreqANRDelInd\":1,\"StructIndex\":1,\"bigSRVHOTargetFreqPriDL\":0,\"interFVoiceAbility\":1,\"voLTEQualHOFreqMeasPri\":1,\"eutranFreqRdPriority\":0,\"perQCIInterFreqMeaGrpCfg\":0,\"perFDLPRBLBExeThrd\":0,\"interFMeasBW\":0,\"scellFreqPriority\":254,\"eutranFreqVTHOMeasInd\":1,\"clbInterFreqPriority\":254,\"enDcPerQCIIFMeaGrpCfg\":0,\"eutranFreqPSHOMeasInd\":1,\"perFDLCLBPRBExeThrd\":0,\"perFCLBCUExeThrd\":0,\"offsetFreq\":15,\"interFreqANRInd\":1,\"perFULPDCCHCCELBExeThrd\":0,\"interFreqMeasPerformance\":0,\"interFreqCASCInd\":1,\"supportInterFHO4QCI1\":0,\"lbInterFreqPriority\":254}]",EXTENDS="notRestrict=\"TRUE\",NOTCheckReservedBy=\"true\",isPlan=\"true\"";</t>
  </si>
  <si>
    <t>UPDATE:MOC="EUtranCellMeasurement",MOI="SubNetwork=20004,MEID=3131,ENBFunctionFDD=550068,EUtranCellFDD=140817491,EUtranCellMeasurement=1",ATTRIBUTES="SubNetwork=20004,MEID=3131,ENBFunctionFDD=550068,EUtranCellFDD=140817491,EUtranCellMeasurement=1,refCellMeasGroup=\"SubNetwork=20004,MEID=3131,ENBFunctionFDD=550068,CellMeasGroup=3\",intraFPeriodMeasSwitch=1,measureThresh=-50,interFreqNum=2,geranCarriFreqNum=1,utranCarriFreqNum=3,methodLTEtoGSM=2,hoBasedRSRPandRSRQSwch=0,geranAnrArfcn=51;52;53;54;72;73;74;75;76;77;78;79;80;81;82;83;84;85;86;712;713;714;715;716;717;718;719;720;721;722;723;799;800;801;802;803;804;805;806;807;808;809;810;862;863;864;865;866;871;872;874;875;0;0;0;0;0;0;0;0;0;0;0;0;0;0;0;0;0;0;0;0;0;0;0;0;0;0;0;0;0;0;0;0;0;0;0;0;0;0;0;0;0;0;0;0;0;0;0;0;0;0;0;0;0;0;0;0;0;0;0;0;0;0;0;0;0;0;0;0;0;0;0;0;0;0;0;0;0;0;0;0;0;0;0;0;0;0;0;0;0;0;0;0;0;0;0;0;0;0;0;0;0;0;0;0;0;0;0;0;0;0;0;0;0;0;0;0;0;0;0;0;0;0;0;0;0;0;0;0;0;0;0;0;0;0;0;0;0;0;0;0;0;0;0;0;0;0;0;0;0;0;0;0;0;0;0;0;0;0;0;0;0;0;0;0;0;0;0;0;0;0;0;0;0;0;0;0;0;0;0;0;0;0;0;0;0;0;0;0;0;0;0;0;0;0;0;0;0;0;0;0;0;0;0;0,geranAnrArfcnNum=52,ratPriorityCfgPara=(Obj)[{\"ratPriority4\":253,\"ratPriority3\":254,\"ratPriority2\":0}],ratPriIdPara=(Obj)[{\"ratPriIdleCSFB2\":100,\"ratPriIdleCSFB1\":200}],ratPriCnPara=(Obj)[{\"ratPriCnCSFB1\":200}],utranMeasParas=(Obj)[{\"hlMigrtUtranFreqPrio\":0,\"utranFreqSRVCCMeasInd\":1,\"utranFreqANRInd\":1,\"utranFreqANRDelInd\":0,\"utranFreqBandInd\":0,\"utranFreqPSHOMeasInd\":1,\"utranOffFreq\":0,\"utranFreqCsfbPriority\":100,\"utranFreqBandIndTDD\":0,\"utranFreqCSFBMeasInd\":1,\"utranArfcnTDD\":1910,\"utranArfcn\":2142.4,\"duplexMode\":0,\"utranFreqRdPriority\":100,\"utranANRMaxNbrNum\":0,\"StructIndex\":0},{\"hlMigrtUtranFreqPrio\":0,\"utranFreqSRVCCMeasInd\":1,\"utranFreqANRInd\":1,\"utranFreqANRDelInd\":0,\"utranFreqBandInd\":0,\"utranFreqPSHOMeasInd\":1,\"utranOffFreq\":0,\"utranFreqCsfbPriority\":100,\"utranFreqBandIndTDD\":0,\"utranFreqCSFBMeasInd\":1,\"utranArfcnTDD\":1910,\"utranArfcn\":2147.4,\"duplexMode\":0,\"utranFreqRdPriority\":100,\"utranANRMaxNbrNum\":0,\"StructIndex\":1},{\"hlMigrtUtranFreqPrio\":0,\"utranFreqSRVCCMeasInd\":1,\"utranFreqANRInd\":1,\"utranFreqANRDelInd\":0,\"utranFreqBandInd\":0,\"utranFreqPSHOMeasInd\":1,\"utranOffFreq\":0,\"utranFreqCsfbPriority\":100,\"utranFreqBandIndTDD\":0,\"utranFreqCSFBMeasInd\":1,\"utranArfcnTDD\":1910,\"utranArfcn\":2152.4,\"duplexMode\":0,\"utranFreqRdPriority\":100,\"utranANRMaxNbrNum\":0,\"StructIndex\":2}],geranMeasParas=(Obj)[{\"explicitARFCN28\":65535,\"explicitARFCN29\":65535,\"explicitARFCN26\":65535,\"explicitARFCN27\":65535,\"geranFreqPSHOMeasInd\":1,\"geranFreqRdPriority\":200,\"explicitARFCN24\":65535,\"explicitARFCN25\":65535,\"explicitARFCN22\":65535,\"hlMigrtGeranFreqPrio\":0,\"explicitARFCN23\":65535,\"explicitARFCN20\":65535,\"explicitARFCN21\":65535,\"StructIndex\":0,\"geranFreqCsfbPriority\":200,\"explicitARFCN19\":65535,\"explicitARFCN17\":65535,\"geranFreqANRInd\":1,\"explicitARFCN18\":65535,\"explicitARFCN15\":65535,\"explicitARFCN16\":65535,\"geranFreqSRVCCMeasInd\":1,\"geranBandIndicator\":0,\"perQCIGERANMeaGrpCfg\":1,\"explicitARFCN3\":51,\"explicitARFCN2\":80,\"explicitARFCN1\":76,\"geranOffFreq\":0,\"explicitARFCN13\":723,\"explicitARFCN7\":84,\"geranFreqCSFBMeasInd\":1,\"explicitARFCN14\":65535,\"explicitARFCN6\":73,\"explicitARFCN11\":717,\"explicitARFCN5\":54,\"startARFCN\":52,\"explicitARFCN12\":722,\"explicitARFCN4\":53,\"explicitARFCN31\":65535,\"explicitARFCN10\":716,\"explicitARFCN9\":715,\"nCCpermitted\":255,\"explicitARFCN30\":65535,\"explicitARFCN8\":85}],eutranMeasParas=(Obj)[{\"hlMigrtEutranFreqPrio\":0,\"overlapDifferRSRPThd\":-4.5,\"interCarriFreq\":2635,\"freqBandInd\":7,\"caReselInterFreqPriority\":0,\"migBaseUEPosiTarFPri\":0,\"softUpMigUETarFreqInd\":0,\"endcPccFreqPrio\":255,\"lbInterFreqOfn\":15,\"interFreqSupCellType\":0,\"perFULPRBLBExeThrd\":0,\"perFLBCUExeThrd\":0,\"perFULCLBPRBExeThrd\":0,\"perFDLPDCCHCCELBExeThrd\":0,\"enDcEutranFreqPSHOMeasInd\":1,\"interFreqULCASelfCfgInd\":0,\"interFreqANRDelInd\":1,\"StructIndex\":0,\"bigSRVHOTargetFreqPriDL\":0,\"interFVoiceAbility\":1,\"voLTEQualHOFreqMeasPri\":1,\"eutranFreqRdPriority\":0,\"perQCIInterFreqMeaGrpCfg\":0,\"perFDLPRBLBExeThrd\":0,\"interFMeasBW\":0,\"scellFreqPriority\":255,\"eutranFreqVTHOMeasInd\":1,\"clbInterFreqPriority\":255,\"enDcPerQCIIFMeaGrpCfg\":0,\"eutranFreqPSHOMeasInd\":1,\"perFDLCLBPRBExeThrd\":0,\"perFCLBCUExeThrd\":0,\"offsetFreq\":15,\"interFreqANRInd\":1,\"perFULPDCCHCCELBExeThrd\":0,\"interFreqMeasPerformance\":0,\"interFreqCASCInd\":1,\"supportInterFHO4QCI1\":0,\"lbInterFreqPriority\":255},{\"hlMigrtEutranFreqPrio\":0,\"overlapDifferRSRPThd\":-4.5,\"interCarriFreq\":1855,\"freqBandInd\":3,\"caReselInterFreqPriority\":0,\"migBaseUEPosiTarFPri\":0,\"softUpMigUETarFreqInd\":0,\"endcPccFreqPrio\":254,\"lbInterFreqOfn\":15,\"interFreqSupCellType\":0,\"perFULPRBLBExeThrd\":0,\"perFLBCUExeThrd\":0,\"perFULCLBPRBExeThrd\":0,\"perFDLPDCCHCCELBExeThrd\":0,\"enDcEutranFreqPSHOMeasInd\":1,\"interFreqULCASelfCfgInd\":0,\"interFreqANRDelInd\":1,\"StructIndex\":1,\"bigSRVHOTargetFreqPriDL\":0,\"interFVoiceAbility\":1,\"voLTEQualHOFreqMeasPri\":1,\"eutranFreqRdPriority\":0,\"perQCIInterFreqMeaGrpCfg\":0,\"perFDLPRBLBExeThrd\":0,\"interFMeasBW\":0,\"scellFreqPriority\":254,\"eutranFreqVTHOMeasInd\":1,\"clbInterFreqPriority\":254,\"enDcPerQCIIFMeaGrpCfg\":0,\"eutranFreqPSHOMeasInd\":1,\"perFDLCLBPRBExeThrd\":0,\"perFCLBCUExeThrd\":0,\"offsetFreq\":15,\"interFreqANRInd\":1,\"perFULPDCCHCCELBExeThrd\":0,\"interFreqMeasPerformance\":0,\"interFreqCASCInd\":1,\"supportInterFHO4QCI1\":0,\"lbInterFreqPriority\":254}]",EXTENDS="notRestrict=\"TRUE\",NOTCheckReservedBy=\"true\",isPlan=\"true\"";</t>
  </si>
  <si>
    <t>UPDATE:MOC="EUtranReselection",MOI="SubNetwork=20004,MEID=3131,ENBFunctionFDD=550068,EUtranCellFDD=140817489,EUtranReselection=1",ATTRIBUTES="SubNetwork=20004,MEID=3131,ENBFunctionFDD=550068,EUtranCellFDD=140817489,EUtranReselection=1,selQrxLevMin=-124,qrxLevMinOfst=0,snonintrasearch=10,cellReselectionPriority=2,intraQrxLevMin=-124,interFreqNum=2,r9SNintraSrchP=10,threshSrvLowQSwitch=0,eMTCSelQrxLevMin=-124,eMTCQrxLevMinOfst=0,eMTCSNintraSrch=10,eMTCIntraReselPrio=6,eMTCIntraQrxLevMin=-124,eMTCR9SNintraSrchP=10,eMTCThreshSrvLowQSwitch=0,eutranRslPara=(Obj)[{\"interFreqQqualMin\":-19,\"interReselPrio\":6,\"interCarriFreq\":2635,\"interThreshXLowQ\":6,\"freqBandInd\":7,\"eMTCQOffsetFreq\":15,\"eMTCInterThreshXHighQ\":5,\"eMTCInterQrxLevMin\":-124,\"freqBandInd3\":0,\"freqBandInd2\":0,\"interQrxLevMin\":-124,\"freqBandInd5\":0,\"sfInterHigh\":1,\"freqBandInd4\":0,\"freqBandInd7\":0,\"eMTCInterThrdXLow\":10,\"freqBandInd6\":0,\"freqBandInd8\":0,\"interPmax\":23,\"StructIndex\":0,\"qOffsetFreq\":15,\"eMTCInterReselPrio\":6,\"eMTCInterFreqQqualMin\":-19,\"interThreshXHighQ\":5,\"tReselectionInterEUTRA\":1,\"freqBandInd1\":0,\"sfInterMedium\":2,\"eMTCInterThrdXHigh\":10,\"eMTCtRslInterEutra\":1,\"interFreqMeasPerformance\":0,\"interThrdXLow\":10,\"eMTCInterThreshXLowQ\":6,\"interThrdXHigh\":10,\"interPresenceAntPort1\":1},{\"interFreqQqualMin\":-19,\"interReselPrio\":5,\"interCarriFreq\":1855,\"interThreshXLowQ\":6,\"freqBandInd\":3,\"eMTCQOffsetFreq\":15,\"eMTCInterThreshXHighQ\":5,\"eMTCInterQrxLevMin\":-124,\"freqBandInd3\":0,\"freqBandInd2\":0,\"interQrxLevMin\":-124,\"freqBandInd5\":0,\"sfInterHigh\":1,\"freqBandInd4\":0,\"freqBandInd7\":0,\"eMTCInterThrdXLow\":10,\"freqBandInd6\":0,\"freqBandInd8\":0,\"interPmax\":23,\"StructIndex\":1,\"qOffsetFreq\":15,\"eMTCInterReselPrio\":5,\"eMTCInterFreqQqualMin\":-19,\"interThreshXHighQ\":5,\"tReselectionInterEUTRA\":1,\"freqBandInd1\":0,\"sfInterMedium\":2,\"eMTCInterThrdXHigh\":10,\"eMTCtRslInterEutra\":1,\"interFreqMeasPerformance\":0,\"interThrdXLow\":14,\"eMTCInterThreshXLowQ\":6,\"interThrdXHigh\":10,\"interPresenceAntPort1\":1}]",EXTENDS="notRestrict=\"TRUE\",NOTCheckReservedBy=\"true\",isPlan=\"true\"";</t>
  </si>
  <si>
    <t>UPDATE:MOC="EUtranReselection",MOI="SubNetwork=20004,MEID=3131,ENBFunctionFDD=550068,EUtranCellFDD=140817490,EUtranReselection=1",ATTRIBUTES="SubNetwork=20004,MEID=3131,ENBFunctionFDD=550068,EUtranCellFDD=140817490,EUtranReselection=1,selQrxLevMin=-124,qrxLevMinOfst=0,snonintrasearch=10,cellReselectionPriority=2,intraQrxLevMin=-124,interFreqNum=2,r9SNintraSrchP=10,threshSrvLowQSwitch=0,eMTCSelQrxLevMin=-124,eMTCQrxLevMinOfst=0,eMTCSNintraSrch=10,eMTCIntraReselPrio=6,eMTCIntraQrxLevMin=-124,eMTCR9SNintraSrchP=10,eMTCThreshSrvLowQSwitch=0,eutranRslPara=(Obj)[{\"interFreqQqualMin\":-19,\"interReselPrio\":6,\"interCarriFreq\":2635,\"interThreshXLowQ\":6,\"freqBandInd\":7,\"eMTCQOffsetFreq\":15,\"eMTCInterThreshXHighQ\":5,\"eMTCInterQrxLevMin\":-124,\"freqBandInd3\":0,\"freqBandInd2\":0,\"interQrxLevMin\":-124,\"freqBandInd5\":0,\"sfInterHigh\":1,\"freqBandInd4\":0,\"freqBandInd7\":0,\"eMTCInterThrdXLow\":10,\"freqBandInd6\":0,\"freqBandInd8\":0,\"interPmax\":23,\"StructIndex\":0,\"qOffsetFreq\":15,\"eMTCInterReselPrio\":6,\"eMTCInterFreqQqualMin\":-19,\"interThreshXHighQ\":5,\"tReselectionInterEUTRA\":1,\"freqBandInd1\":0,\"sfInterMedium\":2,\"eMTCInterThrdXHigh\":10,\"eMTCtRslInterEutra\":1,\"interFreqMeasPerformance\":0,\"interThrdXLow\":10,\"eMTCInterThreshXLowQ\":6,\"interThrdXHigh\":10,\"interPresenceAntPort1\":1},{\"interFreqQqualMin\":-19,\"interReselPrio\":5,\"interCarriFreq\":1855,\"interThreshXLowQ\":6,\"freqBandInd\":3,\"eMTCQOffsetFreq\":15,\"eMTCInterThreshXHighQ\":5,\"eMTCInterQrxLevMin\":-124,\"freqBandInd3\":0,\"freqBandInd2\":0,\"interQrxLevMin\":-124,\"freqBandInd5\":0,\"sfInterHigh\":1,\"freqBandInd4\":0,\"freqBandInd7\":0,\"eMTCInterThrdXLow\":10,\"freqBandInd6\":0,\"freqBandInd8\":0,\"interPmax\":23,\"StructIndex\":1,\"qOffsetFreq\":15,\"eMTCInterReselPrio\":5,\"eMTCInterFreqQqualMin\":-19,\"interThreshXHighQ\":5,\"tReselectionInterEUTRA\":1,\"freqBandInd1\":0,\"sfInterMedium\":2,\"eMTCInterThrdXHigh\":10,\"eMTCtRslInterEutra\":1,\"interFreqMeasPerformance\":0,\"interThrdXLow\":14,\"eMTCInterThreshXLowQ\":6,\"interThrdXHigh\":10,\"interPresenceAntPort1\":1}]",EXTENDS="notRestrict=\"TRUE\",NOTCheckReservedBy=\"true\",isPlan=\"true\"";</t>
  </si>
  <si>
    <t>UPDATE:MOC="EUtranReselection",MOI="SubNetwork=20004,MEID=3131,ENBFunctionFDD=550068,EUtranCellFDD=140817491,EUtranReselection=1",ATTRIBUTES="SubNetwork=20004,MEID=3131,ENBFunctionFDD=550068,EUtranCellFDD=140817491,EUtranReselection=1,selQrxLevMin=-124,qrxLevMinOfst=0,snonintrasearch=10,cellReselectionPriority=2,intraQrxLevMin=-124,interFreqNum=2,r9SNintraSrchP=10,threshSrvLowQSwitch=0,eMTCSelQrxLevMin=-124,eMTCQrxLevMinOfst=0,eMTCSNintraSrch=10,eMTCIntraReselPrio=6,eMTCIntraQrxLevMin=-124,eMTCR9SNintraSrchP=10,eMTCThreshSrvLowQSwitch=0,eutranRslPara=(Obj)[{\"interFreqQqualMin\":-19,\"interReselPrio\":6,\"interCarriFreq\":2635,\"interThreshXLowQ\":6,\"freqBandInd\":7,\"eMTCQOffsetFreq\":15,\"eMTCInterThreshXHighQ\":5,\"eMTCInterQrxLevMin\":-124,\"freqBandInd3\":0,\"freqBandInd2\":0,\"interQrxLevMin\":-124,\"freqBandInd5\":0,\"sfInterHigh\":1,\"freqBandInd4\":0,\"freqBandInd7\":0,\"eMTCInterThrdXLow\":10,\"freqBandInd6\":0,\"freqBandInd8\":0,\"interPmax\":23,\"StructIndex\":0,\"qOffsetFreq\":15,\"eMTCInterReselPrio\":6,\"eMTCInterFreqQqualMin\":-19,\"interThreshXHighQ\":5,\"tReselectionInterEUTRA\":1,\"freqBandInd1\":0,\"sfInterMedium\":2,\"eMTCInterThrdXHigh\":10,\"eMTCtRslInterEutra\":1,\"interFreqMeasPerformance\":0,\"interThrdXLow\":10,\"eMTCInterThreshXLowQ\":6,\"interThrdXHigh\":10,\"interPresenceAntPort1\":1},{\"interFreqQqualMin\":-19,\"interReselPrio\":5,\"interCarriFreq\":1855,\"interThreshXLowQ\":6,\"freqBandInd\":3,\"eMTCQOffsetFreq\":15,\"eMTCInterThreshXHighQ\":5,\"eMTCInterQrxLevMin\":-124,\"freqBandInd3\":0,\"freqBandInd2\":0,\"interQrxLevMin\":-124,\"freqBandInd5\":0,\"sfInterHigh\":1,\"freqBandInd4\":0,\"freqBandInd7\":0,\"eMTCInterThrdXLow\":10,\"freqBandInd6\":0,\"freqBandInd8\":0,\"interPmax\":23,\"StructIndex\":1,\"qOffsetFreq\":15,\"eMTCInterReselPrio\":5,\"eMTCInterFreqQqualMin\":-19,\"interThreshXHighQ\":5,\"tReselectionInterEUTRA\":1,\"freqBandInd1\":0,\"sfInterMedium\":2,\"eMTCInterThrdXHigh\":10,\"eMTCtRslInterEutra\":1,\"interFreqMeasPerformance\":0,\"interThrdXLow\":14,\"eMTCInterThreshXLowQ\":6,\"interThrdXHigh\":10,\"interPresenceAntPort1\":1}]",EXTENDS="notRestrict=\"TRUE\",NOTCheckReservedBy=\"true\",isPlan=\"true\"";</t>
  </si>
  <si>
    <t>UPDATE:MOC="UtranReselectionFDD",MOI="SubNetwork=20004,MEID=3131,ENBFunctionFDD=550068,EUtranCellFDD=140817489,UtranReselectionFDD=1",ATTRIBUTES="SubNetwork=20004,MEID=3131,ENBFunctionFDD=550068,EUtranCellFDD=140817489,UtranReselectionFDD=1,utranFreqNum=3,utranRslPara=(Obj)[{\"utranCarriFreq\":10712,\"utranThrXLowQFdd\":3,\"utranReselPriority\":3,\"utranThrXHighQFdd\":5,\"freqBandInd1\":0,\"pMaxUTRA\":24,\"freqBandInd3\":0,\"freqBandInd2\":0,\"freqBandInd5\":0,\"freqBandInd4\":0,\"freqBandInd7\":0,\"freqBandInd6\":0,\"freqBandInd8\":0,\"threshXLow\":4,\"threshXHigh\":8,\"qRxLevMin\":-107,\"StructIndex\":0,\"qQualMin\":-12},{\"utranCarriFreq\":10737,\"utranThrXLowQFdd\":3,\"utranReselPriority\":3,\"utranThrXHighQFdd\":5,\"freqBandInd1\":0,\"pMaxUTRA\":24,\"freqBandInd3\":0,\"freqBandInd2\":0,\"freqBandInd5\":0,\"freqBandInd4\":0,\"freqBandInd7\":0,\"freqBandInd6\":0,\"freqBandInd8\":0,\"threshXLow\":4,\"threshXHigh\":8,\"qRxLevMin\":-107,\"StructIndex\":1,\"qQualMin\":-12},{\"utranCarriFreq\":10762,\"utranThrXLowQFdd\":3,\"utranReselPriority\":3,\"utranThrXHighQFdd\":5,\"freqBandInd1\":0,\"pMaxUTRA\":24,\"freqBandInd3\":0,\"freqBandInd2\":0,\"freqBandInd5\":0,\"freqBandInd4\":0,\"freqBandInd7\":0,\"freqBandInd6\":0,\"freqBandInd8\":0,\"threshXLow\":4,\"threshXHigh\":8,\"qRxLevMin\":-107,\"StructIndex\":2,\"qQualMin\":-12}]",EXTENDS="notRestrict=\"TRUE\",NOTCheckReservedBy=\"true\",isPlan=\"true\"";</t>
  </si>
  <si>
    <t>UPDATE:MOC="UtranReselectionFDD",MOI="SubNetwork=20004,MEID=3131,ENBFunctionFDD=550068,EUtranCellFDD=140817490,UtranReselectionFDD=1",ATTRIBUTES="SubNetwork=20004,MEID=3131,ENBFunctionFDD=550068,EUtranCellFDD=140817490,UtranReselectionFDD=1,utranFreqNum=3,utranRslPara=(Obj)[{\"utranCarriFreq\":10712,\"utranThrXLowQFdd\":3,\"utranReselPriority\":3,\"utranThrXHighQFdd\":5,\"freqBandInd1\":0,\"pMaxUTRA\":24,\"freqBandInd3\":0,\"freqBandInd2\":0,\"freqBandInd5\":0,\"freqBandInd4\":0,\"freqBandInd7\":0,\"freqBandInd6\":0,\"freqBandInd8\":0,\"threshXLow\":4,\"threshXHigh\":8,\"qRxLevMin\":-107,\"StructIndex\":0,\"qQualMin\":-12},{\"utranCarriFreq\":10737,\"utranThrXLowQFdd\":3,\"utranReselPriority\":3,\"utranThrXHighQFdd\":5,\"freqBandInd1\":0,\"pMaxUTRA\":24,\"freqBandInd3\":0,\"freqBandInd2\":0,\"freqBandInd5\":0,\"freqBandInd4\":0,\"freqBandInd7\":0,\"freqBandInd6\":0,\"freqBandInd8\":0,\"threshXLow\":4,\"threshXHigh\":8,\"qRxLevMin\":-107,\"StructIndex\":1,\"qQualMin\":-12},{\"utranCarriFreq\":10762,\"utranThrXLowQFdd\":3,\"utranReselPriority\":3,\"utranThrXHighQFdd\":5,\"freqBandInd1\":0,\"pMaxUTRA\":24,\"freqBandInd3\":0,\"freqBandInd2\":0,\"freqBandInd5\":0,\"freqBandInd4\":0,\"freqBandInd7\":0,\"freqBandInd6\":0,\"freqBandInd8\":0,\"threshXLow\":4,\"threshXHigh\":8,\"qRxLevMin\":-107,\"StructIndex\":2,\"qQualMin\":-12}]",EXTENDS="notRestrict=\"TRUE\",NOTCheckReservedBy=\"true\",isPlan=\"true\"";</t>
  </si>
  <si>
    <t>UPDATE:MOC="UtranReselectionFDD",MOI="SubNetwork=20004,MEID=3131,ENBFunctionFDD=550068,EUtranCellFDD=140817491,UtranReselectionFDD=1",ATTRIBUTES="SubNetwork=20004,MEID=3131,ENBFunctionFDD=550068,EUtranCellFDD=140817491,UtranReselectionFDD=1,utranFreqNum=3,utranRslPara=(Obj)[{\"utranCarriFreq\":10712,\"utranThrXLowQFdd\":3,\"utranReselPriority\":3,\"utranThrXHighQFdd\":5,\"freqBandInd1\":0,\"pMaxUTRA\":24,\"freqBandInd3\":0,\"freqBandInd2\":0,\"freqBandInd5\":0,\"freqBandInd4\":0,\"freqBandInd7\":0,\"freqBandInd6\":0,\"freqBandInd8\":0,\"threshXLow\":4,\"threshXHigh\":8,\"qRxLevMin\":-107,\"StructIndex\":0,\"qQualMin\":-12},{\"utranCarriFreq\":10737,\"utranThrXLowQFdd\":3,\"utranReselPriority\":3,\"utranThrXHighQFdd\":5,\"freqBandInd1\":0,\"pMaxUTRA\":24,\"freqBandInd3\":0,\"freqBandInd2\":0,\"freqBandInd5\":0,\"freqBandInd4\":0,\"freqBandInd7\":0,\"freqBandInd6\":0,\"freqBandInd8\":0,\"threshXLow\":4,\"threshXHigh\":8,\"qRxLevMin\":-107,\"StructIndex\":1,\"qQualMin\":-12},{\"utranCarriFreq\":10762,\"utranThrXLowQFdd\":3,\"utranReselPriority\":3,\"utranThrXHighQFdd\":5,\"freqBandInd1\":0,\"pMaxUTRA\":24,\"freqBandInd3\":0,\"freqBandInd2\":0,\"freqBandInd5\":0,\"freqBandInd4\":0,\"freqBandInd7\":0,\"freqBandInd6\":0,\"freqBandInd8\":0,\"threshXLow\":4,\"threshXHigh\":8,\"qRxLevMin\":-107,\"StructIndex\":2,\"qQualMin\":-12}]",EXTENDS="notRestrict=\"TRUE\",NOTCheckReservedBy=\"true\",isPlan=\"true\"";</t>
  </si>
  <si>
    <t>UPDATE:MOC="GsmReselection",MOI="SubNetwork=20004,MEID=3131,ENBFunctionFDD=550068,EUtranCellFDD=140817489,GsmReselection=1",ATTRIBUTES="SubNetwork=20004,MEID=3131,ENBFunctionFDD=550068,EUtranCellFDD=140817489,GsmReselection=1,geranFreqNum=2,gsmRslPara=(Obj)[{\"followARFCNNum\":0,\"explicitARFCN28\":65535,\"explicitARFCN29\":65535,\"explicitARFCN26\":65535,\"explicitARFCN27\":65535,\"arfcnSpacing\":1,\"geranThreshXHigh\":10,\"explicitARFCN24\":65535,\"explicitARFCN25\":65535,\"explicitARFCN22\":65535,\"geranReselectionPriority\":0,\"explicitARFCN23\":65535,\"qRxLevMin\":-109,\"explicitARFCN20\":65535,\"explicitARFCN21\":65535,\"StructIndex\":0,\"explicitARFCN19\":65535,\"explicitARFCN17\":65535,\"explicitARFCN18\":65535,\"explicitARFCN15\":65535,\"followARFCNInd\":0,\"explicitARFCN16\":65535,\"geranThreshXLow\":12,\"explicitARFCN3\":51,\"explicitARFCN2\":80,\"bandIndicator\":0,\"explicitARFCN1\":76,\"explicitARFCN13\":65535,\"explicitARFCN7\":77,\"explicitARFCN14\":65535,\"explicitARFCN6\":73,\"explicitARFCN11\":65535,\"explicitARFCN5\":54,\"startARFCN\":52,\"explicitARFCN12\":65535,\"explicitARFCN4\":53,\"pMaxGERAN\":23,\"explicitARFCN31\":65535,\"nccPermitInd\":255,\"explicitARFCN10\":65535,\"explicitARFCN9\":85,\"explicitARFCN30\":65535,\"explicitARFCN8\":84},{\"followARFCNNum\":0,\"explicitARFCN28\":65535,\"explicitARFCN29\":65535,\"explicitARFCN26\":65535,\"explicitARFCN27\":65535,\"arfcnSpacing\":1,\"geranThreshXHigh\":10,\"explicitARFCN24\":65535,\"explicitARFCN25\":65535,\"explicitARFCN22\":65535,\"geranReselectionPriority\":1,\"explicitARFCN23\":65535,\"qRxLevMin\":-109,\"explicitARFCN20\":65535,\"explicitARFCN21\":65535,\"StructIndex\":1,\"explicitARFCN19\":65535,\"explicitARFCN17\":65535,\"explicitARFCN18\":65535,\"explicitARFCN15\":65535,\"followARFCNInd\":0,\"explicitARFCN16\":65535,\"geranThreshXLow\":12,\"explicitARFCN3\":717,\"explicitARFCN2\":716,\"bandIndicator\":0,\"explicitARFCN1\":715,\"explicitARFCN13\":65535,\"explicitARFCN7\":65535,\"explicitARFCN14\":65535,\"explicitARFCN6\":65535,\"explicitARFCN11\":65535,\"explicitARFCN5\":65535,\"startARFCN\":713,\"explicitARFCN12\":65535,\"explicitARFCN4\":723,\"pMaxGERAN\":23,\"explicitARFCN31\":65535,\"nccPermitInd\":255,\"explicitARFCN10\":65535,\"explicitARFCN9\":65535,\"explicitARFCN30\":65535,\"explicitARFCN8\":65535}]",EXTENDS="notRestrict=\"TRUE\",NOTCheckReservedBy=\"true\",isPlan=\"true\"";</t>
  </si>
  <si>
    <t>UPDATE:MOC="GsmReselection",MOI="SubNetwork=20004,MEID=3131,ENBFunctionFDD=550068,EUtranCellFDD=140817490,GsmReselection=1",ATTRIBUTES="SubNetwork=20004,MEID=3131,ENBFunctionFDD=550068,EUtranCellFDD=140817490,GsmReselection=1,geranFreqNum=2,gsmRslPara=(Obj)[{\"followARFCNNum\":0,\"explicitARFCN28\":65535,\"explicitARFCN29\":65535,\"explicitARFCN26\":65535,\"explicitARFCN27\":65535,\"arfcnSpacing\":1,\"geranThreshXHigh\":10,\"explicitARFCN24\":65535,\"explicitARFCN25\":65535,\"explicitARFCN22\":65535,\"geranReselectionPriority\":0,\"explicitARFCN23\":65535,\"qRxLevMin\":-109,\"explicitARFCN20\":65535,\"explicitARFCN21\":65535,\"StructIndex\":0,\"explicitARFCN19\":65535,\"explicitARFCN17\":65535,\"explicitARFCN18\":65535,\"explicitARFCN15\":65535,\"followARFCNInd\":0,\"explicitARFCN16\":65535,\"geranThreshXLow\":12,\"explicitARFCN3\":51,\"explicitARFCN2\":80,\"bandIndicator\":0,\"explicitARFCN1\":76,\"explicitARFCN13\":65535,\"explicitARFCN7\":77,\"explicitARFCN14\":65535,\"explicitARFCN6\":73,\"explicitARFCN11\":65535,\"explicitARFCN5\":54,\"startARFCN\":52,\"explicitARFCN12\":65535,\"explicitARFCN4\":53,\"pMaxGERAN\":23,\"explicitARFCN31\":65535,\"nccPermitInd\":255,\"explicitARFCN10\":65535,\"explicitARFCN9\":85,\"explicitARFCN30\":65535,\"explicitARFCN8\":84},{\"followARFCNNum\":0,\"explicitARFCN28\":65535,\"explicitARFCN29\":65535,\"explicitARFCN26\":65535,\"explicitARFCN27\":65535,\"arfcnSpacing\":1,\"geranThreshXHigh\":10,\"explicitARFCN24\":65535,\"explicitARFCN25\":65535,\"explicitARFCN22\":65535,\"geranReselectionPriority\":1,\"explicitARFCN23\":65535,\"qRxLevMin\":-109,\"explicitARFCN20\":65535,\"explicitARFCN21\":65535,\"StructIndex\":1,\"explicitARFCN19\":65535,\"explicitARFCN17\":65535,\"explicitARFCN18\":65535,\"explicitARFCN15\":65535,\"followARFCNInd\":0,\"explicitARFCN16\":65535,\"geranThreshXLow\":12,\"explicitARFCN3\":718,\"explicitARFCN2\":716,\"bandIndicator\":0,\"explicitARFCN1\":715,\"explicitARFCN13\":65535,\"explicitARFCN7\":65535,\"explicitARFCN14\":65535,\"explicitARFCN6\":65535,\"explicitARFCN11\":65535,\"explicitARFCN5\":723,\"startARFCN\":713,\"explicitARFCN12\":65535,\"explicitARFCN4\":719,\"pMaxGERAN\":23,\"explicitARFCN31\":65535,\"nccPermitInd\":255,\"explicitARFCN10\":65535,\"explicitARFCN9\":65535,\"explicitARFCN30\":65535,\"explicitARFCN8\":65535}]",EXTENDS="notRestrict=\"TRUE\",NOTCheckReservedBy=\"true\",isPlan=\"true\"";</t>
  </si>
  <si>
    <t>UPDATE:MOC="GsmReselection",MOI="SubNetwork=20004,MEID=3131,ENBFunctionFDD=550068,EUtranCellFDD=140817491,GsmReselection=1",ATTRIBUTES="SubNetwork=20004,MEID=3131,ENBFunctionFDD=550068,EUtranCellFDD=140817491,GsmReselection=1,geranFreqNum=2,gsmRslPara=(Obj)[{\"followARFCNNum\":0,\"explicitARFCN28\":65535,\"explicitARFCN29\":65535,\"explicitARFCN26\":65535,\"explicitARFCN27\":65535,\"arfcnSpacing\":1,\"geranThreshXHigh\":10,\"explicitARFCN24\":65535,\"explicitARFCN25\":65535,\"explicitARFCN22\":65535,\"geranReselectionPriority\":0,\"explicitARFCN23\":65535,\"qRxLevMin\":-109,\"explicitARFCN20\":65535,\"explicitARFCN21\":65535,\"StructIndex\":0,\"explicitARFCN19\":65535,\"explicitARFCN17\":65535,\"explicitARFCN18\":65535,\"explicitARFCN15\":65535,\"followARFCNInd\":0,\"explicitARFCN16\":65535,\"geranThreshXLow\":12,\"explicitARFCN3\":51,\"explicitARFCN2\":80,\"bandIndicator\":0,\"explicitARFCN1\":76,\"explicitARFCN13\":65535,\"explicitARFCN7\":84,\"explicitARFCN14\":65535,\"explicitARFCN6\":73,\"explicitARFCN11\":65535,\"explicitARFCN5\":54,\"startARFCN\":52,\"explicitARFCN12\":65535,\"explicitARFCN4\":53,\"pMaxGERAN\":23,\"explicitARFCN31\":65535,\"nccPermitInd\":255,\"explicitARFCN10\":65535,\"explicitARFCN9\":65535,\"explicitARFCN30\":65535,\"explicitARFCN8\":85},{\"followARFCNNum\":0,\"explicitARFCN28\":65535,\"explicitARFCN29\":65535,\"explicitARFCN26\":65535,\"explicitARFCN27\":65535,\"arfcnSpacing\":1,\"geranThreshXHigh\":10,\"explicitARFCN24\":65535,\"explicitARFCN25\":65535,\"explicitARFCN22\":65535,\"geranReselectionPriority\":1,\"explicitARFCN23\":65535,\"qRxLevMin\":-109,\"explicitARFCN20\":65535,\"explicitARFCN21\":65535,\"StructIndex\":1,\"explicitARFCN19\":65535,\"explicitARFCN17\":65535,\"explicitARFCN18\":65535,\"explicitARFCN15\":65535,\"followARFCNInd\":0,\"explicitARFCN16\":65535,\"geranThreshXLow\":12,\"explicitARFCN3\":722,\"explicitARFCN2\":717,\"bandIndicator\":0,\"explicitARFCN1\":716,\"explicitARFCN13\":65535,\"explicitARFCN7\":65535,\"explicitARFCN14\":65535,\"explicitARFCN6\":65535,\"explicitARFCN11\":65535,\"explicitARFCN5\":65535,\"startARFCN\":715,\"explicitARFCN12\":65535,\"explicitARFCN4\":723,\"pMaxGERAN\":23,\"explicitARFCN31\":65535,\"nccPermitInd\":255,\"explicitARFCN10\":65535,\"explicitARFCN9\":65535,\"explicitARFCN30\":65535,\"explicitARFCN8\":65535}]",EXTENDS="notRestrict=\"TRUE\",NOTCheckReservedBy=\"true\",isPlan=\"true\"";</t>
  </si>
  <si>
    <t>%SubNetwork%</t>
  </si>
  <si>
    <t>%MEID%</t>
  </si>
  <si>
    <t>%ENBFunctionFDD%</t>
  </si>
  <si>
    <t>%EUtranCellFDD_1%</t>
  </si>
  <si>
    <t>%EUtranCellFDD_2%</t>
  </si>
  <si>
    <t>%EUtranCellFDD_3%</t>
  </si>
  <si>
    <t>%offsetAngle_1%</t>
  </si>
  <si>
    <t>%offsetAngle_2%</t>
  </si>
  <si>
    <t>%offsetAngle_3%</t>
  </si>
  <si>
    <t>ok</t>
  </si>
  <si>
    <t>20L18</t>
  </si>
  <si>
    <t>def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</si>
</sst>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indexed="8"/>
      <name val="Calibri"/>
      <family val="2"/>
      <scheme val="minor"/>
    </font>
    <font>
      <sz val="11"/>
      <color indexed="8"/>
      <name val="Arial"/>
      <family val="2"/>
    </font>
    <font>
      <sz val="11"/>
      <color indexed="10"/>
      <name val="Arial"/>
      <family val="2"/>
    </font>
    <font>
      <sz val="11"/>
      <color indexed="12"/>
      <name val="Arial"/>
      <family val="2"/>
    </font>
    <font>
      <sz val="11"/>
      <color indexed="8"/>
      <name val="Calibri"/>
      <family val="2"/>
      <scheme val="minor"/>
    </font>
    <font>
      <b/>
      <sz val="11"/>
      <color indexed="8"/>
      <name val="Arial"/>
      <family val="2"/>
    </font>
    <font>
      <b/>
      <sz val="9"/>
      <color indexed="81"/>
      <name val="Tahoma"/>
      <family val="2"/>
    </font>
    <font>
      <sz val="9"/>
      <color indexed="81"/>
      <name val="Tahoma"/>
      <family val="2"/>
    </font>
    <font>
      <sz val="10"/>
      <name val="Arial"/>
      <family val="2"/>
    </font>
    <font>
      <sz val="10"/>
      <color indexed="8"/>
      <name val="Arial"/>
      <family val="2"/>
    </font>
    <font>
      <sz val="11"/>
      <color indexed="8"/>
      <name val="Calibri"/>
      <family val="2"/>
    </font>
    <font>
      <sz val="10"/>
      <name val="Times New Roman"/>
      <family val="1"/>
    </font>
    <font>
      <sz val="11"/>
      <color rgb="FFFFFF00"/>
      <name val="Calibri"/>
      <family val="2"/>
    </font>
    <font>
      <sz val="11"/>
      <color rgb="FFFFFF00"/>
      <name val="Arial"/>
      <family val="2"/>
    </font>
    <font>
      <b/>
      <sz val="11"/>
      <color indexed="8"/>
      <name val="Calibri"/>
      <family val="2"/>
    </font>
    <font>
      <sz val="10"/>
      <name val="Times New Roman"/>
      <family val="1"/>
    </font>
    <font>
      <sz val="11"/>
      <color indexed="8"/>
      <name val="Arial"/>
      <family val="2"/>
    </font>
    <font>
      <sz val="11"/>
      <color indexed="8"/>
      <name val="Arial"/>
      <family val="2"/>
    </font>
    <font>
      <b/>
      <sz val="11"/>
      <color indexed="8"/>
      <name val="Calibri"/>
      <family val="2"/>
      <scheme val="minor"/>
    </font>
    <font>
      <sz val="11"/>
      <color rgb="FFFF0000"/>
      <name val="Arial"/>
      <family val="2"/>
    </font>
    <font>
      <sz val="11"/>
      <color rgb="FFFF0000"/>
      <name val="Calibri"/>
      <family val="2"/>
      <scheme val="minor"/>
    </font>
    <font>
      <sz val="11"/>
      <color indexed="8"/>
      <name val="Calibri"/>
      <family val="2"/>
      <charset val="204"/>
      <scheme val="minor"/>
    </font>
  </fonts>
  <fills count="28">
    <fill>
      <patternFill patternType="none"/>
    </fill>
    <fill>
      <patternFill patternType="gray125"/>
    </fill>
    <fill>
      <patternFill patternType="solid">
        <fgColor indexed="46"/>
      </patternFill>
    </fill>
    <fill>
      <patternFill patternType="solid">
        <fgColor indexed="13"/>
      </patternFill>
    </fill>
    <fill>
      <patternFill patternType="solid">
        <fgColor indexed="49"/>
      </patternFill>
    </fill>
    <fill>
      <patternFill patternType="solid">
        <fgColor indexed="35"/>
      </patternFill>
    </fill>
    <fill>
      <patternFill patternType="solid">
        <fgColor indexed="27"/>
      </patternFill>
    </fill>
    <fill>
      <patternFill patternType="solid">
        <fgColor rgb="FF92D050"/>
        <bgColor indexed="64"/>
      </patternFill>
    </fill>
    <fill>
      <patternFill patternType="solid">
        <fgColor rgb="FFFF0000"/>
        <bgColor indexed="64"/>
      </patternFill>
    </fill>
    <fill>
      <patternFill patternType="solid">
        <fgColor rgb="FFFF0000"/>
      </patternFill>
    </fill>
    <fill>
      <patternFill patternType="solid">
        <fgColor theme="5"/>
        <bgColor indexed="64"/>
      </patternFill>
    </fill>
    <fill>
      <patternFill patternType="solid">
        <fgColor rgb="FFFFFF00"/>
        <bgColor indexed="64"/>
      </patternFill>
    </fill>
    <fill>
      <patternFill patternType="solid">
        <fgColor rgb="FFFFC000"/>
        <bgColor indexed="64"/>
      </patternFill>
    </fill>
    <fill>
      <patternFill patternType="solid">
        <fgColor theme="1" tint="0.249977111117893"/>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rgb="FFC00000"/>
        <bgColor indexed="64"/>
      </patternFill>
    </fill>
    <fill>
      <patternFill patternType="solid">
        <fgColor rgb="FF00B0F0"/>
        <bgColor indexed="64"/>
      </patternFill>
    </fill>
    <fill>
      <patternFill patternType="solid">
        <fgColor theme="5" tint="-0.249977111117893"/>
        <bgColor indexed="64"/>
      </patternFill>
    </fill>
    <fill>
      <patternFill patternType="solid">
        <fgColor rgb="FF00B050"/>
        <bgColor indexed="64"/>
      </patternFill>
    </fill>
  </fills>
  <borders count="8">
    <border>
      <left/>
      <right/>
      <top/>
      <bottom/>
      <diagonal/>
    </border>
    <border>
      <left/>
      <right/>
      <top/>
      <bottom style="thin">
        <color auto="1"/>
      </bottom>
      <diagonal/>
    </border>
    <border>
      <left/>
      <right/>
      <top/>
      <bottom/>
      <diagonal/>
    </border>
    <border>
      <left style="dotted">
        <color auto="1"/>
      </left>
      <right style="dotted">
        <color auto="1"/>
      </right>
      <top style="dotted">
        <color auto="1"/>
      </top>
      <bottom style="dotted">
        <color auto="1"/>
      </bottom>
      <diagonal/>
    </border>
    <border>
      <left style="dotted">
        <color auto="1"/>
      </left>
      <right style="dotted">
        <color auto="1"/>
      </right>
      <top style="dotted">
        <color auto="1"/>
      </top>
      <bottom style="thin">
        <color auto="1"/>
      </bottom>
      <diagonal/>
    </border>
    <border>
      <left style="thin">
        <color indexed="22"/>
      </left>
      <right style="thin">
        <color indexed="22"/>
      </right>
      <top style="thin">
        <color indexed="22"/>
      </top>
      <bottom style="thin">
        <color indexed="22"/>
      </bottom>
      <diagonal/>
    </border>
    <border>
      <left/>
      <right style="thin">
        <color indexed="23"/>
      </right>
      <top/>
      <bottom style="thin">
        <color indexed="23"/>
      </bottom>
      <diagonal/>
    </border>
    <border>
      <left/>
      <right/>
      <top style="thin">
        <color auto="1"/>
      </top>
      <bottom style="thin">
        <color indexed="64"/>
      </bottom>
      <diagonal/>
    </border>
  </borders>
  <cellStyleXfs count="13">
    <xf numFmtId="0" fontId="0" fillId="0" borderId="0"/>
    <xf numFmtId="0" fontId="4" fillId="0" borderId="2"/>
    <xf numFmtId="0" fontId="4" fillId="0" borderId="2"/>
    <xf numFmtId="0" fontId="8" fillId="0" borderId="2"/>
    <xf numFmtId="0" fontId="9" fillId="0" borderId="2"/>
    <xf numFmtId="0" fontId="9" fillId="0" borderId="2"/>
    <xf numFmtId="0" fontId="9" fillId="0" borderId="2"/>
    <xf numFmtId="0" fontId="9" fillId="0" borderId="2"/>
    <xf numFmtId="0" fontId="9" fillId="0" borderId="2"/>
    <xf numFmtId="0" fontId="9" fillId="0" borderId="2"/>
    <xf numFmtId="0" fontId="9" fillId="0" borderId="2"/>
    <xf numFmtId="0" fontId="9" fillId="0" borderId="2"/>
    <xf numFmtId="0" fontId="9" fillId="0" borderId="2"/>
  </cellStyleXfs>
  <cellXfs count="204">
    <xf numFmtId="0" fontId="0" fillId="0" borderId="0" xfId="0"/>
    <xf numFmtId="49" fontId="1" fillId="0" borderId="1" xfId="0" applyNumberFormat="1" applyFont="1" applyBorder="1" applyAlignment="1">
      <alignment horizontal="center"/>
    </xf>
    <xf numFmtId="0" fontId="1" fillId="0" borderId="2" xfId="0" applyFont="1" applyBorder="1" applyAlignment="1">
      <alignment horizontal="left" wrapText="1"/>
    </xf>
    <xf numFmtId="0" fontId="3" fillId="0" borderId="2" xfId="0" applyFont="1" applyBorder="1" applyAlignment="1">
      <alignment horizontal="center"/>
    </xf>
    <xf numFmtId="0" fontId="1" fillId="2" borderId="3" xfId="0" applyFont="1" applyFill="1" applyBorder="1" applyAlignment="1">
      <alignment horizontal="center"/>
    </xf>
    <xf numFmtId="0" fontId="1" fillId="3" borderId="3" xfId="0" applyFont="1" applyFill="1" applyBorder="1" applyAlignment="1">
      <alignment horizontal="center"/>
    </xf>
    <xf numFmtId="0" fontId="1" fillId="4" borderId="3" xfId="0" applyFont="1" applyFill="1" applyBorder="1" applyAlignment="1">
      <alignment horizontal="center"/>
    </xf>
    <xf numFmtId="0" fontId="1" fillId="5" borderId="3" xfId="0" applyFont="1" applyFill="1" applyBorder="1" applyAlignment="1">
      <alignment horizontal="center"/>
    </xf>
    <xf numFmtId="0" fontId="1" fillId="6" borderId="4" xfId="0" applyFont="1" applyFill="1" applyBorder="1" applyAlignment="1">
      <alignment horizontal="center"/>
    </xf>
    <xf numFmtId="49" fontId="1" fillId="8" borderId="1" xfId="0" applyNumberFormat="1" applyFont="1" applyFill="1" applyBorder="1" applyAlignment="1">
      <alignment horizontal="center"/>
    </xf>
    <xf numFmtId="0" fontId="1" fillId="8" borderId="3" xfId="0" applyFont="1" applyFill="1" applyBorder="1" applyAlignment="1">
      <alignment horizontal="center"/>
    </xf>
    <xf numFmtId="0" fontId="1" fillId="8" borderId="4" xfId="0" applyFont="1" applyFill="1" applyBorder="1" applyAlignment="1">
      <alignment horizontal="center"/>
    </xf>
    <xf numFmtId="0" fontId="0" fillId="8" borderId="0" xfId="0" applyFill="1"/>
    <xf numFmtId="0" fontId="1" fillId="2" borderId="3" xfId="1" applyFont="1" applyFill="1" applyBorder="1" applyAlignment="1">
      <alignment horizontal="center"/>
    </xf>
    <xf numFmtId="0" fontId="1" fillId="9" borderId="3" xfId="1" applyFont="1" applyFill="1" applyBorder="1" applyAlignment="1">
      <alignment horizontal="center" wrapText="1"/>
    </xf>
    <xf numFmtId="0" fontId="5" fillId="10" borderId="3" xfId="1" applyFont="1" applyFill="1" applyBorder="1" applyAlignment="1">
      <alignment horizontal="center"/>
    </xf>
    <xf numFmtId="0" fontId="1" fillId="11" borderId="3" xfId="1" applyFont="1" applyFill="1" applyBorder="1" applyAlignment="1">
      <alignment horizontal="center"/>
    </xf>
    <xf numFmtId="0" fontId="1" fillId="7" borderId="3" xfId="1" applyFont="1" applyFill="1" applyBorder="1" applyAlignment="1">
      <alignment horizontal="center"/>
    </xf>
    <xf numFmtId="0" fontId="1" fillId="8" borderId="3" xfId="1" applyFont="1" applyFill="1" applyBorder="1" applyAlignment="1">
      <alignment horizontal="center"/>
    </xf>
    <xf numFmtId="0" fontId="4" fillId="0" borderId="2" xfId="1"/>
    <xf numFmtId="0" fontId="1" fillId="3" borderId="3" xfId="1" applyFont="1" applyFill="1" applyBorder="1" applyAlignment="1">
      <alignment horizontal="center"/>
    </xf>
    <xf numFmtId="0" fontId="1" fillId="9" borderId="3" xfId="1" applyFont="1" applyFill="1" applyBorder="1" applyAlignment="1">
      <alignment horizontal="center"/>
    </xf>
    <xf numFmtId="0" fontId="1" fillId="10" borderId="3" xfId="1" applyFont="1" applyFill="1" applyBorder="1" applyAlignment="1">
      <alignment horizontal="center"/>
    </xf>
    <xf numFmtId="0" fontId="1" fillId="4" borderId="3" xfId="1" applyFont="1" applyFill="1" applyBorder="1" applyAlignment="1">
      <alignment horizontal="center"/>
    </xf>
    <xf numFmtId="0" fontId="1" fillId="4" borderId="3" xfId="1" applyFont="1" applyFill="1" applyBorder="1" applyAlignment="1">
      <alignment horizontal="center" wrapText="1"/>
    </xf>
    <xf numFmtId="0" fontId="1" fillId="5" borderId="3" xfId="1" applyFont="1" applyFill="1" applyBorder="1" applyAlignment="1">
      <alignment horizontal="center"/>
    </xf>
    <xf numFmtId="0" fontId="1" fillId="6" borderId="4" xfId="1" applyFont="1" applyFill="1" applyBorder="1" applyAlignment="1">
      <alignment horizontal="center"/>
    </xf>
    <xf numFmtId="0" fontId="1" fillId="9" borderId="4" xfId="1" applyFont="1" applyFill="1" applyBorder="1" applyAlignment="1">
      <alignment horizontal="center"/>
    </xf>
    <xf numFmtId="0" fontId="1" fillId="10" borderId="4" xfId="1" applyFont="1" applyFill="1" applyBorder="1" applyAlignment="1">
      <alignment horizontal="center"/>
    </xf>
    <xf numFmtId="0" fontId="1" fillId="11" borderId="4" xfId="1" applyFont="1" applyFill="1" applyBorder="1" applyAlignment="1">
      <alignment horizontal="center"/>
    </xf>
    <xf numFmtId="0" fontId="1" fillId="7" borderId="4" xfId="1" applyFont="1" applyFill="1" applyBorder="1" applyAlignment="1">
      <alignment horizontal="center"/>
    </xf>
    <xf numFmtId="0" fontId="1" fillId="8" borderId="4" xfId="1" applyFont="1" applyFill="1" applyBorder="1" applyAlignment="1">
      <alignment horizontal="center"/>
    </xf>
    <xf numFmtId="49" fontId="1" fillId="11" borderId="1" xfId="1" applyNumberFormat="1" applyFont="1" applyFill="1" applyBorder="1" applyAlignment="1">
      <alignment horizontal="center"/>
    </xf>
    <xf numFmtId="49" fontId="1" fillId="0" borderId="1" xfId="1" applyNumberFormat="1" applyFont="1" applyBorder="1" applyAlignment="1">
      <alignment horizontal="center"/>
    </xf>
    <xf numFmtId="0" fontId="4" fillId="11" borderId="2" xfId="1" applyFill="1"/>
    <xf numFmtId="49" fontId="1" fillId="8" borderId="1" xfId="1" applyNumberFormat="1" applyFont="1" applyFill="1" applyBorder="1" applyAlignment="1">
      <alignment horizontal="center"/>
    </xf>
    <xf numFmtId="0" fontId="4" fillId="7" borderId="2" xfId="1" applyFill="1"/>
    <xf numFmtId="0" fontId="4" fillId="8" borderId="2" xfId="1" applyFill="1"/>
    <xf numFmtId="0" fontId="4" fillId="8" borderId="2" xfId="1" applyFill="1" applyAlignment="1">
      <alignment horizontal="center"/>
    </xf>
    <xf numFmtId="0" fontId="1" fillId="2" borderId="3" xfId="2" applyFont="1" applyFill="1" applyBorder="1" applyAlignment="1">
      <alignment horizontal="center"/>
    </xf>
    <xf numFmtId="0" fontId="1" fillId="8" borderId="3" xfId="2" applyFont="1" applyFill="1" applyBorder="1" applyAlignment="1">
      <alignment horizontal="center"/>
    </xf>
    <xf numFmtId="0" fontId="4" fillId="0" borderId="2" xfId="2"/>
    <xf numFmtId="0" fontId="1" fillId="3" borderId="3" xfId="2" applyFont="1" applyFill="1" applyBorder="1" applyAlignment="1">
      <alignment horizontal="center"/>
    </xf>
    <xf numFmtId="0" fontId="1" fillId="4" borderId="3" xfId="2" applyFont="1" applyFill="1" applyBorder="1" applyAlignment="1">
      <alignment horizontal="center"/>
    </xf>
    <xf numFmtId="0" fontId="1" fillId="5" borderId="3" xfId="2" applyFont="1" applyFill="1" applyBorder="1" applyAlignment="1">
      <alignment horizontal="center"/>
    </xf>
    <xf numFmtId="0" fontId="1" fillId="6" borderId="4" xfId="2" applyFont="1" applyFill="1" applyBorder="1" applyAlignment="1">
      <alignment horizontal="center"/>
    </xf>
    <xf numFmtId="0" fontId="4" fillId="8" borderId="2" xfId="2" applyFill="1"/>
    <xf numFmtId="49" fontId="1" fillId="7" borderId="1" xfId="1" applyNumberFormat="1" applyFont="1" applyFill="1" applyBorder="1" applyAlignment="1">
      <alignment horizontal="center"/>
    </xf>
    <xf numFmtId="0" fontId="1" fillId="12" borderId="3" xfId="1" applyFont="1" applyFill="1" applyBorder="1" applyAlignment="1">
      <alignment horizontal="center"/>
    </xf>
    <xf numFmtId="0" fontId="1" fillId="12" borderId="4" xfId="1" applyFont="1" applyFill="1" applyBorder="1" applyAlignment="1">
      <alignment horizontal="center"/>
    </xf>
    <xf numFmtId="0" fontId="2" fillId="12" borderId="3" xfId="1" applyFont="1" applyFill="1" applyBorder="1" applyAlignment="1">
      <alignment horizontal="center" wrapText="1"/>
    </xf>
    <xf numFmtId="0" fontId="1" fillId="7" borderId="3" xfId="1" applyFont="1" applyFill="1" applyBorder="1" applyAlignment="1">
      <alignment horizontal="center" wrapText="1"/>
    </xf>
    <xf numFmtId="0" fontId="4" fillId="12" borderId="2" xfId="1" applyFill="1"/>
    <xf numFmtId="0" fontId="1" fillId="4" borderId="3" xfId="0" applyFont="1" applyFill="1" applyBorder="1" applyAlignment="1">
      <alignment horizontal="center" wrapText="1"/>
    </xf>
    <xf numFmtId="0" fontId="10" fillId="0" borderId="5" xfId="4" applyFont="1" applyFill="1" applyBorder="1" applyAlignment="1">
      <alignment wrapText="1"/>
    </xf>
    <xf numFmtId="0" fontId="1" fillId="11" borderId="3" xfId="0" applyFont="1" applyFill="1" applyBorder="1" applyAlignment="1">
      <alignment horizontal="center"/>
    </xf>
    <xf numFmtId="0" fontId="1" fillId="11" borderId="4" xfId="0" applyFont="1" applyFill="1" applyBorder="1" applyAlignment="1">
      <alignment horizontal="center"/>
    </xf>
    <xf numFmtId="0" fontId="0" fillId="11" borderId="0" xfId="0" applyFill="1"/>
    <xf numFmtId="0" fontId="4" fillId="13" borderId="2" xfId="1" applyFill="1"/>
    <xf numFmtId="0" fontId="1" fillId="13" borderId="3" xfId="1" applyFont="1" applyFill="1" applyBorder="1" applyAlignment="1">
      <alignment horizontal="center"/>
    </xf>
    <xf numFmtId="0" fontId="1" fillId="13" borderId="4" xfId="1" applyFont="1" applyFill="1" applyBorder="1" applyAlignment="1">
      <alignment horizontal="center"/>
    </xf>
    <xf numFmtId="0" fontId="1" fillId="3" borderId="3" xfId="1" applyFont="1" applyFill="1" applyBorder="1" applyAlignment="1">
      <alignment horizontal="center" wrapText="1"/>
    </xf>
    <xf numFmtId="0" fontId="4" fillId="0" borderId="2" xfId="1" applyAlignment="1">
      <alignment wrapText="1"/>
    </xf>
    <xf numFmtId="49" fontId="1" fillId="12" borderId="1" xfId="0" applyNumberFormat="1" applyFont="1" applyFill="1" applyBorder="1" applyAlignment="1">
      <alignment horizontal="center"/>
    </xf>
    <xf numFmtId="49" fontId="1" fillId="12" borderId="1" xfId="1" applyNumberFormat="1" applyFont="1" applyFill="1" applyBorder="1" applyAlignment="1">
      <alignment horizontal="center"/>
    </xf>
    <xf numFmtId="0" fontId="10" fillId="0" borderId="5" xfId="5" applyFont="1" applyFill="1" applyBorder="1" applyAlignment="1">
      <alignment wrapText="1"/>
    </xf>
    <xf numFmtId="0" fontId="10" fillId="0" borderId="5" xfId="5" applyFont="1" applyFill="1" applyBorder="1" applyAlignment="1">
      <alignment horizontal="right" wrapText="1"/>
    </xf>
    <xf numFmtId="0" fontId="9" fillId="0" borderId="2" xfId="5"/>
    <xf numFmtId="0" fontId="0" fillId="0" borderId="2" xfId="1" applyFont="1"/>
    <xf numFmtId="0" fontId="0" fillId="0" borderId="2" xfId="1" applyFont="1" applyAlignment="1">
      <alignment horizontal="center"/>
    </xf>
    <xf numFmtId="0" fontId="4" fillId="0" borderId="2" xfId="1" applyAlignment="1">
      <alignment horizontal="center"/>
    </xf>
    <xf numFmtId="0" fontId="1" fillId="8" borderId="1" xfId="0" applyNumberFormat="1" applyFont="1" applyFill="1" applyBorder="1" applyAlignment="1">
      <alignment horizontal="center"/>
    </xf>
    <xf numFmtId="0" fontId="10" fillId="0" borderId="5" xfId="4" applyFont="1" applyFill="1" applyBorder="1" applyAlignment="1">
      <alignment horizontal="right" wrapText="1"/>
    </xf>
    <xf numFmtId="49" fontId="1" fillId="8" borderId="2" xfId="0" applyNumberFormat="1" applyFont="1" applyFill="1" applyBorder="1" applyAlignment="1">
      <alignment horizontal="center"/>
    </xf>
    <xf numFmtId="0" fontId="10" fillId="0" borderId="5" xfId="6" applyFont="1" applyFill="1" applyBorder="1" applyAlignment="1">
      <alignment wrapText="1"/>
    </xf>
    <xf numFmtId="0" fontId="10" fillId="0" borderId="5" xfId="6" applyFont="1" applyFill="1" applyBorder="1" applyAlignment="1">
      <alignment horizontal="right" wrapText="1"/>
    </xf>
    <xf numFmtId="49" fontId="1" fillId="8" borderId="1" xfId="2" applyNumberFormat="1" applyFont="1" applyFill="1" applyBorder="1" applyAlignment="1">
      <alignment horizontal="center"/>
    </xf>
    <xf numFmtId="0" fontId="1" fillId="2" borderId="3" xfId="1" applyFont="1" applyFill="1" applyBorder="1" applyAlignment="1">
      <alignment horizontal="center" wrapText="1"/>
    </xf>
    <xf numFmtId="0" fontId="1" fillId="8" borderId="3" xfId="1" applyFont="1" applyFill="1" applyBorder="1" applyAlignment="1">
      <alignment horizontal="center" wrapText="1"/>
    </xf>
    <xf numFmtId="0" fontId="2" fillId="2" borderId="3" xfId="1" applyFont="1" applyFill="1" applyBorder="1" applyAlignment="1">
      <alignment horizontal="center" wrapText="1"/>
    </xf>
    <xf numFmtId="0" fontId="2" fillId="13" borderId="3" xfId="1" applyFont="1" applyFill="1" applyBorder="1" applyAlignment="1">
      <alignment horizontal="center" wrapText="1"/>
    </xf>
    <xf numFmtId="0" fontId="1" fillId="13" borderId="3" xfId="1" applyFont="1" applyFill="1" applyBorder="1" applyAlignment="1">
      <alignment horizontal="center" wrapText="1"/>
    </xf>
    <xf numFmtId="49" fontId="1" fillId="12" borderId="1" xfId="0" applyNumberFormat="1" applyFont="1" applyFill="1" applyBorder="1" applyAlignment="1">
      <alignment horizontal="center" vertical="center"/>
    </xf>
    <xf numFmtId="0" fontId="0" fillId="0" borderId="2" xfId="1" applyFont="1" applyAlignment="1">
      <alignment horizontal="center" vertical="center"/>
    </xf>
    <xf numFmtId="0" fontId="2" fillId="7" borderId="3" xfId="1" applyFont="1" applyFill="1" applyBorder="1" applyAlignment="1">
      <alignment horizontal="center" wrapText="1"/>
    </xf>
    <xf numFmtId="0" fontId="2" fillId="11" borderId="3" xfId="1" applyFont="1" applyFill="1" applyBorder="1" applyAlignment="1">
      <alignment horizontal="center" wrapText="1"/>
    </xf>
    <xf numFmtId="0" fontId="1" fillId="11" borderId="3" xfId="1" applyFont="1" applyFill="1" applyBorder="1" applyAlignment="1">
      <alignment horizontal="center" wrapText="1"/>
    </xf>
    <xf numFmtId="0" fontId="1" fillId="12" borderId="3" xfId="1" applyFont="1" applyFill="1" applyBorder="1" applyAlignment="1">
      <alignment horizontal="center" wrapText="1"/>
    </xf>
    <xf numFmtId="49" fontId="1" fillId="14" borderId="1" xfId="1" applyNumberFormat="1" applyFont="1" applyFill="1" applyBorder="1" applyAlignment="1">
      <alignment horizontal="center"/>
    </xf>
    <xf numFmtId="0" fontId="1" fillId="14" borderId="1" xfId="1" applyNumberFormat="1" applyFont="1" applyFill="1" applyBorder="1" applyAlignment="1">
      <alignment horizontal="center"/>
    </xf>
    <xf numFmtId="0" fontId="4" fillId="14" borderId="2" xfId="1" applyFill="1"/>
    <xf numFmtId="0" fontId="1" fillId="0" borderId="1" xfId="1" applyNumberFormat="1" applyFont="1" applyBorder="1" applyAlignment="1">
      <alignment horizontal="center"/>
    </xf>
    <xf numFmtId="49" fontId="1" fillId="11" borderId="2" xfId="0" applyNumberFormat="1" applyFont="1" applyFill="1" applyBorder="1" applyAlignment="1">
      <alignment horizontal="center"/>
    </xf>
    <xf numFmtId="0" fontId="1" fillId="11" borderId="1" xfId="0" applyNumberFormat="1" applyFont="1" applyFill="1" applyBorder="1" applyAlignment="1">
      <alignment horizontal="center"/>
    </xf>
    <xf numFmtId="49" fontId="1" fillId="11" borderId="1" xfId="0" applyNumberFormat="1" applyFont="1" applyFill="1" applyBorder="1" applyAlignment="1">
      <alignment horizontal="center"/>
    </xf>
    <xf numFmtId="0" fontId="0" fillId="11" borderId="2" xfId="1" applyFont="1" applyFill="1" applyAlignment="1">
      <alignment horizontal="center" vertical="center"/>
    </xf>
    <xf numFmtId="49" fontId="1" fillId="15" borderId="1" xfId="0" applyNumberFormat="1" applyFont="1" applyFill="1" applyBorder="1" applyAlignment="1">
      <alignment horizontal="center" wrapText="1"/>
    </xf>
    <xf numFmtId="0" fontId="1" fillId="8" borderId="3" xfId="1" applyNumberFormat="1" applyFont="1" applyFill="1" applyBorder="1" applyAlignment="1">
      <alignment horizontal="center" wrapText="1"/>
    </xf>
    <xf numFmtId="0" fontId="1" fillId="8" borderId="3" xfId="1" applyNumberFormat="1" applyFont="1" applyFill="1" applyBorder="1" applyAlignment="1">
      <alignment horizontal="center"/>
    </xf>
    <xf numFmtId="0" fontId="1" fillId="8" borderId="4" xfId="1" applyNumberFormat="1" applyFont="1" applyFill="1" applyBorder="1" applyAlignment="1">
      <alignment horizontal="center"/>
    </xf>
    <xf numFmtId="0" fontId="1" fillId="8" borderId="1" xfId="1" applyNumberFormat="1" applyFont="1" applyFill="1" applyBorder="1" applyAlignment="1">
      <alignment horizontal="center"/>
    </xf>
    <xf numFmtId="0" fontId="4" fillId="8" borderId="2" xfId="1" applyNumberFormat="1" applyFill="1"/>
    <xf numFmtId="49" fontId="1" fillId="16" borderId="1" xfId="1" applyNumberFormat="1" applyFont="1" applyFill="1" applyBorder="1" applyAlignment="1">
      <alignment horizontal="center"/>
    </xf>
    <xf numFmtId="0" fontId="4" fillId="17" borderId="2" xfId="1" applyFill="1"/>
    <xf numFmtId="49" fontId="1" fillId="17" borderId="1" xfId="1" applyNumberFormat="1" applyFont="1" applyFill="1" applyBorder="1" applyAlignment="1">
      <alignment horizontal="center"/>
    </xf>
    <xf numFmtId="0" fontId="1" fillId="17" borderId="1" xfId="1" applyNumberFormat="1" applyFont="1" applyFill="1" applyBorder="1" applyAlignment="1">
      <alignment horizontal="center"/>
    </xf>
    <xf numFmtId="0" fontId="2" fillId="18" borderId="3" xfId="1" applyFont="1" applyFill="1" applyBorder="1" applyAlignment="1">
      <alignment horizontal="center" wrapText="1"/>
    </xf>
    <xf numFmtId="0" fontId="1" fillId="18" borderId="3" xfId="1" applyFont="1" applyFill="1" applyBorder="1" applyAlignment="1">
      <alignment horizontal="center"/>
    </xf>
    <xf numFmtId="0" fontId="10" fillId="12" borderId="5" xfId="7" applyFont="1" applyFill="1" applyBorder="1" applyAlignment="1">
      <alignment wrapText="1"/>
    </xf>
    <xf numFmtId="0" fontId="4" fillId="18" borderId="2" xfId="1" applyFill="1"/>
    <xf numFmtId="0" fontId="1" fillId="18" borderId="4" xfId="1" applyFont="1" applyFill="1" applyBorder="1" applyAlignment="1">
      <alignment horizontal="center"/>
    </xf>
    <xf numFmtId="49" fontId="1" fillId="18" borderId="1" xfId="1" applyNumberFormat="1" applyFont="1" applyFill="1" applyBorder="1" applyAlignment="1">
      <alignment horizontal="center"/>
    </xf>
    <xf numFmtId="0" fontId="10" fillId="0" borderId="5" xfId="4" applyFont="1" applyFill="1" applyBorder="1" applyAlignment="1">
      <alignment horizontal="center" vertical="center" wrapText="1"/>
    </xf>
    <xf numFmtId="0" fontId="0" fillId="11" borderId="0" xfId="0" applyFill="1" applyAlignment="1">
      <alignment horizontal="center"/>
    </xf>
    <xf numFmtId="0" fontId="0" fillId="0" borderId="0" xfId="0" applyAlignment="1">
      <alignment horizontal="center"/>
    </xf>
    <xf numFmtId="0" fontId="2" fillId="19" borderId="3" xfId="1" applyFont="1" applyFill="1" applyBorder="1" applyAlignment="1">
      <alignment horizontal="center" wrapText="1"/>
    </xf>
    <xf numFmtId="0" fontId="1" fillId="19" borderId="3" xfId="1" applyFont="1" applyFill="1" applyBorder="1" applyAlignment="1">
      <alignment horizontal="center"/>
    </xf>
    <xf numFmtId="0" fontId="1" fillId="19" borderId="4" xfId="1" applyFont="1" applyFill="1" applyBorder="1" applyAlignment="1">
      <alignment horizontal="center"/>
    </xf>
    <xf numFmtId="0" fontId="4" fillId="19" borderId="2" xfId="1" applyFill="1"/>
    <xf numFmtId="0" fontId="1" fillId="18" borderId="3" xfId="1" applyFont="1" applyFill="1" applyBorder="1" applyAlignment="1">
      <alignment horizontal="center" wrapText="1"/>
    </xf>
    <xf numFmtId="49" fontId="1" fillId="18" borderId="1" xfId="0" applyNumberFormat="1" applyFont="1" applyFill="1" applyBorder="1" applyAlignment="1">
      <alignment horizontal="center" vertical="center"/>
    </xf>
    <xf numFmtId="0" fontId="0" fillId="19" borderId="2" xfId="1" applyFont="1" applyFill="1"/>
    <xf numFmtId="0" fontId="10" fillId="0" borderId="5" xfId="4" applyFont="1" applyFill="1" applyBorder="1" applyAlignment="1">
      <alignment horizontal="center" wrapText="1"/>
    </xf>
    <xf numFmtId="0" fontId="10" fillId="16" borderId="5" xfId="4" applyFont="1" applyFill="1" applyBorder="1" applyAlignment="1">
      <alignment horizontal="center" wrapText="1"/>
    </xf>
    <xf numFmtId="0" fontId="10" fillId="11" borderId="5" xfId="4" applyFont="1" applyFill="1" applyBorder="1" applyAlignment="1">
      <alignment horizontal="center" wrapText="1"/>
    </xf>
    <xf numFmtId="0" fontId="10" fillId="8" borderId="5" xfId="5" applyFont="1" applyFill="1" applyBorder="1" applyAlignment="1">
      <alignment horizontal="right" wrapText="1"/>
    </xf>
    <xf numFmtId="0" fontId="10" fillId="12" borderId="5" xfId="8" applyFont="1" applyFill="1" applyBorder="1" applyAlignment="1"/>
    <xf numFmtId="0" fontId="0" fillId="12" borderId="2" xfId="1" applyFont="1" applyFill="1"/>
    <xf numFmtId="49" fontId="1" fillId="20" borderId="1" xfId="1" applyNumberFormat="1" applyFont="1" applyFill="1" applyBorder="1" applyAlignment="1">
      <alignment horizontal="center"/>
    </xf>
    <xf numFmtId="0" fontId="10" fillId="0" borderId="5" xfId="7" applyFont="1" applyFill="1" applyBorder="1" applyAlignment="1">
      <alignment wrapText="1"/>
    </xf>
    <xf numFmtId="0" fontId="0" fillId="12" borderId="0" xfId="0" applyFill="1"/>
    <xf numFmtId="0" fontId="10" fillId="0" borderId="5" xfId="7" applyFont="1" applyFill="1" applyBorder="1" applyAlignment="1">
      <alignment horizontal="right" wrapText="1"/>
    </xf>
    <xf numFmtId="0" fontId="0" fillId="17" borderId="2" xfId="1" applyFont="1" applyFill="1"/>
    <xf numFmtId="0" fontId="0" fillId="0" borderId="0" xfId="0" applyFill="1"/>
    <xf numFmtId="0" fontId="4" fillId="7" borderId="2" xfId="1" applyFill="1" applyAlignment="1">
      <alignment horizontal="center"/>
    </xf>
    <xf numFmtId="0" fontId="1" fillId="8" borderId="4" xfId="2" applyFont="1" applyFill="1" applyBorder="1" applyAlignment="1">
      <alignment horizontal="center"/>
    </xf>
    <xf numFmtId="49" fontId="1" fillId="0" borderId="1" xfId="2" applyNumberFormat="1" applyFont="1" applyBorder="1" applyAlignment="1">
      <alignment horizontal="center"/>
    </xf>
    <xf numFmtId="0" fontId="12" fillId="8" borderId="5" xfId="4" applyFont="1" applyFill="1" applyBorder="1" applyAlignment="1">
      <alignment horizontal="center" wrapText="1"/>
    </xf>
    <xf numFmtId="49" fontId="13" fillId="8" borderId="1" xfId="0" applyNumberFormat="1" applyFont="1" applyFill="1" applyBorder="1" applyAlignment="1">
      <alignment horizontal="center"/>
    </xf>
    <xf numFmtId="0" fontId="10" fillId="0" borderId="5" xfId="9" applyFont="1" applyFill="1" applyBorder="1" applyAlignment="1">
      <alignment wrapText="1"/>
    </xf>
    <xf numFmtId="0" fontId="10" fillId="0" borderId="5" xfId="10" applyFont="1" applyFill="1" applyBorder="1" applyAlignment="1"/>
    <xf numFmtId="0" fontId="10" fillId="0" borderId="5" xfId="9" applyFont="1" applyFill="1" applyBorder="1" applyAlignment="1">
      <alignment horizontal="center" wrapText="1"/>
    </xf>
    <xf numFmtId="0" fontId="10" fillId="0" borderId="1" xfId="9" applyFont="1" applyFill="1" applyBorder="1" applyAlignment="1">
      <alignment wrapText="1"/>
    </xf>
    <xf numFmtId="0" fontId="10" fillId="0" borderId="1" xfId="9" applyFont="1" applyFill="1" applyBorder="1" applyAlignment="1">
      <alignment horizontal="center" wrapText="1"/>
    </xf>
    <xf numFmtId="0" fontId="1" fillId="12" borderId="3" xfId="0" applyFont="1" applyFill="1" applyBorder="1" applyAlignment="1">
      <alignment horizontal="center"/>
    </xf>
    <xf numFmtId="0" fontId="1" fillId="12" borderId="4" xfId="0" applyFont="1" applyFill="1" applyBorder="1" applyAlignment="1">
      <alignment horizontal="center"/>
    </xf>
    <xf numFmtId="49" fontId="11" fillId="7" borderId="0" xfId="0" applyNumberFormat="1" applyFont="1" applyFill="1" applyAlignment="1">
      <alignment horizontal="center"/>
    </xf>
    <xf numFmtId="0" fontId="10" fillId="18" borderId="5" xfId="6" applyFont="1" applyFill="1" applyBorder="1" applyAlignment="1">
      <alignment wrapText="1"/>
    </xf>
    <xf numFmtId="0" fontId="10" fillId="18" borderId="5" xfId="6" applyFont="1" applyFill="1" applyBorder="1" applyAlignment="1">
      <alignment horizontal="right" wrapText="1"/>
    </xf>
    <xf numFmtId="49" fontId="1" fillId="18" borderId="1" xfId="2" applyNumberFormat="1" applyFont="1" applyFill="1" applyBorder="1" applyAlignment="1">
      <alignment horizontal="center"/>
    </xf>
    <xf numFmtId="49" fontId="1" fillId="18" borderId="1" xfId="0" applyNumberFormat="1" applyFont="1" applyFill="1" applyBorder="1" applyAlignment="1">
      <alignment horizontal="center"/>
    </xf>
    <xf numFmtId="0" fontId="4" fillId="18" borderId="2" xfId="2" applyFill="1"/>
    <xf numFmtId="0" fontId="15" fillId="0" borderId="6" xfId="0" applyFont="1" applyBorder="1" applyAlignment="1">
      <alignment horizontal="center" vertical="center"/>
    </xf>
    <xf numFmtId="0" fontId="16" fillId="2" borderId="3" xfId="0" applyFont="1" applyFill="1" applyBorder="1" applyAlignment="1">
      <alignment horizontal="center"/>
    </xf>
    <xf numFmtId="0" fontId="16" fillId="6" borderId="4" xfId="0" applyFont="1" applyFill="1" applyBorder="1" applyAlignment="1">
      <alignment horizontal="center"/>
    </xf>
    <xf numFmtId="0" fontId="16" fillId="4" borderId="3" xfId="0" applyFont="1" applyFill="1" applyBorder="1" applyAlignment="1">
      <alignment horizontal="center" wrapText="1"/>
    </xf>
    <xf numFmtId="0" fontId="16" fillId="5" borderId="3" xfId="0" applyFont="1" applyFill="1" applyBorder="1" applyAlignment="1">
      <alignment horizontal="center" wrapText="1"/>
    </xf>
    <xf numFmtId="49" fontId="1" fillId="21" borderId="1" xfId="1" applyNumberFormat="1" applyFont="1" applyFill="1" applyBorder="1" applyAlignment="1">
      <alignment horizontal="center"/>
    </xf>
    <xf numFmtId="0" fontId="10" fillId="11" borderId="5" xfId="11" applyFont="1" applyFill="1" applyBorder="1" applyAlignment="1">
      <alignment horizontal="center" wrapText="1"/>
    </xf>
    <xf numFmtId="0" fontId="1" fillId="7" borderId="3" xfId="2" applyFont="1" applyFill="1" applyBorder="1" applyAlignment="1">
      <alignment horizontal="center"/>
    </xf>
    <xf numFmtId="0" fontId="1" fillId="7" borderId="4" xfId="2" applyFont="1" applyFill="1" applyBorder="1" applyAlignment="1">
      <alignment horizontal="center"/>
    </xf>
    <xf numFmtId="49" fontId="1" fillId="7" borderId="1" xfId="2" applyNumberFormat="1" applyFont="1" applyFill="1" applyBorder="1" applyAlignment="1">
      <alignment horizontal="center"/>
    </xf>
    <xf numFmtId="0" fontId="10" fillId="7" borderId="5" xfId="6" applyFont="1" applyFill="1" applyBorder="1" applyAlignment="1">
      <alignment horizontal="center" wrapText="1"/>
    </xf>
    <xf numFmtId="0" fontId="14" fillId="7" borderId="5" xfId="6" applyFont="1" applyFill="1" applyBorder="1" applyAlignment="1">
      <alignment horizontal="center" wrapText="1"/>
    </xf>
    <xf numFmtId="0" fontId="4" fillId="7" borderId="2" xfId="2" applyFill="1" applyAlignment="1">
      <alignment horizontal="center"/>
    </xf>
    <xf numFmtId="0" fontId="10" fillId="0" borderId="5" xfId="12" applyFont="1" applyFill="1" applyBorder="1" applyAlignment="1">
      <alignment wrapText="1"/>
    </xf>
    <xf numFmtId="0" fontId="10" fillId="0" borderId="5" xfId="12" applyFont="1" applyFill="1" applyBorder="1" applyAlignment="1">
      <alignment horizontal="right" wrapText="1"/>
    </xf>
    <xf numFmtId="49" fontId="1" fillId="7" borderId="1" xfId="0" applyNumberFormat="1" applyFont="1" applyFill="1" applyBorder="1" applyAlignment="1">
      <alignment horizontal="center"/>
    </xf>
    <xf numFmtId="0" fontId="0" fillId="11" borderId="2" xfId="1" applyFont="1" applyFill="1" applyAlignment="1">
      <alignment horizontal="center"/>
    </xf>
    <xf numFmtId="0" fontId="4" fillId="11" borderId="2" xfId="1" applyFill="1" applyAlignment="1">
      <alignment horizontal="center"/>
    </xf>
    <xf numFmtId="49" fontId="17" fillId="22" borderId="1" xfId="0" applyNumberFormat="1" applyFont="1" applyFill="1" applyBorder="1" applyAlignment="1">
      <alignment horizontal="center"/>
    </xf>
    <xf numFmtId="0" fontId="4" fillId="7" borderId="7" xfId="1" applyFill="1" applyBorder="1" applyAlignment="1">
      <alignment horizontal="center"/>
    </xf>
    <xf numFmtId="0" fontId="17" fillId="2" borderId="3" xfId="0" applyFont="1" applyFill="1" applyBorder="1" applyAlignment="1">
      <alignment horizontal="center"/>
    </xf>
    <xf numFmtId="0" fontId="17" fillId="3" borderId="3" xfId="0" applyFont="1" applyFill="1" applyBorder="1" applyAlignment="1">
      <alignment horizontal="center"/>
    </xf>
    <xf numFmtId="0" fontId="17" fillId="4" borderId="3" xfId="0" applyFont="1" applyFill="1" applyBorder="1" applyAlignment="1">
      <alignment horizontal="center"/>
    </xf>
    <xf numFmtId="0" fontId="17" fillId="5" borderId="3" xfId="0" applyFont="1" applyFill="1" applyBorder="1" applyAlignment="1">
      <alignment horizontal="center"/>
    </xf>
    <xf numFmtId="0" fontId="17" fillId="6" borderId="4" xfId="0" applyFont="1" applyFill="1" applyBorder="1" applyAlignment="1">
      <alignment horizontal="center"/>
    </xf>
    <xf numFmtId="0" fontId="18" fillId="0" borderId="2" xfId="1" applyFont="1"/>
    <xf numFmtId="0" fontId="1" fillId="7" borderId="1" xfId="1" applyNumberFormat="1" applyFont="1" applyFill="1" applyBorder="1" applyAlignment="1">
      <alignment horizontal="center"/>
    </xf>
    <xf numFmtId="0" fontId="10" fillId="7" borderId="5" xfId="7" applyFont="1" applyFill="1" applyBorder="1" applyAlignment="1">
      <alignment wrapText="1"/>
    </xf>
    <xf numFmtId="0" fontId="0" fillId="7" borderId="2" xfId="1" applyFont="1" applyFill="1" applyAlignment="1">
      <alignment horizontal="center"/>
    </xf>
    <xf numFmtId="0" fontId="0" fillId="7" borderId="2" xfId="1" applyFont="1" applyFill="1"/>
    <xf numFmtId="49" fontId="17" fillId="7" borderId="1" xfId="0" applyNumberFormat="1" applyFont="1" applyFill="1" applyBorder="1" applyAlignment="1">
      <alignment horizontal="center"/>
    </xf>
    <xf numFmtId="49" fontId="1" fillId="0" borderId="1" xfId="0" applyNumberFormat="1" applyFont="1" applyBorder="1" applyAlignment="1">
      <alignment horizontal="center" wrapText="1"/>
    </xf>
    <xf numFmtId="49" fontId="1" fillId="8" borderId="1" xfId="0" applyNumberFormat="1" applyFont="1" applyFill="1" applyBorder="1" applyAlignment="1">
      <alignment horizontal="center" wrapText="1"/>
    </xf>
    <xf numFmtId="0" fontId="1" fillId="2" borderId="3" xfId="0" applyFont="1" applyFill="1" applyBorder="1" applyAlignment="1">
      <alignment horizontal="center" wrapText="1"/>
    </xf>
    <xf numFmtId="0" fontId="2" fillId="11" borderId="3" xfId="0" applyFont="1" applyFill="1" applyBorder="1" applyAlignment="1">
      <alignment horizontal="center" wrapText="1"/>
    </xf>
    <xf numFmtId="0" fontId="2" fillId="2" borderId="3" xfId="0" applyFont="1" applyFill="1" applyBorder="1" applyAlignment="1">
      <alignment horizontal="center" wrapText="1"/>
    </xf>
    <xf numFmtId="0" fontId="0" fillId="0" borderId="0" xfId="0" applyAlignment="1">
      <alignment wrapText="1"/>
    </xf>
    <xf numFmtId="49" fontId="13" fillId="8" borderId="1" xfId="0" applyNumberFormat="1" applyFont="1" applyFill="1" applyBorder="1" applyAlignment="1">
      <alignment horizontal="center" vertical="center"/>
    </xf>
    <xf numFmtId="0" fontId="20" fillId="12" borderId="0" xfId="0" applyFont="1" applyFill="1"/>
    <xf numFmtId="0" fontId="0" fillId="23" borderId="0" xfId="0" applyFill="1"/>
    <xf numFmtId="0" fontId="0" fillId="24" borderId="0" xfId="0" applyFill="1"/>
    <xf numFmtId="0" fontId="21" fillId="24" borderId="0" xfId="0" applyFont="1" applyFill="1"/>
    <xf numFmtId="0" fontId="0" fillId="25" borderId="0" xfId="0" applyFill="1"/>
    <xf numFmtId="0" fontId="4" fillId="25" borderId="2" xfId="2" applyFill="1"/>
    <xf numFmtId="0" fontId="0" fillId="26" borderId="0" xfId="0" applyFill="1"/>
    <xf numFmtId="0" fontId="0" fillId="15" borderId="0" xfId="0" applyFill="1"/>
    <xf numFmtId="0" fontId="1" fillId="27" borderId="3" xfId="1" applyFont="1" applyFill="1" applyBorder="1" applyAlignment="1">
      <alignment horizontal="center" wrapText="1"/>
    </xf>
    <xf numFmtId="0" fontId="2" fillId="27" borderId="3" xfId="1" applyFont="1" applyFill="1" applyBorder="1" applyAlignment="1">
      <alignment horizontal="center" wrapText="1"/>
    </xf>
    <xf numFmtId="0" fontId="17" fillId="27" borderId="3" xfId="0" applyFont="1" applyFill="1" applyBorder="1" applyAlignment="1">
      <alignment horizontal="center"/>
    </xf>
    <xf numFmtId="49" fontId="1" fillId="22" borderId="1" xfId="0" applyNumberFormat="1" applyFont="1" applyFill="1" applyBorder="1" applyAlignment="1">
      <alignment horizontal="center"/>
    </xf>
    <xf numFmtId="0" fontId="0" fillId="8" borderId="2" xfId="1" applyFont="1" applyFill="1"/>
    <xf numFmtId="0" fontId="1" fillId="24" borderId="3" xfId="0" applyFont="1" applyFill="1" applyBorder="1" applyAlignment="1">
      <alignment horizontal="center"/>
    </xf>
  </cellXfs>
  <cellStyles count="13">
    <cellStyle name="Normal 2" xfId="1"/>
    <cellStyle name="Normal 2 2" xfId="3"/>
    <cellStyle name="Normal 3" xfId="2"/>
    <cellStyle name="Normal_EUtranCellFDD" xfId="11"/>
    <cellStyle name="Normal_EUtranCellFDD_1" xfId="5"/>
    <cellStyle name="Normal_EUtranCellMeasurement" xfId="7"/>
    <cellStyle name="Normal_ICM" xfId="8"/>
    <cellStyle name="Normal_PowerControlUL_1" xfId="6"/>
    <cellStyle name="Normal_PrachFDD" xfId="12"/>
    <cellStyle name="Normal_Sheet1" xfId="4"/>
    <cellStyle name="Normal_Sheet3" xfId="10"/>
    <cellStyle name="Normal_UeEUtranMeasurement" xfId="9"/>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8"/>
  <sheetViews>
    <sheetView workbookViewId="0"/>
  </sheetViews>
  <sheetFormatPr defaultRowHeight="15" x14ac:dyDescent="0.25"/>
  <cols>
    <col min="1" max="1" width="25" customWidth="1"/>
    <col min="2" max="2" width="30" customWidth="1"/>
  </cols>
  <sheetData>
    <row r="1" spans="1:2" x14ac:dyDescent="0.25">
      <c r="A1" s="2" t="s">
        <v>0</v>
      </c>
      <c r="B1" s="2" t="s">
        <v>1</v>
      </c>
    </row>
    <row r="2" spans="1:2" x14ac:dyDescent="0.25">
      <c r="A2" s="2" t="s">
        <v>2</v>
      </c>
      <c r="B2" s="2" t="s">
        <v>3</v>
      </c>
    </row>
    <row r="3" spans="1:2" x14ac:dyDescent="0.25">
      <c r="A3" s="2" t="s">
        <v>4</v>
      </c>
      <c r="B3" s="2" t="s">
        <v>5</v>
      </c>
    </row>
    <row r="4" spans="1:2" x14ac:dyDescent="0.25">
      <c r="A4" s="2" t="s">
        <v>6</v>
      </c>
      <c r="B4" s="2" t="s">
        <v>7</v>
      </c>
    </row>
    <row r="7" spans="1:2" ht="150" customHeight="1" x14ac:dyDescent="0.25">
      <c r="A7" s="2" t="s">
        <v>8</v>
      </c>
      <c r="B7" s="2" t="s">
        <v>9</v>
      </c>
    </row>
    <row r="8" spans="1:2" ht="150" customHeight="1" x14ac:dyDescent="0.25">
      <c r="A8" s="2" t="s">
        <v>10</v>
      </c>
      <c r="B8" s="2"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tint="0.34998626667073579"/>
  </sheetPr>
  <dimension ref="A1:AE22"/>
  <sheetViews>
    <sheetView zoomScale="80" zoomScaleNormal="80" workbookViewId="0">
      <pane xSplit="6" ySplit="5" topLeftCell="G6" activePane="bottomRight" state="frozen"/>
      <selection pane="topRight" activeCell="G1" sqref="G1"/>
      <selection pane="bottomLeft" activeCell="A6" sqref="A6"/>
      <selection pane="bottomRight" activeCell="F15" sqref="F15"/>
    </sheetView>
  </sheetViews>
  <sheetFormatPr defaultRowHeight="15" x14ac:dyDescent="0.25"/>
  <cols>
    <col min="1" max="1" width="11.5703125" customWidth="1"/>
    <col min="2" max="2" width="5.140625" customWidth="1"/>
    <col min="3" max="3" width="13.42578125" style="114" customWidth="1"/>
    <col min="4" max="4" width="13.7109375" style="114" customWidth="1"/>
    <col min="5" max="5" width="20.5703125" style="114" customWidth="1"/>
    <col min="6" max="6" width="26.42578125" customWidth="1"/>
    <col min="7" max="7" width="20" customWidth="1"/>
    <col min="8" max="8" width="20" style="114" customWidth="1"/>
    <col min="9" max="9" width="5.85546875" customWidth="1"/>
    <col min="10" max="10" width="16" customWidth="1"/>
    <col min="11" max="12" width="5.85546875" customWidth="1"/>
    <col min="13" max="17" width="20" customWidth="1"/>
    <col min="18" max="18" width="20" style="12" customWidth="1"/>
    <col min="19" max="25" width="20" customWidth="1"/>
    <col min="26" max="26" width="20" style="12" customWidth="1"/>
    <col min="27" max="31" width="20" customWidth="1"/>
  </cols>
  <sheetData>
    <row r="1" spans="1:31" ht="27.95" customHeight="1" x14ac:dyDescent="0.25">
      <c r="A1" s="4" t="s">
        <v>212</v>
      </c>
      <c r="B1" s="4" t="s">
        <v>213</v>
      </c>
      <c r="C1" s="4" t="s">
        <v>214</v>
      </c>
      <c r="D1" s="4" t="s">
        <v>215</v>
      </c>
      <c r="E1" s="4" t="s">
        <v>235</v>
      </c>
      <c r="F1" s="4" t="s">
        <v>1312</v>
      </c>
      <c r="G1" s="4" t="s">
        <v>216</v>
      </c>
      <c r="H1" s="4" t="s">
        <v>1313</v>
      </c>
      <c r="I1" s="4" t="s">
        <v>1314</v>
      </c>
      <c r="J1" s="4" t="s">
        <v>1315</v>
      </c>
      <c r="K1" s="4" t="s">
        <v>1316</v>
      </c>
      <c r="L1" s="4" t="s">
        <v>1317</v>
      </c>
      <c r="M1" s="4" t="s">
        <v>1318</v>
      </c>
      <c r="N1" s="10" t="s">
        <v>1319</v>
      </c>
      <c r="O1" s="4" t="s">
        <v>1320</v>
      </c>
      <c r="P1" s="4" t="s">
        <v>1321</v>
      </c>
      <c r="Q1" s="4" t="s">
        <v>1322</v>
      </c>
      <c r="R1" s="10" t="s">
        <v>1323</v>
      </c>
      <c r="S1" s="4" t="s">
        <v>1324</v>
      </c>
      <c r="T1" s="4" t="s">
        <v>1325</v>
      </c>
      <c r="U1" s="4" t="s">
        <v>1326</v>
      </c>
      <c r="V1" s="4" t="s">
        <v>1327</v>
      </c>
      <c r="W1" s="4" t="s">
        <v>1328</v>
      </c>
      <c r="X1" s="4" t="s">
        <v>1329</v>
      </c>
      <c r="Y1" s="4" t="s">
        <v>1330</v>
      </c>
      <c r="Z1" s="10" t="s">
        <v>1331</v>
      </c>
      <c r="AA1" s="4" t="s">
        <v>1332</v>
      </c>
      <c r="AB1" s="4" t="s">
        <v>1333</v>
      </c>
      <c r="AC1" s="4" t="s">
        <v>1334</v>
      </c>
      <c r="AD1" s="4" t="s">
        <v>1335</v>
      </c>
      <c r="AE1" s="4" t="s">
        <v>1336</v>
      </c>
    </row>
    <row r="2" spans="1:31" ht="27.95" customHeight="1" x14ac:dyDescent="0.25">
      <c r="A2" s="5" t="s">
        <v>217</v>
      </c>
      <c r="B2" s="5" t="s">
        <v>218</v>
      </c>
      <c r="C2" s="5" t="s">
        <v>219</v>
      </c>
      <c r="D2" s="5" t="s">
        <v>220</v>
      </c>
      <c r="E2" s="5" t="s">
        <v>237</v>
      </c>
      <c r="F2" s="5" t="s">
        <v>1337</v>
      </c>
      <c r="G2" s="5" t="s">
        <v>221</v>
      </c>
      <c r="H2" s="5" t="s">
        <v>1338</v>
      </c>
      <c r="I2" s="5" t="s">
        <v>1339</v>
      </c>
      <c r="J2" s="5" t="s">
        <v>1340</v>
      </c>
      <c r="K2" s="5" t="s">
        <v>1341</v>
      </c>
      <c r="L2" s="5" t="s">
        <v>1342</v>
      </c>
      <c r="M2" s="5" t="s">
        <v>1343</v>
      </c>
      <c r="N2" s="10" t="s">
        <v>1344</v>
      </c>
      <c r="O2" s="5" t="s">
        <v>1345</v>
      </c>
      <c r="P2" s="5" t="s">
        <v>1346</v>
      </c>
      <c r="Q2" s="5" t="s">
        <v>1347</v>
      </c>
      <c r="R2" s="10" t="s">
        <v>1348</v>
      </c>
      <c r="S2" s="5" t="s">
        <v>1349</v>
      </c>
      <c r="T2" s="5" t="s">
        <v>1350</v>
      </c>
      <c r="U2" s="5" t="s">
        <v>1351</v>
      </c>
      <c r="V2" s="5" t="s">
        <v>1352</v>
      </c>
      <c r="W2" s="5" t="s">
        <v>1353</v>
      </c>
      <c r="X2" s="5" t="s">
        <v>1354</v>
      </c>
      <c r="Y2" s="5" t="s">
        <v>1355</v>
      </c>
      <c r="Z2" s="10" t="s">
        <v>1356</v>
      </c>
      <c r="AA2" s="5" t="s">
        <v>1357</v>
      </c>
      <c r="AB2" s="5" t="s">
        <v>1358</v>
      </c>
      <c r="AC2" s="5" t="s">
        <v>1359</v>
      </c>
      <c r="AD2" s="5" t="s">
        <v>1360</v>
      </c>
      <c r="AE2" s="5" t="s">
        <v>1361</v>
      </c>
    </row>
    <row r="3" spans="1:31" ht="33.75" customHeight="1" x14ac:dyDescent="0.25">
      <c r="A3" s="6" t="s">
        <v>222</v>
      </c>
      <c r="B3" s="6" t="s">
        <v>223</v>
      </c>
      <c r="C3" s="6" t="s">
        <v>224</v>
      </c>
      <c r="D3" s="6" t="s">
        <v>225</v>
      </c>
      <c r="E3" s="6" t="s">
        <v>239</v>
      </c>
      <c r="F3" s="6" t="s">
        <v>225</v>
      </c>
      <c r="G3" s="6" t="s">
        <v>226</v>
      </c>
      <c r="H3" s="6" t="s">
        <v>272</v>
      </c>
      <c r="I3" s="6" t="s">
        <v>1362</v>
      </c>
      <c r="J3" s="6" t="s">
        <v>1363</v>
      </c>
      <c r="K3" s="6" t="s">
        <v>1364</v>
      </c>
      <c r="L3" s="6" t="s">
        <v>1365</v>
      </c>
      <c r="M3" s="53" t="s">
        <v>1366</v>
      </c>
      <c r="N3" s="10" t="s">
        <v>1367</v>
      </c>
      <c r="O3" s="6" t="s">
        <v>1368</v>
      </c>
      <c r="P3" s="6" t="s">
        <v>1311</v>
      </c>
      <c r="Q3" s="6" t="s">
        <v>1369</v>
      </c>
      <c r="R3" s="10" t="s">
        <v>1370</v>
      </c>
      <c r="S3" s="6" t="s">
        <v>1371</v>
      </c>
      <c r="T3" s="6" t="s">
        <v>1372</v>
      </c>
      <c r="U3" s="6" t="s">
        <v>1373</v>
      </c>
      <c r="V3" s="6" t="s">
        <v>1372</v>
      </c>
      <c r="W3" s="6" t="s">
        <v>1374</v>
      </c>
      <c r="X3" s="6" t="s">
        <v>1375</v>
      </c>
      <c r="Y3" s="6" t="s">
        <v>244</v>
      </c>
      <c r="Z3" s="10" t="s">
        <v>1376</v>
      </c>
      <c r="AA3" s="6" t="s">
        <v>1376</v>
      </c>
      <c r="AB3" s="6" t="s">
        <v>1377</v>
      </c>
      <c r="AC3" s="6" t="s">
        <v>241</v>
      </c>
      <c r="AD3" s="6" t="s">
        <v>241</v>
      </c>
      <c r="AE3" s="6" t="s">
        <v>244</v>
      </c>
    </row>
    <row r="4" spans="1:31" ht="27.75" customHeight="1" x14ac:dyDescent="0.25">
      <c r="A4" s="7" t="s">
        <v>246</v>
      </c>
      <c r="B4" s="7" t="s">
        <v>227</v>
      </c>
      <c r="C4" s="7" t="s">
        <v>219</v>
      </c>
      <c r="D4" s="7" t="s">
        <v>220</v>
      </c>
      <c r="E4" s="7" t="s">
        <v>234</v>
      </c>
      <c r="F4" s="7" t="s">
        <v>234</v>
      </c>
      <c r="G4" s="7" t="s">
        <v>228</v>
      </c>
      <c r="H4" s="7" t="s">
        <v>1378</v>
      </c>
      <c r="I4" s="7" t="s">
        <v>1379</v>
      </c>
      <c r="J4" s="7" t="s">
        <v>1380</v>
      </c>
      <c r="K4" s="7" t="s">
        <v>1381</v>
      </c>
      <c r="L4" s="7" t="s">
        <v>1382</v>
      </c>
      <c r="M4" s="7" t="s">
        <v>1383</v>
      </c>
      <c r="N4" s="10" t="s">
        <v>1384</v>
      </c>
      <c r="O4" s="7" t="s">
        <v>1385</v>
      </c>
      <c r="P4" s="7" t="s">
        <v>1386</v>
      </c>
      <c r="Q4" s="7" t="s">
        <v>1387</v>
      </c>
      <c r="R4" s="10" t="s">
        <v>1388</v>
      </c>
      <c r="S4" s="7" t="s">
        <v>1389</v>
      </c>
      <c r="T4" s="7" t="s">
        <v>1390</v>
      </c>
      <c r="U4" s="7" t="s">
        <v>1391</v>
      </c>
      <c r="V4" s="7" t="s">
        <v>1392</v>
      </c>
      <c r="W4" s="7" t="s">
        <v>1393</v>
      </c>
      <c r="X4" s="7" t="s">
        <v>1394</v>
      </c>
      <c r="Y4" s="7" t="s">
        <v>1395</v>
      </c>
      <c r="Z4" s="10" t="s">
        <v>1396</v>
      </c>
      <c r="AA4" s="7" t="s">
        <v>1397</v>
      </c>
      <c r="AB4" s="7" t="s">
        <v>1398</v>
      </c>
      <c r="AC4" s="7" t="s">
        <v>1399</v>
      </c>
      <c r="AD4" s="7" t="s">
        <v>1400</v>
      </c>
      <c r="AE4" s="7" t="s">
        <v>1401</v>
      </c>
    </row>
    <row r="5" spans="1:31" ht="27.75" customHeight="1" x14ac:dyDescent="0.25">
      <c r="A5" s="8" t="s">
        <v>229</v>
      </c>
      <c r="B5" s="8" t="s">
        <v>230</v>
      </c>
      <c r="C5" s="8" t="s">
        <v>231</v>
      </c>
      <c r="D5" s="8" t="s">
        <v>231</v>
      </c>
      <c r="E5" s="8" t="s">
        <v>231</v>
      </c>
      <c r="F5" s="8" t="s">
        <v>231</v>
      </c>
      <c r="G5" s="8" t="s">
        <v>232</v>
      </c>
      <c r="H5" s="8" t="s">
        <v>230</v>
      </c>
      <c r="I5" s="8" t="s">
        <v>248</v>
      </c>
      <c r="J5" s="8" t="s">
        <v>248</v>
      </c>
      <c r="K5" s="8" t="s">
        <v>248</v>
      </c>
      <c r="L5" s="8" t="s">
        <v>248</v>
      </c>
      <c r="M5" s="8" t="s">
        <v>230</v>
      </c>
      <c r="N5" s="8" t="s">
        <v>248</v>
      </c>
      <c r="O5" s="8" t="s">
        <v>248</v>
      </c>
      <c r="P5" s="8" t="s">
        <v>248</v>
      </c>
      <c r="Q5" s="8" t="s">
        <v>248</v>
      </c>
      <c r="R5" s="11" t="s">
        <v>248</v>
      </c>
      <c r="S5" s="8" t="s">
        <v>248</v>
      </c>
      <c r="T5" s="8" t="s">
        <v>248</v>
      </c>
      <c r="U5" s="8" t="s">
        <v>248</v>
      </c>
      <c r="V5" s="8" t="s">
        <v>248</v>
      </c>
      <c r="W5" s="8" t="s">
        <v>248</v>
      </c>
      <c r="X5" s="8" t="s">
        <v>248</v>
      </c>
      <c r="Y5" s="8" t="s">
        <v>248</v>
      </c>
      <c r="Z5" s="11" t="s">
        <v>248</v>
      </c>
      <c r="AA5" s="8" t="s">
        <v>248</v>
      </c>
      <c r="AB5" s="8" t="s">
        <v>248</v>
      </c>
      <c r="AC5" s="8" t="s">
        <v>248</v>
      </c>
      <c r="AD5" s="8" t="s">
        <v>248</v>
      </c>
      <c r="AE5" s="8" t="s">
        <v>233</v>
      </c>
    </row>
    <row r="6" spans="1:31" s="19" customFormat="1" x14ac:dyDescent="0.25">
      <c r="A6" s="33" t="s">
        <v>1429</v>
      </c>
      <c r="B6" s="33"/>
      <c r="C6" s="33" t="s">
        <v>1944</v>
      </c>
      <c r="D6" s="102" t="s">
        <v>2007</v>
      </c>
      <c r="E6" s="33" t="s">
        <v>2008</v>
      </c>
      <c r="F6" s="91">
        <v>10</v>
      </c>
      <c r="G6" s="33" t="s">
        <v>2289</v>
      </c>
      <c r="H6" s="33" t="s">
        <v>260</v>
      </c>
      <c r="I6" s="33" t="s">
        <v>250</v>
      </c>
      <c r="J6" s="33" t="s">
        <v>250</v>
      </c>
      <c r="K6" s="33" t="s">
        <v>249</v>
      </c>
      <c r="L6" s="33" t="s">
        <v>250</v>
      </c>
      <c r="M6" s="33" t="s">
        <v>250</v>
      </c>
      <c r="N6" s="32" t="s">
        <v>2290</v>
      </c>
      <c r="O6" s="33" t="s">
        <v>1402</v>
      </c>
      <c r="P6" s="33" t="s">
        <v>1403</v>
      </c>
      <c r="Q6" s="33" t="s">
        <v>1404</v>
      </c>
      <c r="R6" s="33" t="s">
        <v>250</v>
      </c>
      <c r="S6" s="33" t="s">
        <v>262</v>
      </c>
      <c r="T6" s="33" t="s">
        <v>259</v>
      </c>
      <c r="U6" s="33" t="s">
        <v>250</v>
      </c>
      <c r="V6" s="33" t="s">
        <v>259</v>
      </c>
      <c r="W6" s="33" t="s">
        <v>256</v>
      </c>
      <c r="X6" s="33" t="s">
        <v>249</v>
      </c>
      <c r="Y6" s="33" t="s">
        <v>250</v>
      </c>
      <c r="Z6" s="33" t="s">
        <v>257</v>
      </c>
      <c r="AA6" s="33" t="s">
        <v>257</v>
      </c>
      <c r="AB6" s="33" t="s">
        <v>250</v>
      </c>
      <c r="AC6" s="33" t="s">
        <v>250</v>
      </c>
      <c r="AD6" s="33" t="s">
        <v>250</v>
      </c>
      <c r="AE6" s="33" t="s">
        <v>250</v>
      </c>
    </row>
    <row r="7" spans="1:31" s="19" customFormat="1" x14ac:dyDescent="0.25">
      <c r="A7" s="33" t="s">
        <v>1429</v>
      </c>
      <c r="B7" s="33"/>
      <c r="C7" s="33" t="s">
        <v>1944</v>
      </c>
      <c r="D7" s="102" t="s">
        <v>2007</v>
      </c>
      <c r="E7" s="33" t="s">
        <v>2008</v>
      </c>
      <c r="F7" s="91">
        <v>20</v>
      </c>
      <c r="G7" s="33" t="s">
        <v>2291</v>
      </c>
      <c r="H7" s="33" t="s">
        <v>2162</v>
      </c>
      <c r="I7" s="33" t="s">
        <v>249</v>
      </c>
      <c r="J7" s="33" t="s">
        <v>250</v>
      </c>
      <c r="K7" s="33" t="s">
        <v>249</v>
      </c>
      <c r="L7" s="33" t="s">
        <v>250</v>
      </c>
      <c r="M7" s="33" t="s">
        <v>249</v>
      </c>
      <c r="N7" s="32" t="s">
        <v>2292</v>
      </c>
      <c r="O7" s="33" t="s">
        <v>1402</v>
      </c>
      <c r="P7" s="33" t="s">
        <v>1403</v>
      </c>
      <c r="Q7" s="33" t="s">
        <v>1404</v>
      </c>
      <c r="R7" s="33" t="s">
        <v>250</v>
      </c>
      <c r="S7" s="33" t="s">
        <v>262</v>
      </c>
      <c r="T7" s="33" t="s">
        <v>259</v>
      </c>
      <c r="U7" s="33" t="s">
        <v>250</v>
      </c>
      <c r="V7" s="33" t="s">
        <v>259</v>
      </c>
      <c r="W7" s="33" t="s">
        <v>256</v>
      </c>
      <c r="X7" s="33" t="s">
        <v>249</v>
      </c>
      <c r="Y7" s="33" t="s">
        <v>250</v>
      </c>
      <c r="Z7" s="33" t="s">
        <v>257</v>
      </c>
      <c r="AA7" s="33" t="s">
        <v>257</v>
      </c>
      <c r="AB7" s="33" t="s">
        <v>250</v>
      </c>
      <c r="AC7" s="33" t="s">
        <v>250</v>
      </c>
      <c r="AD7" s="33" t="s">
        <v>250</v>
      </c>
      <c r="AE7" s="33" t="s">
        <v>250</v>
      </c>
    </row>
    <row r="8" spans="1:31" x14ac:dyDescent="0.25">
      <c r="A8" s="73" t="s">
        <v>1455</v>
      </c>
      <c r="C8" s="122">
        <v>10002</v>
      </c>
      <c r="D8" s="123">
        <v>2475</v>
      </c>
      <c r="E8" s="122">
        <v>350121</v>
      </c>
      <c r="F8" s="71">
        <v>73</v>
      </c>
      <c r="G8" s="9"/>
      <c r="H8" s="9" t="s">
        <v>335</v>
      </c>
      <c r="I8" s="9" t="s">
        <v>255</v>
      </c>
      <c r="J8" s="9" t="s">
        <v>250</v>
      </c>
      <c r="K8" s="9" t="s">
        <v>249</v>
      </c>
      <c r="L8" s="9" t="s">
        <v>250</v>
      </c>
      <c r="M8" s="9" t="s">
        <v>257</v>
      </c>
      <c r="N8" s="9" t="s">
        <v>333</v>
      </c>
      <c r="O8" s="9" t="s">
        <v>1402</v>
      </c>
      <c r="P8" s="9" t="s">
        <v>1403</v>
      </c>
      <c r="Q8" s="9" t="s">
        <v>1404</v>
      </c>
      <c r="R8" s="9" t="s">
        <v>250</v>
      </c>
      <c r="S8" s="9" t="s">
        <v>262</v>
      </c>
      <c r="T8" s="9" t="s">
        <v>259</v>
      </c>
      <c r="U8" s="9" t="s">
        <v>261</v>
      </c>
      <c r="V8" s="9" t="s">
        <v>259</v>
      </c>
      <c r="W8" s="9" t="s">
        <v>256</v>
      </c>
      <c r="X8" s="9" t="s">
        <v>257</v>
      </c>
      <c r="Y8" s="9" t="s">
        <v>250</v>
      </c>
      <c r="Z8" s="9" t="s">
        <v>257</v>
      </c>
      <c r="AA8" s="9" t="s">
        <v>257</v>
      </c>
      <c r="AB8" s="9" t="s">
        <v>250</v>
      </c>
      <c r="AC8" s="9" t="s">
        <v>250</v>
      </c>
      <c r="AD8" s="9" t="s">
        <v>250</v>
      </c>
      <c r="AE8" s="9" t="s">
        <v>250</v>
      </c>
    </row>
    <row r="9" spans="1:31" x14ac:dyDescent="0.25">
      <c r="A9" s="73" t="s">
        <v>1455</v>
      </c>
      <c r="C9" s="122">
        <v>10002</v>
      </c>
      <c r="D9" s="123">
        <v>2475</v>
      </c>
      <c r="E9" s="122">
        <v>350121</v>
      </c>
      <c r="F9" s="71">
        <v>74</v>
      </c>
      <c r="G9" s="9"/>
      <c r="H9" s="9" t="s">
        <v>2011</v>
      </c>
      <c r="I9" s="9" t="s">
        <v>255</v>
      </c>
      <c r="J9" s="9" t="s">
        <v>250</v>
      </c>
      <c r="K9" s="9" t="s">
        <v>249</v>
      </c>
      <c r="L9" s="9" t="s">
        <v>250</v>
      </c>
      <c r="M9" s="9" t="s">
        <v>257</v>
      </c>
      <c r="N9" s="9" t="s">
        <v>333</v>
      </c>
      <c r="O9" s="9" t="s">
        <v>1402</v>
      </c>
      <c r="P9" s="9" t="s">
        <v>1403</v>
      </c>
      <c r="Q9" s="9" t="s">
        <v>1404</v>
      </c>
      <c r="R9" s="9" t="s">
        <v>250</v>
      </c>
      <c r="S9" s="9" t="s">
        <v>262</v>
      </c>
      <c r="T9" s="9" t="s">
        <v>259</v>
      </c>
      <c r="U9" s="9" t="s">
        <v>261</v>
      </c>
      <c r="V9" s="9" t="s">
        <v>259</v>
      </c>
      <c r="W9" s="9" t="s">
        <v>256</v>
      </c>
      <c r="X9" s="9" t="s">
        <v>257</v>
      </c>
      <c r="Y9" s="9" t="s">
        <v>250</v>
      </c>
      <c r="Z9" s="9" t="s">
        <v>257</v>
      </c>
      <c r="AA9" s="9" t="s">
        <v>257</v>
      </c>
      <c r="AB9" s="9" t="s">
        <v>250</v>
      </c>
      <c r="AC9" s="9" t="s">
        <v>250</v>
      </c>
      <c r="AD9" s="9" t="s">
        <v>250</v>
      </c>
      <c r="AE9" s="9" t="s">
        <v>250</v>
      </c>
    </row>
    <row r="10" spans="1:31" x14ac:dyDescent="0.25">
      <c r="A10" s="73" t="s">
        <v>1455</v>
      </c>
      <c r="C10" s="122">
        <v>10002</v>
      </c>
      <c r="D10" s="123">
        <v>2475</v>
      </c>
      <c r="E10" s="122">
        <v>350121</v>
      </c>
      <c r="F10" s="71">
        <v>75</v>
      </c>
      <c r="G10" s="9"/>
      <c r="H10" s="9" t="s">
        <v>2012</v>
      </c>
      <c r="I10" s="9" t="s">
        <v>255</v>
      </c>
      <c r="J10" s="9" t="s">
        <v>250</v>
      </c>
      <c r="K10" s="9" t="s">
        <v>249</v>
      </c>
      <c r="L10" s="9" t="s">
        <v>250</v>
      </c>
      <c r="M10" s="9" t="s">
        <v>257</v>
      </c>
      <c r="N10" s="9" t="s">
        <v>333</v>
      </c>
      <c r="O10" s="9" t="s">
        <v>1402</v>
      </c>
      <c r="P10" s="9" t="s">
        <v>1403</v>
      </c>
      <c r="Q10" s="9" t="s">
        <v>1404</v>
      </c>
      <c r="R10" s="9" t="s">
        <v>250</v>
      </c>
      <c r="S10" s="9" t="s">
        <v>262</v>
      </c>
      <c r="T10" s="9" t="s">
        <v>259</v>
      </c>
      <c r="U10" s="9" t="s">
        <v>261</v>
      </c>
      <c r="V10" s="9" t="s">
        <v>259</v>
      </c>
      <c r="W10" s="9" t="s">
        <v>256</v>
      </c>
      <c r="X10" s="9" t="s">
        <v>257</v>
      </c>
      <c r="Y10" s="9" t="s">
        <v>250</v>
      </c>
      <c r="Z10" s="9" t="s">
        <v>257</v>
      </c>
      <c r="AA10" s="9" t="s">
        <v>257</v>
      </c>
      <c r="AB10" s="9" t="s">
        <v>250</v>
      </c>
      <c r="AC10" s="9" t="s">
        <v>250</v>
      </c>
      <c r="AD10" s="9" t="s">
        <v>250</v>
      </c>
      <c r="AE10" s="9" t="s">
        <v>250</v>
      </c>
    </row>
    <row r="11" spans="1:31" x14ac:dyDescent="0.25">
      <c r="A11" s="73" t="s">
        <v>1455</v>
      </c>
      <c r="C11" s="122">
        <v>10002</v>
      </c>
      <c r="D11" s="123">
        <v>2475</v>
      </c>
      <c r="E11" s="122">
        <v>350121</v>
      </c>
      <c r="F11" s="71">
        <v>410</v>
      </c>
      <c r="G11" s="9"/>
      <c r="H11" s="9" t="s">
        <v>1406</v>
      </c>
      <c r="I11" s="9" t="s">
        <v>250</v>
      </c>
      <c r="J11" s="9" t="s">
        <v>250</v>
      </c>
      <c r="K11" s="9" t="s">
        <v>249</v>
      </c>
      <c r="L11" s="9" t="s">
        <v>250</v>
      </c>
      <c r="M11" s="9" t="s">
        <v>250</v>
      </c>
      <c r="N11" s="9" t="s">
        <v>1407</v>
      </c>
      <c r="O11" s="9" t="s">
        <v>1402</v>
      </c>
      <c r="P11" s="9" t="s">
        <v>1403</v>
      </c>
      <c r="Q11" s="9" t="s">
        <v>1404</v>
      </c>
      <c r="R11" s="9" t="s">
        <v>250</v>
      </c>
      <c r="S11" s="9" t="s">
        <v>262</v>
      </c>
      <c r="T11" s="9" t="s">
        <v>259</v>
      </c>
      <c r="U11" s="9" t="s">
        <v>250</v>
      </c>
      <c r="V11" s="9" t="s">
        <v>259</v>
      </c>
      <c r="W11" s="9" t="s">
        <v>256</v>
      </c>
      <c r="X11" s="9" t="s">
        <v>249</v>
      </c>
      <c r="Y11" s="9" t="s">
        <v>250</v>
      </c>
      <c r="Z11" s="9" t="s">
        <v>257</v>
      </c>
      <c r="AA11" s="9" t="s">
        <v>257</v>
      </c>
      <c r="AB11" s="9" t="s">
        <v>250</v>
      </c>
      <c r="AC11" s="9" t="s">
        <v>250</v>
      </c>
      <c r="AD11" s="9" t="s">
        <v>250</v>
      </c>
      <c r="AE11" s="9" t="s">
        <v>250</v>
      </c>
    </row>
    <row r="12" spans="1:31" x14ac:dyDescent="0.25">
      <c r="A12" s="73" t="s">
        <v>1455</v>
      </c>
      <c r="C12" s="122">
        <v>10002</v>
      </c>
      <c r="D12" s="123">
        <v>2475</v>
      </c>
      <c r="E12" s="122">
        <v>350121</v>
      </c>
      <c r="F12" s="71">
        <v>420</v>
      </c>
      <c r="G12" s="9"/>
      <c r="H12" s="9" t="s">
        <v>382</v>
      </c>
      <c r="I12" s="9" t="s">
        <v>249</v>
      </c>
      <c r="J12" s="9" t="s">
        <v>250</v>
      </c>
      <c r="K12" s="9" t="s">
        <v>249</v>
      </c>
      <c r="L12" s="9" t="s">
        <v>250</v>
      </c>
      <c r="M12" s="9" t="s">
        <v>249</v>
      </c>
      <c r="N12" s="9" t="s">
        <v>333</v>
      </c>
      <c r="O12" s="9" t="s">
        <v>1402</v>
      </c>
      <c r="P12" s="9" t="s">
        <v>1403</v>
      </c>
      <c r="Q12" s="9" t="s">
        <v>1404</v>
      </c>
      <c r="R12" s="9" t="s">
        <v>250</v>
      </c>
      <c r="S12" s="9" t="s">
        <v>262</v>
      </c>
      <c r="T12" s="9" t="s">
        <v>259</v>
      </c>
      <c r="U12" s="9" t="s">
        <v>250</v>
      </c>
      <c r="V12" s="9" t="s">
        <v>259</v>
      </c>
      <c r="W12" s="9" t="s">
        <v>256</v>
      </c>
      <c r="X12" s="9" t="s">
        <v>249</v>
      </c>
      <c r="Y12" s="9" t="s">
        <v>250</v>
      </c>
      <c r="Z12" s="9" t="s">
        <v>257</v>
      </c>
      <c r="AA12" s="9" t="s">
        <v>257</v>
      </c>
      <c r="AB12" s="9" t="s">
        <v>250</v>
      </c>
      <c r="AC12" s="9" t="s">
        <v>250</v>
      </c>
      <c r="AD12" s="9" t="s">
        <v>250</v>
      </c>
      <c r="AE12" s="9" t="s">
        <v>250</v>
      </c>
    </row>
    <row r="13" spans="1:31" ht="15.75" customHeight="1" x14ac:dyDescent="0.25">
      <c r="A13" s="73" t="s">
        <v>1455</v>
      </c>
      <c r="C13" s="122">
        <v>10002</v>
      </c>
      <c r="D13" s="123">
        <v>2475</v>
      </c>
      <c r="E13" s="122">
        <v>350121</v>
      </c>
      <c r="F13" s="71">
        <v>730</v>
      </c>
      <c r="G13" s="9"/>
      <c r="H13" s="9" t="s">
        <v>1408</v>
      </c>
      <c r="I13" s="9" t="s">
        <v>255</v>
      </c>
      <c r="J13" s="9" t="s">
        <v>250</v>
      </c>
      <c r="K13" s="9" t="s">
        <v>249</v>
      </c>
      <c r="L13" s="9" t="s">
        <v>250</v>
      </c>
      <c r="M13" s="9" t="s">
        <v>259</v>
      </c>
      <c r="N13" s="9" t="s">
        <v>1405</v>
      </c>
      <c r="O13" s="9" t="s">
        <v>1402</v>
      </c>
      <c r="P13" s="9" t="s">
        <v>333</v>
      </c>
      <c r="Q13" s="9" t="s">
        <v>1404</v>
      </c>
      <c r="R13" s="9" t="s">
        <v>250</v>
      </c>
      <c r="S13" s="9" t="s">
        <v>262</v>
      </c>
      <c r="T13" s="9" t="s">
        <v>259</v>
      </c>
      <c r="U13" s="9" t="s">
        <v>261</v>
      </c>
      <c r="V13" s="9" t="s">
        <v>259</v>
      </c>
      <c r="W13" s="9" t="s">
        <v>256</v>
      </c>
      <c r="X13" s="9" t="s">
        <v>257</v>
      </c>
      <c r="Y13" s="9" t="s">
        <v>250</v>
      </c>
      <c r="Z13" s="9" t="s">
        <v>257</v>
      </c>
      <c r="AA13" s="9" t="s">
        <v>257</v>
      </c>
      <c r="AB13" s="9" t="s">
        <v>250</v>
      </c>
      <c r="AC13" s="9" t="s">
        <v>250</v>
      </c>
      <c r="AD13" s="9" t="s">
        <v>250</v>
      </c>
      <c r="AE13" s="9" t="s">
        <v>250</v>
      </c>
    </row>
    <row r="14" spans="1:31" x14ac:dyDescent="0.25">
      <c r="A14" s="73" t="s">
        <v>1455</v>
      </c>
      <c r="C14" s="122">
        <v>10002</v>
      </c>
      <c r="D14" s="123">
        <v>2475</v>
      </c>
      <c r="E14" s="122">
        <v>350121</v>
      </c>
      <c r="F14" s="71">
        <v>740</v>
      </c>
      <c r="G14" s="9"/>
      <c r="H14" s="9" t="s">
        <v>2013</v>
      </c>
      <c r="I14" s="9" t="s">
        <v>255</v>
      </c>
      <c r="J14" s="9" t="s">
        <v>250</v>
      </c>
      <c r="K14" s="9" t="s">
        <v>249</v>
      </c>
      <c r="L14" s="9" t="s">
        <v>250</v>
      </c>
      <c r="M14" s="9" t="s">
        <v>259</v>
      </c>
      <c r="N14" s="9" t="s">
        <v>2014</v>
      </c>
      <c r="O14" s="9" t="s">
        <v>1402</v>
      </c>
      <c r="P14" s="9" t="s">
        <v>2015</v>
      </c>
      <c r="Q14" s="9" t="s">
        <v>1404</v>
      </c>
      <c r="R14" s="9" t="s">
        <v>250</v>
      </c>
      <c r="S14" s="9" t="s">
        <v>262</v>
      </c>
      <c r="T14" s="9" t="s">
        <v>259</v>
      </c>
      <c r="U14" s="9" t="s">
        <v>261</v>
      </c>
      <c r="V14" s="9" t="s">
        <v>259</v>
      </c>
      <c r="W14" s="9" t="s">
        <v>256</v>
      </c>
      <c r="X14" s="9" t="s">
        <v>257</v>
      </c>
      <c r="Y14" s="9" t="s">
        <v>250</v>
      </c>
      <c r="Z14" s="9" t="s">
        <v>257</v>
      </c>
      <c r="AA14" s="9" t="s">
        <v>257</v>
      </c>
      <c r="AB14" s="9" t="s">
        <v>250</v>
      </c>
      <c r="AC14" s="9" t="s">
        <v>250</v>
      </c>
      <c r="AD14" s="9" t="s">
        <v>250</v>
      </c>
      <c r="AE14" s="9" t="s">
        <v>250</v>
      </c>
    </row>
    <row r="15" spans="1:31" x14ac:dyDescent="0.25">
      <c r="A15" s="73" t="s">
        <v>1455</v>
      </c>
      <c r="C15" s="122">
        <v>10002</v>
      </c>
      <c r="D15" s="123">
        <v>2475</v>
      </c>
      <c r="E15" s="122">
        <v>350121</v>
      </c>
      <c r="F15" s="71">
        <v>750</v>
      </c>
      <c r="G15" s="9"/>
      <c r="H15" s="9" t="s">
        <v>2016</v>
      </c>
      <c r="I15" s="9" t="s">
        <v>255</v>
      </c>
      <c r="J15" s="9" t="s">
        <v>250</v>
      </c>
      <c r="K15" s="9" t="s">
        <v>249</v>
      </c>
      <c r="L15" s="9" t="s">
        <v>250</v>
      </c>
      <c r="M15" s="9" t="s">
        <v>259</v>
      </c>
      <c r="N15" s="9" t="s">
        <v>2014</v>
      </c>
      <c r="O15" s="9" t="s">
        <v>1402</v>
      </c>
      <c r="P15" s="9" t="s">
        <v>2015</v>
      </c>
      <c r="Q15" s="9" t="s">
        <v>1404</v>
      </c>
      <c r="R15" s="9" t="s">
        <v>250</v>
      </c>
      <c r="S15" s="9" t="s">
        <v>262</v>
      </c>
      <c r="T15" s="9" t="s">
        <v>259</v>
      </c>
      <c r="U15" s="9" t="s">
        <v>261</v>
      </c>
      <c r="V15" s="9" t="s">
        <v>259</v>
      </c>
      <c r="W15" s="9" t="s">
        <v>256</v>
      </c>
      <c r="X15" s="9" t="s">
        <v>257</v>
      </c>
      <c r="Y15" s="9" t="s">
        <v>250</v>
      </c>
      <c r="Z15" s="9" t="s">
        <v>257</v>
      </c>
      <c r="AA15" s="9" t="s">
        <v>257</v>
      </c>
      <c r="AB15" s="9" t="s">
        <v>250</v>
      </c>
      <c r="AC15" s="9" t="s">
        <v>250</v>
      </c>
      <c r="AD15" s="9" t="s">
        <v>250</v>
      </c>
      <c r="AE15" s="9" t="s">
        <v>250</v>
      </c>
    </row>
    <row r="16" spans="1:31" x14ac:dyDescent="0.25">
      <c r="A16" s="73" t="s">
        <v>1455</v>
      </c>
      <c r="C16" s="122">
        <v>10002</v>
      </c>
      <c r="D16" s="123">
        <v>2475</v>
      </c>
      <c r="E16" s="122">
        <v>350121</v>
      </c>
      <c r="F16" s="71">
        <v>5010</v>
      </c>
      <c r="G16" s="9"/>
      <c r="H16" s="9" t="s">
        <v>2017</v>
      </c>
      <c r="I16" s="9" t="s">
        <v>250</v>
      </c>
      <c r="J16" s="9" t="s">
        <v>250</v>
      </c>
      <c r="K16" s="9" t="s">
        <v>249</v>
      </c>
      <c r="L16" s="9" t="s">
        <v>250</v>
      </c>
      <c r="M16" s="9" t="s">
        <v>250</v>
      </c>
      <c r="N16" s="9" t="s">
        <v>2018</v>
      </c>
      <c r="O16" s="9" t="s">
        <v>1402</v>
      </c>
      <c r="P16" s="9" t="s">
        <v>1403</v>
      </c>
      <c r="Q16" s="9" t="s">
        <v>1404</v>
      </c>
      <c r="R16" s="9" t="s">
        <v>250</v>
      </c>
      <c r="S16" s="9" t="s">
        <v>262</v>
      </c>
      <c r="T16" s="9" t="s">
        <v>259</v>
      </c>
      <c r="U16" s="9" t="s">
        <v>250</v>
      </c>
      <c r="V16" s="9" t="s">
        <v>259</v>
      </c>
      <c r="W16" s="9" t="s">
        <v>256</v>
      </c>
      <c r="X16" s="9" t="s">
        <v>249</v>
      </c>
      <c r="Y16" s="9" t="s">
        <v>250</v>
      </c>
      <c r="Z16" s="9" t="s">
        <v>257</v>
      </c>
      <c r="AA16" s="9" t="s">
        <v>257</v>
      </c>
      <c r="AB16" s="9" t="s">
        <v>250</v>
      </c>
      <c r="AC16" s="9" t="s">
        <v>250</v>
      </c>
      <c r="AD16" s="9" t="s">
        <v>250</v>
      </c>
      <c r="AE16" s="9" t="s">
        <v>250</v>
      </c>
    </row>
    <row r="17" spans="1:31" x14ac:dyDescent="0.25">
      <c r="A17" s="73" t="s">
        <v>1455</v>
      </c>
      <c r="C17" s="122">
        <v>10002</v>
      </c>
      <c r="D17" s="123">
        <v>2475</v>
      </c>
      <c r="E17" s="122">
        <v>350121</v>
      </c>
      <c r="F17" s="71">
        <v>5020</v>
      </c>
      <c r="G17" s="9"/>
      <c r="H17" s="9" t="s">
        <v>2019</v>
      </c>
      <c r="I17" s="9" t="s">
        <v>249</v>
      </c>
      <c r="J17" s="9" t="s">
        <v>250</v>
      </c>
      <c r="K17" s="9" t="s">
        <v>249</v>
      </c>
      <c r="L17" s="9" t="s">
        <v>250</v>
      </c>
      <c r="M17" s="9" t="s">
        <v>249</v>
      </c>
      <c r="N17" s="9" t="s">
        <v>1403</v>
      </c>
      <c r="O17" s="9" t="s">
        <v>1402</v>
      </c>
      <c r="P17" s="9" t="s">
        <v>1403</v>
      </c>
      <c r="Q17" s="9" t="s">
        <v>1404</v>
      </c>
      <c r="R17" s="9" t="s">
        <v>250</v>
      </c>
      <c r="S17" s="9" t="s">
        <v>262</v>
      </c>
      <c r="T17" s="9" t="s">
        <v>259</v>
      </c>
      <c r="U17" s="9" t="s">
        <v>250</v>
      </c>
      <c r="V17" s="9" t="s">
        <v>259</v>
      </c>
      <c r="W17" s="9" t="s">
        <v>256</v>
      </c>
      <c r="X17" s="9" t="s">
        <v>249</v>
      </c>
      <c r="Y17" s="9" t="s">
        <v>250</v>
      </c>
      <c r="Z17" s="9" t="s">
        <v>257</v>
      </c>
      <c r="AA17" s="9" t="s">
        <v>257</v>
      </c>
      <c r="AB17" s="9" t="s">
        <v>250</v>
      </c>
      <c r="AC17" s="9" t="s">
        <v>250</v>
      </c>
      <c r="AD17" s="9" t="s">
        <v>250</v>
      </c>
      <c r="AE17" s="9" t="s">
        <v>250</v>
      </c>
    </row>
    <row r="18" spans="1:31" s="57" customFormat="1" x14ac:dyDescent="0.25">
      <c r="A18" s="92" t="s">
        <v>1455</v>
      </c>
      <c r="C18" s="124">
        <v>10002</v>
      </c>
      <c r="D18" s="123">
        <v>2475</v>
      </c>
      <c r="E18" s="124">
        <v>350121</v>
      </c>
      <c r="F18" s="93">
        <v>5030</v>
      </c>
      <c r="H18" s="113">
        <v>5030</v>
      </c>
      <c r="I18" s="1" t="s">
        <v>261</v>
      </c>
      <c r="J18" s="1" t="s">
        <v>250</v>
      </c>
      <c r="K18" s="1" t="s">
        <v>249</v>
      </c>
      <c r="L18" s="1" t="s">
        <v>250</v>
      </c>
      <c r="M18" s="1" t="s">
        <v>249</v>
      </c>
      <c r="N18" s="1" t="s">
        <v>2285</v>
      </c>
      <c r="O18" s="1" t="s">
        <v>2286</v>
      </c>
      <c r="P18" s="1" t="s">
        <v>1403</v>
      </c>
      <c r="Q18" s="1" t="s">
        <v>1404</v>
      </c>
      <c r="R18" s="1" t="s">
        <v>250</v>
      </c>
      <c r="S18" s="1" t="s">
        <v>262</v>
      </c>
      <c r="T18" s="1" t="s">
        <v>259</v>
      </c>
      <c r="U18" s="1" t="s">
        <v>250</v>
      </c>
      <c r="V18" s="1" t="s">
        <v>259</v>
      </c>
      <c r="W18" s="1" t="s">
        <v>256</v>
      </c>
      <c r="X18" s="1" t="s">
        <v>249</v>
      </c>
      <c r="Y18" s="1" t="s">
        <v>250</v>
      </c>
      <c r="Z18" s="1" t="s">
        <v>257</v>
      </c>
      <c r="AA18" s="1" t="s">
        <v>257</v>
      </c>
      <c r="AB18" s="1" t="s">
        <v>250</v>
      </c>
      <c r="AC18" s="1" t="s">
        <v>250</v>
      </c>
      <c r="AD18" s="1" t="s">
        <v>250</v>
      </c>
      <c r="AE18" s="1" t="s">
        <v>250</v>
      </c>
    </row>
    <row r="19" spans="1:31" x14ac:dyDescent="0.25">
      <c r="A19" s="139" t="s">
        <v>1430</v>
      </c>
      <c r="B19" s="139" t="s">
        <v>229</v>
      </c>
      <c r="C19" s="140" t="s">
        <v>2358</v>
      </c>
      <c r="D19" s="140" t="s">
        <v>2379</v>
      </c>
      <c r="E19" s="140" t="s">
        <v>2380</v>
      </c>
      <c r="F19" s="141">
        <v>30</v>
      </c>
      <c r="H19" s="1" t="s">
        <v>2385</v>
      </c>
      <c r="I19" s="1" t="s">
        <v>261</v>
      </c>
      <c r="J19" s="1" t="s">
        <v>250</v>
      </c>
      <c r="K19" s="1" t="s">
        <v>249</v>
      </c>
      <c r="L19" s="1" t="s">
        <v>250</v>
      </c>
      <c r="M19" s="1" t="s">
        <v>249</v>
      </c>
      <c r="N19" s="1" t="s">
        <v>1405</v>
      </c>
      <c r="O19" s="1" t="s">
        <v>2386</v>
      </c>
      <c r="P19" s="1" t="s">
        <v>1403</v>
      </c>
      <c r="Q19" s="1" t="s">
        <v>2382</v>
      </c>
      <c r="R19" s="1" t="s">
        <v>2383</v>
      </c>
      <c r="S19" s="1" t="s">
        <v>262</v>
      </c>
      <c r="T19" s="1" t="s">
        <v>259</v>
      </c>
      <c r="U19" s="1" t="s">
        <v>250</v>
      </c>
      <c r="V19" s="1" t="s">
        <v>259</v>
      </c>
      <c r="W19" s="1" t="s">
        <v>256</v>
      </c>
      <c r="X19" s="1" t="s">
        <v>249</v>
      </c>
      <c r="Y19" s="1" t="s">
        <v>250</v>
      </c>
      <c r="Z19" s="1" t="s">
        <v>2384</v>
      </c>
      <c r="AA19" s="1" t="s">
        <v>2384</v>
      </c>
      <c r="AB19" s="1" t="s">
        <v>250</v>
      </c>
    </row>
    <row r="20" spans="1:31" x14ac:dyDescent="0.25">
      <c r="A20" s="139" t="s">
        <v>1430</v>
      </c>
      <c r="B20" s="139" t="s">
        <v>229</v>
      </c>
      <c r="C20" s="140" t="s">
        <v>2358</v>
      </c>
      <c r="D20" s="140" t="s">
        <v>2379</v>
      </c>
      <c r="E20" s="140" t="s">
        <v>2380</v>
      </c>
      <c r="F20" s="141">
        <v>31</v>
      </c>
      <c r="H20" s="1" t="s">
        <v>2387</v>
      </c>
      <c r="I20" s="1" t="s">
        <v>261</v>
      </c>
      <c r="J20" s="1" t="s">
        <v>249</v>
      </c>
      <c r="K20" s="1" t="s">
        <v>249</v>
      </c>
      <c r="L20" s="1" t="s">
        <v>250</v>
      </c>
      <c r="M20" s="1" t="s">
        <v>249</v>
      </c>
      <c r="N20" s="1" t="s">
        <v>1405</v>
      </c>
      <c r="O20" s="1" t="s">
        <v>2386</v>
      </c>
      <c r="P20" s="1" t="s">
        <v>1403</v>
      </c>
      <c r="Q20" s="1" t="s">
        <v>2382</v>
      </c>
      <c r="R20" s="1" t="s">
        <v>2383</v>
      </c>
      <c r="S20" s="1" t="s">
        <v>262</v>
      </c>
      <c r="T20" s="1" t="s">
        <v>259</v>
      </c>
      <c r="U20" s="1" t="s">
        <v>250</v>
      </c>
      <c r="V20" s="1" t="s">
        <v>259</v>
      </c>
      <c r="W20" s="1" t="s">
        <v>256</v>
      </c>
      <c r="X20" s="1" t="s">
        <v>249</v>
      </c>
      <c r="Y20" s="1" t="s">
        <v>250</v>
      </c>
      <c r="Z20" s="1" t="s">
        <v>2384</v>
      </c>
      <c r="AA20" s="1" t="s">
        <v>2384</v>
      </c>
      <c r="AB20" s="1" t="s">
        <v>250</v>
      </c>
    </row>
    <row r="21" spans="1:31" x14ac:dyDescent="0.25">
      <c r="A21" s="139" t="s">
        <v>1430</v>
      </c>
      <c r="B21" s="142" t="s">
        <v>229</v>
      </c>
      <c r="C21" s="140" t="s">
        <v>2358</v>
      </c>
      <c r="D21" s="140" t="s">
        <v>2379</v>
      </c>
      <c r="E21" s="140" t="s">
        <v>2380</v>
      </c>
      <c r="F21" s="143">
        <v>50</v>
      </c>
      <c r="H21" s="1" t="s">
        <v>268</v>
      </c>
      <c r="I21" s="1" t="s">
        <v>259</v>
      </c>
      <c r="J21" s="1" t="s">
        <v>250</v>
      </c>
      <c r="K21" s="1" t="s">
        <v>249</v>
      </c>
      <c r="L21" s="1" t="s">
        <v>250</v>
      </c>
      <c r="M21" s="1" t="s">
        <v>261</v>
      </c>
      <c r="N21" s="1" t="s">
        <v>2388</v>
      </c>
      <c r="O21" s="1" t="s">
        <v>2381</v>
      </c>
      <c r="P21" s="1" t="s">
        <v>1403</v>
      </c>
      <c r="Q21" s="1" t="s">
        <v>2382</v>
      </c>
      <c r="R21" s="1" t="s">
        <v>2389</v>
      </c>
      <c r="S21" s="1" t="s">
        <v>262</v>
      </c>
      <c r="T21" s="1" t="s">
        <v>259</v>
      </c>
      <c r="U21" s="1" t="s">
        <v>250</v>
      </c>
      <c r="V21" s="1" t="s">
        <v>259</v>
      </c>
      <c r="W21" s="1" t="s">
        <v>256</v>
      </c>
      <c r="X21" s="1" t="s">
        <v>257</v>
      </c>
      <c r="Y21" s="1" t="s">
        <v>250</v>
      </c>
      <c r="Z21" s="1" t="s">
        <v>2384</v>
      </c>
      <c r="AA21" s="1" t="s">
        <v>2384</v>
      </c>
      <c r="AB21" s="1" t="s">
        <v>250</v>
      </c>
    </row>
    <row r="22" spans="1:31" x14ac:dyDescent="0.25">
      <c r="A22" s="139" t="s">
        <v>1430</v>
      </c>
      <c r="B22" s="142" t="s">
        <v>229</v>
      </c>
      <c r="C22" s="140" t="s">
        <v>2358</v>
      </c>
      <c r="D22" s="140" t="s">
        <v>2379</v>
      </c>
      <c r="E22" s="140" t="s">
        <v>2380</v>
      </c>
      <c r="F22" s="143">
        <v>51</v>
      </c>
      <c r="H22" s="1" t="s">
        <v>2390</v>
      </c>
      <c r="I22" s="1" t="s">
        <v>259</v>
      </c>
      <c r="J22" s="1" t="s">
        <v>249</v>
      </c>
      <c r="K22" s="1" t="s">
        <v>249</v>
      </c>
      <c r="L22" s="1" t="s">
        <v>250</v>
      </c>
      <c r="M22" s="1" t="s">
        <v>261</v>
      </c>
      <c r="N22" s="1" t="s">
        <v>2388</v>
      </c>
      <c r="O22" s="1" t="s">
        <v>2381</v>
      </c>
      <c r="P22" s="1" t="s">
        <v>1403</v>
      </c>
      <c r="Q22" s="1" t="s">
        <v>2382</v>
      </c>
      <c r="R22" s="1" t="s">
        <v>2389</v>
      </c>
      <c r="S22" s="1" t="s">
        <v>262</v>
      </c>
      <c r="T22" s="1" t="s">
        <v>259</v>
      </c>
      <c r="U22" s="1" t="s">
        <v>250</v>
      </c>
      <c r="V22" s="1" t="s">
        <v>259</v>
      </c>
      <c r="W22" s="1" t="s">
        <v>256</v>
      </c>
      <c r="X22" s="1" t="s">
        <v>257</v>
      </c>
      <c r="Y22" s="1" t="s">
        <v>250</v>
      </c>
      <c r="Z22" s="1" t="s">
        <v>2384</v>
      </c>
      <c r="AA22" s="1" t="s">
        <v>2384</v>
      </c>
      <c r="AB22" s="1" t="s">
        <v>250</v>
      </c>
    </row>
  </sheetData>
  <autoFilter ref="A5:AE18"/>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tabColor rgb="FFFF0000"/>
  </sheetPr>
  <dimension ref="A1:AG11"/>
  <sheetViews>
    <sheetView zoomScale="85" zoomScaleNormal="85" workbookViewId="0">
      <selection activeCell="H2" sqref="H2"/>
    </sheetView>
  </sheetViews>
  <sheetFormatPr defaultColWidth="9" defaultRowHeight="15" x14ac:dyDescent="0.25"/>
  <cols>
    <col min="1" max="1" width="14.28515625" style="19" customWidth="1"/>
    <col min="2" max="2" width="6.5703125" style="19" customWidth="1"/>
    <col min="3" max="33" width="20" style="19" customWidth="1"/>
    <col min="34" max="16384" width="9" style="19"/>
  </cols>
  <sheetData>
    <row r="1" spans="1:33" ht="27.95" customHeight="1" x14ac:dyDescent="0.25">
      <c r="A1" s="13" t="s">
        <v>212</v>
      </c>
      <c r="B1" s="13" t="s">
        <v>213</v>
      </c>
      <c r="C1" s="13" t="s">
        <v>214</v>
      </c>
      <c r="D1" s="13" t="s">
        <v>215</v>
      </c>
      <c r="E1" s="13" t="s">
        <v>235</v>
      </c>
      <c r="F1" s="13" t="s">
        <v>2199</v>
      </c>
      <c r="G1" s="13" t="s">
        <v>216</v>
      </c>
      <c r="H1" s="13" t="s">
        <v>2200</v>
      </c>
      <c r="I1" s="13" t="s">
        <v>1314</v>
      </c>
      <c r="J1" s="13" t="s">
        <v>2201</v>
      </c>
      <c r="K1" s="13" t="s">
        <v>1317</v>
      </c>
      <c r="L1" s="13" t="s">
        <v>2202</v>
      </c>
      <c r="M1" s="13" t="s">
        <v>1329</v>
      </c>
      <c r="N1" s="13" t="s">
        <v>1318</v>
      </c>
      <c r="O1" s="13" t="s">
        <v>2203</v>
      </c>
      <c r="P1" s="13" t="s">
        <v>2204</v>
      </c>
      <c r="Q1" s="13" t="s">
        <v>2205</v>
      </c>
      <c r="R1" s="13" t="s">
        <v>2206</v>
      </c>
      <c r="S1" s="13" t="s">
        <v>2207</v>
      </c>
      <c r="T1" s="13" t="s">
        <v>2208</v>
      </c>
      <c r="U1" s="13" t="s">
        <v>2209</v>
      </c>
      <c r="V1" s="13" t="s">
        <v>2210</v>
      </c>
      <c r="W1" s="13" t="s">
        <v>1327</v>
      </c>
      <c r="X1" s="13" t="s">
        <v>1328</v>
      </c>
      <c r="Y1" s="13" t="s">
        <v>2211</v>
      </c>
      <c r="Z1" s="13" t="s">
        <v>2212</v>
      </c>
      <c r="AA1" s="13" t="s">
        <v>2213</v>
      </c>
      <c r="AB1" s="13" t="s">
        <v>2214</v>
      </c>
      <c r="AC1" s="13" t="s">
        <v>2215</v>
      </c>
      <c r="AD1" s="13" t="s">
        <v>2216</v>
      </c>
      <c r="AE1" s="13" t="s">
        <v>2217</v>
      </c>
      <c r="AF1" s="13" t="s">
        <v>2218</v>
      </c>
      <c r="AG1" s="13" t="s">
        <v>2219</v>
      </c>
    </row>
    <row r="2" spans="1:33" ht="27.95" customHeight="1" x14ac:dyDescent="0.25">
      <c r="A2" s="20" t="s">
        <v>217</v>
      </c>
      <c r="B2" s="20" t="s">
        <v>218</v>
      </c>
      <c r="C2" s="20" t="s">
        <v>219</v>
      </c>
      <c r="D2" s="20" t="s">
        <v>220</v>
      </c>
      <c r="E2" s="20" t="s">
        <v>237</v>
      </c>
      <c r="F2" s="20" t="s">
        <v>2220</v>
      </c>
      <c r="G2" s="20" t="s">
        <v>221</v>
      </c>
      <c r="H2" s="20" t="s">
        <v>2221</v>
      </c>
      <c r="I2" s="20" t="s">
        <v>1339</v>
      </c>
      <c r="J2" s="20" t="s">
        <v>2222</v>
      </c>
      <c r="K2" s="20" t="s">
        <v>2223</v>
      </c>
      <c r="L2" s="20" t="s">
        <v>2224</v>
      </c>
      <c r="M2" s="20" t="s">
        <v>1354</v>
      </c>
      <c r="N2" s="20" t="s">
        <v>2225</v>
      </c>
      <c r="O2" s="20" t="s">
        <v>2226</v>
      </c>
      <c r="P2" s="20" t="s">
        <v>2227</v>
      </c>
      <c r="Q2" s="20" t="s">
        <v>2228</v>
      </c>
      <c r="R2" s="20" t="s">
        <v>2229</v>
      </c>
      <c r="S2" s="20" t="s">
        <v>1348</v>
      </c>
      <c r="T2" s="20" t="s">
        <v>1349</v>
      </c>
      <c r="U2" s="20" t="s">
        <v>2230</v>
      </c>
      <c r="V2" s="20" t="s">
        <v>2231</v>
      </c>
      <c r="W2" s="20" t="s">
        <v>2232</v>
      </c>
      <c r="X2" s="20" t="s">
        <v>2233</v>
      </c>
      <c r="Y2" s="20" t="s">
        <v>2234</v>
      </c>
      <c r="Z2" s="20" t="s">
        <v>2235</v>
      </c>
      <c r="AA2" s="20" t="s">
        <v>2236</v>
      </c>
      <c r="AB2" s="20" t="s">
        <v>2237</v>
      </c>
      <c r="AC2" s="20" t="s">
        <v>2238</v>
      </c>
      <c r="AD2" s="20" t="s">
        <v>2239</v>
      </c>
      <c r="AE2" s="20" t="s">
        <v>2240</v>
      </c>
      <c r="AF2" s="20" t="s">
        <v>2241</v>
      </c>
      <c r="AG2" s="20" t="s">
        <v>2242</v>
      </c>
    </row>
    <row r="3" spans="1:33" ht="51" customHeight="1" x14ac:dyDescent="0.25">
      <c r="A3" s="23" t="s">
        <v>222</v>
      </c>
      <c r="B3" s="23" t="s">
        <v>223</v>
      </c>
      <c r="C3" s="23" t="s">
        <v>224</v>
      </c>
      <c r="D3" s="23" t="s">
        <v>225</v>
      </c>
      <c r="E3" s="23" t="s">
        <v>239</v>
      </c>
      <c r="F3" s="23" t="s">
        <v>225</v>
      </c>
      <c r="G3" s="23" t="s">
        <v>226</v>
      </c>
      <c r="H3" s="23" t="s">
        <v>272</v>
      </c>
      <c r="I3" s="23" t="s">
        <v>2243</v>
      </c>
      <c r="J3" s="24" t="s">
        <v>1363</v>
      </c>
      <c r="K3" s="23" t="s">
        <v>2244</v>
      </c>
      <c r="L3" s="23" t="s">
        <v>1375</v>
      </c>
      <c r="M3" s="23" t="s">
        <v>1375</v>
      </c>
      <c r="N3" s="24" t="s">
        <v>2245</v>
      </c>
      <c r="O3" s="23" t="s">
        <v>2246</v>
      </c>
      <c r="P3" s="23" t="s">
        <v>1369</v>
      </c>
      <c r="Q3" s="23" t="s">
        <v>2247</v>
      </c>
      <c r="R3" s="23" t="s">
        <v>2248</v>
      </c>
      <c r="S3" s="23" t="s">
        <v>1370</v>
      </c>
      <c r="T3" s="23" t="s">
        <v>2249</v>
      </c>
      <c r="U3" s="23" t="s">
        <v>1372</v>
      </c>
      <c r="V3" s="23" t="s">
        <v>1373</v>
      </c>
      <c r="W3" s="23" t="s">
        <v>1372</v>
      </c>
      <c r="X3" s="23" t="s">
        <v>1374</v>
      </c>
      <c r="Y3" s="23" t="s">
        <v>2250</v>
      </c>
      <c r="Z3" s="23" t="s">
        <v>2251</v>
      </c>
      <c r="AA3" s="23" t="s">
        <v>1364</v>
      </c>
      <c r="AB3" s="23" t="s">
        <v>2252</v>
      </c>
      <c r="AC3" s="23" t="s">
        <v>2253</v>
      </c>
      <c r="AD3" s="23" t="s">
        <v>2254</v>
      </c>
      <c r="AE3" s="23" t="s">
        <v>2255</v>
      </c>
      <c r="AF3" s="23" t="s">
        <v>2256</v>
      </c>
      <c r="AG3" s="23" t="s">
        <v>2257</v>
      </c>
    </row>
    <row r="4" spans="1:33" ht="27.95" customHeight="1" x14ac:dyDescent="0.25">
      <c r="A4" s="25" t="s">
        <v>246</v>
      </c>
      <c r="B4" s="25" t="s">
        <v>227</v>
      </c>
      <c r="C4" s="25" t="s">
        <v>219</v>
      </c>
      <c r="D4" s="25" t="s">
        <v>220</v>
      </c>
      <c r="E4" s="25" t="s">
        <v>234</v>
      </c>
      <c r="F4" s="25" t="s">
        <v>234</v>
      </c>
      <c r="G4" s="25" t="s">
        <v>228</v>
      </c>
      <c r="H4" s="25" t="s">
        <v>2258</v>
      </c>
      <c r="I4" s="25" t="s">
        <v>2259</v>
      </c>
      <c r="J4" s="25" t="s">
        <v>2260</v>
      </c>
      <c r="K4" s="25" t="s">
        <v>2261</v>
      </c>
      <c r="L4" s="25" t="s">
        <v>2262</v>
      </c>
      <c r="M4" s="25" t="s">
        <v>2263</v>
      </c>
      <c r="N4" s="25" t="s">
        <v>2264</v>
      </c>
      <c r="O4" s="25" t="s">
        <v>2265</v>
      </c>
      <c r="P4" s="25" t="s">
        <v>2266</v>
      </c>
      <c r="Q4" s="25" t="s">
        <v>2267</v>
      </c>
      <c r="R4" s="25" t="s">
        <v>2268</v>
      </c>
      <c r="S4" s="25" t="s">
        <v>2269</v>
      </c>
      <c r="T4" s="25" t="s">
        <v>2270</v>
      </c>
      <c r="U4" s="25" t="s">
        <v>2271</v>
      </c>
      <c r="V4" s="25" t="s">
        <v>2272</v>
      </c>
      <c r="W4" s="25" t="s">
        <v>2273</v>
      </c>
      <c r="X4" s="25" t="s">
        <v>2274</v>
      </c>
      <c r="Y4" s="25" t="s">
        <v>2275</v>
      </c>
      <c r="Z4" s="25" t="s">
        <v>2276</v>
      </c>
      <c r="AA4" s="25" t="s">
        <v>2277</v>
      </c>
      <c r="AB4" s="25" t="s">
        <v>2278</v>
      </c>
      <c r="AC4" s="25" t="s">
        <v>2279</v>
      </c>
      <c r="AD4" s="25" t="s">
        <v>2280</v>
      </c>
      <c r="AE4" s="25" t="s">
        <v>2281</v>
      </c>
      <c r="AF4" s="25" t="s">
        <v>2282</v>
      </c>
      <c r="AG4" s="25" t="s">
        <v>2283</v>
      </c>
    </row>
    <row r="5" spans="1:33" ht="27.95" customHeight="1" x14ac:dyDescent="0.25">
      <c r="A5" s="26" t="s">
        <v>229</v>
      </c>
      <c r="B5" s="26" t="s">
        <v>230</v>
      </c>
      <c r="C5" s="26" t="s">
        <v>231</v>
      </c>
      <c r="D5" s="26" t="s">
        <v>231</v>
      </c>
      <c r="E5" s="26" t="s">
        <v>231</v>
      </c>
      <c r="F5" s="26" t="s">
        <v>231</v>
      </c>
      <c r="G5" s="26" t="s">
        <v>232</v>
      </c>
      <c r="H5" s="26" t="s">
        <v>230</v>
      </c>
      <c r="I5" s="26" t="s">
        <v>248</v>
      </c>
      <c r="J5" s="26" t="s">
        <v>248</v>
      </c>
      <c r="K5" s="26" t="s">
        <v>248</v>
      </c>
      <c r="L5" s="26" t="s">
        <v>233</v>
      </c>
      <c r="M5" s="26" t="s">
        <v>248</v>
      </c>
      <c r="N5" s="26" t="s">
        <v>230</v>
      </c>
      <c r="O5" s="26" t="s">
        <v>248</v>
      </c>
      <c r="P5" s="26" t="s">
        <v>248</v>
      </c>
      <c r="Q5" s="26" t="s">
        <v>248</v>
      </c>
      <c r="R5" s="26" t="s">
        <v>248</v>
      </c>
      <c r="S5" s="26" t="s">
        <v>248</v>
      </c>
      <c r="T5" s="26" t="s">
        <v>248</v>
      </c>
      <c r="U5" s="26" t="s">
        <v>248</v>
      </c>
      <c r="V5" s="26" t="s">
        <v>248</v>
      </c>
      <c r="W5" s="26" t="s">
        <v>248</v>
      </c>
      <c r="X5" s="26" t="s">
        <v>248</v>
      </c>
      <c r="Y5" s="26" t="s">
        <v>248</v>
      </c>
      <c r="Z5" s="26" t="s">
        <v>248</v>
      </c>
      <c r="AA5" s="26" t="s">
        <v>248</v>
      </c>
      <c r="AB5" s="26" t="s">
        <v>248</v>
      </c>
      <c r="AC5" s="26" t="s">
        <v>248</v>
      </c>
      <c r="AD5" s="26" t="s">
        <v>248</v>
      </c>
      <c r="AE5" s="26" t="s">
        <v>248</v>
      </c>
      <c r="AF5" s="26" t="s">
        <v>233</v>
      </c>
      <c r="AG5" s="26" t="s">
        <v>233</v>
      </c>
    </row>
    <row r="6" spans="1:33" s="37" customFormat="1" x14ac:dyDescent="0.25">
      <c r="A6" s="73" t="s">
        <v>1455</v>
      </c>
      <c r="B6" s="12"/>
      <c r="C6" s="137">
        <v>10002</v>
      </c>
      <c r="D6" s="137">
        <v>2475</v>
      </c>
      <c r="E6" s="137">
        <v>350121</v>
      </c>
      <c r="F6" s="35" t="s">
        <v>2287</v>
      </c>
      <c r="G6" s="35" t="s">
        <v>2288</v>
      </c>
      <c r="H6" s="35" t="s">
        <v>2287</v>
      </c>
      <c r="I6" s="35" t="s">
        <v>249</v>
      </c>
      <c r="J6" s="35" t="s">
        <v>250</v>
      </c>
      <c r="K6" s="35" t="s">
        <v>250</v>
      </c>
      <c r="L6" s="35" t="s">
        <v>262</v>
      </c>
      <c r="M6" s="35" t="s">
        <v>257</v>
      </c>
      <c r="N6" s="35" t="s">
        <v>250</v>
      </c>
      <c r="O6" s="35" t="s">
        <v>2014</v>
      </c>
      <c r="P6" s="35" t="s">
        <v>2161</v>
      </c>
      <c r="Q6" s="157" t="s">
        <v>2530</v>
      </c>
      <c r="R6" s="32" t="s">
        <v>2161</v>
      </c>
      <c r="S6" s="35" t="s">
        <v>250</v>
      </c>
      <c r="T6" s="35" t="s">
        <v>256</v>
      </c>
      <c r="U6" s="35" t="s">
        <v>259</v>
      </c>
      <c r="V6" s="35" t="s">
        <v>250</v>
      </c>
      <c r="W6" s="35" t="s">
        <v>259</v>
      </c>
      <c r="X6" s="35" t="s">
        <v>256</v>
      </c>
      <c r="Y6" s="35" t="s">
        <v>333</v>
      </c>
      <c r="Z6" s="35" t="s">
        <v>2161</v>
      </c>
      <c r="AA6" s="35" t="s">
        <v>249</v>
      </c>
      <c r="AB6" s="35" t="s">
        <v>2284</v>
      </c>
      <c r="AC6" s="35" t="s">
        <v>2285</v>
      </c>
      <c r="AD6" s="35" t="s">
        <v>2286</v>
      </c>
      <c r="AE6" s="35" t="s">
        <v>250</v>
      </c>
      <c r="AF6" s="35" t="s">
        <v>2285</v>
      </c>
      <c r="AG6" s="35" t="s">
        <v>2286</v>
      </c>
    </row>
    <row r="7" spans="1:33" s="12" customFormat="1" x14ac:dyDescent="0.25">
      <c r="A7" s="9" t="s">
        <v>1429</v>
      </c>
      <c r="B7" s="9"/>
      <c r="C7" s="138" t="s">
        <v>2368</v>
      </c>
      <c r="D7" s="138" t="s">
        <v>2372</v>
      </c>
      <c r="E7" s="138" t="s">
        <v>2373</v>
      </c>
      <c r="F7" s="9" t="s">
        <v>2374</v>
      </c>
      <c r="G7" s="9" t="s">
        <v>2375</v>
      </c>
      <c r="H7" s="9" t="s">
        <v>2374</v>
      </c>
      <c r="I7" s="9" t="s">
        <v>249</v>
      </c>
      <c r="J7" s="9" t="s">
        <v>250</v>
      </c>
      <c r="K7" s="9" t="s">
        <v>250</v>
      </c>
      <c r="L7" s="9" t="s">
        <v>262</v>
      </c>
      <c r="M7" s="9" t="s">
        <v>257</v>
      </c>
      <c r="N7" s="9" t="s">
        <v>249</v>
      </c>
      <c r="O7" s="9" t="s">
        <v>2014</v>
      </c>
      <c r="P7" s="9" t="s">
        <v>2161</v>
      </c>
      <c r="Q7" s="9" t="s">
        <v>2532</v>
      </c>
      <c r="R7" s="32" t="s">
        <v>2161</v>
      </c>
      <c r="S7" s="9" t="s">
        <v>250</v>
      </c>
      <c r="T7" s="9" t="s">
        <v>256</v>
      </c>
      <c r="U7" s="9" t="s">
        <v>259</v>
      </c>
      <c r="V7" s="9" t="s">
        <v>250</v>
      </c>
      <c r="W7" s="9" t="s">
        <v>259</v>
      </c>
      <c r="X7" s="9" t="s">
        <v>256</v>
      </c>
      <c r="Y7" s="9" t="s">
        <v>333</v>
      </c>
      <c r="Z7" s="9" t="s">
        <v>2161</v>
      </c>
      <c r="AA7" s="9" t="s">
        <v>249</v>
      </c>
      <c r="AB7" s="9" t="s">
        <v>2284</v>
      </c>
      <c r="AC7" s="9" t="s">
        <v>2285</v>
      </c>
      <c r="AD7" s="9" t="s">
        <v>2286</v>
      </c>
      <c r="AE7" s="9" t="s">
        <v>250</v>
      </c>
      <c r="AF7" s="9" t="s">
        <v>2285</v>
      </c>
      <c r="AG7" s="9" t="s">
        <v>2286</v>
      </c>
    </row>
    <row r="8" spans="1:33" s="12" customFormat="1" x14ac:dyDescent="0.25">
      <c r="A8" s="9" t="s">
        <v>1429</v>
      </c>
      <c r="B8" s="9"/>
      <c r="C8" s="138" t="s">
        <v>2368</v>
      </c>
      <c r="D8" s="138" t="s">
        <v>2372</v>
      </c>
      <c r="E8" s="138" t="s">
        <v>2373</v>
      </c>
      <c r="F8" s="9" t="s">
        <v>2376</v>
      </c>
      <c r="G8" s="9" t="s">
        <v>2377</v>
      </c>
      <c r="H8" s="9" t="s">
        <v>2376</v>
      </c>
      <c r="I8" s="9" t="s">
        <v>249</v>
      </c>
      <c r="J8" s="9" t="s">
        <v>249</v>
      </c>
      <c r="K8" s="9" t="s">
        <v>250</v>
      </c>
      <c r="L8" s="9" t="s">
        <v>262</v>
      </c>
      <c r="M8" s="9" t="s">
        <v>257</v>
      </c>
      <c r="N8" s="9" t="s">
        <v>249</v>
      </c>
      <c r="O8" s="9" t="s">
        <v>2014</v>
      </c>
      <c r="P8" s="9" t="s">
        <v>2161</v>
      </c>
      <c r="Q8" s="9" t="s">
        <v>2532</v>
      </c>
      <c r="R8" s="32" t="s">
        <v>2161</v>
      </c>
      <c r="S8" s="9" t="s">
        <v>250</v>
      </c>
      <c r="T8" s="9" t="s">
        <v>256</v>
      </c>
      <c r="U8" s="9" t="s">
        <v>259</v>
      </c>
      <c r="V8" s="9" t="s">
        <v>250</v>
      </c>
      <c r="W8" s="9" t="s">
        <v>259</v>
      </c>
      <c r="X8" s="9" t="s">
        <v>256</v>
      </c>
      <c r="Y8" s="9" t="s">
        <v>333</v>
      </c>
      <c r="Z8" s="9" t="s">
        <v>2161</v>
      </c>
      <c r="AA8" s="9" t="s">
        <v>249</v>
      </c>
      <c r="AB8" s="9" t="s">
        <v>2284</v>
      </c>
      <c r="AC8" s="9" t="s">
        <v>2285</v>
      </c>
      <c r="AD8" s="9" t="s">
        <v>2286</v>
      </c>
      <c r="AE8" s="9" t="s">
        <v>250</v>
      </c>
      <c r="AF8" s="9" t="s">
        <v>2285</v>
      </c>
      <c r="AG8" s="9" t="s">
        <v>2286</v>
      </c>
    </row>
    <row r="9" spans="1:33" customFormat="1" x14ac:dyDescent="0.25">
      <c r="A9" s="9" t="s">
        <v>1429</v>
      </c>
      <c r="B9" s="1" t="s">
        <v>2522</v>
      </c>
      <c r="C9" s="1" t="s">
        <v>2368</v>
      </c>
      <c r="D9" s="1" t="s">
        <v>2523</v>
      </c>
      <c r="E9" s="1" t="s">
        <v>2524</v>
      </c>
      <c r="F9" s="1" t="s">
        <v>2525</v>
      </c>
      <c r="G9" s="1" t="s">
        <v>2582</v>
      </c>
      <c r="H9" s="1" t="s">
        <v>2525</v>
      </c>
      <c r="I9" s="1" t="s">
        <v>250</v>
      </c>
      <c r="J9" s="1" t="s">
        <v>250</v>
      </c>
      <c r="K9" s="1" t="s">
        <v>250</v>
      </c>
      <c r="L9" s="1" t="s">
        <v>262</v>
      </c>
      <c r="M9" s="1" t="s">
        <v>257</v>
      </c>
      <c r="N9" s="1" t="s">
        <v>249</v>
      </c>
      <c r="O9" s="9" t="s">
        <v>2014</v>
      </c>
      <c r="P9" s="1" t="s">
        <v>1404</v>
      </c>
      <c r="Q9" s="1" t="s">
        <v>2015</v>
      </c>
      <c r="R9" s="32" t="s">
        <v>2161</v>
      </c>
      <c r="S9" s="1" t="s">
        <v>250</v>
      </c>
      <c r="T9" s="1" t="s">
        <v>256</v>
      </c>
      <c r="U9" s="1" t="s">
        <v>259</v>
      </c>
      <c r="V9" s="1" t="s">
        <v>250</v>
      </c>
      <c r="W9" s="1" t="s">
        <v>259</v>
      </c>
      <c r="X9" s="1" t="s">
        <v>256</v>
      </c>
      <c r="Y9" s="1" t="s">
        <v>2015</v>
      </c>
      <c r="Z9" s="1" t="s">
        <v>2161</v>
      </c>
      <c r="AA9" s="1" t="s">
        <v>249</v>
      </c>
      <c r="AB9" s="1" t="s">
        <v>2284</v>
      </c>
      <c r="AC9" s="1" t="s">
        <v>2285</v>
      </c>
      <c r="AD9" s="1" t="s">
        <v>2286</v>
      </c>
      <c r="AE9" s="1" t="s">
        <v>250</v>
      </c>
      <c r="AF9" s="1" t="s">
        <v>2285</v>
      </c>
      <c r="AG9" s="1" t="s">
        <v>2286</v>
      </c>
    </row>
    <row r="10" spans="1:33" customFormat="1" x14ac:dyDescent="0.25">
      <c r="A10" s="9" t="s">
        <v>1455</v>
      </c>
      <c r="B10" s="1" t="s">
        <v>2522</v>
      </c>
      <c r="C10" s="1" t="s">
        <v>2368</v>
      </c>
      <c r="D10" s="1" t="s">
        <v>2523</v>
      </c>
      <c r="E10" s="1" t="s">
        <v>2524</v>
      </c>
      <c r="F10" s="1" t="s">
        <v>2583</v>
      </c>
      <c r="G10" s="1" t="s">
        <v>2000</v>
      </c>
      <c r="H10" s="1" t="s">
        <v>2583</v>
      </c>
      <c r="I10" s="1" t="s">
        <v>250</v>
      </c>
      <c r="J10" s="1" t="s">
        <v>250</v>
      </c>
      <c r="K10" s="1" t="s">
        <v>250</v>
      </c>
      <c r="L10" s="1" t="s">
        <v>262</v>
      </c>
      <c r="M10" s="1" t="s">
        <v>257</v>
      </c>
      <c r="N10" s="1" t="s">
        <v>249</v>
      </c>
      <c r="O10" s="9" t="s">
        <v>2584</v>
      </c>
      <c r="P10" s="1" t="s">
        <v>1404</v>
      </c>
      <c r="Q10" s="1" t="s">
        <v>2015</v>
      </c>
      <c r="R10" s="32" t="s">
        <v>2161</v>
      </c>
      <c r="S10" s="1" t="s">
        <v>250</v>
      </c>
      <c r="T10" s="1" t="s">
        <v>256</v>
      </c>
      <c r="U10" s="1" t="s">
        <v>259</v>
      </c>
      <c r="V10" s="1" t="s">
        <v>250</v>
      </c>
      <c r="W10" s="1" t="s">
        <v>259</v>
      </c>
      <c r="X10" s="1" t="s">
        <v>256</v>
      </c>
      <c r="Y10" s="1" t="s">
        <v>2015</v>
      </c>
      <c r="Z10" s="1" t="s">
        <v>2161</v>
      </c>
      <c r="AA10" s="1" t="s">
        <v>249</v>
      </c>
      <c r="AB10" s="1" t="s">
        <v>2284</v>
      </c>
      <c r="AC10" s="1" t="s">
        <v>2285</v>
      </c>
      <c r="AD10" s="1" t="s">
        <v>2286</v>
      </c>
      <c r="AE10" s="1" t="s">
        <v>250</v>
      </c>
      <c r="AF10" s="1" t="s">
        <v>2285</v>
      </c>
      <c r="AG10" s="1" t="s">
        <v>2286</v>
      </c>
    </row>
    <row r="11" spans="1:33" x14ac:dyDescent="0.25">
      <c r="O11" s="7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F0"/>
  </sheetPr>
  <dimension ref="A1:DR8"/>
  <sheetViews>
    <sheetView zoomScale="80" zoomScaleNormal="80" workbookViewId="0">
      <pane xSplit="6" ySplit="5" topLeftCell="G6" activePane="bottomRight" state="frozen"/>
      <selection pane="topRight" activeCell="G1" sqref="G1"/>
      <selection pane="bottomLeft" activeCell="A6" sqref="A6"/>
      <selection pane="bottomRight" activeCell="F1" sqref="F1"/>
    </sheetView>
  </sheetViews>
  <sheetFormatPr defaultColWidth="9" defaultRowHeight="15" x14ac:dyDescent="0.25"/>
  <cols>
    <col min="1" max="1" width="20" style="70" customWidth="1"/>
    <col min="2" max="2" width="6.85546875" style="19" customWidth="1"/>
    <col min="3" max="6" width="10.5703125" style="19" customWidth="1"/>
    <col min="7" max="7" width="31.42578125" style="19" customWidth="1"/>
    <col min="8" max="8" width="10.7109375" style="19" customWidth="1"/>
    <col min="9" max="14" width="10.140625" style="19" customWidth="1"/>
    <col min="15" max="15" width="95" style="19" customWidth="1"/>
    <col min="16" max="17" width="20" style="19" customWidth="1"/>
    <col min="18" max="18" width="34" style="19" customWidth="1"/>
    <col min="19" max="122" width="20" style="19" customWidth="1"/>
    <col min="123" max="16384" width="9" style="19"/>
  </cols>
  <sheetData>
    <row r="1" spans="1:122" ht="27.95" customHeight="1" x14ac:dyDescent="0.25">
      <c r="A1" s="13" t="s">
        <v>212</v>
      </c>
      <c r="B1" s="13" t="s">
        <v>213</v>
      </c>
      <c r="C1" s="13" t="s">
        <v>214</v>
      </c>
      <c r="D1" s="13" t="s">
        <v>215</v>
      </c>
      <c r="E1" s="13" t="s">
        <v>235</v>
      </c>
      <c r="F1" s="13" t="s">
        <v>1409</v>
      </c>
      <c r="G1" s="13" t="s">
        <v>216</v>
      </c>
      <c r="H1" s="13" t="s">
        <v>236</v>
      </c>
      <c r="I1" s="13" t="s">
        <v>1410</v>
      </c>
      <c r="J1" s="13" t="s">
        <v>393</v>
      </c>
      <c r="K1" s="13" t="s">
        <v>394</v>
      </c>
      <c r="L1" s="13" t="s">
        <v>395</v>
      </c>
      <c r="M1" s="13" t="s">
        <v>396</v>
      </c>
      <c r="N1" s="13" t="s">
        <v>397</v>
      </c>
      <c r="O1" s="13" t="s">
        <v>398</v>
      </c>
      <c r="P1" s="13" t="s">
        <v>1526</v>
      </c>
      <c r="Q1" s="13" t="s">
        <v>1527</v>
      </c>
      <c r="R1" s="13" t="s">
        <v>1528</v>
      </c>
      <c r="S1" s="13" t="s">
        <v>1529</v>
      </c>
      <c r="T1" s="13" t="s">
        <v>1530</v>
      </c>
      <c r="U1" s="13" t="s">
        <v>1531</v>
      </c>
      <c r="V1" s="13" t="s">
        <v>1532</v>
      </c>
      <c r="W1" s="13" t="s">
        <v>1533</v>
      </c>
      <c r="X1" s="13" t="s">
        <v>1534</v>
      </c>
      <c r="Y1" s="13" t="s">
        <v>1535</v>
      </c>
      <c r="Z1" s="13" t="s">
        <v>1536</v>
      </c>
      <c r="AA1" s="13" t="s">
        <v>1537</v>
      </c>
      <c r="AB1" s="13" t="s">
        <v>1538</v>
      </c>
      <c r="AC1" s="13" t="s">
        <v>1539</v>
      </c>
      <c r="AD1" s="13" t="s">
        <v>1540</v>
      </c>
      <c r="AE1" s="13" t="s">
        <v>1541</v>
      </c>
      <c r="AF1" s="13" t="s">
        <v>1542</v>
      </c>
      <c r="AG1" s="13" t="s">
        <v>1543</v>
      </c>
      <c r="AH1" s="13" t="s">
        <v>1544</v>
      </c>
      <c r="AI1" s="13" t="s">
        <v>1545</v>
      </c>
      <c r="AJ1" s="13" t="s">
        <v>1546</v>
      </c>
      <c r="AK1" s="13" t="s">
        <v>1547</v>
      </c>
      <c r="AL1" s="13" t="s">
        <v>1548</v>
      </c>
      <c r="AM1" s="13" t="s">
        <v>1549</v>
      </c>
      <c r="AN1" s="13" t="s">
        <v>1550</v>
      </c>
      <c r="AO1" s="13" t="s">
        <v>1551</v>
      </c>
      <c r="AP1" s="13" t="s">
        <v>1552</v>
      </c>
      <c r="AQ1" s="13" t="s">
        <v>1553</v>
      </c>
      <c r="AR1" s="13" t="s">
        <v>1554</v>
      </c>
      <c r="AS1" s="13" t="s">
        <v>1555</v>
      </c>
      <c r="AT1" s="13" t="s">
        <v>1556</v>
      </c>
      <c r="AU1" s="13" t="s">
        <v>1557</v>
      </c>
      <c r="AV1" s="13" t="s">
        <v>1558</v>
      </c>
      <c r="AW1" s="13" t="s">
        <v>1559</v>
      </c>
      <c r="AX1" s="13" t="s">
        <v>1560</v>
      </c>
      <c r="AY1" s="13" t="s">
        <v>1561</v>
      </c>
      <c r="AZ1" s="13" t="s">
        <v>1562</v>
      </c>
      <c r="BA1" s="13" t="s">
        <v>1563</v>
      </c>
      <c r="BB1" s="13" t="s">
        <v>1564</v>
      </c>
      <c r="BC1" s="13" t="s">
        <v>1565</v>
      </c>
      <c r="BD1" s="13" t="s">
        <v>1566</v>
      </c>
      <c r="BE1" s="13" t="s">
        <v>1567</v>
      </c>
      <c r="BF1" s="13" t="s">
        <v>1568</v>
      </c>
      <c r="BG1" s="13" t="s">
        <v>1569</v>
      </c>
      <c r="BH1" s="13" t="s">
        <v>1570</v>
      </c>
      <c r="BI1" s="13" t="s">
        <v>1571</v>
      </c>
      <c r="BJ1" s="13" t="s">
        <v>1572</v>
      </c>
      <c r="BK1" s="13" t="s">
        <v>1573</v>
      </c>
      <c r="BL1" s="13" t="s">
        <v>1574</v>
      </c>
      <c r="BM1" s="13" t="s">
        <v>1575</v>
      </c>
      <c r="BN1" s="13" t="s">
        <v>1576</v>
      </c>
      <c r="BO1" s="13" t="s">
        <v>1577</v>
      </c>
      <c r="BP1" s="13" t="s">
        <v>1578</v>
      </c>
      <c r="BQ1" s="13" t="s">
        <v>1579</v>
      </c>
      <c r="BR1" s="13" t="s">
        <v>1580</v>
      </c>
      <c r="BS1" s="13" t="s">
        <v>1581</v>
      </c>
      <c r="BT1" s="13" t="s">
        <v>1582</v>
      </c>
      <c r="BU1" s="13" t="s">
        <v>1583</v>
      </c>
      <c r="BV1" s="13" t="s">
        <v>1584</v>
      </c>
      <c r="BW1" s="13" t="s">
        <v>1585</v>
      </c>
      <c r="BX1" s="13" t="s">
        <v>1586</v>
      </c>
      <c r="BY1" s="13" t="s">
        <v>1587</v>
      </c>
      <c r="BZ1" s="13" t="s">
        <v>1588</v>
      </c>
      <c r="CA1" s="13" t="s">
        <v>1589</v>
      </c>
      <c r="CB1" s="13" t="s">
        <v>1590</v>
      </c>
      <c r="CC1" s="13" t="s">
        <v>1591</v>
      </c>
      <c r="CD1" s="13" t="s">
        <v>1592</v>
      </c>
      <c r="CE1" s="13" t="s">
        <v>1593</v>
      </c>
      <c r="CF1" s="13" t="s">
        <v>1594</v>
      </c>
      <c r="CG1" s="13" t="s">
        <v>1595</v>
      </c>
      <c r="CH1" s="13" t="s">
        <v>1596</v>
      </c>
      <c r="CI1" s="13" t="s">
        <v>1597</v>
      </c>
      <c r="CJ1" s="13" t="s">
        <v>1598</v>
      </c>
      <c r="CK1" s="13" t="s">
        <v>1599</v>
      </c>
      <c r="CL1" s="13" t="s">
        <v>1600</v>
      </c>
      <c r="CM1" s="13" t="s">
        <v>1601</v>
      </c>
      <c r="CN1" s="13" t="s">
        <v>1602</v>
      </c>
      <c r="CO1" s="13" t="s">
        <v>1603</v>
      </c>
      <c r="CP1" s="13" t="s">
        <v>1604</v>
      </c>
      <c r="CQ1" s="13" t="s">
        <v>1605</v>
      </c>
      <c r="CR1" s="13" t="s">
        <v>1606</v>
      </c>
      <c r="CS1" s="13" t="s">
        <v>1607</v>
      </c>
      <c r="CT1" s="13" t="s">
        <v>1608</v>
      </c>
      <c r="CU1" s="13" t="s">
        <v>1609</v>
      </c>
      <c r="CV1" s="13" t="s">
        <v>1610</v>
      </c>
      <c r="CW1" s="13" t="s">
        <v>1611</v>
      </c>
      <c r="CX1" s="13" t="s">
        <v>1612</v>
      </c>
      <c r="CY1" s="13" t="s">
        <v>1613</v>
      </c>
      <c r="CZ1" s="13" t="s">
        <v>1614</v>
      </c>
      <c r="DA1" s="13" t="s">
        <v>1615</v>
      </c>
      <c r="DB1" s="13" t="s">
        <v>1616</v>
      </c>
      <c r="DC1" s="13" t="s">
        <v>1617</v>
      </c>
      <c r="DD1" s="13" t="s">
        <v>1618</v>
      </c>
      <c r="DE1" s="13" t="s">
        <v>1619</v>
      </c>
      <c r="DF1" s="13" t="s">
        <v>1620</v>
      </c>
      <c r="DG1" s="13" t="s">
        <v>1621</v>
      </c>
      <c r="DH1" s="13" t="s">
        <v>1622</v>
      </c>
      <c r="DI1" s="13" t="s">
        <v>1623</v>
      </c>
      <c r="DJ1" s="13" t="s">
        <v>1624</v>
      </c>
      <c r="DK1" s="13" t="s">
        <v>1625</v>
      </c>
      <c r="DL1" s="13" t="s">
        <v>1626</v>
      </c>
      <c r="DM1" s="13" t="s">
        <v>1627</v>
      </c>
      <c r="DN1" s="13" t="s">
        <v>1628</v>
      </c>
      <c r="DO1" s="13" t="s">
        <v>1629</v>
      </c>
      <c r="DP1" s="13" t="s">
        <v>1630</v>
      </c>
      <c r="DQ1" s="13" t="s">
        <v>1631</v>
      </c>
      <c r="DR1" s="13" t="s">
        <v>1632</v>
      </c>
    </row>
    <row r="2" spans="1:122" s="62" customFormat="1" ht="61.5" customHeight="1" x14ac:dyDescent="0.25">
      <c r="A2" s="61" t="s">
        <v>217</v>
      </c>
      <c r="B2" s="61" t="s">
        <v>218</v>
      </c>
      <c r="C2" s="61" t="s">
        <v>219</v>
      </c>
      <c r="D2" s="61" t="s">
        <v>220</v>
      </c>
      <c r="E2" s="61" t="s">
        <v>237</v>
      </c>
      <c r="F2" s="61" t="s">
        <v>485</v>
      </c>
      <c r="G2" s="61" t="s">
        <v>221</v>
      </c>
      <c r="H2" s="61" t="s">
        <v>238</v>
      </c>
      <c r="I2" s="61" t="s">
        <v>1411</v>
      </c>
      <c r="J2" s="61" t="s">
        <v>486</v>
      </c>
      <c r="K2" s="61" t="s">
        <v>487</v>
      </c>
      <c r="L2" s="61" t="s">
        <v>488</v>
      </c>
      <c r="M2" s="61" t="s">
        <v>489</v>
      </c>
      <c r="N2" s="61" t="s">
        <v>490</v>
      </c>
      <c r="O2" s="61" t="s">
        <v>491</v>
      </c>
      <c r="P2" s="61" t="s">
        <v>1633</v>
      </c>
      <c r="Q2" s="61" t="s">
        <v>1634</v>
      </c>
      <c r="R2" s="61" t="s">
        <v>1635</v>
      </c>
      <c r="S2" s="61" t="s">
        <v>1636</v>
      </c>
      <c r="T2" s="61" t="s">
        <v>1637</v>
      </c>
      <c r="U2" s="61" t="s">
        <v>1638</v>
      </c>
      <c r="V2" s="61" t="s">
        <v>1639</v>
      </c>
      <c r="W2" s="61" t="s">
        <v>1640</v>
      </c>
      <c r="X2" s="61" t="s">
        <v>1641</v>
      </c>
      <c r="Y2" s="61" t="s">
        <v>1642</v>
      </c>
      <c r="Z2" s="61" t="s">
        <v>1643</v>
      </c>
      <c r="AA2" s="61" t="s">
        <v>1644</v>
      </c>
      <c r="AB2" s="61" t="s">
        <v>1645</v>
      </c>
      <c r="AC2" s="61" t="s">
        <v>1646</v>
      </c>
      <c r="AD2" s="61" t="s">
        <v>1647</v>
      </c>
      <c r="AE2" s="61" t="s">
        <v>1648</v>
      </c>
      <c r="AF2" s="61" t="s">
        <v>1649</v>
      </c>
      <c r="AG2" s="61" t="s">
        <v>1650</v>
      </c>
      <c r="AH2" s="61" t="s">
        <v>1651</v>
      </c>
      <c r="AI2" s="61" t="s">
        <v>1652</v>
      </c>
      <c r="AJ2" s="61" t="s">
        <v>1653</v>
      </c>
      <c r="AK2" s="61" t="s">
        <v>1654</v>
      </c>
      <c r="AL2" s="61" t="s">
        <v>1655</v>
      </c>
      <c r="AM2" s="61" t="s">
        <v>1656</v>
      </c>
      <c r="AN2" s="61" t="s">
        <v>1657</v>
      </c>
      <c r="AO2" s="61" t="s">
        <v>1658</v>
      </c>
      <c r="AP2" s="61" t="s">
        <v>1659</v>
      </c>
      <c r="AQ2" s="61" t="s">
        <v>1660</v>
      </c>
      <c r="AR2" s="61" t="s">
        <v>1661</v>
      </c>
      <c r="AS2" s="61" t="s">
        <v>1662</v>
      </c>
      <c r="AT2" s="61" t="s">
        <v>1663</v>
      </c>
      <c r="AU2" s="61" t="s">
        <v>1664</v>
      </c>
      <c r="AV2" s="61" t="s">
        <v>1665</v>
      </c>
      <c r="AW2" s="61" t="s">
        <v>1666</v>
      </c>
      <c r="AX2" s="61" t="s">
        <v>1667</v>
      </c>
      <c r="AY2" s="61" t="s">
        <v>1668</v>
      </c>
      <c r="AZ2" s="61" t="s">
        <v>1669</v>
      </c>
      <c r="BA2" s="61" t="s">
        <v>1670</v>
      </c>
      <c r="BB2" s="61" t="s">
        <v>1671</v>
      </c>
      <c r="BC2" s="61" t="s">
        <v>1672</v>
      </c>
      <c r="BD2" s="61" t="s">
        <v>1673</v>
      </c>
      <c r="BE2" s="61" t="s">
        <v>1674</v>
      </c>
      <c r="BF2" s="61" t="s">
        <v>1675</v>
      </c>
      <c r="BG2" s="61" t="s">
        <v>1676</v>
      </c>
      <c r="BH2" s="61" t="s">
        <v>1677</v>
      </c>
      <c r="BI2" s="61" t="s">
        <v>1678</v>
      </c>
      <c r="BJ2" s="61" t="s">
        <v>1679</v>
      </c>
      <c r="BK2" s="61" t="s">
        <v>1680</v>
      </c>
      <c r="BL2" s="61" t="s">
        <v>1681</v>
      </c>
      <c r="BM2" s="61" t="s">
        <v>1682</v>
      </c>
      <c r="BN2" s="61" t="s">
        <v>1683</v>
      </c>
      <c r="BO2" s="61" t="s">
        <v>1684</v>
      </c>
      <c r="BP2" s="61" t="s">
        <v>1685</v>
      </c>
      <c r="BQ2" s="61" t="s">
        <v>1686</v>
      </c>
      <c r="BR2" s="61" t="s">
        <v>1687</v>
      </c>
      <c r="BS2" s="61" t="s">
        <v>1688</v>
      </c>
      <c r="BT2" s="61" t="s">
        <v>1689</v>
      </c>
      <c r="BU2" s="61" t="s">
        <v>1690</v>
      </c>
      <c r="BV2" s="61" t="s">
        <v>1691</v>
      </c>
      <c r="BW2" s="61" t="s">
        <v>1692</v>
      </c>
      <c r="BX2" s="61" t="s">
        <v>1693</v>
      </c>
      <c r="BY2" s="61" t="s">
        <v>1694</v>
      </c>
      <c r="BZ2" s="61" t="s">
        <v>1695</v>
      </c>
      <c r="CA2" s="61" t="s">
        <v>1696</v>
      </c>
      <c r="CB2" s="61" t="s">
        <v>1697</v>
      </c>
      <c r="CC2" s="61" t="s">
        <v>1698</v>
      </c>
      <c r="CD2" s="61" t="s">
        <v>1699</v>
      </c>
      <c r="CE2" s="61" t="s">
        <v>1700</v>
      </c>
      <c r="CF2" s="61" t="s">
        <v>1701</v>
      </c>
      <c r="CG2" s="61" t="s">
        <v>1702</v>
      </c>
      <c r="CH2" s="61" t="s">
        <v>1703</v>
      </c>
      <c r="CI2" s="61" t="s">
        <v>1704</v>
      </c>
      <c r="CJ2" s="61" t="s">
        <v>1705</v>
      </c>
      <c r="CK2" s="61" t="s">
        <v>1706</v>
      </c>
      <c r="CL2" s="61" t="s">
        <v>1707</v>
      </c>
      <c r="CM2" s="61" t="s">
        <v>1708</v>
      </c>
      <c r="CN2" s="61" t="s">
        <v>1709</v>
      </c>
      <c r="CO2" s="61" t="s">
        <v>1710</v>
      </c>
      <c r="CP2" s="61" t="s">
        <v>1711</v>
      </c>
      <c r="CQ2" s="61" t="s">
        <v>1712</v>
      </c>
      <c r="CR2" s="61" t="s">
        <v>1713</v>
      </c>
      <c r="CS2" s="61" t="s">
        <v>1714</v>
      </c>
      <c r="CT2" s="61" t="s">
        <v>1715</v>
      </c>
      <c r="CU2" s="61" t="s">
        <v>1716</v>
      </c>
      <c r="CV2" s="61" t="s">
        <v>1717</v>
      </c>
      <c r="CW2" s="61" t="s">
        <v>1718</v>
      </c>
      <c r="CX2" s="61" t="s">
        <v>1719</v>
      </c>
      <c r="CY2" s="61" t="s">
        <v>1720</v>
      </c>
      <c r="CZ2" s="61" t="s">
        <v>1721</v>
      </c>
      <c r="DA2" s="61" t="s">
        <v>1722</v>
      </c>
      <c r="DB2" s="61" t="s">
        <v>1723</v>
      </c>
      <c r="DC2" s="61" t="s">
        <v>1724</v>
      </c>
      <c r="DD2" s="61" t="s">
        <v>1725</v>
      </c>
      <c r="DE2" s="61" t="s">
        <v>1726</v>
      </c>
      <c r="DF2" s="61" t="s">
        <v>1727</v>
      </c>
      <c r="DG2" s="61" t="s">
        <v>1728</v>
      </c>
      <c r="DH2" s="61" t="s">
        <v>1729</v>
      </c>
      <c r="DI2" s="61" t="s">
        <v>1730</v>
      </c>
      <c r="DJ2" s="61" t="s">
        <v>1731</v>
      </c>
      <c r="DK2" s="61" t="s">
        <v>1732</v>
      </c>
      <c r="DL2" s="61" t="s">
        <v>1733</v>
      </c>
      <c r="DM2" s="61" t="s">
        <v>1734</v>
      </c>
      <c r="DN2" s="61" t="s">
        <v>1735</v>
      </c>
      <c r="DO2" s="61" t="s">
        <v>1736</v>
      </c>
      <c r="DP2" s="61" t="s">
        <v>1737</v>
      </c>
      <c r="DQ2" s="61" t="s">
        <v>1738</v>
      </c>
      <c r="DR2" s="61" t="s">
        <v>1739</v>
      </c>
    </row>
    <row r="3" spans="1:122" s="62" customFormat="1" ht="61.5" customHeight="1" x14ac:dyDescent="0.25">
      <c r="A3" s="24" t="s">
        <v>222</v>
      </c>
      <c r="B3" s="24" t="s">
        <v>223</v>
      </c>
      <c r="C3" s="24" t="s">
        <v>224</v>
      </c>
      <c r="D3" s="24" t="s">
        <v>225</v>
      </c>
      <c r="E3" s="24" t="s">
        <v>239</v>
      </c>
      <c r="F3" s="24" t="s">
        <v>578</v>
      </c>
      <c r="G3" s="24" t="s">
        <v>226</v>
      </c>
      <c r="H3" s="24" t="s">
        <v>240</v>
      </c>
      <c r="I3" s="24" t="s">
        <v>1412</v>
      </c>
      <c r="J3" s="24" t="s">
        <v>1413</v>
      </c>
      <c r="K3" s="24" t="s">
        <v>1414</v>
      </c>
      <c r="L3" s="24" t="s">
        <v>1415</v>
      </c>
      <c r="M3" s="24" t="s">
        <v>1416</v>
      </c>
      <c r="N3" s="24" t="s">
        <v>1417</v>
      </c>
      <c r="O3" s="24" t="s">
        <v>1418</v>
      </c>
      <c r="P3" s="24" t="s">
        <v>1740</v>
      </c>
      <c r="Q3" s="24" t="s">
        <v>1741</v>
      </c>
      <c r="R3" s="24" t="s">
        <v>1742</v>
      </c>
      <c r="S3" s="24" t="s">
        <v>1743</v>
      </c>
      <c r="T3" s="24" t="s">
        <v>1744</v>
      </c>
      <c r="U3" s="24" t="s">
        <v>1745</v>
      </c>
      <c r="V3" s="24" t="s">
        <v>1746</v>
      </c>
      <c r="W3" s="24" t="s">
        <v>1747</v>
      </c>
      <c r="X3" s="24" t="s">
        <v>1748</v>
      </c>
      <c r="Y3" s="24" t="s">
        <v>1749</v>
      </c>
      <c r="Z3" s="24" t="s">
        <v>1750</v>
      </c>
      <c r="AA3" s="24" t="s">
        <v>1751</v>
      </c>
      <c r="AB3" s="24" t="s">
        <v>1752</v>
      </c>
      <c r="AC3" s="24" t="s">
        <v>1753</v>
      </c>
      <c r="AD3" s="24" t="s">
        <v>1754</v>
      </c>
      <c r="AE3" s="24" t="s">
        <v>1755</v>
      </c>
      <c r="AF3" s="24" t="s">
        <v>1756</v>
      </c>
      <c r="AG3" s="24" t="s">
        <v>1757</v>
      </c>
      <c r="AH3" s="24" t="s">
        <v>1758</v>
      </c>
      <c r="AI3" s="24" t="s">
        <v>1759</v>
      </c>
      <c r="AJ3" s="24" t="s">
        <v>1760</v>
      </c>
      <c r="AK3" s="24" t="s">
        <v>1761</v>
      </c>
      <c r="AL3" s="24" t="s">
        <v>1762</v>
      </c>
      <c r="AM3" s="24" t="s">
        <v>1763</v>
      </c>
      <c r="AN3" s="24" t="s">
        <v>1764</v>
      </c>
      <c r="AO3" s="24" t="s">
        <v>1765</v>
      </c>
      <c r="AP3" s="24" t="s">
        <v>1766</v>
      </c>
      <c r="AQ3" s="24" t="s">
        <v>1767</v>
      </c>
      <c r="AR3" s="24" t="s">
        <v>1768</v>
      </c>
      <c r="AS3" s="24" t="s">
        <v>1769</v>
      </c>
      <c r="AT3" s="24" t="s">
        <v>1770</v>
      </c>
      <c r="AU3" s="24" t="s">
        <v>1771</v>
      </c>
      <c r="AV3" s="24" t="s">
        <v>1772</v>
      </c>
      <c r="AW3" s="24" t="s">
        <v>1773</v>
      </c>
      <c r="AX3" s="24" t="s">
        <v>1774</v>
      </c>
      <c r="AY3" s="24" t="s">
        <v>1775</v>
      </c>
      <c r="AZ3" s="24" t="s">
        <v>1776</v>
      </c>
      <c r="BA3" s="24" t="s">
        <v>1777</v>
      </c>
      <c r="BB3" s="24" t="s">
        <v>1778</v>
      </c>
      <c r="BC3" s="24" t="s">
        <v>1779</v>
      </c>
      <c r="BD3" s="24" t="s">
        <v>1780</v>
      </c>
      <c r="BE3" s="24" t="s">
        <v>1780</v>
      </c>
      <c r="BF3" s="24" t="s">
        <v>1781</v>
      </c>
      <c r="BG3" s="24" t="s">
        <v>1782</v>
      </c>
      <c r="BH3" s="24" t="s">
        <v>1783</v>
      </c>
      <c r="BI3" s="24" t="s">
        <v>1784</v>
      </c>
      <c r="BJ3" s="24" t="s">
        <v>1785</v>
      </c>
      <c r="BK3" s="24" t="s">
        <v>1786</v>
      </c>
      <c r="BL3" s="24" t="s">
        <v>1787</v>
      </c>
      <c r="BM3" s="24" t="s">
        <v>1788</v>
      </c>
      <c r="BN3" s="24" t="s">
        <v>1789</v>
      </c>
      <c r="BO3" s="24" t="s">
        <v>1790</v>
      </c>
      <c r="BP3" s="24" t="s">
        <v>1791</v>
      </c>
      <c r="BQ3" s="24" t="s">
        <v>1774</v>
      </c>
      <c r="BR3" s="24" t="s">
        <v>1792</v>
      </c>
      <c r="BS3" s="24" t="s">
        <v>1793</v>
      </c>
      <c r="BT3" s="24" t="s">
        <v>1794</v>
      </c>
      <c r="BU3" s="24" t="s">
        <v>1795</v>
      </c>
      <c r="BV3" s="24" t="s">
        <v>1796</v>
      </c>
      <c r="BW3" s="24" t="s">
        <v>1797</v>
      </c>
      <c r="BX3" s="24" t="s">
        <v>1798</v>
      </c>
      <c r="BY3" s="24" t="s">
        <v>1799</v>
      </c>
      <c r="BZ3" s="24" t="s">
        <v>1800</v>
      </c>
      <c r="CA3" s="24" t="s">
        <v>1801</v>
      </c>
      <c r="CB3" s="24" t="s">
        <v>1802</v>
      </c>
      <c r="CC3" s="24" t="s">
        <v>1803</v>
      </c>
      <c r="CD3" s="24" t="s">
        <v>1804</v>
      </c>
      <c r="CE3" s="24" t="s">
        <v>1805</v>
      </c>
      <c r="CF3" s="24" t="s">
        <v>1806</v>
      </c>
      <c r="CG3" s="24" t="s">
        <v>1807</v>
      </c>
      <c r="CH3" s="24" t="s">
        <v>1808</v>
      </c>
      <c r="CI3" s="24" t="s">
        <v>1809</v>
      </c>
      <c r="CJ3" s="24" t="s">
        <v>1810</v>
      </c>
      <c r="CK3" s="24" t="s">
        <v>1811</v>
      </c>
      <c r="CL3" s="24" t="s">
        <v>1812</v>
      </c>
      <c r="CM3" s="24" t="s">
        <v>1813</v>
      </c>
      <c r="CN3" s="24" t="s">
        <v>1814</v>
      </c>
      <c r="CO3" s="24" t="s">
        <v>1815</v>
      </c>
      <c r="CP3" s="24" t="s">
        <v>1816</v>
      </c>
      <c r="CQ3" s="24" t="s">
        <v>1817</v>
      </c>
      <c r="CR3" s="24" t="s">
        <v>1818</v>
      </c>
      <c r="CS3" s="24" t="s">
        <v>1819</v>
      </c>
      <c r="CT3" s="24" t="s">
        <v>1820</v>
      </c>
      <c r="CU3" s="24" t="s">
        <v>1821</v>
      </c>
      <c r="CV3" s="24" t="s">
        <v>1822</v>
      </c>
      <c r="CW3" s="24" t="s">
        <v>1823</v>
      </c>
      <c r="CX3" s="24" t="s">
        <v>1824</v>
      </c>
      <c r="CY3" s="24" t="s">
        <v>1825</v>
      </c>
      <c r="CZ3" s="24" t="s">
        <v>1826</v>
      </c>
      <c r="DA3" s="24" t="s">
        <v>1827</v>
      </c>
      <c r="DB3" s="24" t="s">
        <v>1828</v>
      </c>
      <c r="DC3" s="24" t="s">
        <v>1829</v>
      </c>
      <c r="DD3" s="24" t="s">
        <v>1830</v>
      </c>
      <c r="DE3" s="24" t="s">
        <v>1831</v>
      </c>
      <c r="DF3" s="24" t="s">
        <v>1832</v>
      </c>
      <c r="DG3" s="24" t="s">
        <v>1833</v>
      </c>
      <c r="DH3" s="24" t="s">
        <v>1834</v>
      </c>
      <c r="DI3" s="24" t="s">
        <v>1835</v>
      </c>
      <c r="DJ3" s="24" t="s">
        <v>1836</v>
      </c>
      <c r="DK3" s="24" t="s">
        <v>1837</v>
      </c>
      <c r="DL3" s="24" t="s">
        <v>1838</v>
      </c>
      <c r="DM3" s="24" t="s">
        <v>1839</v>
      </c>
      <c r="DN3" s="24" t="s">
        <v>1840</v>
      </c>
      <c r="DO3" s="24" t="s">
        <v>1841</v>
      </c>
      <c r="DP3" s="24" t="s">
        <v>1842</v>
      </c>
      <c r="DQ3" s="24" t="s">
        <v>1843</v>
      </c>
      <c r="DR3" s="24" t="s">
        <v>1418</v>
      </c>
    </row>
    <row r="4" spans="1:122" ht="52.5" customHeight="1" x14ac:dyDescent="0.25">
      <c r="A4" s="25" t="s">
        <v>246</v>
      </c>
      <c r="B4" s="25" t="s">
        <v>227</v>
      </c>
      <c r="C4" s="25" t="s">
        <v>219</v>
      </c>
      <c r="D4" s="25" t="s">
        <v>220</v>
      </c>
      <c r="E4" s="25" t="s">
        <v>234</v>
      </c>
      <c r="F4" s="25" t="s">
        <v>234</v>
      </c>
      <c r="G4" s="25" t="s">
        <v>228</v>
      </c>
      <c r="H4" s="25" t="s">
        <v>238</v>
      </c>
      <c r="I4" s="25" t="s">
        <v>1419</v>
      </c>
      <c r="J4" s="25" t="s">
        <v>1420</v>
      </c>
      <c r="K4" s="25" t="s">
        <v>1421</v>
      </c>
      <c r="L4" s="25" t="s">
        <v>1422</v>
      </c>
      <c r="M4" s="25" t="s">
        <v>1423</v>
      </c>
      <c r="N4" s="25" t="s">
        <v>1424</v>
      </c>
      <c r="O4" s="25" t="s">
        <v>1425</v>
      </c>
      <c r="P4" s="25" t="s">
        <v>1844</v>
      </c>
      <c r="Q4" s="25" t="s">
        <v>1845</v>
      </c>
      <c r="R4" s="25" t="s">
        <v>1846</v>
      </c>
      <c r="S4" s="25" t="s">
        <v>1847</v>
      </c>
      <c r="T4" s="25" t="s">
        <v>1848</v>
      </c>
      <c r="U4" s="25" t="s">
        <v>1849</v>
      </c>
      <c r="V4" s="25" t="s">
        <v>1850</v>
      </c>
      <c r="W4" s="25" t="s">
        <v>1851</v>
      </c>
      <c r="X4" s="25" t="s">
        <v>1852</v>
      </c>
      <c r="Y4" s="25" t="s">
        <v>1853</v>
      </c>
      <c r="Z4" s="25" t="s">
        <v>1854</v>
      </c>
      <c r="AA4" s="25" t="s">
        <v>1855</v>
      </c>
      <c r="AB4" s="25" t="s">
        <v>1856</v>
      </c>
      <c r="AC4" s="25" t="s">
        <v>1857</v>
      </c>
      <c r="AD4" s="25" t="s">
        <v>1858</v>
      </c>
      <c r="AE4" s="25" t="s">
        <v>1859</v>
      </c>
      <c r="AF4" s="25" t="s">
        <v>1860</v>
      </c>
      <c r="AG4" s="25" t="s">
        <v>1861</v>
      </c>
      <c r="AH4" s="25" t="s">
        <v>1862</v>
      </c>
      <c r="AI4" s="25" t="s">
        <v>1652</v>
      </c>
      <c r="AJ4" s="25" t="s">
        <v>1863</v>
      </c>
      <c r="AK4" s="25" t="s">
        <v>1654</v>
      </c>
      <c r="AL4" s="25" t="s">
        <v>1655</v>
      </c>
      <c r="AM4" s="25" t="s">
        <v>1864</v>
      </c>
      <c r="AN4" s="25" t="s">
        <v>1657</v>
      </c>
      <c r="AO4" s="25" t="s">
        <v>1865</v>
      </c>
      <c r="AP4" s="25" t="s">
        <v>1866</v>
      </c>
      <c r="AQ4" s="25" t="s">
        <v>1867</v>
      </c>
      <c r="AR4" s="25" t="s">
        <v>1661</v>
      </c>
      <c r="AS4" s="25" t="s">
        <v>1868</v>
      </c>
      <c r="AT4" s="25" t="s">
        <v>1869</v>
      </c>
      <c r="AU4" s="25" t="s">
        <v>1870</v>
      </c>
      <c r="AV4" s="25" t="s">
        <v>1871</v>
      </c>
      <c r="AW4" s="25" t="s">
        <v>1872</v>
      </c>
      <c r="AX4" s="25" t="s">
        <v>1873</v>
      </c>
      <c r="AY4" s="25" t="s">
        <v>1874</v>
      </c>
      <c r="AZ4" s="25" t="s">
        <v>1875</v>
      </c>
      <c r="BA4" s="25" t="s">
        <v>1876</v>
      </c>
      <c r="BB4" s="25" t="s">
        <v>1877</v>
      </c>
      <c r="BC4" s="25" t="s">
        <v>1878</v>
      </c>
      <c r="BD4" s="25" t="s">
        <v>1673</v>
      </c>
      <c r="BE4" s="25" t="s">
        <v>1674</v>
      </c>
      <c r="BF4" s="25" t="s">
        <v>1879</v>
      </c>
      <c r="BG4" s="25" t="s">
        <v>1880</v>
      </c>
      <c r="BH4" s="25" t="s">
        <v>1881</v>
      </c>
      <c r="BI4" s="25" t="s">
        <v>1882</v>
      </c>
      <c r="BJ4" s="25" t="s">
        <v>1883</v>
      </c>
      <c r="BK4" s="25" t="s">
        <v>1884</v>
      </c>
      <c r="BL4" s="25" t="s">
        <v>1885</v>
      </c>
      <c r="BM4" s="25" t="s">
        <v>1886</v>
      </c>
      <c r="BN4" s="25" t="s">
        <v>1887</v>
      </c>
      <c r="BO4" s="25" t="s">
        <v>1684</v>
      </c>
      <c r="BP4" s="25" t="s">
        <v>1888</v>
      </c>
      <c r="BQ4" s="25" t="s">
        <v>1889</v>
      </c>
      <c r="BR4" s="25" t="s">
        <v>1890</v>
      </c>
      <c r="BS4" s="25" t="s">
        <v>1891</v>
      </c>
      <c r="BT4" s="25" t="s">
        <v>1892</v>
      </c>
      <c r="BU4" s="25" t="s">
        <v>1893</v>
      </c>
      <c r="BV4" s="25" t="s">
        <v>1894</v>
      </c>
      <c r="BW4" s="25" t="s">
        <v>1692</v>
      </c>
      <c r="BX4" s="25" t="s">
        <v>1895</v>
      </c>
      <c r="BY4" s="25" t="s">
        <v>1896</v>
      </c>
      <c r="BZ4" s="25" t="s">
        <v>1897</v>
      </c>
      <c r="CA4" s="25" t="s">
        <v>1898</v>
      </c>
      <c r="CB4" s="25" t="s">
        <v>1899</v>
      </c>
      <c r="CC4" s="25" t="s">
        <v>1900</v>
      </c>
      <c r="CD4" s="25" t="s">
        <v>1901</v>
      </c>
      <c r="CE4" s="25" t="s">
        <v>1902</v>
      </c>
      <c r="CF4" s="25" t="s">
        <v>1903</v>
      </c>
      <c r="CG4" s="25" t="s">
        <v>1904</v>
      </c>
      <c r="CH4" s="25" t="s">
        <v>1905</v>
      </c>
      <c r="CI4" s="25" t="s">
        <v>1906</v>
      </c>
      <c r="CJ4" s="25" t="s">
        <v>1907</v>
      </c>
      <c r="CK4" s="25" t="s">
        <v>1908</v>
      </c>
      <c r="CL4" s="25" t="s">
        <v>1909</v>
      </c>
      <c r="CM4" s="25" t="s">
        <v>1868</v>
      </c>
      <c r="CN4" s="25" t="s">
        <v>1910</v>
      </c>
      <c r="CO4" s="25" t="s">
        <v>1911</v>
      </c>
      <c r="CP4" s="25" t="s">
        <v>1912</v>
      </c>
      <c r="CQ4" s="25" t="s">
        <v>1913</v>
      </c>
      <c r="CR4" s="25" t="s">
        <v>1914</v>
      </c>
      <c r="CS4" s="25" t="s">
        <v>1915</v>
      </c>
      <c r="CT4" s="25" t="s">
        <v>1916</v>
      </c>
      <c r="CU4" s="25" t="s">
        <v>1917</v>
      </c>
      <c r="CV4" s="25" t="s">
        <v>1918</v>
      </c>
      <c r="CW4" s="25" t="s">
        <v>1919</v>
      </c>
      <c r="CX4" s="25" t="s">
        <v>1920</v>
      </c>
      <c r="CY4" s="25" t="s">
        <v>1921</v>
      </c>
      <c r="CZ4" s="25" t="s">
        <v>1922</v>
      </c>
      <c r="DA4" s="25" t="s">
        <v>1923</v>
      </c>
      <c r="DB4" s="25" t="s">
        <v>1924</v>
      </c>
      <c r="DC4" s="25" t="s">
        <v>1925</v>
      </c>
      <c r="DD4" s="25" t="s">
        <v>1926</v>
      </c>
      <c r="DE4" s="25" t="s">
        <v>1927</v>
      </c>
      <c r="DF4" s="25" t="s">
        <v>1928</v>
      </c>
      <c r="DG4" s="25" t="s">
        <v>1929</v>
      </c>
      <c r="DH4" s="25" t="s">
        <v>1930</v>
      </c>
      <c r="DI4" s="25" t="s">
        <v>1931</v>
      </c>
      <c r="DJ4" s="25" t="s">
        <v>1932</v>
      </c>
      <c r="DK4" s="25" t="s">
        <v>1933</v>
      </c>
      <c r="DL4" s="25" t="s">
        <v>1934</v>
      </c>
      <c r="DM4" s="25" t="s">
        <v>1935</v>
      </c>
      <c r="DN4" s="25" t="s">
        <v>1936</v>
      </c>
      <c r="DO4" s="25" t="s">
        <v>1937</v>
      </c>
      <c r="DP4" s="25" t="s">
        <v>1938</v>
      </c>
      <c r="DQ4" s="25" t="s">
        <v>1939</v>
      </c>
      <c r="DR4" s="25" t="s">
        <v>1940</v>
      </c>
    </row>
    <row r="5" spans="1:122" ht="27.95" customHeight="1" x14ac:dyDescent="0.25">
      <c r="A5" s="26" t="s">
        <v>229</v>
      </c>
      <c r="B5" s="26" t="s">
        <v>230</v>
      </c>
      <c r="C5" s="26" t="s">
        <v>231</v>
      </c>
      <c r="D5" s="26" t="s">
        <v>231</v>
      </c>
      <c r="E5" s="26" t="s">
        <v>231</v>
      </c>
      <c r="F5" s="26" t="s">
        <v>231</v>
      </c>
      <c r="G5" s="26" t="s">
        <v>232</v>
      </c>
      <c r="H5" s="26" t="s">
        <v>233</v>
      </c>
      <c r="I5" s="26" t="s">
        <v>230</v>
      </c>
      <c r="J5" s="26" t="s">
        <v>248</v>
      </c>
      <c r="K5" s="26" t="s">
        <v>248</v>
      </c>
      <c r="L5" s="26" t="s">
        <v>248</v>
      </c>
      <c r="M5" s="26" t="s">
        <v>248</v>
      </c>
      <c r="N5" s="26" t="s">
        <v>248</v>
      </c>
      <c r="O5" s="26" t="s">
        <v>248</v>
      </c>
      <c r="P5" s="26" t="s">
        <v>248</v>
      </c>
      <c r="Q5" s="26" t="s">
        <v>248</v>
      </c>
      <c r="R5" s="26" t="s">
        <v>248</v>
      </c>
      <c r="S5" s="26" t="s">
        <v>248</v>
      </c>
      <c r="T5" s="26" t="s">
        <v>248</v>
      </c>
      <c r="U5" s="26" t="s">
        <v>248</v>
      </c>
      <c r="V5" s="26" t="s">
        <v>248</v>
      </c>
      <c r="W5" s="26" t="s">
        <v>248</v>
      </c>
      <c r="X5" s="26" t="s">
        <v>248</v>
      </c>
      <c r="Y5" s="26" t="s">
        <v>248</v>
      </c>
      <c r="Z5" s="26" t="s">
        <v>248</v>
      </c>
      <c r="AA5" s="26" t="s">
        <v>248</v>
      </c>
      <c r="AB5" s="26" t="s">
        <v>248</v>
      </c>
      <c r="AC5" s="26" t="s">
        <v>248</v>
      </c>
      <c r="AD5" s="26" t="s">
        <v>248</v>
      </c>
      <c r="AE5" s="26" t="s">
        <v>248</v>
      </c>
      <c r="AF5" s="26" t="s">
        <v>248</v>
      </c>
      <c r="AG5" s="26" t="s">
        <v>248</v>
      </c>
      <c r="AH5" s="26" t="s">
        <v>248</v>
      </c>
      <c r="AI5" s="26" t="s">
        <v>248</v>
      </c>
      <c r="AJ5" s="26" t="s">
        <v>248</v>
      </c>
      <c r="AK5" s="26" t="s">
        <v>248</v>
      </c>
      <c r="AL5" s="26" t="s">
        <v>248</v>
      </c>
      <c r="AM5" s="26" t="s">
        <v>248</v>
      </c>
      <c r="AN5" s="26" t="s">
        <v>248</v>
      </c>
      <c r="AO5" s="26" t="s">
        <v>233</v>
      </c>
      <c r="AP5" s="26" t="s">
        <v>233</v>
      </c>
      <c r="AQ5" s="26" t="s">
        <v>248</v>
      </c>
      <c r="AR5" s="26" t="s">
        <v>248</v>
      </c>
      <c r="AS5" s="26" t="s">
        <v>233</v>
      </c>
      <c r="AT5" s="26" t="s">
        <v>248</v>
      </c>
      <c r="AU5" s="26" t="s">
        <v>233</v>
      </c>
      <c r="AV5" s="26" t="s">
        <v>233</v>
      </c>
      <c r="AW5" s="26" t="s">
        <v>248</v>
      </c>
      <c r="AX5" s="26" t="s">
        <v>233</v>
      </c>
      <c r="AY5" s="26" t="s">
        <v>233</v>
      </c>
      <c r="AZ5" s="26" t="s">
        <v>248</v>
      </c>
      <c r="BA5" s="26" t="s">
        <v>248</v>
      </c>
      <c r="BB5" s="26" t="s">
        <v>248</v>
      </c>
      <c r="BC5" s="26" t="s">
        <v>248</v>
      </c>
      <c r="BD5" s="26" t="s">
        <v>233</v>
      </c>
      <c r="BE5" s="26" t="s">
        <v>248</v>
      </c>
      <c r="BF5" s="26" t="s">
        <v>248</v>
      </c>
      <c r="BG5" s="26" t="s">
        <v>248</v>
      </c>
      <c r="BH5" s="26" t="s">
        <v>233</v>
      </c>
      <c r="BI5" s="26" t="s">
        <v>248</v>
      </c>
      <c r="BJ5" s="26" t="s">
        <v>248</v>
      </c>
      <c r="BK5" s="26" t="s">
        <v>248</v>
      </c>
      <c r="BL5" s="26" t="s">
        <v>248</v>
      </c>
      <c r="BM5" s="26" t="s">
        <v>248</v>
      </c>
      <c r="BN5" s="26" t="s">
        <v>248</v>
      </c>
      <c r="BO5" s="26" t="s">
        <v>248</v>
      </c>
      <c r="BP5" s="26" t="s">
        <v>248</v>
      </c>
      <c r="BQ5" s="26" t="s">
        <v>248</v>
      </c>
      <c r="BR5" s="26" t="s">
        <v>248</v>
      </c>
      <c r="BS5" s="26" t="s">
        <v>248</v>
      </c>
      <c r="BT5" s="26" t="s">
        <v>248</v>
      </c>
      <c r="BU5" s="26" t="s">
        <v>248</v>
      </c>
      <c r="BV5" s="26" t="s">
        <v>248</v>
      </c>
      <c r="BW5" s="26" t="s">
        <v>248</v>
      </c>
      <c r="BX5" s="26" t="s">
        <v>248</v>
      </c>
      <c r="BY5" s="26" t="s">
        <v>248</v>
      </c>
      <c r="BZ5" s="26" t="s">
        <v>248</v>
      </c>
      <c r="CA5" s="26" t="s">
        <v>248</v>
      </c>
      <c r="CB5" s="26" t="s">
        <v>248</v>
      </c>
      <c r="CC5" s="26" t="s">
        <v>248</v>
      </c>
      <c r="CD5" s="26" t="s">
        <v>248</v>
      </c>
      <c r="CE5" s="26" t="s">
        <v>248</v>
      </c>
      <c r="CF5" s="26" t="s">
        <v>248</v>
      </c>
      <c r="CG5" s="26" t="s">
        <v>248</v>
      </c>
      <c r="CH5" s="26" t="s">
        <v>248</v>
      </c>
      <c r="CI5" s="26" t="s">
        <v>248</v>
      </c>
      <c r="CJ5" s="26" t="s">
        <v>248</v>
      </c>
      <c r="CK5" s="26" t="s">
        <v>248</v>
      </c>
      <c r="CL5" s="26" t="s">
        <v>248</v>
      </c>
      <c r="CM5" s="26" t="s">
        <v>248</v>
      </c>
      <c r="CN5" s="26" t="s">
        <v>248</v>
      </c>
      <c r="CO5" s="26" t="s">
        <v>248</v>
      </c>
      <c r="CP5" s="26" t="s">
        <v>248</v>
      </c>
      <c r="CQ5" s="26" t="s">
        <v>248</v>
      </c>
      <c r="CR5" s="26" t="s">
        <v>248</v>
      </c>
      <c r="CS5" s="26" t="s">
        <v>248</v>
      </c>
      <c r="CT5" s="26" t="s">
        <v>233</v>
      </c>
      <c r="CU5" s="26" t="s">
        <v>248</v>
      </c>
      <c r="CV5" s="26" t="s">
        <v>248</v>
      </c>
      <c r="CW5" s="26" t="s">
        <v>248</v>
      </c>
      <c r="CX5" s="26" t="s">
        <v>248</v>
      </c>
      <c r="CY5" s="26" t="s">
        <v>248</v>
      </c>
      <c r="CZ5" s="26" t="s">
        <v>248</v>
      </c>
      <c r="DA5" s="26" t="s">
        <v>248</v>
      </c>
      <c r="DB5" s="26" t="s">
        <v>248</v>
      </c>
      <c r="DC5" s="26" t="s">
        <v>248</v>
      </c>
      <c r="DD5" s="26" t="s">
        <v>248</v>
      </c>
      <c r="DE5" s="26" t="s">
        <v>248</v>
      </c>
      <c r="DF5" s="26" t="s">
        <v>248</v>
      </c>
      <c r="DG5" s="26" t="s">
        <v>248</v>
      </c>
      <c r="DH5" s="26" t="s">
        <v>248</v>
      </c>
      <c r="DI5" s="26" t="s">
        <v>248</v>
      </c>
      <c r="DJ5" s="26" t="s">
        <v>248</v>
      </c>
      <c r="DK5" s="26" t="s">
        <v>248</v>
      </c>
      <c r="DL5" s="26" t="s">
        <v>248</v>
      </c>
      <c r="DM5" s="26" t="s">
        <v>248</v>
      </c>
      <c r="DN5" s="26" t="s">
        <v>248</v>
      </c>
      <c r="DO5" s="26" t="s">
        <v>248</v>
      </c>
      <c r="DP5" s="26" t="s">
        <v>248</v>
      </c>
      <c r="DQ5" s="26" t="s">
        <v>248</v>
      </c>
      <c r="DR5" s="26" t="s">
        <v>248</v>
      </c>
    </row>
    <row r="6" spans="1:122" customFormat="1" ht="29.25" x14ac:dyDescent="0.25">
      <c r="A6" s="1" t="s">
        <v>1429</v>
      </c>
      <c r="B6" s="1" t="s">
        <v>2006</v>
      </c>
      <c r="C6" s="1" t="s">
        <v>1944</v>
      </c>
      <c r="D6" s="9" t="s">
        <v>2007</v>
      </c>
      <c r="E6" s="1" t="s">
        <v>2008</v>
      </c>
      <c r="F6" s="1" t="s">
        <v>249</v>
      </c>
      <c r="G6" s="1" t="s">
        <v>2533</v>
      </c>
      <c r="H6" s="1" t="s">
        <v>1964</v>
      </c>
      <c r="I6" s="1" t="s">
        <v>249</v>
      </c>
      <c r="J6" s="1" t="s">
        <v>669</v>
      </c>
      <c r="K6" s="1" t="s">
        <v>670</v>
      </c>
      <c r="L6" s="1" t="s">
        <v>671</v>
      </c>
      <c r="M6" s="1" t="s">
        <v>672</v>
      </c>
      <c r="N6" s="1" t="s">
        <v>673</v>
      </c>
      <c r="O6" s="96" t="s">
        <v>2293</v>
      </c>
      <c r="P6" s="1" t="s">
        <v>276</v>
      </c>
      <c r="Q6" s="1" t="s">
        <v>1456</v>
      </c>
      <c r="R6" s="1" t="s">
        <v>1457</v>
      </c>
      <c r="S6" s="1" t="s">
        <v>1458</v>
      </c>
      <c r="T6" s="1" t="s">
        <v>1459</v>
      </c>
      <c r="U6" s="1" t="s">
        <v>1460</v>
      </c>
      <c r="V6" s="1" t="s">
        <v>1461</v>
      </c>
      <c r="W6" s="1" t="s">
        <v>1462</v>
      </c>
      <c r="X6" s="1" t="s">
        <v>1463</v>
      </c>
      <c r="Y6" s="1" t="s">
        <v>1464</v>
      </c>
      <c r="Z6" s="1" t="s">
        <v>1465</v>
      </c>
      <c r="AA6" s="1" t="s">
        <v>258</v>
      </c>
      <c r="AB6" s="1" t="s">
        <v>1466</v>
      </c>
      <c r="AC6" s="1" t="s">
        <v>1467</v>
      </c>
      <c r="AD6" s="1" t="s">
        <v>1468</v>
      </c>
      <c r="AE6" s="1" t="s">
        <v>1469</v>
      </c>
      <c r="AF6" s="1" t="s">
        <v>1470</v>
      </c>
      <c r="AG6" s="1" t="s">
        <v>1471</v>
      </c>
      <c r="AH6" s="1" t="s">
        <v>1472</v>
      </c>
      <c r="AI6" s="1" t="s">
        <v>1473</v>
      </c>
      <c r="AJ6" s="1" t="s">
        <v>1474</v>
      </c>
      <c r="AK6" s="1" t="s">
        <v>1475</v>
      </c>
      <c r="AL6" s="1" t="s">
        <v>1476</v>
      </c>
      <c r="AM6" s="1" t="s">
        <v>1477</v>
      </c>
      <c r="AN6" s="1" t="s">
        <v>1478</v>
      </c>
      <c r="AO6" s="1" t="s">
        <v>1479</v>
      </c>
      <c r="AP6" s="1" t="s">
        <v>1480</v>
      </c>
      <c r="AQ6" s="1" t="s">
        <v>1481</v>
      </c>
      <c r="AR6" s="1" t="s">
        <v>1482</v>
      </c>
      <c r="AS6" s="1" t="s">
        <v>1483</v>
      </c>
      <c r="AT6" s="1" t="s">
        <v>1484</v>
      </c>
      <c r="AU6" s="1" t="s">
        <v>1485</v>
      </c>
      <c r="AV6" s="1" t="s">
        <v>1486</v>
      </c>
      <c r="AW6" s="1" t="s">
        <v>1487</v>
      </c>
      <c r="AX6" s="1" t="s">
        <v>1488</v>
      </c>
      <c r="AY6" s="1" t="s">
        <v>1489</v>
      </c>
      <c r="AZ6" s="1" t="s">
        <v>1490</v>
      </c>
      <c r="BA6" s="1" t="s">
        <v>1491</v>
      </c>
      <c r="BB6" s="1" t="s">
        <v>1492</v>
      </c>
      <c r="BC6" s="1" t="s">
        <v>1493</v>
      </c>
      <c r="BD6" s="1" t="s">
        <v>1494</v>
      </c>
      <c r="BE6" s="1" t="s">
        <v>1494</v>
      </c>
      <c r="BF6" s="1" t="s">
        <v>1495</v>
      </c>
      <c r="BG6" s="1" t="s">
        <v>1496</v>
      </c>
      <c r="BH6" s="1" t="s">
        <v>1497</v>
      </c>
      <c r="BI6" s="1" t="s">
        <v>1498</v>
      </c>
      <c r="BJ6" s="1" t="s">
        <v>1499</v>
      </c>
      <c r="BK6" s="1" t="s">
        <v>1500</v>
      </c>
      <c r="BL6" s="1" t="s">
        <v>1501</v>
      </c>
      <c r="BM6" s="1" t="s">
        <v>1502</v>
      </c>
      <c r="BN6" s="1" t="s">
        <v>1503</v>
      </c>
      <c r="BO6" s="1" t="s">
        <v>1504</v>
      </c>
      <c r="BP6" s="1" t="s">
        <v>675</v>
      </c>
      <c r="BQ6" s="1" t="s">
        <v>1488</v>
      </c>
      <c r="BR6" s="1" t="s">
        <v>1505</v>
      </c>
      <c r="BS6" s="1" t="s">
        <v>1506</v>
      </c>
      <c r="BT6" s="1" t="s">
        <v>1507</v>
      </c>
      <c r="BU6" s="1" t="s">
        <v>1508</v>
      </c>
      <c r="BV6" s="1" t="s">
        <v>1509</v>
      </c>
      <c r="BW6" s="1" t="s">
        <v>1510</v>
      </c>
      <c r="BX6" s="1" t="s">
        <v>1511</v>
      </c>
      <c r="BY6" s="1" t="s">
        <v>1941</v>
      </c>
      <c r="BZ6" s="1" t="s">
        <v>1513</v>
      </c>
      <c r="CA6" s="1" t="s">
        <v>1514</v>
      </c>
      <c r="CB6" s="1" t="s">
        <v>1515</v>
      </c>
      <c r="CC6" s="1" t="s">
        <v>1516</v>
      </c>
      <c r="CD6" s="1" t="s">
        <v>1517</v>
      </c>
      <c r="CE6" s="1" t="s">
        <v>1518</v>
      </c>
      <c r="CF6" s="1" t="s">
        <v>1942</v>
      </c>
      <c r="CG6" s="1" t="s">
        <v>1943</v>
      </c>
      <c r="CH6" s="1" t="s">
        <v>1521</v>
      </c>
      <c r="CI6" s="1" t="s">
        <v>1522</v>
      </c>
      <c r="CJ6" s="1" t="s">
        <v>1523</v>
      </c>
      <c r="CK6" s="1" t="s">
        <v>1524</v>
      </c>
      <c r="CL6" s="1" t="s">
        <v>1525</v>
      </c>
      <c r="CM6" s="1" t="s">
        <v>1965</v>
      </c>
      <c r="CN6" s="1" t="s">
        <v>2010</v>
      </c>
      <c r="CO6" s="1" t="s">
        <v>1967</v>
      </c>
      <c r="CP6" s="1" t="s">
        <v>1968</v>
      </c>
      <c r="CQ6" s="1" t="s">
        <v>1969</v>
      </c>
      <c r="CR6" s="1" t="s">
        <v>1970</v>
      </c>
      <c r="CS6" s="1" t="s">
        <v>1971</v>
      </c>
      <c r="CT6" s="1" t="s">
        <v>1972</v>
      </c>
      <c r="CU6" s="1" t="s">
        <v>1973</v>
      </c>
      <c r="CV6" s="1" t="s">
        <v>1974</v>
      </c>
      <c r="CW6" s="1" t="s">
        <v>1975</v>
      </c>
      <c r="CX6" s="1" t="s">
        <v>1976</v>
      </c>
      <c r="CY6" s="1" t="s">
        <v>1977</v>
      </c>
      <c r="CZ6" s="1" t="s">
        <v>1978</v>
      </c>
      <c r="DA6" s="1" t="s">
        <v>1979</v>
      </c>
      <c r="DB6" s="1" t="s">
        <v>1980</v>
      </c>
      <c r="DC6" s="1" t="s">
        <v>1981</v>
      </c>
      <c r="DD6" s="1" t="s">
        <v>1982</v>
      </c>
      <c r="DE6" s="1" t="s">
        <v>1983</v>
      </c>
      <c r="DF6" s="1" t="s">
        <v>1984</v>
      </c>
      <c r="DG6" s="1" t="s">
        <v>1985</v>
      </c>
      <c r="DH6" s="1" t="s">
        <v>1986</v>
      </c>
      <c r="DI6" s="1" t="s">
        <v>1987</v>
      </c>
      <c r="DJ6" s="1" t="s">
        <v>1988</v>
      </c>
      <c r="DK6" s="1" t="s">
        <v>1989</v>
      </c>
      <c r="DL6" s="1" t="s">
        <v>1990</v>
      </c>
      <c r="DM6" s="1" t="s">
        <v>1991</v>
      </c>
      <c r="DN6" s="1" t="s">
        <v>1992</v>
      </c>
      <c r="DO6" s="1" t="s">
        <v>1993</v>
      </c>
      <c r="DP6" s="1" t="s">
        <v>1994</v>
      </c>
      <c r="DQ6" s="1" t="s">
        <v>1995</v>
      </c>
      <c r="DR6" s="1" t="s">
        <v>2009</v>
      </c>
    </row>
    <row r="7" spans="1:122" x14ac:dyDescent="0.25">
      <c r="A7" s="69" t="s">
        <v>1455</v>
      </c>
      <c r="C7" s="1" t="s">
        <v>1944</v>
      </c>
      <c r="D7" s="9" t="s">
        <v>2007</v>
      </c>
      <c r="E7" s="1" t="s">
        <v>2008</v>
      </c>
      <c r="F7" s="1" t="s">
        <v>261</v>
      </c>
      <c r="G7" s="1" t="s">
        <v>1996</v>
      </c>
      <c r="H7" s="1" t="s">
        <v>1997</v>
      </c>
      <c r="I7" s="1" t="s">
        <v>261</v>
      </c>
      <c r="J7" s="1" t="s">
        <v>1426</v>
      </c>
      <c r="K7" s="1" t="s">
        <v>1427</v>
      </c>
      <c r="L7" s="1" t="s">
        <v>671</v>
      </c>
      <c r="M7" s="1" t="s">
        <v>672</v>
      </c>
      <c r="N7" s="1" t="s">
        <v>673</v>
      </c>
      <c r="O7" s="9" t="s">
        <v>1998</v>
      </c>
      <c r="P7" s="1" t="s">
        <v>276</v>
      </c>
      <c r="Q7" s="1" t="s">
        <v>1456</v>
      </c>
      <c r="R7" s="1" t="s">
        <v>1457</v>
      </c>
      <c r="S7" s="1" t="s">
        <v>1458</v>
      </c>
      <c r="T7" s="1" t="s">
        <v>1459</v>
      </c>
      <c r="U7" s="1" t="s">
        <v>1460</v>
      </c>
      <c r="V7" s="1" t="s">
        <v>1461</v>
      </c>
      <c r="W7" s="1" t="s">
        <v>1462</v>
      </c>
      <c r="X7" s="1" t="s">
        <v>1463</v>
      </c>
      <c r="Y7" s="1" t="s">
        <v>1464</v>
      </c>
      <c r="Z7" s="1" t="s">
        <v>1465</v>
      </c>
      <c r="AA7" s="1" t="s">
        <v>258</v>
      </c>
      <c r="AB7" s="1" t="s">
        <v>1466</v>
      </c>
      <c r="AC7" s="1" t="s">
        <v>1467</v>
      </c>
      <c r="AD7" s="1" t="s">
        <v>1468</v>
      </c>
      <c r="AE7" s="1" t="s">
        <v>1469</v>
      </c>
      <c r="AF7" s="1" t="s">
        <v>1470</v>
      </c>
      <c r="AG7" s="1" t="s">
        <v>1471</v>
      </c>
      <c r="AH7" s="1" t="s">
        <v>1472</v>
      </c>
      <c r="AI7" s="1" t="s">
        <v>1473</v>
      </c>
      <c r="AJ7" s="1" t="s">
        <v>1474</v>
      </c>
      <c r="AK7" s="1" t="s">
        <v>1475</v>
      </c>
      <c r="AL7" s="1" t="s">
        <v>1476</v>
      </c>
      <c r="AM7" s="1" t="s">
        <v>1477</v>
      </c>
      <c r="AN7" s="1" t="s">
        <v>1478</v>
      </c>
      <c r="AO7" s="1" t="s">
        <v>1479</v>
      </c>
      <c r="AP7" s="1" t="s">
        <v>1480</v>
      </c>
      <c r="AQ7" s="1" t="s">
        <v>1481</v>
      </c>
      <c r="AR7" s="1" t="s">
        <v>1482</v>
      </c>
      <c r="AS7" s="1" t="s">
        <v>1483</v>
      </c>
      <c r="AT7" s="1" t="s">
        <v>1484</v>
      </c>
      <c r="AU7" s="1" t="s">
        <v>1485</v>
      </c>
      <c r="AV7" s="1" t="s">
        <v>1486</v>
      </c>
      <c r="AW7" s="1" t="s">
        <v>1487</v>
      </c>
      <c r="AX7" s="1" t="s">
        <v>1488</v>
      </c>
      <c r="AY7" s="1" t="s">
        <v>1489</v>
      </c>
      <c r="AZ7" s="1" t="s">
        <v>1490</v>
      </c>
      <c r="BA7" s="1" t="s">
        <v>1491</v>
      </c>
      <c r="BB7" s="1" t="s">
        <v>1492</v>
      </c>
      <c r="BC7" s="1" t="s">
        <v>1493</v>
      </c>
      <c r="BD7" s="1" t="s">
        <v>1494</v>
      </c>
      <c r="BE7" s="1" t="s">
        <v>1494</v>
      </c>
      <c r="BF7" s="1" t="s">
        <v>1495</v>
      </c>
      <c r="BG7" s="1" t="s">
        <v>1496</v>
      </c>
      <c r="BH7" s="1" t="s">
        <v>1497</v>
      </c>
      <c r="BI7" s="1" t="s">
        <v>1498</v>
      </c>
      <c r="BJ7" s="1" t="s">
        <v>1499</v>
      </c>
      <c r="BK7" s="1" t="s">
        <v>1500</v>
      </c>
      <c r="BL7" s="1" t="s">
        <v>1501</v>
      </c>
      <c r="BM7" s="1" t="s">
        <v>1502</v>
      </c>
      <c r="BN7" s="1" t="s">
        <v>1503</v>
      </c>
      <c r="BO7" s="1" t="s">
        <v>1504</v>
      </c>
      <c r="BP7" s="1" t="s">
        <v>675</v>
      </c>
      <c r="BQ7" s="1" t="s">
        <v>1488</v>
      </c>
      <c r="BR7" s="1" t="s">
        <v>1505</v>
      </c>
      <c r="BS7" s="1" t="s">
        <v>1506</v>
      </c>
      <c r="BT7" s="1" t="s">
        <v>1507</v>
      </c>
      <c r="BU7" s="1" t="s">
        <v>1508</v>
      </c>
      <c r="BV7" s="1" t="s">
        <v>1509</v>
      </c>
      <c r="BW7" s="1" t="s">
        <v>1510</v>
      </c>
      <c r="BX7" s="1" t="s">
        <v>1511</v>
      </c>
      <c r="BY7" s="1" t="s">
        <v>1512</v>
      </c>
      <c r="BZ7" s="1" t="s">
        <v>1513</v>
      </c>
      <c r="CA7" s="1" t="s">
        <v>1514</v>
      </c>
      <c r="CB7" s="1" t="s">
        <v>1515</v>
      </c>
      <c r="CC7" s="1" t="s">
        <v>1516</v>
      </c>
      <c r="CD7" s="1" t="s">
        <v>1517</v>
      </c>
      <c r="CE7" s="1" t="s">
        <v>1518</v>
      </c>
      <c r="CF7" s="1" t="s">
        <v>1519</v>
      </c>
      <c r="CG7" s="1" t="s">
        <v>1520</v>
      </c>
      <c r="CH7" s="1" t="s">
        <v>1521</v>
      </c>
      <c r="CI7" s="1" t="s">
        <v>1522</v>
      </c>
      <c r="CJ7" s="1" t="s">
        <v>1523</v>
      </c>
      <c r="CK7" s="1" t="s">
        <v>1524</v>
      </c>
      <c r="CL7" s="1" t="s">
        <v>1525</v>
      </c>
      <c r="CM7" s="1" t="s">
        <v>1965</v>
      </c>
      <c r="CN7" s="1" t="s">
        <v>1966</v>
      </c>
      <c r="CO7" s="1" t="s">
        <v>1967</v>
      </c>
      <c r="CP7" s="1" t="s">
        <v>1968</v>
      </c>
      <c r="CQ7" s="1" t="s">
        <v>1969</v>
      </c>
      <c r="CR7" s="1" t="s">
        <v>1970</v>
      </c>
      <c r="CS7" s="1" t="s">
        <v>1971</v>
      </c>
      <c r="CT7" s="1" t="s">
        <v>1972</v>
      </c>
      <c r="CU7" s="1" t="s">
        <v>1973</v>
      </c>
      <c r="CV7" s="1" t="s">
        <v>1974</v>
      </c>
      <c r="CW7" s="1" t="s">
        <v>1975</v>
      </c>
      <c r="CX7" s="1" t="s">
        <v>1976</v>
      </c>
      <c r="CY7" s="1" t="s">
        <v>1977</v>
      </c>
      <c r="CZ7" s="1" t="s">
        <v>1978</v>
      </c>
      <c r="DA7" s="1" t="s">
        <v>1979</v>
      </c>
      <c r="DB7" s="1" t="s">
        <v>1980</v>
      </c>
      <c r="DC7" s="1" t="s">
        <v>1981</v>
      </c>
      <c r="DD7" s="1" t="s">
        <v>1982</v>
      </c>
      <c r="DE7" s="1" t="s">
        <v>1983</v>
      </c>
      <c r="DF7" s="1" t="s">
        <v>1984</v>
      </c>
      <c r="DG7" s="1" t="s">
        <v>1985</v>
      </c>
      <c r="DH7" s="1" t="s">
        <v>1986</v>
      </c>
      <c r="DI7" s="1" t="s">
        <v>1987</v>
      </c>
      <c r="DJ7" s="1" t="s">
        <v>1988</v>
      </c>
      <c r="DK7" s="1" t="s">
        <v>1989</v>
      </c>
      <c r="DL7" s="1" t="s">
        <v>1990</v>
      </c>
      <c r="DM7" s="1" t="s">
        <v>1991</v>
      </c>
      <c r="DN7" s="1" t="s">
        <v>1992</v>
      </c>
      <c r="DO7" s="1" t="s">
        <v>1993</v>
      </c>
      <c r="DP7" s="1" t="s">
        <v>1994</v>
      </c>
      <c r="DQ7" s="1" t="s">
        <v>1995</v>
      </c>
      <c r="DR7" s="1" t="s">
        <v>1428</v>
      </c>
    </row>
    <row r="8" spans="1:122" ht="86.25" x14ac:dyDescent="0.25">
      <c r="A8" s="69" t="s">
        <v>1455</v>
      </c>
      <c r="C8" s="1" t="s">
        <v>1944</v>
      </c>
      <c r="D8" s="9" t="s">
        <v>2007</v>
      </c>
      <c r="E8" s="1" t="s">
        <v>2008</v>
      </c>
      <c r="F8" s="1" t="s">
        <v>257</v>
      </c>
      <c r="G8" s="1" t="s">
        <v>1999</v>
      </c>
      <c r="H8" s="1" t="s">
        <v>2000</v>
      </c>
      <c r="I8" s="1" t="s">
        <v>257</v>
      </c>
      <c r="J8" s="9" t="s">
        <v>2001</v>
      </c>
      <c r="K8" s="9" t="s">
        <v>2002</v>
      </c>
      <c r="L8" s="9" t="s">
        <v>2003</v>
      </c>
      <c r="M8" s="1" t="s">
        <v>672</v>
      </c>
      <c r="N8" s="1" t="s">
        <v>673</v>
      </c>
      <c r="O8" s="184" t="s">
        <v>2004</v>
      </c>
      <c r="P8" s="1" t="s">
        <v>276</v>
      </c>
      <c r="Q8" s="1" t="s">
        <v>1456</v>
      </c>
      <c r="R8" s="183" t="s">
        <v>2585</v>
      </c>
      <c r="S8" s="9" t="s">
        <v>2005</v>
      </c>
      <c r="T8" s="1" t="s">
        <v>1459</v>
      </c>
      <c r="U8" s="1" t="s">
        <v>1460</v>
      </c>
      <c r="V8" s="1" t="s">
        <v>1461</v>
      </c>
      <c r="W8" s="1" t="s">
        <v>1462</v>
      </c>
      <c r="X8" s="1" t="s">
        <v>1463</v>
      </c>
      <c r="Y8" s="1" t="s">
        <v>1464</v>
      </c>
      <c r="Z8" s="1" t="s">
        <v>1465</v>
      </c>
      <c r="AA8" s="1" t="s">
        <v>258</v>
      </c>
      <c r="AB8" s="1" t="s">
        <v>1466</v>
      </c>
      <c r="AC8" s="1" t="s">
        <v>1467</v>
      </c>
      <c r="AD8" s="1" t="s">
        <v>1468</v>
      </c>
      <c r="AE8" s="1" t="s">
        <v>1469</v>
      </c>
      <c r="AF8" s="1" t="s">
        <v>1470</v>
      </c>
      <c r="AG8" s="1" t="s">
        <v>1471</v>
      </c>
      <c r="AH8" s="1" t="s">
        <v>1472</v>
      </c>
      <c r="AI8" s="1" t="s">
        <v>1473</v>
      </c>
      <c r="AJ8" s="1" t="s">
        <v>1474</v>
      </c>
      <c r="AK8" s="1" t="s">
        <v>1475</v>
      </c>
      <c r="AL8" s="1" t="s">
        <v>1476</v>
      </c>
      <c r="AM8" s="1" t="s">
        <v>1477</v>
      </c>
      <c r="AN8" s="1" t="s">
        <v>1478</v>
      </c>
      <c r="AO8" s="1" t="s">
        <v>1479</v>
      </c>
      <c r="AP8" s="1" t="s">
        <v>1480</v>
      </c>
      <c r="AQ8" s="1" t="s">
        <v>1481</v>
      </c>
      <c r="AR8" s="1" t="s">
        <v>1482</v>
      </c>
      <c r="AS8" s="1" t="s">
        <v>1483</v>
      </c>
      <c r="AT8" s="1" t="s">
        <v>1484</v>
      </c>
      <c r="AU8" s="1" t="s">
        <v>1485</v>
      </c>
      <c r="AV8" s="1" t="s">
        <v>1486</v>
      </c>
      <c r="AW8" s="1" t="s">
        <v>1487</v>
      </c>
      <c r="AX8" s="1" t="s">
        <v>1488</v>
      </c>
      <c r="AY8" s="1" t="s">
        <v>1489</v>
      </c>
      <c r="AZ8" s="1" t="s">
        <v>1490</v>
      </c>
      <c r="BA8" s="1" t="s">
        <v>1491</v>
      </c>
      <c r="BB8" s="1" t="s">
        <v>1492</v>
      </c>
      <c r="BC8" s="1" t="s">
        <v>1493</v>
      </c>
      <c r="BD8" s="1" t="s">
        <v>1494</v>
      </c>
      <c r="BE8" s="1" t="s">
        <v>1494</v>
      </c>
      <c r="BF8" s="1" t="s">
        <v>1495</v>
      </c>
      <c r="BG8" s="1" t="s">
        <v>1496</v>
      </c>
      <c r="BH8" s="1" t="s">
        <v>1497</v>
      </c>
      <c r="BI8" s="1" t="s">
        <v>1498</v>
      </c>
      <c r="BJ8" s="1" t="s">
        <v>1499</v>
      </c>
      <c r="BK8" s="1" t="s">
        <v>1500</v>
      </c>
      <c r="BL8" s="1" t="s">
        <v>1501</v>
      </c>
      <c r="BM8" s="1" t="s">
        <v>1502</v>
      </c>
      <c r="BN8" s="1" t="s">
        <v>1503</v>
      </c>
      <c r="BO8" s="1" t="s">
        <v>1504</v>
      </c>
      <c r="BP8" s="1" t="s">
        <v>675</v>
      </c>
      <c r="BQ8" s="1" t="s">
        <v>1488</v>
      </c>
      <c r="BR8" s="1" t="s">
        <v>1505</v>
      </c>
      <c r="BS8" s="1" t="s">
        <v>1506</v>
      </c>
      <c r="BT8" s="1" t="s">
        <v>1507</v>
      </c>
      <c r="BU8" s="1" t="s">
        <v>1508</v>
      </c>
      <c r="BV8" s="1" t="s">
        <v>1509</v>
      </c>
      <c r="BW8" s="1" t="s">
        <v>1510</v>
      </c>
      <c r="BX8" s="1" t="s">
        <v>1511</v>
      </c>
      <c r="BY8" s="1" t="s">
        <v>1512</v>
      </c>
      <c r="BZ8" s="1" t="s">
        <v>1513</v>
      </c>
      <c r="CA8" s="1" t="s">
        <v>1514</v>
      </c>
      <c r="CB8" s="1" t="s">
        <v>1515</v>
      </c>
      <c r="CC8" s="1" t="s">
        <v>1516</v>
      </c>
      <c r="CD8" s="1" t="s">
        <v>1517</v>
      </c>
      <c r="CE8" s="1" t="s">
        <v>1518</v>
      </c>
      <c r="CF8" s="1" t="s">
        <v>1519</v>
      </c>
      <c r="CG8" s="1" t="s">
        <v>1520</v>
      </c>
      <c r="CH8" s="1" t="s">
        <v>1521</v>
      </c>
      <c r="CI8" s="1" t="s">
        <v>1522</v>
      </c>
      <c r="CJ8" s="1" t="s">
        <v>1523</v>
      </c>
      <c r="CK8" s="1" t="s">
        <v>1524</v>
      </c>
      <c r="CL8" s="1" t="s">
        <v>1525</v>
      </c>
      <c r="CM8" s="1" t="s">
        <v>1965</v>
      </c>
      <c r="CN8" s="1" t="s">
        <v>1966</v>
      </c>
      <c r="CO8" s="1" t="s">
        <v>1967</v>
      </c>
      <c r="CP8" s="1" t="s">
        <v>1968</v>
      </c>
      <c r="CQ8" s="1" t="s">
        <v>1969</v>
      </c>
      <c r="CR8" s="1" t="s">
        <v>1970</v>
      </c>
      <c r="CS8" s="1" t="s">
        <v>1971</v>
      </c>
      <c r="CT8" s="1" t="s">
        <v>1972</v>
      </c>
      <c r="CU8" s="1" t="s">
        <v>1973</v>
      </c>
      <c r="CV8" s="1" t="s">
        <v>1974</v>
      </c>
      <c r="CW8" s="1" t="s">
        <v>1975</v>
      </c>
      <c r="CX8" s="1" t="s">
        <v>1976</v>
      </c>
      <c r="CY8" s="1" t="s">
        <v>1977</v>
      </c>
      <c r="CZ8" s="1" t="s">
        <v>1978</v>
      </c>
      <c r="DA8" s="1" t="s">
        <v>1979</v>
      </c>
      <c r="DB8" s="1" t="s">
        <v>1980</v>
      </c>
      <c r="DC8" s="1" t="s">
        <v>1981</v>
      </c>
      <c r="DD8" s="1" t="s">
        <v>1982</v>
      </c>
      <c r="DE8" s="1" t="s">
        <v>1983</v>
      </c>
      <c r="DF8" s="1" t="s">
        <v>1984</v>
      </c>
      <c r="DG8" s="1" t="s">
        <v>1985</v>
      </c>
      <c r="DH8" s="1" t="s">
        <v>1986</v>
      </c>
      <c r="DI8" s="1" t="s">
        <v>1987</v>
      </c>
      <c r="DJ8" s="1" t="s">
        <v>1988</v>
      </c>
      <c r="DK8" s="1" t="s">
        <v>1989</v>
      </c>
      <c r="DL8" s="1" t="s">
        <v>1990</v>
      </c>
      <c r="DM8" s="1" t="s">
        <v>1991</v>
      </c>
      <c r="DN8" s="1" t="s">
        <v>1992</v>
      </c>
      <c r="DO8" s="1" t="s">
        <v>1993</v>
      </c>
      <c r="DP8" s="1" t="s">
        <v>1994</v>
      </c>
      <c r="DQ8" s="1" t="s">
        <v>1995</v>
      </c>
      <c r="DR8" s="1" t="s">
        <v>1428</v>
      </c>
    </row>
  </sheetData>
  <autoFilter ref="A5:DR8"/>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5" tint="-0.249977111117893"/>
  </sheetPr>
  <dimension ref="A1:AA11"/>
  <sheetViews>
    <sheetView zoomScale="80" zoomScaleNormal="80" workbookViewId="0">
      <pane xSplit="8" ySplit="5" topLeftCell="U6" activePane="bottomRight" state="frozen"/>
      <selection pane="topRight" activeCell="I1" sqref="I1"/>
      <selection pane="bottomLeft" activeCell="A6" sqref="A6"/>
      <selection pane="bottomRight" activeCell="AA12" sqref="AA12"/>
    </sheetView>
  </sheetViews>
  <sheetFormatPr defaultColWidth="9" defaultRowHeight="15" x14ac:dyDescent="0.25"/>
  <cols>
    <col min="1" max="1" width="9.140625" style="19" customWidth="1"/>
    <col min="2" max="2" width="5.5703125" style="19" customWidth="1"/>
    <col min="3" max="5" width="11.7109375" style="19" customWidth="1"/>
    <col min="6" max="6" width="13.28515625" style="19" customWidth="1"/>
    <col min="7" max="7" width="10.42578125" style="38" customWidth="1"/>
    <col min="8" max="8" width="22.28515625" style="19" bestFit="1" customWidth="1"/>
    <col min="9" max="9" width="15.42578125" style="19" customWidth="1"/>
    <col min="10" max="10" width="25.5703125" style="19" bestFit="1" customWidth="1"/>
    <col min="11" max="11" width="20" style="36" customWidth="1"/>
    <col min="12" max="13" width="20" style="37" customWidth="1"/>
    <col min="14" max="14" width="20" style="36" customWidth="1"/>
    <col min="15" max="15" width="20" style="37" customWidth="1"/>
    <col min="16" max="19" width="20" style="36" customWidth="1"/>
    <col min="20" max="20" width="20" style="37" customWidth="1"/>
    <col min="21" max="22" width="20" style="36" customWidth="1"/>
    <col min="23" max="23" width="24.42578125" style="19" customWidth="1"/>
    <col min="24" max="24" width="34.7109375" style="19" customWidth="1"/>
    <col min="25" max="25" width="35.42578125" style="19" customWidth="1"/>
    <col min="26" max="26" width="27.5703125" style="70" customWidth="1"/>
    <col min="27" max="27" width="20.140625" style="70" customWidth="1"/>
    <col min="28" max="16384" width="9" style="19"/>
  </cols>
  <sheetData>
    <row r="1" spans="1:27" ht="33.75" customHeight="1" x14ac:dyDescent="0.25">
      <c r="A1" s="13" t="s">
        <v>212</v>
      </c>
      <c r="B1" s="13" t="s">
        <v>213</v>
      </c>
      <c r="C1" s="13" t="s">
        <v>214</v>
      </c>
      <c r="D1" s="13" t="s">
        <v>215</v>
      </c>
      <c r="E1" s="13" t="s">
        <v>235</v>
      </c>
      <c r="F1" s="13" t="s">
        <v>277</v>
      </c>
      <c r="G1" s="14" t="s">
        <v>216</v>
      </c>
      <c r="H1" s="13" t="s">
        <v>236</v>
      </c>
      <c r="I1" s="15" t="s">
        <v>278</v>
      </c>
      <c r="J1" s="16" t="s">
        <v>289</v>
      </c>
      <c r="K1" s="17" t="s">
        <v>279</v>
      </c>
      <c r="L1" s="18" t="s">
        <v>281</v>
      </c>
      <c r="M1" s="18" t="s">
        <v>282</v>
      </c>
      <c r="N1" s="17" t="s">
        <v>283</v>
      </c>
      <c r="O1" s="18" t="s">
        <v>284</v>
      </c>
      <c r="P1" s="17" t="s">
        <v>285</v>
      </c>
      <c r="Q1" s="17" t="s">
        <v>287</v>
      </c>
      <c r="R1" s="17" t="s">
        <v>288</v>
      </c>
      <c r="S1" s="17" t="s">
        <v>290</v>
      </c>
      <c r="T1" s="18" t="s">
        <v>291</v>
      </c>
      <c r="U1" s="17" t="s">
        <v>292</v>
      </c>
      <c r="V1" s="17" t="s">
        <v>273</v>
      </c>
      <c r="W1" s="13" t="s">
        <v>294</v>
      </c>
      <c r="X1" s="13" t="s">
        <v>280</v>
      </c>
      <c r="Y1" s="13" t="s">
        <v>286</v>
      </c>
      <c r="Z1" s="4" t="s">
        <v>2416</v>
      </c>
      <c r="AA1" s="153" t="s">
        <v>2526</v>
      </c>
    </row>
    <row r="2" spans="1:27" ht="24" customHeight="1" x14ac:dyDescent="0.25">
      <c r="A2" s="20" t="s">
        <v>217</v>
      </c>
      <c r="B2" s="20" t="s">
        <v>218</v>
      </c>
      <c r="C2" s="20" t="s">
        <v>219</v>
      </c>
      <c r="D2" s="20" t="s">
        <v>220</v>
      </c>
      <c r="E2" s="20" t="s">
        <v>237</v>
      </c>
      <c r="F2" s="20" t="s">
        <v>295</v>
      </c>
      <c r="G2" s="21" t="s">
        <v>221</v>
      </c>
      <c r="H2" s="20" t="s">
        <v>238</v>
      </c>
      <c r="I2" s="22" t="s">
        <v>296</v>
      </c>
      <c r="J2" s="16" t="s">
        <v>304</v>
      </c>
      <c r="K2" s="17" t="s">
        <v>297</v>
      </c>
      <c r="L2" s="18" t="s">
        <v>1431</v>
      </c>
      <c r="M2" s="18" t="s">
        <v>1432</v>
      </c>
      <c r="N2" s="17" t="s">
        <v>299</v>
      </c>
      <c r="O2" s="18" t="s">
        <v>300</v>
      </c>
      <c r="P2" s="17" t="s">
        <v>301</v>
      </c>
      <c r="Q2" s="17" t="s">
        <v>1433</v>
      </c>
      <c r="R2" s="17" t="s">
        <v>303</v>
      </c>
      <c r="S2" s="17" t="s">
        <v>305</v>
      </c>
      <c r="T2" s="18" t="s">
        <v>1434</v>
      </c>
      <c r="U2" s="17" t="s">
        <v>306</v>
      </c>
      <c r="V2" s="17" t="s">
        <v>274</v>
      </c>
      <c r="W2" s="20" t="s">
        <v>308</v>
      </c>
      <c r="X2" s="20" t="s">
        <v>298</v>
      </c>
      <c r="Y2" s="20" t="s">
        <v>302</v>
      </c>
      <c r="Z2" s="5" t="s">
        <v>2417</v>
      </c>
      <c r="AA2" s="5" t="s">
        <v>2527</v>
      </c>
    </row>
    <row r="3" spans="1:27" ht="27.75" customHeight="1" x14ac:dyDescent="0.25">
      <c r="A3" s="23" t="s">
        <v>222</v>
      </c>
      <c r="B3" s="23" t="s">
        <v>223</v>
      </c>
      <c r="C3" s="23" t="s">
        <v>224</v>
      </c>
      <c r="D3" s="23" t="s">
        <v>225</v>
      </c>
      <c r="E3" s="23" t="s">
        <v>239</v>
      </c>
      <c r="F3" s="23" t="s">
        <v>225</v>
      </c>
      <c r="G3" s="21" t="s">
        <v>226</v>
      </c>
      <c r="H3" s="23" t="s">
        <v>240</v>
      </c>
      <c r="I3" s="22" t="s">
        <v>309</v>
      </c>
      <c r="J3" s="16" t="s">
        <v>320</v>
      </c>
      <c r="K3" s="17" t="s">
        <v>310</v>
      </c>
      <c r="L3" s="18" t="s">
        <v>1435</v>
      </c>
      <c r="M3" s="18" t="s">
        <v>1435</v>
      </c>
      <c r="N3" s="17" t="s">
        <v>313</v>
      </c>
      <c r="O3" s="18" t="s">
        <v>314</v>
      </c>
      <c r="P3" s="17" t="s">
        <v>315</v>
      </c>
      <c r="Q3" s="17" t="s">
        <v>318</v>
      </c>
      <c r="R3" s="17" t="s">
        <v>319</v>
      </c>
      <c r="S3" s="17" t="s">
        <v>312</v>
      </c>
      <c r="T3" s="18" t="s">
        <v>321</v>
      </c>
      <c r="U3" s="17" t="s">
        <v>245</v>
      </c>
      <c r="V3" s="17" t="s">
        <v>245</v>
      </c>
      <c r="W3" s="23" t="s">
        <v>241</v>
      </c>
      <c r="X3" s="23" t="s">
        <v>311</v>
      </c>
      <c r="Y3" s="24" t="s">
        <v>317</v>
      </c>
      <c r="Z3" s="6" t="s">
        <v>2418</v>
      </c>
      <c r="AA3" s="155" t="s">
        <v>2528</v>
      </c>
    </row>
    <row r="4" spans="1:27" ht="24" customHeight="1" x14ac:dyDescent="0.25">
      <c r="A4" s="25" t="s">
        <v>246</v>
      </c>
      <c r="B4" s="25" t="s">
        <v>227</v>
      </c>
      <c r="C4" s="25" t="s">
        <v>219</v>
      </c>
      <c r="D4" s="25" t="s">
        <v>220</v>
      </c>
      <c r="E4" s="25" t="s">
        <v>234</v>
      </c>
      <c r="F4" s="25" t="s">
        <v>234</v>
      </c>
      <c r="G4" s="21" t="s">
        <v>228</v>
      </c>
      <c r="H4" s="25" t="s">
        <v>238</v>
      </c>
      <c r="I4" s="22" t="s">
        <v>322</v>
      </c>
      <c r="J4" s="16" t="s">
        <v>329</v>
      </c>
      <c r="K4" s="17" t="s">
        <v>323</v>
      </c>
      <c r="L4" s="18" t="s">
        <v>1436</v>
      </c>
      <c r="M4" s="18" t="s">
        <v>1437</v>
      </c>
      <c r="N4" s="17" t="s">
        <v>325</v>
      </c>
      <c r="O4" s="18" t="s">
        <v>326</v>
      </c>
      <c r="P4" s="17" t="s">
        <v>327</v>
      </c>
      <c r="Q4" s="17" t="s">
        <v>1438</v>
      </c>
      <c r="R4" s="17" t="s">
        <v>303</v>
      </c>
      <c r="S4" s="17" t="s">
        <v>330</v>
      </c>
      <c r="T4" s="18" t="s">
        <v>1439</v>
      </c>
      <c r="U4" s="17" t="s">
        <v>1440</v>
      </c>
      <c r="V4" s="17" t="s">
        <v>275</v>
      </c>
      <c r="W4" s="25" t="s">
        <v>332</v>
      </c>
      <c r="X4" s="25" t="s">
        <v>324</v>
      </c>
      <c r="Y4" s="25" t="s">
        <v>328</v>
      </c>
      <c r="Z4" s="7" t="s">
        <v>2419</v>
      </c>
      <c r="AA4" s="156" t="s">
        <v>2529</v>
      </c>
    </row>
    <row r="5" spans="1:27" ht="20.25" customHeight="1" x14ac:dyDescent="0.25">
      <c r="A5" s="26" t="s">
        <v>229</v>
      </c>
      <c r="B5" s="26" t="s">
        <v>230</v>
      </c>
      <c r="C5" s="26" t="s">
        <v>231</v>
      </c>
      <c r="D5" s="26" t="s">
        <v>231</v>
      </c>
      <c r="E5" s="26" t="s">
        <v>231</v>
      </c>
      <c r="F5" s="26" t="s">
        <v>231</v>
      </c>
      <c r="G5" s="27" t="s">
        <v>232</v>
      </c>
      <c r="H5" s="26" t="s">
        <v>233</v>
      </c>
      <c r="I5" s="28" t="s">
        <v>248</v>
      </c>
      <c r="J5" s="29" t="s">
        <v>248</v>
      </c>
      <c r="K5" s="30" t="s">
        <v>248</v>
      </c>
      <c r="L5" s="31" t="s">
        <v>248</v>
      </c>
      <c r="M5" s="31" t="s">
        <v>248</v>
      </c>
      <c r="N5" s="30" t="s">
        <v>248</v>
      </c>
      <c r="O5" s="31" t="s">
        <v>248</v>
      </c>
      <c r="P5" s="30" t="s">
        <v>248</v>
      </c>
      <c r="Q5" s="30" t="s">
        <v>248</v>
      </c>
      <c r="R5" s="30" t="s">
        <v>233</v>
      </c>
      <c r="S5" s="30" t="s">
        <v>248</v>
      </c>
      <c r="T5" s="31" t="s">
        <v>248</v>
      </c>
      <c r="U5" s="30" t="s">
        <v>248</v>
      </c>
      <c r="V5" s="30" t="s">
        <v>248</v>
      </c>
      <c r="W5" s="26" t="s">
        <v>248</v>
      </c>
      <c r="X5" s="26" t="s">
        <v>248</v>
      </c>
      <c r="Y5" s="26" t="s">
        <v>248</v>
      </c>
      <c r="Z5" s="8" t="s">
        <v>248</v>
      </c>
      <c r="AA5" s="154" t="s">
        <v>248</v>
      </c>
    </row>
    <row r="6" spans="1:27" x14ac:dyDescent="0.25">
      <c r="A6" s="65" t="s">
        <v>1430</v>
      </c>
      <c r="B6" s="65" t="s">
        <v>229</v>
      </c>
      <c r="C6" s="66">
        <v>10002</v>
      </c>
      <c r="D6" s="66">
        <v>2475</v>
      </c>
      <c r="E6" s="66">
        <v>350121</v>
      </c>
      <c r="F6" s="66">
        <v>89631057</v>
      </c>
      <c r="G6" s="66" t="s">
        <v>2294</v>
      </c>
      <c r="H6" s="65" t="s">
        <v>1963</v>
      </c>
      <c r="I6" s="66">
        <v>150</v>
      </c>
      <c r="J6" s="67">
        <v>40</v>
      </c>
      <c r="K6" s="32" t="s">
        <v>250</v>
      </c>
      <c r="L6" s="35" t="s">
        <v>249</v>
      </c>
      <c r="M6" s="35" t="s">
        <v>249</v>
      </c>
      <c r="N6" s="47" t="s">
        <v>263</v>
      </c>
      <c r="O6" s="35" t="s">
        <v>260</v>
      </c>
      <c r="P6" s="32" t="s">
        <v>250</v>
      </c>
      <c r="Q6" s="32" t="s">
        <v>249</v>
      </c>
      <c r="R6" s="32" t="s">
        <v>249</v>
      </c>
      <c r="S6" s="32" t="s">
        <v>249</v>
      </c>
      <c r="T6" s="35" t="s">
        <v>259</v>
      </c>
      <c r="U6" s="35" t="s">
        <v>250</v>
      </c>
      <c r="V6" s="32" t="s">
        <v>250</v>
      </c>
      <c r="W6" s="33" t="s">
        <v>249</v>
      </c>
      <c r="X6" s="33" t="s">
        <v>269</v>
      </c>
      <c r="Y6" s="33" t="s">
        <v>252</v>
      </c>
      <c r="Z6" s="1" t="s">
        <v>250</v>
      </c>
      <c r="AA6" s="152">
        <v>1</v>
      </c>
    </row>
    <row r="7" spans="1:27" x14ac:dyDescent="0.25">
      <c r="A7" s="65" t="s">
        <v>1430</v>
      </c>
      <c r="B7" s="65" t="s">
        <v>229</v>
      </c>
      <c r="C7" s="66">
        <v>10002</v>
      </c>
      <c r="D7" s="66">
        <v>2475</v>
      </c>
      <c r="E7" s="66">
        <v>350121</v>
      </c>
      <c r="F7" s="66">
        <v>89631057</v>
      </c>
      <c r="G7" s="125" t="s">
        <v>2298</v>
      </c>
      <c r="H7" s="65" t="s">
        <v>1963</v>
      </c>
      <c r="I7" s="66">
        <v>150</v>
      </c>
      <c r="J7" s="67">
        <v>40</v>
      </c>
      <c r="K7" s="32" t="s">
        <v>250</v>
      </c>
      <c r="L7" s="35" t="s">
        <v>261</v>
      </c>
      <c r="M7" s="35" t="s">
        <v>261</v>
      </c>
      <c r="N7" s="146" t="s">
        <v>2415</v>
      </c>
      <c r="O7" s="35" t="s">
        <v>2378</v>
      </c>
      <c r="P7" s="32" t="s">
        <v>250</v>
      </c>
      <c r="Q7" s="32" t="s">
        <v>249</v>
      </c>
      <c r="R7" s="32" t="s">
        <v>249</v>
      </c>
      <c r="S7" s="32" t="s">
        <v>249</v>
      </c>
      <c r="T7" s="35" t="s">
        <v>259</v>
      </c>
      <c r="U7" s="35" t="s">
        <v>250</v>
      </c>
      <c r="V7" s="32" t="s">
        <v>250</v>
      </c>
      <c r="W7" s="33" t="s">
        <v>249</v>
      </c>
      <c r="X7" s="33" t="s">
        <v>269</v>
      </c>
      <c r="Y7" s="33" t="s">
        <v>252</v>
      </c>
      <c r="Z7" s="1" t="s">
        <v>261</v>
      </c>
      <c r="AA7" s="152">
        <v>1</v>
      </c>
    </row>
    <row r="8" spans="1:27" s="57" customFormat="1" x14ac:dyDescent="0.25">
      <c r="A8" s="94" t="s">
        <v>1430</v>
      </c>
      <c r="B8" s="94" t="s">
        <v>2534</v>
      </c>
      <c r="C8" s="94" t="s">
        <v>2535</v>
      </c>
      <c r="D8" s="94" t="s">
        <v>2536</v>
      </c>
      <c r="E8" s="94" t="s">
        <v>2537</v>
      </c>
      <c r="F8" s="94" t="s">
        <v>2538</v>
      </c>
      <c r="G8" s="94" t="s">
        <v>2539</v>
      </c>
      <c r="H8" s="94" t="s">
        <v>2540</v>
      </c>
      <c r="I8" s="1" t="s">
        <v>2541</v>
      </c>
      <c r="J8" s="57" t="s">
        <v>2542</v>
      </c>
      <c r="K8" s="94" t="s">
        <v>250</v>
      </c>
      <c r="L8" s="9" t="s">
        <v>257</v>
      </c>
      <c r="M8" s="9" t="s">
        <v>257</v>
      </c>
      <c r="N8" s="9" t="s">
        <v>268</v>
      </c>
      <c r="O8" s="9" t="s">
        <v>334</v>
      </c>
      <c r="P8" s="94" t="s">
        <v>250</v>
      </c>
      <c r="Q8" s="94" t="s">
        <v>249</v>
      </c>
      <c r="R8" s="94" t="s">
        <v>249</v>
      </c>
      <c r="S8" s="94" t="s">
        <v>249</v>
      </c>
      <c r="T8" s="9" t="s">
        <v>259</v>
      </c>
      <c r="U8" s="9" t="s">
        <v>250</v>
      </c>
      <c r="V8" s="94" t="s">
        <v>250</v>
      </c>
      <c r="W8" s="1" t="s">
        <v>249</v>
      </c>
      <c r="X8" s="1" t="s">
        <v>269</v>
      </c>
      <c r="Y8" s="1" t="s">
        <v>252</v>
      </c>
      <c r="Z8" s="113">
        <v>0</v>
      </c>
      <c r="AA8" s="113">
        <v>2</v>
      </c>
    </row>
    <row r="9" spans="1:27" s="113" customFormat="1" x14ac:dyDescent="0.25">
      <c r="A9" s="158" t="s">
        <v>1430</v>
      </c>
      <c r="B9" s="158" t="s">
        <v>229</v>
      </c>
      <c r="C9" s="158">
        <v>100007</v>
      </c>
      <c r="D9" s="158">
        <v>5625</v>
      </c>
      <c r="E9" s="158">
        <v>350003</v>
      </c>
      <c r="F9" s="158">
        <v>89600799</v>
      </c>
      <c r="G9" s="158" t="s">
        <v>2543</v>
      </c>
      <c r="H9" s="158" t="s">
        <v>2544</v>
      </c>
      <c r="I9" s="113">
        <v>1</v>
      </c>
      <c r="J9" s="57" t="s">
        <v>2542</v>
      </c>
      <c r="K9" s="94" t="s">
        <v>250</v>
      </c>
      <c r="L9" s="94" t="s">
        <v>259</v>
      </c>
      <c r="M9" s="94" t="s">
        <v>259</v>
      </c>
      <c r="N9" s="94" t="s">
        <v>2012</v>
      </c>
      <c r="O9" s="94" t="s">
        <v>2506</v>
      </c>
      <c r="P9" s="94" t="s">
        <v>250</v>
      </c>
      <c r="Q9" s="94" t="s">
        <v>249</v>
      </c>
      <c r="R9" s="94" t="s">
        <v>249</v>
      </c>
      <c r="S9" s="94" t="s">
        <v>249</v>
      </c>
      <c r="T9" s="94" t="s">
        <v>255</v>
      </c>
      <c r="U9" s="94" t="s">
        <v>250</v>
      </c>
      <c r="V9" s="94" t="s">
        <v>250</v>
      </c>
      <c r="W9" s="113">
        <v>1</v>
      </c>
      <c r="X9" s="94" t="s">
        <v>269</v>
      </c>
      <c r="Y9" s="1" t="s">
        <v>252</v>
      </c>
      <c r="Z9" s="113">
        <v>0</v>
      </c>
      <c r="AA9" s="113">
        <v>2</v>
      </c>
    </row>
    <row r="10" spans="1:27" s="113" customFormat="1" x14ac:dyDescent="0.25">
      <c r="A10" s="1" t="s">
        <v>1430</v>
      </c>
      <c r="B10" s="1" t="s">
        <v>2545</v>
      </c>
      <c r="C10" s="1" t="s">
        <v>2546</v>
      </c>
      <c r="D10" s="1" t="s">
        <v>2547</v>
      </c>
      <c r="E10" s="1" t="s">
        <v>2548</v>
      </c>
      <c r="F10" s="1" t="s">
        <v>2549</v>
      </c>
      <c r="G10" s="1" t="s">
        <v>2550</v>
      </c>
      <c r="H10" s="1" t="s">
        <v>2551</v>
      </c>
      <c r="I10" s="113" t="s">
        <v>2552</v>
      </c>
      <c r="J10" s="57" t="s">
        <v>2542</v>
      </c>
      <c r="K10" s="94" t="s">
        <v>250</v>
      </c>
      <c r="L10" s="1" t="s">
        <v>255</v>
      </c>
      <c r="M10" s="1" t="s">
        <v>255</v>
      </c>
      <c r="N10" s="1" t="s">
        <v>251</v>
      </c>
      <c r="O10" s="1" t="s">
        <v>2553</v>
      </c>
      <c r="P10" s="94" t="s">
        <v>250</v>
      </c>
      <c r="Q10" s="94" t="s">
        <v>249</v>
      </c>
      <c r="R10" s="94" t="s">
        <v>249</v>
      </c>
      <c r="S10" s="94" t="s">
        <v>249</v>
      </c>
      <c r="T10" s="94" t="s">
        <v>255</v>
      </c>
      <c r="U10" s="94" t="s">
        <v>250</v>
      </c>
      <c r="V10" s="94" t="s">
        <v>250</v>
      </c>
      <c r="W10" s="113">
        <v>1</v>
      </c>
      <c r="X10" s="94" t="s">
        <v>269</v>
      </c>
      <c r="Y10" s="1" t="s">
        <v>252</v>
      </c>
      <c r="Z10" s="113">
        <v>0</v>
      </c>
      <c r="AA10" s="113">
        <v>2</v>
      </c>
    </row>
    <row r="11" spans="1:27" x14ac:dyDescent="0.25">
      <c r="H11" s="68" t="s">
        <v>2648</v>
      </c>
      <c r="J11" s="68" t="s">
        <v>2647</v>
      </c>
      <c r="K11" s="181" t="s">
        <v>2649</v>
      </c>
      <c r="L11" s="202" t="s">
        <v>2649</v>
      </c>
      <c r="M11" s="202" t="s">
        <v>2649</v>
      </c>
      <c r="N11" s="181" t="s">
        <v>2649</v>
      </c>
      <c r="O11" s="202" t="s">
        <v>2649</v>
      </c>
      <c r="P11" s="181" t="s">
        <v>2649</v>
      </c>
      <c r="Q11" s="181" t="s">
        <v>2647</v>
      </c>
      <c r="R11" s="181" t="s">
        <v>2647</v>
      </c>
      <c r="S11" s="181" t="s">
        <v>2649</v>
      </c>
      <c r="T11" s="202" t="s">
        <v>2647</v>
      </c>
      <c r="U11" s="181" t="s">
        <v>2647</v>
      </c>
      <c r="V11" s="181" t="s">
        <v>2647</v>
      </c>
      <c r="W11" s="68" t="s">
        <v>2647</v>
      </c>
      <c r="X11" s="68" t="s">
        <v>2647</v>
      </c>
      <c r="Y11" s="68" t="s">
        <v>2647</v>
      </c>
      <c r="Z11" s="69" t="s">
        <v>2649</v>
      </c>
      <c r="AA11" s="69" t="s">
        <v>2649</v>
      </c>
    </row>
  </sheetData>
  <autoFilter ref="A5:Y5"/>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topLeftCell="H1" zoomScale="85" zoomScaleNormal="85" workbookViewId="0">
      <pane ySplit="5" topLeftCell="A6" activePane="bottomLeft" state="frozen"/>
      <selection pane="bottomLeft" activeCell="AJ2" sqref="AJ2"/>
    </sheetView>
  </sheetViews>
  <sheetFormatPr defaultColWidth="9" defaultRowHeight="15" x14ac:dyDescent="0.25"/>
  <cols>
    <col min="1" max="1" width="10.85546875" style="19" customWidth="1"/>
    <col min="2" max="2" width="8.42578125" style="19" customWidth="1"/>
    <col min="3" max="8" width="8.5703125" style="19" customWidth="1"/>
    <col min="9" max="10" width="20" style="52" customWidth="1"/>
    <col min="11" max="12" width="7.7109375" style="19" customWidth="1"/>
    <col min="13" max="13" width="20" style="52" customWidth="1"/>
    <col min="14" max="14" width="20" style="37" customWidth="1"/>
    <col min="15" max="15" width="20" style="52" customWidth="1"/>
    <col min="16" max="29" width="3.140625" style="19" customWidth="1"/>
    <col min="30" max="30" width="20" style="52" customWidth="1"/>
    <col min="31" max="33" width="5.42578125" style="19" customWidth="1"/>
    <col min="34" max="34" width="20" style="52" customWidth="1"/>
    <col min="35" max="35" width="3.85546875" style="19" customWidth="1"/>
    <col min="36" max="36" width="20" style="52" customWidth="1"/>
    <col min="37" max="37" width="20" style="19" customWidth="1"/>
    <col min="38" max="16384" width="9" style="19"/>
  </cols>
  <sheetData>
    <row r="1" spans="1:37" s="62" customFormat="1" ht="42.75" customHeight="1" x14ac:dyDescent="0.25">
      <c r="A1" s="77" t="s">
        <v>212</v>
      </c>
      <c r="B1" s="77" t="s">
        <v>213</v>
      </c>
      <c r="C1" s="77" t="s">
        <v>214</v>
      </c>
      <c r="D1" s="77" t="s">
        <v>215</v>
      </c>
      <c r="E1" s="77" t="s">
        <v>235</v>
      </c>
      <c r="F1" s="77" t="s">
        <v>277</v>
      </c>
      <c r="G1" s="77" t="s">
        <v>348</v>
      </c>
      <c r="H1" s="77" t="s">
        <v>216</v>
      </c>
      <c r="I1" s="87" t="s">
        <v>349</v>
      </c>
      <c r="J1" s="87" t="s">
        <v>352</v>
      </c>
      <c r="K1" s="77" t="s">
        <v>350</v>
      </c>
      <c r="L1" s="77" t="s">
        <v>2420</v>
      </c>
      <c r="M1" s="87" t="s">
        <v>351</v>
      </c>
      <c r="N1" s="78" t="s">
        <v>353</v>
      </c>
      <c r="O1" s="87" t="s">
        <v>354</v>
      </c>
      <c r="P1" s="77" t="s">
        <v>2421</v>
      </c>
      <c r="Q1" s="77" t="s">
        <v>2422</v>
      </c>
      <c r="R1" s="77" t="s">
        <v>2423</v>
      </c>
      <c r="S1" s="77" t="s">
        <v>2424</v>
      </c>
      <c r="T1" s="77" t="s">
        <v>2425</v>
      </c>
      <c r="U1" s="77" t="s">
        <v>2426</v>
      </c>
      <c r="V1" s="77" t="s">
        <v>2427</v>
      </c>
      <c r="W1" s="77" t="s">
        <v>2428</v>
      </c>
      <c r="X1" s="77" t="s">
        <v>2429</v>
      </c>
      <c r="Y1" s="77" t="s">
        <v>2430</v>
      </c>
      <c r="Z1" s="77" t="s">
        <v>2431</v>
      </c>
      <c r="AA1" s="77" t="s">
        <v>2432</v>
      </c>
      <c r="AB1" s="77" t="s">
        <v>2433</v>
      </c>
      <c r="AC1" s="77" t="s">
        <v>2434</v>
      </c>
      <c r="AD1" s="87" t="s">
        <v>355</v>
      </c>
      <c r="AE1" s="77" t="s">
        <v>2435</v>
      </c>
      <c r="AF1" s="77" t="s">
        <v>2436</v>
      </c>
      <c r="AG1" s="77" t="s">
        <v>2437</v>
      </c>
      <c r="AH1" s="87" t="s">
        <v>356</v>
      </c>
      <c r="AI1" s="77" t="s">
        <v>2438</v>
      </c>
      <c r="AJ1" s="87" t="s">
        <v>293</v>
      </c>
      <c r="AK1" s="77" t="s">
        <v>2439</v>
      </c>
    </row>
    <row r="2" spans="1:37" ht="27.95" customHeight="1" x14ac:dyDescent="0.25">
      <c r="A2" s="20" t="s">
        <v>217</v>
      </c>
      <c r="B2" s="20" t="s">
        <v>218</v>
      </c>
      <c r="C2" s="20" t="s">
        <v>219</v>
      </c>
      <c r="D2" s="20" t="s">
        <v>220</v>
      </c>
      <c r="E2" s="20" t="s">
        <v>237</v>
      </c>
      <c r="F2" s="20" t="s">
        <v>295</v>
      </c>
      <c r="G2" s="20" t="s">
        <v>357</v>
      </c>
      <c r="H2" s="20" t="s">
        <v>221</v>
      </c>
      <c r="I2" s="48" t="s">
        <v>358</v>
      </c>
      <c r="J2" s="48" t="s">
        <v>361</v>
      </c>
      <c r="K2" s="20" t="s">
        <v>359</v>
      </c>
      <c r="L2" s="20" t="s">
        <v>2440</v>
      </c>
      <c r="M2" s="48" t="s">
        <v>360</v>
      </c>
      <c r="N2" s="18" t="s">
        <v>362</v>
      </c>
      <c r="O2" s="48" t="s">
        <v>363</v>
      </c>
      <c r="P2" s="20" t="s">
        <v>2441</v>
      </c>
      <c r="Q2" s="20" t="s">
        <v>2442</v>
      </c>
      <c r="R2" s="20" t="s">
        <v>2443</v>
      </c>
      <c r="S2" s="20" t="s">
        <v>2444</v>
      </c>
      <c r="T2" s="20" t="s">
        <v>2445</v>
      </c>
      <c r="U2" s="20" t="s">
        <v>2446</v>
      </c>
      <c r="V2" s="20" t="s">
        <v>2447</v>
      </c>
      <c r="W2" s="20" t="s">
        <v>2448</v>
      </c>
      <c r="X2" s="20" t="s">
        <v>2449</v>
      </c>
      <c r="Y2" s="20" t="s">
        <v>2450</v>
      </c>
      <c r="Z2" s="20" t="s">
        <v>2451</v>
      </c>
      <c r="AA2" s="20" t="s">
        <v>2452</v>
      </c>
      <c r="AB2" s="20" t="s">
        <v>2453</v>
      </c>
      <c r="AC2" s="20" t="s">
        <v>2454</v>
      </c>
      <c r="AD2" s="48" t="s">
        <v>364</v>
      </c>
      <c r="AE2" s="20" t="s">
        <v>2455</v>
      </c>
      <c r="AF2" s="20" t="s">
        <v>2456</v>
      </c>
      <c r="AG2" s="20" t="s">
        <v>2457</v>
      </c>
      <c r="AH2" s="48" t="s">
        <v>365</v>
      </c>
      <c r="AI2" s="20" t="s">
        <v>2458</v>
      </c>
      <c r="AJ2" s="48" t="s">
        <v>307</v>
      </c>
      <c r="AK2" s="20" t="s">
        <v>2459</v>
      </c>
    </row>
    <row r="3" spans="1:37" s="62" customFormat="1" ht="67.5" customHeight="1" x14ac:dyDescent="0.25">
      <c r="A3" s="24" t="s">
        <v>222</v>
      </c>
      <c r="B3" s="24" t="s">
        <v>223</v>
      </c>
      <c r="C3" s="24" t="s">
        <v>224</v>
      </c>
      <c r="D3" s="24" t="s">
        <v>225</v>
      </c>
      <c r="E3" s="24" t="s">
        <v>239</v>
      </c>
      <c r="F3" s="24" t="s">
        <v>225</v>
      </c>
      <c r="G3" s="24" t="s">
        <v>225</v>
      </c>
      <c r="H3" s="24" t="s">
        <v>226</v>
      </c>
      <c r="I3" s="87" t="s">
        <v>366</v>
      </c>
      <c r="J3" s="87" t="s">
        <v>369</v>
      </c>
      <c r="K3" s="24" t="s">
        <v>367</v>
      </c>
      <c r="L3" s="24" t="s">
        <v>2460</v>
      </c>
      <c r="M3" s="87" t="s">
        <v>368</v>
      </c>
      <c r="N3" s="78" t="s">
        <v>370</v>
      </c>
      <c r="O3" s="87" t="s">
        <v>371</v>
      </c>
      <c r="P3" s="24" t="s">
        <v>2461</v>
      </c>
      <c r="Q3" s="24" t="s">
        <v>2462</v>
      </c>
      <c r="R3" s="24" t="s">
        <v>2463</v>
      </c>
      <c r="S3" s="24" t="s">
        <v>2464</v>
      </c>
      <c r="T3" s="24" t="s">
        <v>2465</v>
      </c>
      <c r="U3" s="24" t="s">
        <v>2466</v>
      </c>
      <c r="V3" s="24" t="s">
        <v>2467</v>
      </c>
      <c r="W3" s="24" t="s">
        <v>2468</v>
      </c>
      <c r="X3" s="24" t="s">
        <v>2469</v>
      </c>
      <c r="Y3" s="24" t="s">
        <v>2470</v>
      </c>
      <c r="Z3" s="24" t="s">
        <v>2471</v>
      </c>
      <c r="AA3" s="24" t="s">
        <v>2472</v>
      </c>
      <c r="AB3" s="24" t="s">
        <v>2473</v>
      </c>
      <c r="AC3" s="24" t="s">
        <v>2474</v>
      </c>
      <c r="AD3" s="87" t="s">
        <v>372</v>
      </c>
      <c r="AE3" s="24" t="s">
        <v>2475</v>
      </c>
      <c r="AF3" s="24" t="s">
        <v>2476</v>
      </c>
      <c r="AG3" s="24" t="s">
        <v>241</v>
      </c>
      <c r="AH3" s="87" t="s">
        <v>245</v>
      </c>
      <c r="AI3" s="24" t="s">
        <v>2477</v>
      </c>
      <c r="AJ3" s="87" t="s">
        <v>241</v>
      </c>
      <c r="AK3" s="24" t="s">
        <v>245</v>
      </c>
    </row>
    <row r="4" spans="1:37" ht="27.95" customHeight="1" x14ac:dyDescent="0.25">
      <c r="A4" s="25" t="s">
        <v>246</v>
      </c>
      <c r="B4" s="25" t="s">
        <v>227</v>
      </c>
      <c r="C4" s="25" t="s">
        <v>219</v>
      </c>
      <c r="D4" s="25" t="s">
        <v>220</v>
      </c>
      <c r="E4" s="25" t="s">
        <v>234</v>
      </c>
      <c r="F4" s="25" t="s">
        <v>234</v>
      </c>
      <c r="G4" s="25" t="s">
        <v>234</v>
      </c>
      <c r="H4" s="25" t="s">
        <v>228</v>
      </c>
      <c r="I4" s="48" t="s">
        <v>373</v>
      </c>
      <c r="J4" s="48" t="s">
        <v>376</v>
      </c>
      <c r="K4" s="25" t="s">
        <v>374</v>
      </c>
      <c r="L4" s="25" t="s">
        <v>2478</v>
      </c>
      <c r="M4" s="48" t="s">
        <v>375</v>
      </c>
      <c r="N4" s="18" t="s">
        <v>377</v>
      </c>
      <c r="O4" s="48" t="s">
        <v>378</v>
      </c>
      <c r="P4" s="25" t="s">
        <v>2479</v>
      </c>
      <c r="Q4" s="25" t="s">
        <v>2479</v>
      </c>
      <c r="R4" s="25" t="s">
        <v>2480</v>
      </c>
      <c r="S4" s="25" t="s">
        <v>2481</v>
      </c>
      <c r="T4" s="25" t="s">
        <v>2482</v>
      </c>
      <c r="U4" s="25" t="s">
        <v>2483</v>
      </c>
      <c r="V4" s="25" t="s">
        <v>2484</v>
      </c>
      <c r="W4" s="25" t="s">
        <v>2485</v>
      </c>
      <c r="X4" s="25" t="s">
        <v>2486</v>
      </c>
      <c r="Y4" s="25" t="s">
        <v>2487</v>
      </c>
      <c r="Z4" s="25" t="s">
        <v>2488</v>
      </c>
      <c r="AA4" s="25" t="s">
        <v>2489</v>
      </c>
      <c r="AB4" s="25" t="s">
        <v>2490</v>
      </c>
      <c r="AC4" s="25" t="s">
        <v>2491</v>
      </c>
      <c r="AD4" s="48" t="s">
        <v>379</v>
      </c>
      <c r="AE4" s="25" t="s">
        <v>2492</v>
      </c>
      <c r="AF4" s="25" t="s">
        <v>2493</v>
      </c>
      <c r="AG4" s="25" t="s">
        <v>2494</v>
      </c>
      <c r="AH4" s="48" t="s">
        <v>380</v>
      </c>
      <c r="AI4" s="25" t="s">
        <v>2495</v>
      </c>
      <c r="AJ4" s="48" t="s">
        <v>331</v>
      </c>
      <c r="AK4" s="25" t="s">
        <v>2496</v>
      </c>
    </row>
    <row r="5" spans="1:37" ht="27.95" customHeight="1" x14ac:dyDescent="0.25">
      <c r="A5" s="26" t="s">
        <v>229</v>
      </c>
      <c r="B5" s="26" t="s">
        <v>230</v>
      </c>
      <c r="C5" s="26" t="s">
        <v>231</v>
      </c>
      <c r="D5" s="26" t="s">
        <v>231</v>
      </c>
      <c r="E5" s="26" t="s">
        <v>231</v>
      </c>
      <c r="F5" s="26" t="s">
        <v>231</v>
      </c>
      <c r="G5" s="26" t="s">
        <v>231</v>
      </c>
      <c r="H5" s="26" t="s">
        <v>232</v>
      </c>
      <c r="I5" s="49" t="s">
        <v>248</v>
      </c>
      <c r="J5" s="49" t="s">
        <v>248</v>
      </c>
      <c r="K5" s="26" t="s">
        <v>248</v>
      </c>
      <c r="L5" s="26" t="s">
        <v>248</v>
      </c>
      <c r="M5" s="49" t="s">
        <v>248</v>
      </c>
      <c r="N5" s="31" t="s">
        <v>248</v>
      </c>
      <c r="O5" s="49" t="s">
        <v>248</v>
      </c>
      <c r="P5" s="26" t="s">
        <v>248</v>
      </c>
      <c r="Q5" s="26" t="s">
        <v>248</v>
      </c>
      <c r="R5" s="26" t="s">
        <v>248</v>
      </c>
      <c r="S5" s="26" t="s">
        <v>248</v>
      </c>
      <c r="T5" s="26" t="s">
        <v>248</v>
      </c>
      <c r="U5" s="26" t="s">
        <v>248</v>
      </c>
      <c r="V5" s="26" t="s">
        <v>248</v>
      </c>
      <c r="W5" s="26" t="s">
        <v>233</v>
      </c>
      <c r="X5" s="26" t="s">
        <v>233</v>
      </c>
      <c r="Y5" s="26" t="s">
        <v>233</v>
      </c>
      <c r="Z5" s="26" t="s">
        <v>233</v>
      </c>
      <c r="AA5" s="26" t="s">
        <v>248</v>
      </c>
      <c r="AB5" s="26" t="s">
        <v>233</v>
      </c>
      <c r="AC5" s="26" t="s">
        <v>233</v>
      </c>
      <c r="AD5" s="49" t="s">
        <v>248</v>
      </c>
      <c r="AE5" s="26" t="s">
        <v>248</v>
      </c>
      <c r="AF5" s="26" t="s">
        <v>248</v>
      </c>
      <c r="AG5" s="26" t="s">
        <v>248</v>
      </c>
      <c r="AH5" s="49" t="s">
        <v>248</v>
      </c>
      <c r="AI5" s="26" t="s">
        <v>248</v>
      </c>
      <c r="AJ5" s="49" t="s">
        <v>248</v>
      </c>
      <c r="AK5" s="26" t="s">
        <v>248</v>
      </c>
    </row>
    <row r="6" spans="1:37" s="37" customFormat="1" x14ac:dyDescent="0.25">
      <c r="A6" s="35" t="s">
        <v>1429</v>
      </c>
      <c r="B6" s="35" t="s">
        <v>2497</v>
      </c>
      <c r="C6" s="35" t="s">
        <v>2368</v>
      </c>
      <c r="D6" s="35" t="s">
        <v>2372</v>
      </c>
      <c r="E6" s="35" t="s">
        <v>2373</v>
      </c>
      <c r="F6" s="35" t="s">
        <v>2410</v>
      </c>
      <c r="G6" s="35" t="s">
        <v>249</v>
      </c>
      <c r="H6" s="35" t="s">
        <v>2507</v>
      </c>
      <c r="I6" s="64" t="s">
        <v>255</v>
      </c>
      <c r="J6" s="64" t="s">
        <v>2517</v>
      </c>
      <c r="K6" s="35" t="s">
        <v>259</v>
      </c>
      <c r="L6" s="35" t="s">
        <v>250</v>
      </c>
      <c r="M6" s="64" t="s">
        <v>270</v>
      </c>
      <c r="N6" s="35" t="s">
        <v>260</v>
      </c>
      <c r="O6" s="64" t="s">
        <v>381</v>
      </c>
      <c r="P6" s="35" t="s">
        <v>249</v>
      </c>
      <c r="Q6" s="35" t="s">
        <v>255</v>
      </c>
      <c r="R6" s="35" t="s">
        <v>260</v>
      </c>
      <c r="S6" s="35" t="s">
        <v>250</v>
      </c>
      <c r="T6" s="35" t="s">
        <v>257</v>
      </c>
      <c r="U6" s="35" t="s">
        <v>256</v>
      </c>
      <c r="V6" s="35" t="s">
        <v>255</v>
      </c>
      <c r="W6" s="35" t="s">
        <v>254</v>
      </c>
      <c r="X6" s="35" t="s">
        <v>2498</v>
      </c>
      <c r="Y6" s="35" t="s">
        <v>2499</v>
      </c>
      <c r="Z6" s="35" t="s">
        <v>276</v>
      </c>
      <c r="AA6" s="35" t="s">
        <v>2500</v>
      </c>
      <c r="AB6" s="35" t="s">
        <v>249</v>
      </c>
      <c r="AC6" s="35" t="s">
        <v>250</v>
      </c>
      <c r="AD6" s="64" t="s">
        <v>259</v>
      </c>
      <c r="AE6" s="35" t="s">
        <v>256</v>
      </c>
      <c r="AF6" s="35" t="s">
        <v>250</v>
      </c>
      <c r="AG6" s="35" t="s">
        <v>250</v>
      </c>
      <c r="AH6" s="64" t="s">
        <v>249</v>
      </c>
      <c r="AI6" s="35" t="s">
        <v>2501</v>
      </c>
      <c r="AJ6" s="64" t="s">
        <v>250</v>
      </c>
      <c r="AK6" s="35" t="s">
        <v>249</v>
      </c>
    </row>
    <row r="7" spans="1:37" s="37" customFormat="1" x14ac:dyDescent="0.25">
      <c r="A7" s="35" t="s">
        <v>1429</v>
      </c>
      <c r="B7" s="35" t="s">
        <v>2502</v>
      </c>
      <c r="C7" s="35" t="s">
        <v>2368</v>
      </c>
      <c r="D7" s="35" t="s">
        <v>2503</v>
      </c>
      <c r="E7" s="35" t="s">
        <v>2504</v>
      </c>
      <c r="F7" s="35" t="s">
        <v>2505</v>
      </c>
      <c r="G7" s="35" t="s">
        <v>249</v>
      </c>
      <c r="H7" s="35" t="s">
        <v>2508</v>
      </c>
      <c r="I7" s="64" t="s">
        <v>2512</v>
      </c>
      <c r="J7" s="64" t="s">
        <v>2514</v>
      </c>
      <c r="K7" s="35" t="s">
        <v>259</v>
      </c>
      <c r="L7" s="35" t="s">
        <v>250</v>
      </c>
      <c r="M7" s="64" t="s">
        <v>252</v>
      </c>
      <c r="N7" s="35" t="s">
        <v>1453</v>
      </c>
      <c r="O7" s="64" t="s">
        <v>252</v>
      </c>
      <c r="P7" s="35" t="s">
        <v>249</v>
      </c>
      <c r="Q7" s="35" t="s">
        <v>255</v>
      </c>
      <c r="R7" s="35" t="s">
        <v>260</v>
      </c>
      <c r="S7" s="35" t="s">
        <v>250</v>
      </c>
      <c r="T7" s="35" t="s">
        <v>257</v>
      </c>
      <c r="U7" s="35" t="s">
        <v>256</v>
      </c>
      <c r="V7" s="35" t="s">
        <v>255</v>
      </c>
      <c r="W7" s="35" t="s">
        <v>254</v>
      </c>
      <c r="X7" s="35" t="s">
        <v>2498</v>
      </c>
      <c r="Y7" s="35" t="s">
        <v>2499</v>
      </c>
      <c r="Z7" s="35" t="s">
        <v>276</v>
      </c>
      <c r="AA7" s="35" t="s">
        <v>2500</v>
      </c>
      <c r="AB7" s="35" t="s">
        <v>249</v>
      </c>
      <c r="AC7" s="35" t="s">
        <v>250</v>
      </c>
      <c r="AD7" s="64" t="s">
        <v>2506</v>
      </c>
      <c r="AE7" s="35" t="s">
        <v>256</v>
      </c>
      <c r="AF7" s="35" t="s">
        <v>250</v>
      </c>
      <c r="AG7" s="35" t="s">
        <v>250</v>
      </c>
      <c r="AH7" s="64" t="s">
        <v>250</v>
      </c>
      <c r="AI7" s="35" t="s">
        <v>2501</v>
      </c>
      <c r="AJ7" s="64" t="s">
        <v>249</v>
      </c>
      <c r="AK7" s="35" t="s">
        <v>249</v>
      </c>
    </row>
    <row r="8" spans="1:37" s="37" customFormat="1" x14ac:dyDescent="0.25">
      <c r="A8" s="35" t="s">
        <v>1429</v>
      </c>
      <c r="B8" s="35" t="s">
        <v>2502</v>
      </c>
      <c r="C8" s="35" t="s">
        <v>2368</v>
      </c>
      <c r="D8" s="35" t="s">
        <v>2503</v>
      </c>
      <c r="E8" s="35" t="s">
        <v>2504</v>
      </c>
      <c r="F8" s="35" t="s">
        <v>2505</v>
      </c>
      <c r="G8" s="35" t="s">
        <v>249</v>
      </c>
      <c r="H8" s="35" t="s">
        <v>2510</v>
      </c>
      <c r="I8" s="64" t="s">
        <v>2512</v>
      </c>
      <c r="J8" s="64" t="s">
        <v>2515</v>
      </c>
      <c r="K8" s="35" t="s">
        <v>259</v>
      </c>
      <c r="L8" s="35" t="s">
        <v>250</v>
      </c>
      <c r="M8" s="64" t="s">
        <v>260</v>
      </c>
      <c r="N8" s="35" t="s">
        <v>270</v>
      </c>
      <c r="O8" s="64" t="s">
        <v>260</v>
      </c>
      <c r="P8" s="35" t="s">
        <v>249</v>
      </c>
      <c r="Q8" s="35" t="s">
        <v>255</v>
      </c>
      <c r="R8" s="35" t="s">
        <v>260</v>
      </c>
      <c r="S8" s="35" t="s">
        <v>250</v>
      </c>
      <c r="T8" s="35" t="s">
        <v>257</v>
      </c>
      <c r="U8" s="35" t="s">
        <v>256</v>
      </c>
      <c r="V8" s="35" t="s">
        <v>255</v>
      </c>
      <c r="W8" s="35" t="s">
        <v>254</v>
      </c>
      <c r="X8" s="35" t="s">
        <v>2498</v>
      </c>
      <c r="Y8" s="35" t="s">
        <v>2499</v>
      </c>
      <c r="Z8" s="35" t="s">
        <v>276</v>
      </c>
      <c r="AA8" s="35" t="s">
        <v>2500</v>
      </c>
      <c r="AB8" s="35" t="s">
        <v>249</v>
      </c>
      <c r="AC8" s="35" t="s">
        <v>250</v>
      </c>
      <c r="AD8" s="64" t="s">
        <v>270</v>
      </c>
      <c r="AE8" s="35" t="s">
        <v>256</v>
      </c>
      <c r="AF8" s="35" t="s">
        <v>250</v>
      </c>
      <c r="AG8" s="35" t="s">
        <v>250</v>
      </c>
      <c r="AH8" s="64" t="s">
        <v>250</v>
      </c>
      <c r="AI8" s="35" t="s">
        <v>2501</v>
      </c>
      <c r="AJ8" s="64" t="s">
        <v>249</v>
      </c>
      <c r="AK8" s="35" t="s">
        <v>249</v>
      </c>
    </row>
    <row r="9" spans="1:37" s="37" customFormat="1" x14ac:dyDescent="0.25">
      <c r="A9" s="35" t="s">
        <v>1429</v>
      </c>
      <c r="B9" s="35" t="s">
        <v>2502</v>
      </c>
      <c r="C9" s="35" t="s">
        <v>2368</v>
      </c>
      <c r="D9" s="35" t="s">
        <v>2503</v>
      </c>
      <c r="E9" s="35" t="s">
        <v>2504</v>
      </c>
      <c r="F9" s="35" t="s">
        <v>2505</v>
      </c>
      <c r="G9" s="35" t="s">
        <v>249</v>
      </c>
      <c r="H9" s="35" t="s">
        <v>2509</v>
      </c>
      <c r="I9" s="64" t="s">
        <v>2513</v>
      </c>
      <c r="J9" s="64" t="s">
        <v>2516</v>
      </c>
      <c r="K9" s="35" t="s">
        <v>259</v>
      </c>
      <c r="L9" s="35" t="s">
        <v>250</v>
      </c>
      <c r="M9" s="64" t="s">
        <v>261</v>
      </c>
      <c r="N9" s="35" t="s">
        <v>2378</v>
      </c>
      <c r="O9" s="64" t="s">
        <v>261</v>
      </c>
      <c r="P9" s="35" t="s">
        <v>249</v>
      </c>
      <c r="Q9" s="35" t="s">
        <v>255</v>
      </c>
      <c r="R9" s="35" t="s">
        <v>260</v>
      </c>
      <c r="S9" s="35" t="s">
        <v>250</v>
      </c>
      <c r="T9" s="35" t="s">
        <v>257</v>
      </c>
      <c r="U9" s="35" t="s">
        <v>256</v>
      </c>
      <c r="V9" s="35" t="s">
        <v>255</v>
      </c>
      <c r="W9" s="35" t="s">
        <v>254</v>
      </c>
      <c r="X9" s="35" t="s">
        <v>2498</v>
      </c>
      <c r="Y9" s="35" t="s">
        <v>2499</v>
      </c>
      <c r="Z9" s="35" t="s">
        <v>276</v>
      </c>
      <c r="AA9" s="35" t="s">
        <v>2500</v>
      </c>
      <c r="AB9" s="35" t="s">
        <v>249</v>
      </c>
      <c r="AC9" s="35" t="s">
        <v>250</v>
      </c>
      <c r="AD9" s="64" t="s">
        <v>2511</v>
      </c>
      <c r="AE9" s="35" t="s">
        <v>256</v>
      </c>
      <c r="AF9" s="35" t="s">
        <v>250</v>
      </c>
      <c r="AG9" s="35" t="s">
        <v>250</v>
      </c>
      <c r="AH9" s="64" t="s">
        <v>250</v>
      </c>
      <c r="AI9" s="35" t="s">
        <v>2501</v>
      </c>
      <c r="AJ9" s="64" t="s">
        <v>249</v>
      </c>
      <c r="AK9" s="35" t="s">
        <v>249</v>
      </c>
    </row>
    <row r="10" spans="1:37" x14ac:dyDescent="0.25">
      <c r="I10" s="19"/>
      <c r="J10" s="19"/>
      <c r="M10" s="19"/>
      <c r="N10" s="19"/>
      <c r="O10" s="19"/>
      <c r="AD10" s="19"/>
      <c r="AH10" s="19"/>
      <c r="AJ10" s="19"/>
    </row>
  </sheetData>
  <autoFilter ref="A5:AK9"/>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tint="-0.249977111117893"/>
  </sheetPr>
  <dimension ref="A1:I6"/>
  <sheetViews>
    <sheetView workbookViewId="0">
      <selection activeCell="I2" sqref="I2"/>
    </sheetView>
  </sheetViews>
  <sheetFormatPr defaultColWidth="9" defaultRowHeight="15" x14ac:dyDescent="0.25"/>
  <cols>
    <col min="1" max="1" width="20" style="19" customWidth="1"/>
    <col min="2" max="8" width="14.42578125" style="19" customWidth="1"/>
    <col min="9" max="9" width="20" style="36" customWidth="1"/>
    <col min="10" max="16384" width="9" style="19"/>
  </cols>
  <sheetData>
    <row r="1" spans="1:9" ht="27.95" customHeight="1" x14ac:dyDescent="0.25">
      <c r="A1" s="13" t="s">
        <v>212</v>
      </c>
      <c r="B1" s="13" t="s">
        <v>213</v>
      </c>
      <c r="C1" s="13" t="s">
        <v>214</v>
      </c>
      <c r="D1" s="13" t="s">
        <v>215</v>
      </c>
      <c r="E1" s="13" t="s">
        <v>235</v>
      </c>
      <c r="F1" s="13" t="s">
        <v>277</v>
      </c>
      <c r="G1" s="13" t="s">
        <v>383</v>
      </c>
      <c r="H1" s="13" t="s">
        <v>216</v>
      </c>
      <c r="I1" s="17" t="s">
        <v>384</v>
      </c>
    </row>
    <row r="2" spans="1:9" ht="27.95" customHeight="1" x14ac:dyDescent="0.25">
      <c r="A2" s="20" t="s">
        <v>217</v>
      </c>
      <c r="B2" s="20" t="s">
        <v>218</v>
      </c>
      <c r="C2" s="20" t="s">
        <v>219</v>
      </c>
      <c r="D2" s="20" t="s">
        <v>220</v>
      </c>
      <c r="E2" s="20" t="s">
        <v>237</v>
      </c>
      <c r="F2" s="20" t="s">
        <v>295</v>
      </c>
      <c r="G2" s="20" t="s">
        <v>385</v>
      </c>
      <c r="H2" s="20" t="s">
        <v>221</v>
      </c>
      <c r="I2" s="17" t="s">
        <v>386</v>
      </c>
    </row>
    <row r="3" spans="1:9" ht="27.95" customHeight="1" x14ac:dyDescent="0.25">
      <c r="A3" s="23" t="s">
        <v>222</v>
      </c>
      <c r="B3" s="23" t="s">
        <v>223</v>
      </c>
      <c r="C3" s="23" t="s">
        <v>224</v>
      </c>
      <c r="D3" s="23" t="s">
        <v>225</v>
      </c>
      <c r="E3" s="23" t="s">
        <v>239</v>
      </c>
      <c r="F3" s="23" t="s">
        <v>225</v>
      </c>
      <c r="G3" s="23" t="s">
        <v>225</v>
      </c>
      <c r="H3" s="23" t="s">
        <v>226</v>
      </c>
      <c r="I3" s="17" t="s">
        <v>387</v>
      </c>
    </row>
    <row r="4" spans="1:9" ht="27.95" customHeight="1" x14ac:dyDescent="0.25">
      <c r="A4" s="25" t="s">
        <v>246</v>
      </c>
      <c r="B4" s="25" t="s">
        <v>227</v>
      </c>
      <c r="C4" s="25" t="s">
        <v>219</v>
      </c>
      <c r="D4" s="25" t="s">
        <v>220</v>
      </c>
      <c r="E4" s="25" t="s">
        <v>234</v>
      </c>
      <c r="F4" s="25" t="s">
        <v>234</v>
      </c>
      <c r="G4" s="25" t="s">
        <v>234</v>
      </c>
      <c r="H4" s="25" t="s">
        <v>228</v>
      </c>
      <c r="I4" s="17" t="s">
        <v>390</v>
      </c>
    </row>
    <row r="5" spans="1:9" ht="27.95" customHeight="1" x14ac:dyDescent="0.25">
      <c r="A5" s="26" t="s">
        <v>229</v>
      </c>
      <c r="B5" s="26" t="s">
        <v>230</v>
      </c>
      <c r="C5" s="26" t="s">
        <v>231</v>
      </c>
      <c r="D5" s="26" t="s">
        <v>231</v>
      </c>
      <c r="E5" s="26" t="s">
        <v>231</v>
      </c>
      <c r="F5" s="26" t="s">
        <v>231</v>
      </c>
      <c r="G5" s="26" t="s">
        <v>231</v>
      </c>
      <c r="H5" s="26" t="s">
        <v>232</v>
      </c>
      <c r="I5" s="30" t="s">
        <v>248</v>
      </c>
    </row>
    <row r="6" spans="1:9" x14ac:dyDescent="0.25">
      <c r="A6" s="74" t="s">
        <v>1430</v>
      </c>
      <c r="B6" s="74" t="s">
        <v>229</v>
      </c>
      <c r="C6" s="75">
        <v>10002</v>
      </c>
      <c r="D6" s="75">
        <v>2703</v>
      </c>
      <c r="E6" s="75">
        <v>350124</v>
      </c>
      <c r="F6" s="75">
        <v>89631825</v>
      </c>
      <c r="G6" s="74" t="s">
        <v>249</v>
      </c>
      <c r="H6" s="74" t="s">
        <v>229</v>
      </c>
      <c r="I6" s="47" t="s">
        <v>333</v>
      </c>
    </row>
  </sheetData>
  <autoFilter ref="A5:I5">
    <sortState ref="A6:I14">
      <sortCondition ref="D5"/>
    </sortState>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I1" sqref="I1"/>
    </sheetView>
  </sheetViews>
  <sheetFormatPr defaultColWidth="9" defaultRowHeight="15" x14ac:dyDescent="0.25"/>
  <cols>
    <col min="1" max="8" width="20" style="19" customWidth="1"/>
    <col min="9" max="9" width="20" style="36" customWidth="1"/>
    <col min="10" max="16384" width="9" style="19"/>
  </cols>
  <sheetData>
    <row r="1" spans="1:9" ht="27.95" customHeight="1" x14ac:dyDescent="0.25">
      <c r="A1" s="13" t="s">
        <v>212</v>
      </c>
      <c r="B1" s="13" t="s">
        <v>213</v>
      </c>
      <c r="C1" s="13" t="s">
        <v>214</v>
      </c>
      <c r="D1" s="13" t="s">
        <v>215</v>
      </c>
      <c r="E1" s="13" t="s">
        <v>235</v>
      </c>
      <c r="F1" s="13" t="s">
        <v>277</v>
      </c>
      <c r="G1" s="13" t="s">
        <v>2400</v>
      </c>
      <c r="H1" s="13" t="s">
        <v>216</v>
      </c>
      <c r="I1" s="17" t="s">
        <v>2401</v>
      </c>
    </row>
    <row r="2" spans="1:9" ht="27.95" customHeight="1" x14ac:dyDescent="0.25">
      <c r="A2" s="20" t="s">
        <v>217</v>
      </c>
      <c r="B2" s="20" t="s">
        <v>218</v>
      </c>
      <c r="C2" s="20" t="s">
        <v>219</v>
      </c>
      <c r="D2" s="20" t="s">
        <v>220</v>
      </c>
      <c r="E2" s="20" t="s">
        <v>237</v>
      </c>
      <c r="F2" s="20" t="s">
        <v>295</v>
      </c>
      <c r="G2" s="20" t="s">
        <v>2402</v>
      </c>
      <c r="H2" s="20" t="s">
        <v>221</v>
      </c>
      <c r="I2" s="17" t="s">
        <v>2403</v>
      </c>
    </row>
    <row r="3" spans="1:9" ht="27.95" customHeight="1" x14ac:dyDescent="0.25">
      <c r="A3" s="23" t="s">
        <v>222</v>
      </c>
      <c r="B3" s="23" t="s">
        <v>223</v>
      </c>
      <c r="C3" s="23" t="s">
        <v>224</v>
      </c>
      <c r="D3" s="23" t="s">
        <v>225</v>
      </c>
      <c r="E3" s="23" t="s">
        <v>239</v>
      </c>
      <c r="F3" s="23" t="s">
        <v>225</v>
      </c>
      <c r="G3" s="23" t="s">
        <v>225</v>
      </c>
      <c r="H3" s="23" t="s">
        <v>226</v>
      </c>
      <c r="I3" s="17" t="s">
        <v>2404</v>
      </c>
    </row>
    <row r="4" spans="1:9" ht="27.95" customHeight="1" x14ac:dyDescent="0.25">
      <c r="A4" s="25" t="s">
        <v>246</v>
      </c>
      <c r="B4" s="25" t="s">
        <v>227</v>
      </c>
      <c r="C4" s="25" t="s">
        <v>219</v>
      </c>
      <c r="D4" s="25" t="s">
        <v>220</v>
      </c>
      <c r="E4" s="25" t="s">
        <v>234</v>
      </c>
      <c r="F4" s="25" t="s">
        <v>234</v>
      </c>
      <c r="G4" s="25" t="s">
        <v>234</v>
      </c>
      <c r="H4" s="25" t="s">
        <v>228</v>
      </c>
      <c r="I4" s="17" t="s">
        <v>2405</v>
      </c>
    </row>
    <row r="5" spans="1:9" ht="27.95" customHeight="1" x14ac:dyDescent="0.25">
      <c r="A5" s="26" t="s">
        <v>229</v>
      </c>
      <c r="B5" s="26" t="s">
        <v>230</v>
      </c>
      <c r="C5" s="26" t="s">
        <v>231</v>
      </c>
      <c r="D5" s="26" t="s">
        <v>231</v>
      </c>
      <c r="E5" s="26" t="s">
        <v>231</v>
      </c>
      <c r="F5" s="26" t="s">
        <v>231</v>
      </c>
      <c r="G5" s="26" t="s">
        <v>231</v>
      </c>
      <c r="H5" s="26" t="s">
        <v>232</v>
      </c>
      <c r="I5" s="30" t="s">
        <v>248</v>
      </c>
    </row>
    <row r="6" spans="1:9" x14ac:dyDescent="0.25">
      <c r="A6" s="33" t="s">
        <v>2356</v>
      </c>
      <c r="B6" s="33" t="s">
        <v>2406</v>
      </c>
      <c r="C6" s="33" t="s">
        <v>2368</v>
      </c>
      <c r="D6" s="33" t="s">
        <v>2407</v>
      </c>
      <c r="E6" s="33" t="s">
        <v>2408</v>
      </c>
      <c r="F6" s="33" t="s">
        <v>2409</v>
      </c>
      <c r="G6" s="33" t="s">
        <v>249</v>
      </c>
      <c r="H6" s="33" t="s">
        <v>2519</v>
      </c>
      <c r="I6" s="47" t="s">
        <v>2378</v>
      </c>
    </row>
    <row r="7" spans="1:9" x14ac:dyDescent="0.25">
      <c r="A7" s="33" t="s">
        <v>2356</v>
      </c>
      <c r="B7" s="33" t="s">
        <v>2413</v>
      </c>
      <c r="C7" s="33" t="s">
        <v>2368</v>
      </c>
      <c r="D7" s="33" t="s">
        <v>2411</v>
      </c>
      <c r="E7" s="33" t="s">
        <v>2412</v>
      </c>
      <c r="F7" s="33" t="s">
        <v>2414</v>
      </c>
      <c r="G7" s="33" t="s">
        <v>249</v>
      </c>
      <c r="H7" s="33" t="s">
        <v>2521</v>
      </c>
      <c r="I7" s="47" t="s">
        <v>250</v>
      </c>
    </row>
    <row r="14" spans="1:9" x14ac:dyDescent="0.25">
      <c r="E14" s="177" t="s">
        <v>2559</v>
      </c>
    </row>
  </sheetData>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L8"/>
  <sheetViews>
    <sheetView zoomScale="85" zoomScaleNormal="85" workbookViewId="0">
      <selection activeCell="D26" sqref="D26"/>
    </sheetView>
  </sheetViews>
  <sheetFormatPr defaultColWidth="9" defaultRowHeight="15" x14ac:dyDescent="0.25"/>
  <cols>
    <col min="1" max="7" width="20" style="41" customWidth="1"/>
    <col min="8" max="8" width="20" style="164" customWidth="1"/>
    <col min="9" max="10" width="20" style="41" customWidth="1"/>
    <col min="11" max="11" width="23.42578125" style="41" customWidth="1"/>
    <col min="12" max="12" width="24.140625" style="41" customWidth="1"/>
    <col min="13" max="16384" width="9" style="41"/>
  </cols>
  <sheetData>
    <row r="1" spans="1:12" ht="27.95" customHeight="1" x14ac:dyDescent="0.25">
      <c r="A1" s="39" t="s">
        <v>212</v>
      </c>
      <c r="B1" s="39" t="s">
        <v>213</v>
      </c>
      <c r="C1" s="39" t="s">
        <v>214</v>
      </c>
      <c r="D1" s="39" t="s">
        <v>215</v>
      </c>
      <c r="E1" s="39" t="s">
        <v>235</v>
      </c>
      <c r="F1" s="39" t="s">
        <v>277</v>
      </c>
      <c r="G1" s="39" t="s">
        <v>336</v>
      </c>
      <c r="H1" s="159" t="s">
        <v>216</v>
      </c>
      <c r="I1" s="40" t="s">
        <v>337</v>
      </c>
      <c r="J1" s="40" t="s">
        <v>338</v>
      </c>
      <c r="K1" s="144" t="s">
        <v>2391</v>
      </c>
      <c r="L1" s="144" t="s">
        <v>2396</v>
      </c>
    </row>
    <row r="2" spans="1:12" ht="27.95" customHeight="1" x14ac:dyDescent="0.25">
      <c r="A2" s="42" t="s">
        <v>217</v>
      </c>
      <c r="B2" s="42" t="s">
        <v>218</v>
      </c>
      <c r="C2" s="42" t="s">
        <v>219</v>
      </c>
      <c r="D2" s="42" t="s">
        <v>220</v>
      </c>
      <c r="E2" s="42" t="s">
        <v>237</v>
      </c>
      <c r="F2" s="42" t="s">
        <v>295</v>
      </c>
      <c r="G2" s="42" t="s">
        <v>339</v>
      </c>
      <c r="H2" s="159" t="s">
        <v>221</v>
      </c>
      <c r="I2" s="42" t="s">
        <v>340</v>
      </c>
      <c r="J2" s="42" t="s">
        <v>341</v>
      </c>
      <c r="K2" s="144" t="s">
        <v>2392</v>
      </c>
      <c r="L2" s="144" t="s">
        <v>2397</v>
      </c>
    </row>
    <row r="3" spans="1:12" ht="27.95" customHeight="1" x14ac:dyDescent="0.25">
      <c r="A3" s="43" t="s">
        <v>222</v>
      </c>
      <c r="B3" s="43" t="s">
        <v>223</v>
      </c>
      <c r="C3" s="43" t="s">
        <v>224</v>
      </c>
      <c r="D3" s="43" t="s">
        <v>225</v>
      </c>
      <c r="E3" s="43" t="s">
        <v>239</v>
      </c>
      <c r="F3" s="43" t="s">
        <v>225</v>
      </c>
      <c r="G3" s="43" t="s">
        <v>225</v>
      </c>
      <c r="H3" s="159" t="s">
        <v>226</v>
      </c>
      <c r="I3" s="43" t="s">
        <v>342</v>
      </c>
      <c r="J3" s="43" t="s">
        <v>343</v>
      </c>
      <c r="K3" s="144" t="s">
        <v>2393</v>
      </c>
      <c r="L3" s="144" t="s">
        <v>2398</v>
      </c>
    </row>
    <row r="4" spans="1:12" ht="27.95" customHeight="1" x14ac:dyDescent="0.25">
      <c r="A4" s="44" t="s">
        <v>246</v>
      </c>
      <c r="B4" s="44" t="s">
        <v>227</v>
      </c>
      <c r="C4" s="44" t="s">
        <v>219</v>
      </c>
      <c r="D4" s="44" t="s">
        <v>220</v>
      </c>
      <c r="E4" s="44" t="s">
        <v>234</v>
      </c>
      <c r="F4" s="44" t="s">
        <v>234</v>
      </c>
      <c r="G4" s="44" t="s">
        <v>234</v>
      </c>
      <c r="H4" s="159" t="s">
        <v>228</v>
      </c>
      <c r="I4" s="44" t="s">
        <v>345</v>
      </c>
      <c r="J4" s="44" t="s">
        <v>346</v>
      </c>
      <c r="K4" s="144" t="s">
        <v>2394</v>
      </c>
      <c r="L4" s="144" t="s">
        <v>2399</v>
      </c>
    </row>
    <row r="5" spans="1:12" ht="27.95" customHeight="1" x14ac:dyDescent="0.25">
      <c r="A5" s="45" t="s">
        <v>229</v>
      </c>
      <c r="B5" s="45" t="s">
        <v>230</v>
      </c>
      <c r="C5" s="45" t="s">
        <v>231</v>
      </c>
      <c r="D5" s="45" t="s">
        <v>231</v>
      </c>
      <c r="E5" s="45" t="s">
        <v>231</v>
      </c>
      <c r="F5" s="45" t="s">
        <v>231</v>
      </c>
      <c r="G5" s="45" t="s">
        <v>231</v>
      </c>
      <c r="H5" s="160" t="s">
        <v>232</v>
      </c>
      <c r="I5" s="45" t="s">
        <v>248</v>
      </c>
      <c r="J5" s="45" t="s">
        <v>248</v>
      </c>
      <c r="K5" s="145" t="s">
        <v>248</v>
      </c>
      <c r="L5" s="145" t="s">
        <v>248</v>
      </c>
    </row>
    <row r="6" spans="1:12" s="151" customFormat="1" x14ac:dyDescent="0.25">
      <c r="A6" s="147" t="s">
        <v>1430</v>
      </c>
      <c r="B6" s="147" t="s">
        <v>229</v>
      </c>
      <c r="C6" s="148">
        <v>10002</v>
      </c>
      <c r="D6" s="148">
        <v>2475</v>
      </c>
      <c r="E6" s="148">
        <v>350121</v>
      </c>
      <c r="F6" s="148">
        <v>89631057</v>
      </c>
      <c r="G6" s="147" t="s">
        <v>249</v>
      </c>
      <c r="H6" s="162" t="s">
        <v>2519</v>
      </c>
      <c r="I6" s="149" t="s">
        <v>249</v>
      </c>
      <c r="J6" s="149" t="s">
        <v>249</v>
      </c>
      <c r="K6" s="150" t="s">
        <v>2518</v>
      </c>
      <c r="L6" s="150" t="s">
        <v>261</v>
      </c>
    </row>
    <row r="7" spans="1:12" s="46" customFormat="1" x14ac:dyDescent="0.25">
      <c r="A7" s="74" t="s">
        <v>1430</v>
      </c>
      <c r="B7" s="74" t="s">
        <v>229</v>
      </c>
      <c r="C7" s="75">
        <v>10002</v>
      </c>
      <c r="D7" s="75">
        <v>2475</v>
      </c>
      <c r="E7" s="75">
        <v>350121</v>
      </c>
      <c r="F7" s="75">
        <v>89631057</v>
      </c>
      <c r="G7" s="74" t="s">
        <v>249</v>
      </c>
      <c r="H7" s="163" t="s">
        <v>2520</v>
      </c>
      <c r="I7" s="76" t="s">
        <v>249</v>
      </c>
      <c r="J7" s="76" t="s">
        <v>249</v>
      </c>
      <c r="K7" s="9" t="s">
        <v>2395</v>
      </c>
      <c r="L7" s="63" t="s">
        <v>250</v>
      </c>
    </row>
    <row r="8" spans="1:12" x14ac:dyDescent="0.25">
      <c r="A8" s="136" t="s">
        <v>1429</v>
      </c>
      <c r="B8" s="136" t="s">
        <v>2554</v>
      </c>
      <c r="C8" s="136" t="s">
        <v>2358</v>
      </c>
      <c r="D8" s="136" t="s">
        <v>2555</v>
      </c>
      <c r="E8" s="136" t="s">
        <v>2556</v>
      </c>
      <c r="F8" s="136" t="s">
        <v>2557</v>
      </c>
      <c r="G8" s="136" t="s">
        <v>249</v>
      </c>
      <c r="H8" s="161" t="s">
        <v>2558</v>
      </c>
      <c r="I8" s="136" t="s">
        <v>249</v>
      </c>
      <c r="J8" s="136" t="s">
        <v>249</v>
      </c>
      <c r="K8" s="41" t="s">
        <v>2581</v>
      </c>
      <c r="L8" s="41" t="s">
        <v>2581</v>
      </c>
    </row>
  </sheetData>
  <autoFilter ref="A5:J5">
    <sortState ref="A6:J14">
      <sortCondition ref="D5"/>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AC7"/>
  <sheetViews>
    <sheetView zoomScaleNormal="100" workbookViewId="0">
      <pane xSplit="8" ySplit="5" topLeftCell="I6" activePane="bottomRight" state="frozen"/>
      <selection pane="topRight" activeCell="I1" sqref="I1"/>
      <selection pane="bottomLeft" activeCell="A6" sqref="A6"/>
      <selection pane="bottomRight" activeCell="D17" sqref="D17"/>
    </sheetView>
  </sheetViews>
  <sheetFormatPr defaultColWidth="9" defaultRowHeight="15" x14ac:dyDescent="0.25"/>
  <cols>
    <col min="1" max="1" width="10.28515625" style="19" customWidth="1"/>
    <col min="2" max="2" width="20" style="19" customWidth="1"/>
    <col min="3" max="8" width="14.42578125" style="19" customWidth="1"/>
    <col min="9" max="21" width="20" style="36" customWidth="1"/>
    <col min="22" max="23" width="20" style="34" customWidth="1"/>
    <col min="24" max="29" width="20" style="36" customWidth="1"/>
    <col min="30" max="16384" width="9" style="19"/>
  </cols>
  <sheetData>
    <row r="1" spans="1:29" s="62" customFormat="1" ht="65.25" customHeight="1" x14ac:dyDescent="0.25">
      <c r="A1" s="51" t="s">
        <v>212</v>
      </c>
      <c r="B1" s="51" t="s">
        <v>213</v>
      </c>
      <c r="C1" s="51" t="s">
        <v>214</v>
      </c>
      <c r="D1" s="51" t="s">
        <v>215</v>
      </c>
      <c r="E1" s="51" t="s">
        <v>235</v>
      </c>
      <c r="F1" s="51" t="s">
        <v>277</v>
      </c>
      <c r="G1" s="51" t="s">
        <v>1149</v>
      </c>
      <c r="H1" s="51" t="s">
        <v>216</v>
      </c>
      <c r="I1" s="51" t="s">
        <v>1150</v>
      </c>
      <c r="J1" s="84" t="s">
        <v>1151</v>
      </c>
      <c r="K1" s="84" t="s">
        <v>1152</v>
      </c>
      <c r="L1" s="84" t="s">
        <v>1153</v>
      </c>
      <c r="M1" s="84" t="s">
        <v>1154</v>
      </c>
      <c r="N1" s="84" t="s">
        <v>1155</v>
      </c>
      <c r="O1" s="84" t="s">
        <v>1156</v>
      </c>
      <c r="P1" s="84" t="s">
        <v>1157</v>
      </c>
      <c r="Q1" s="84" t="s">
        <v>1158</v>
      </c>
      <c r="R1" s="84" t="s">
        <v>1159</v>
      </c>
      <c r="S1" s="84" t="s">
        <v>1160</v>
      </c>
      <c r="T1" s="84" t="s">
        <v>1161</v>
      </c>
      <c r="U1" s="84" t="s">
        <v>1162</v>
      </c>
      <c r="V1" s="85" t="s">
        <v>1163</v>
      </c>
      <c r="W1" s="85" t="s">
        <v>1164</v>
      </c>
      <c r="X1" s="84" t="s">
        <v>1165</v>
      </c>
      <c r="Y1" s="84" t="s">
        <v>1166</v>
      </c>
      <c r="Z1" s="84" t="s">
        <v>1167</v>
      </c>
      <c r="AA1" s="84" t="s">
        <v>1168</v>
      </c>
      <c r="AB1" s="51" t="s">
        <v>1169</v>
      </c>
      <c r="AC1" s="51" t="s">
        <v>1170</v>
      </c>
    </row>
    <row r="2" spans="1:29" s="62" customFormat="1" ht="72" customHeight="1" x14ac:dyDescent="0.25">
      <c r="A2" s="61" t="s">
        <v>217</v>
      </c>
      <c r="B2" s="61" t="s">
        <v>218</v>
      </c>
      <c r="C2" s="61" t="s">
        <v>219</v>
      </c>
      <c r="D2" s="61" t="s">
        <v>220</v>
      </c>
      <c r="E2" s="61" t="s">
        <v>237</v>
      </c>
      <c r="F2" s="61" t="s">
        <v>295</v>
      </c>
      <c r="G2" s="61" t="s">
        <v>1171</v>
      </c>
      <c r="H2" s="61" t="s">
        <v>221</v>
      </c>
      <c r="I2" s="51" t="s">
        <v>1172</v>
      </c>
      <c r="J2" s="51" t="s">
        <v>895</v>
      </c>
      <c r="K2" s="51" t="s">
        <v>896</v>
      </c>
      <c r="L2" s="51" t="s">
        <v>897</v>
      </c>
      <c r="M2" s="51" t="s">
        <v>898</v>
      </c>
      <c r="N2" s="51" t="s">
        <v>899</v>
      </c>
      <c r="O2" s="51" t="s">
        <v>900</v>
      </c>
      <c r="P2" s="51" t="s">
        <v>901</v>
      </c>
      <c r="Q2" s="51" t="s">
        <v>902</v>
      </c>
      <c r="R2" s="51" t="s">
        <v>1441</v>
      </c>
      <c r="S2" s="51" t="s">
        <v>1173</v>
      </c>
      <c r="T2" s="51" t="s">
        <v>1174</v>
      </c>
      <c r="U2" s="51" t="s">
        <v>1175</v>
      </c>
      <c r="V2" s="86" t="s">
        <v>1176</v>
      </c>
      <c r="W2" s="86" t="s">
        <v>1177</v>
      </c>
      <c r="X2" s="51" t="s">
        <v>1178</v>
      </c>
      <c r="Y2" s="51" t="s">
        <v>1179</v>
      </c>
      <c r="Z2" s="51" t="s">
        <v>1180</v>
      </c>
      <c r="AA2" s="51" t="s">
        <v>13</v>
      </c>
      <c r="AB2" s="51" t="s">
        <v>1181</v>
      </c>
      <c r="AC2" s="51" t="s">
        <v>1182</v>
      </c>
    </row>
    <row r="3" spans="1:29" ht="27.95" customHeight="1" x14ac:dyDescent="0.25">
      <c r="A3" s="23" t="s">
        <v>222</v>
      </c>
      <c r="B3" s="23" t="s">
        <v>223</v>
      </c>
      <c r="C3" s="23" t="s">
        <v>224</v>
      </c>
      <c r="D3" s="23" t="s">
        <v>225</v>
      </c>
      <c r="E3" s="23" t="s">
        <v>239</v>
      </c>
      <c r="F3" s="23" t="s">
        <v>225</v>
      </c>
      <c r="G3" s="23" t="s">
        <v>225</v>
      </c>
      <c r="H3" s="23" t="s">
        <v>226</v>
      </c>
      <c r="I3" s="17" t="s">
        <v>580</v>
      </c>
      <c r="J3" s="17" t="s">
        <v>1183</v>
      </c>
      <c r="K3" s="17" t="s">
        <v>1183</v>
      </c>
      <c r="L3" s="17" t="s">
        <v>1183</v>
      </c>
      <c r="M3" s="17" t="s">
        <v>1183</v>
      </c>
      <c r="N3" s="17" t="s">
        <v>1183</v>
      </c>
      <c r="O3" s="17" t="s">
        <v>1183</v>
      </c>
      <c r="P3" s="17" t="s">
        <v>1183</v>
      </c>
      <c r="Q3" s="17" t="s">
        <v>1183</v>
      </c>
      <c r="R3" s="17" t="s">
        <v>1184</v>
      </c>
      <c r="S3" s="17" t="s">
        <v>1185</v>
      </c>
      <c r="T3" s="17" t="s">
        <v>1186</v>
      </c>
      <c r="U3" s="17" t="s">
        <v>1187</v>
      </c>
      <c r="V3" s="16" t="s">
        <v>1188</v>
      </c>
      <c r="W3" s="16" t="s">
        <v>1189</v>
      </c>
      <c r="X3" s="17" t="s">
        <v>1190</v>
      </c>
      <c r="Y3" s="17" t="s">
        <v>1191</v>
      </c>
      <c r="Z3" s="17" t="s">
        <v>1192</v>
      </c>
      <c r="AA3" s="17" t="s">
        <v>243</v>
      </c>
      <c r="AB3" s="17" t="s">
        <v>1193</v>
      </c>
      <c r="AC3" s="17" t="s">
        <v>1194</v>
      </c>
    </row>
    <row r="4" spans="1:29" ht="27.95" customHeight="1" x14ac:dyDescent="0.25">
      <c r="A4" s="25" t="s">
        <v>246</v>
      </c>
      <c r="B4" s="25" t="s">
        <v>227</v>
      </c>
      <c r="C4" s="25" t="s">
        <v>219</v>
      </c>
      <c r="D4" s="25" t="s">
        <v>220</v>
      </c>
      <c r="E4" s="25" t="s">
        <v>234</v>
      </c>
      <c r="F4" s="25" t="s">
        <v>234</v>
      </c>
      <c r="G4" s="25" t="s">
        <v>234</v>
      </c>
      <c r="H4" s="25" t="s">
        <v>228</v>
      </c>
      <c r="I4" s="17" t="s">
        <v>1195</v>
      </c>
      <c r="J4" s="17" t="s">
        <v>895</v>
      </c>
      <c r="K4" s="17" t="s">
        <v>896</v>
      </c>
      <c r="L4" s="17" t="s">
        <v>897</v>
      </c>
      <c r="M4" s="17" t="s">
        <v>898</v>
      </c>
      <c r="N4" s="17" t="s">
        <v>899</v>
      </c>
      <c r="O4" s="17" t="s">
        <v>900</v>
      </c>
      <c r="P4" s="17" t="s">
        <v>901</v>
      </c>
      <c r="Q4" s="17" t="s">
        <v>902</v>
      </c>
      <c r="R4" s="17" t="s">
        <v>1196</v>
      </c>
      <c r="S4" s="17" t="s">
        <v>1197</v>
      </c>
      <c r="T4" s="17" t="s">
        <v>1198</v>
      </c>
      <c r="U4" s="17" t="s">
        <v>1199</v>
      </c>
      <c r="V4" s="16" t="s">
        <v>1200</v>
      </c>
      <c r="W4" s="16" t="s">
        <v>1201</v>
      </c>
      <c r="X4" s="17" t="s">
        <v>1202</v>
      </c>
      <c r="Y4" s="17" t="s">
        <v>1203</v>
      </c>
      <c r="Z4" s="17" t="s">
        <v>1204</v>
      </c>
      <c r="AA4" s="17" t="s">
        <v>247</v>
      </c>
      <c r="AB4" s="17" t="s">
        <v>1181</v>
      </c>
      <c r="AC4" s="17" t="s">
        <v>1182</v>
      </c>
    </row>
    <row r="5" spans="1:29" ht="27.95" customHeight="1" x14ac:dyDescent="0.25">
      <c r="A5" s="26" t="s">
        <v>229</v>
      </c>
      <c r="B5" s="26" t="s">
        <v>230</v>
      </c>
      <c r="C5" s="26" t="s">
        <v>231</v>
      </c>
      <c r="D5" s="26" t="s">
        <v>231</v>
      </c>
      <c r="E5" s="26" t="s">
        <v>231</v>
      </c>
      <c r="F5" s="26" t="s">
        <v>231</v>
      </c>
      <c r="G5" s="26" t="s">
        <v>231</v>
      </c>
      <c r="H5" s="26" t="s">
        <v>232</v>
      </c>
      <c r="I5" s="30" t="s">
        <v>248</v>
      </c>
      <c r="J5" s="30" t="s">
        <v>233</v>
      </c>
      <c r="K5" s="30" t="s">
        <v>233</v>
      </c>
      <c r="L5" s="30" t="s">
        <v>233</v>
      </c>
      <c r="M5" s="30" t="s">
        <v>233</v>
      </c>
      <c r="N5" s="30" t="s">
        <v>233</v>
      </c>
      <c r="O5" s="30" t="s">
        <v>233</v>
      </c>
      <c r="P5" s="30" t="s">
        <v>233</v>
      </c>
      <c r="Q5" s="30" t="s">
        <v>233</v>
      </c>
      <c r="R5" s="30" t="s">
        <v>233</v>
      </c>
      <c r="S5" s="30" t="s">
        <v>233</v>
      </c>
      <c r="T5" s="30" t="s">
        <v>233</v>
      </c>
      <c r="U5" s="30" t="s">
        <v>233</v>
      </c>
      <c r="V5" s="29" t="s">
        <v>233</v>
      </c>
      <c r="W5" s="29" t="s">
        <v>233</v>
      </c>
      <c r="X5" s="30" t="s">
        <v>233</v>
      </c>
      <c r="Y5" s="30" t="s">
        <v>233</v>
      </c>
      <c r="Z5" s="30" t="s">
        <v>233</v>
      </c>
      <c r="AA5" s="30" t="s">
        <v>233</v>
      </c>
      <c r="AB5" s="30" t="s">
        <v>233</v>
      </c>
      <c r="AC5" s="30" t="s">
        <v>233</v>
      </c>
    </row>
    <row r="6" spans="1:29" x14ac:dyDescent="0.25">
      <c r="A6" s="74" t="s">
        <v>1430</v>
      </c>
      <c r="B6" s="74" t="s">
        <v>229</v>
      </c>
      <c r="C6" s="75">
        <v>10002</v>
      </c>
      <c r="D6" s="75">
        <v>2475</v>
      </c>
      <c r="E6" s="75">
        <v>350121</v>
      </c>
      <c r="F6" s="75">
        <v>89631057</v>
      </c>
      <c r="G6" s="74" t="s">
        <v>249</v>
      </c>
      <c r="H6" s="68" t="s">
        <v>2176</v>
      </c>
      <c r="I6" s="47" t="s">
        <v>257</v>
      </c>
      <c r="J6" s="47" t="s">
        <v>347</v>
      </c>
      <c r="K6" s="47" t="s">
        <v>347</v>
      </c>
      <c r="L6" s="47" t="s">
        <v>347</v>
      </c>
      <c r="M6" s="47" t="s">
        <v>347</v>
      </c>
      <c r="N6" s="47" t="s">
        <v>347</v>
      </c>
      <c r="O6" s="47" t="s">
        <v>347</v>
      </c>
      <c r="P6" s="47" t="s">
        <v>347</v>
      </c>
      <c r="Q6" s="47" t="s">
        <v>347</v>
      </c>
      <c r="R6" s="47" t="s">
        <v>1205</v>
      </c>
      <c r="S6" s="47" t="s">
        <v>1206</v>
      </c>
      <c r="T6" s="47" t="s">
        <v>1207</v>
      </c>
      <c r="U6" s="47" t="s">
        <v>1208</v>
      </c>
      <c r="V6" s="32" t="s">
        <v>1209</v>
      </c>
      <c r="W6" s="157" t="s">
        <v>2531</v>
      </c>
      <c r="X6" s="47" t="s">
        <v>1210</v>
      </c>
      <c r="Y6" s="47" t="s">
        <v>1205</v>
      </c>
      <c r="Z6" s="47" t="s">
        <v>1211</v>
      </c>
      <c r="AA6" s="47" t="s">
        <v>683</v>
      </c>
      <c r="AB6" s="47" t="s">
        <v>255</v>
      </c>
      <c r="AC6" s="47" t="s">
        <v>257</v>
      </c>
    </row>
    <row r="7" spans="1:29" customFormat="1" x14ac:dyDescent="0.25">
      <c r="A7" s="165" t="s">
        <v>1430</v>
      </c>
      <c r="B7" s="165" t="s">
        <v>229</v>
      </c>
      <c r="C7" s="166">
        <v>100007</v>
      </c>
      <c r="D7" s="166">
        <v>5323</v>
      </c>
      <c r="E7" s="166">
        <v>390024</v>
      </c>
      <c r="F7" s="166">
        <v>99846175</v>
      </c>
      <c r="G7" s="166">
        <v>1</v>
      </c>
      <c r="H7" s="165" t="s">
        <v>2560</v>
      </c>
      <c r="I7" s="167" t="s">
        <v>257</v>
      </c>
      <c r="J7" s="167" t="s">
        <v>347</v>
      </c>
      <c r="K7" s="167" t="s">
        <v>347</v>
      </c>
      <c r="L7" s="167" t="s">
        <v>347</v>
      </c>
      <c r="M7" s="167" t="s">
        <v>347</v>
      </c>
      <c r="N7" s="167" t="s">
        <v>347</v>
      </c>
      <c r="O7" s="167" t="s">
        <v>347</v>
      </c>
      <c r="P7" s="167" t="s">
        <v>347</v>
      </c>
      <c r="Q7" s="167" t="s">
        <v>347</v>
      </c>
      <c r="R7" s="167" t="s">
        <v>1205</v>
      </c>
      <c r="S7" s="167" t="s">
        <v>1206</v>
      </c>
      <c r="T7" s="167" t="s">
        <v>1207</v>
      </c>
      <c r="U7" s="167" t="s">
        <v>1208</v>
      </c>
      <c r="V7" s="94" t="s">
        <v>1209</v>
      </c>
      <c r="W7" s="167" t="s">
        <v>2531</v>
      </c>
      <c r="X7" s="167" t="s">
        <v>1210</v>
      </c>
      <c r="Y7" s="167" t="s">
        <v>1205</v>
      </c>
      <c r="Z7" s="167" t="s">
        <v>1211</v>
      </c>
      <c r="AA7" s="167" t="s">
        <v>683</v>
      </c>
      <c r="AB7" s="167" t="s">
        <v>255</v>
      </c>
      <c r="AC7" s="167" t="s">
        <v>257</v>
      </c>
    </row>
  </sheetData>
  <autoFilter ref="A5:AC5">
    <sortState ref="A6:AC14">
      <sortCondition ref="D5"/>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249977111117893"/>
  </sheetPr>
  <dimension ref="A1:ES13"/>
  <sheetViews>
    <sheetView tabSelected="1" zoomScale="85" zoomScaleNormal="85" workbookViewId="0">
      <pane xSplit="8" ySplit="5" topLeftCell="EM6" activePane="bottomRight" state="frozen"/>
      <selection pane="topRight" activeCell="I1" sqref="I1"/>
      <selection pane="bottomLeft" activeCell="A6" sqref="A6"/>
      <selection pane="bottomRight" activeCell="H14" sqref="H14"/>
    </sheetView>
  </sheetViews>
  <sheetFormatPr defaultColWidth="9" defaultRowHeight="15" x14ac:dyDescent="0.25"/>
  <cols>
    <col min="1" max="3" width="5.5703125" style="19" customWidth="1"/>
    <col min="4" max="7" width="15.28515625" style="19" customWidth="1"/>
    <col min="8" max="8" width="20" style="19" customWidth="1"/>
    <col min="9" max="9" width="79.42578125" style="101" customWidth="1"/>
    <col min="10" max="10" width="20" style="52" customWidth="1"/>
    <col min="11" max="13" width="20" style="19" customWidth="1"/>
    <col min="14" max="15" width="20" style="52" customWidth="1"/>
    <col min="16" max="18" width="20" style="19" customWidth="1"/>
    <col min="19" max="20" width="20" style="52" customWidth="1"/>
    <col min="21" max="22" width="20" style="19" customWidth="1"/>
    <col min="23" max="24" width="20" style="52" customWidth="1"/>
    <col min="25" max="53" width="20" style="19" customWidth="1"/>
    <col min="54" max="55" width="20" style="169" customWidth="1"/>
    <col min="56" max="59" width="20" style="19" customWidth="1"/>
    <col min="60" max="60" width="30.7109375" style="118" customWidth="1"/>
    <col min="61" max="66" width="20" style="19" customWidth="1"/>
    <col min="67" max="69" width="11.42578125" style="19" customWidth="1"/>
    <col min="70" max="70" width="11.42578125" style="52" customWidth="1"/>
    <col min="71" max="103" width="20" style="19" customWidth="1"/>
    <col min="104" max="105" width="20" style="109" customWidth="1"/>
    <col min="106" max="112" width="20" style="19" customWidth="1"/>
    <col min="113" max="113" width="20" style="52" customWidth="1"/>
    <col min="114" max="129" width="20" style="19" customWidth="1"/>
    <col min="130" max="130" width="255.7109375" style="19" bestFit="1" customWidth="1"/>
    <col min="131" max="133" width="20" style="19" customWidth="1"/>
    <col min="134" max="134" width="20" style="52" customWidth="1"/>
    <col min="135" max="135" width="20" style="19" customWidth="1"/>
    <col min="136" max="136" width="20" style="52" customWidth="1"/>
    <col min="137" max="140" width="20" style="19" customWidth="1"/>
    <col min="141" max="144" width="20" style="52" customWidth="1"/>
    <col min="145" max="148" width="9" style="19"/>
    <col min="149" max="149" width="17.140625" style="19" customWidth="1"/>
    <col min="150" max="16384" width="9" style="19"/>
  </cols>
  <sheetData>
    <row r="1" spans="1:149" s="62" customFormat="1" ht="27.95" customHeight="1" x14ac:dyDescent="0.25">
      <c r="A1" s="77" t="s">
        <v>212</v>
      </c>
      <c r="B1" s="77" t="s">
        <v>213</v>
      </c>
      <c r="C1" s="77" t="s">
        <v>214</v>
      </c>
      <c r="D1" s="77" t="s">
        <v>215</v>
      </c>
      <c r="E1" s="77" t="s">
        <v>235</v>
      </c>
      <c r="F1" s="77" t="s">
        <v>277</v>
      </c>
      <c r="G1" s="77" t="s">
        <v>392</v>
      </c>
      <c r="H1" s="77" t="s">
        <v>216</v>
      </c>
      <c r="I1" s="97" t="s">
        <v>1961</v>
      </c>
      <c r="J1" s="198" t="s">
        <v>399</v>
      </c>
      <c r="K1" s="79" t="s">
        <v>400</v>
      </c>
      <c r="L1" s="79" t="s">
        <v>401</v>
      </c>
      <c r="M1" s="79" t="s">
        <v>402</v>
      </c>
      <c r="N1" s="199" t="s">
        <v>403</v>
      </c>
      <c r="O1" s="199" t="s">
        <v>404</v>
      </c>
      <c r="P1" s="79" t="s">
        <v>405</v>
      </c>
      <c r="Q1" s="79" t="s">
        <v>406</v>
      </c>
      <c r="R1" s="79" t="s">
        <v>407</v>
      </c>
      <c r="S1" s="50" t="s">
        <v>408</v>
      </c>
      <c r="T1" s="50" t="s">
        <v>409</v>
      </c>
      <c r="U1" s="79" t="s">
        <v>410</v>
      </c>
      <c r="V1" s="77" t="s">
        <v>411</v>
      </c>
      <c r="W1" s="198" t="s">
        <v>412</v>
      </c>
      <c r="X1" s="198" t="s">
        <v>413</v>
      </c>
      <c r="Y1" s="79" t="s">
        <v>2022</v>
      </c>
      <c r="Z1" s="79" t="s">
        <v>2023</v>
      </c>
      <c r="AA1" s="79" t="s">
        <v>2024</v>
      </c>
      <c r="AB1" s="79" t="s">
        <v>2025</v>
      </c>
      <c r="AC1" s="79" t="s">
        <v>2026</v>
      </c>
      <c r="AD1" s="79" t="s">
        <v>2027</v>
      </c>
      <c r="AE1" s="79" t="s">
        <v>2028</v>
      </c>
      <c r="AF1" s="79" t="s">
        <v>2029</v>
      </c>
      <c r="AG1" s="79" t="s">
        <v>2030</v>
      </c>
      <c r="AH1" s="79" t="s">
        <v>2031</v>
      </c>
      <c r="AI1" s="79" t="s">
        <v>2032</v>
      </c>
      <c r="AJ1" s="79" t="s">
        <v>2033</v>
      </c>
      <c r="AK1" s="79" t="s">
        <v>2034</v>
      </c>
      <c r="AL1" s="79" t="s">
        <v>2035</v>
      </c>
      <c r="AM1" s="79" t="s">
        <v>2036</v>
      </c>
      <c r="AN1" s="79" t="s">
        <v>2037</v>
      </c>
      <c r="AO1" s="79" t="s">
        <v>2038</v>
      </c>
      <c r="AP1" s="79" t="s">
        <v>2039</v>
      </c>
      <c r="AQ1" s="79" t="s">
        <v>2040</v>
      </c>
      <c r="AR1" s="79" t="s">
        <v>2041</v>
      </c>
      <c r="AS1" s="79" t="s">
        <v>2042</v>
      </c>
      <c r="AT1" s="79" t="s">
        <v>2043</v>
      </c>
      <c r="AU1" s="79" t="s">
        <v>2044</v>
      </c>
      <c r="AV1" s="79" t="s">
        <v>2045</v>
      </c>
      <c r="AW1" s="79" t="s">
        <v>2046</v>
      </c>
      <c r="AX1" s="79" t="s">
        <v>2047</v>
      </c>
      <c r="AY1" s="79" t="s">
        <v>2048</v>
      </c>
      <c r="AZ1" s="79" t="s">
        <v>2049</v>
      </c>
      <c r="BA1" s="79" t="s">
        <v>2050</v>
      </c>
      <c r="BB1" s="85" t="s">
        <v>2051</v>
      </c>
      <c r="BC1" s="85" t="s">
        <v>2052</v>
      </c>
      <c r="BD1" s="79" t="s">
        <v>2053</v>
      </c>
      <c r="BE1" s="79" t="s">
        <v>2054</v>
      </c>
      <c r="BF1" s="79" t="s">
        <v>2055</v>
      </c>
      <c r="BG1" s="79" t="s">
        <v>2056</v>
      </c>
      <c r="BH1" s="115" t="s">
        <v>2057</v>
      </c>
      <c r="BI1" s="79" t="s">
        <v>2058</v>
      </c>
      <c r="BJ1" s="79" t="s">
        <v>2059</v>
      </c>
      <c r="BK1" s="79" t="s">
        <v>2060</v>
      </c>
      <c r="BL1" s="77" t="s">
        <v>414</v>
      </c>
      <c r="BM1" s="77" t="s">
        <v>2151</v>
      </c>
      <c r="BN1" s="79" t="s">
        <v>415</v>
      </c>
      <c r="BO1" s="79" t="s">
        <v>416</v>
      </c>
      <c r="BP1" s="79" t="s">
        <v>417</v>
      </c>
      <c r="BQ1" s="79" t="s">
        <v>418</v>
      </c>
      <c r="BR1" s="199" t="s">
        <v>419</v>
      </c>
      <c r="BS1" s="106" t="s">
        <v>420</v>
      </c>
      <c r="BT1" s="106" t="s">
        <v>421</v>
      </c>
      <c r="BU1" s="106" t="s">
        <v>422</v>
      </c>
      <c r="BV1" s="106" t="s">
        <v>423</v>
      </c>
      <c r="BW1" s="106" t="s">
        <v>424</v>
      </c>
      <c r="BX1" s="106" t="s">
        <v>425</v>
      </c>
      <c r="BY1" s="106" t="s">
        <v>426</v>
      </c>
      <c r="BZ1" s="106" t="s">
        <v>427</v>
      </c>
      <c r="CA1" s="106" t="s">
        <v>428</v>
      </c>
      <c r="CB1" s="106" t="s">
        <v>429</v>
      </c>
      <c r="CC1" s="106" t="s">
        <v>430</v>
      </c>
      <c r="CD1" s="106" t="s">
        <v>431</v>
      </c>
      <c r="CE1" s="106" t="s">
        <v>432</v>
      </c>
      <c r="CF1" s="106" t="s">
        <v>433</v>
      </c>
      <c r="CG1" s="106" t="s">
        <v>434</v>
      </c>
      <c r="CH1" s="106" t="s">
        <v>435</v>
      </c>
      <c r="CI1" s="106" t="s">
        <v>436</v>
      </c>
      <c r="CJ1" s="106" t="s">
        <v>437</v>
      </c>
      <c r="CK1" s="106" t="s">
        <v>438</v>
      </c>
      <c r="CL1" s="106" t="s">
        <v>439</v>
      </c>
      <c r="CM1" s="106" t="s">
        <v>440</v>
      </c>
      <c r="CN1" s="106" t="s">
        <v>441</v>
      </c>
      <c r="CO1" s="106" t="s">
        <v>442</v>
      </c>
      <c r="CP1" s="106" t="s">
        <v>443</v>
      </c>
      <c r="CQ1" s="106" t="s">
        <v>444</v>
      </c>
      <c r="CR1" s="106" t="s">
        <v>445</v>
      </c>
      <c r="CS1" s="106" t="s">
        <v>446</v>
      </c>
      <c r="CT1" s="106" t="s">
        <v>447</v>
      </c>
      <c r="CU1" s="106" t="s">
        <v>448</v>
      </c>
      <c r="CV1" s="106" t="s">
        <v>449</v>
      </c>
      <c r="CW1" s="106" t="s">
        <v>450</v>
      </c>
      <c r="CX1" s="106" t="s">
        <v>451</v>
      </c>
      <c r="CY1" s="106" t="s">
        <v>452</v>
      </c>
      <c r="CZ1" s="106" t="s">
        <v>453</v>
      </c>
      <c r="DA1" s="106" t="s">
        <v>454</v>
      </c>
      <c r="DB1" s="79" t="s">
        <v>455</v>
      </c>
      <c r="DC1" s="79" t="s">
        <v>456</v>
      </c>
      <c r="DD1" s="79" t="s">
        <v>457</v>
      </c>
      <c r="DE1" s="79" t="s">
        <v>458</v>
      </c>
      <c r="DF1" s="79" t="s">
        <v>459</v>
      </c>
      <c r="DG1" s="79" t="s">
        <v>460</v>
      </c>
      <c r="DH1" s="79" t="s">
        <v>461</v>
      </c>
      <c r="DI1" s="87" t="s">
        <v>462</v>
      </c>
      <c r="DJ1" s="198" t="s">
        <v>463</v>
      </c>
      <c r="DK1" s="13" t="s">
        <v>464</v>
      </c>
      <c r="DL1" s="77" t="s">
        <v>2154</v>
      </c>
      <c r="DM1" s="77" t="s">
        <v>2155</v>
      </c>
      <c r="DN1" s="199" t="s">
        <v>465</v>
      </c>
      <c r="DO1" s="199" t="s">
        <v>466</v>
      </c>
      <c r="DP1" s="79" t="s">
        <v>467</v>
      </c>
      <c r="DQ1" s="79" t="s">
        <v>468</v>
      </c>
      <c r="DR1" s="79" t="s">
        <v>469</v>
      </c>
      <c r="DS1" s="199" t="s">
        <v>470</v>
      </c>
      <c r="DT1" s="199" t="s">
        <v>471</v>
      </c>
      <c r="DU1" s="79" t="s">
        <v>472</v>
      </c>
      <c r="DV1" s="79" t="s">
        <v>473</v>
      </c>
      <c r="DW1" s="79" t="s">
        <v>474</v>
      </c>
      <c r="DX1" s="79" t="s">
        <v>475</v>
      </c>
      <c r="DY1" s="79" t="s">
        <v>476</v>
      </c>
      <c r="DZ1" s="79" t="s">
        <v>477</v>
      </c>
      <c r="EA1" s="79" t="s">
        <v>478</v>
      </c>
      <c r="EB1" s="79" t="s">
        <v>479</v>
      </c>
      <c r="EC1" s="79" t="s">
        <v>480</v>
      </c>
      <c r="ED1" s="87" t="s">
        <v>481</v>
      </c>
      <c r="EE1" s="77" t="s">
        <v>482</v>
      </c>
      <c r="EF1" s="198" t="s">
        <v>483</v>
      </c>
      <c r="EG1" s="79" t="s">
        <v>1949</v>
      </c>
      <c r="EH1" s="79" t="s">
        <v>1950</v>
      </c>
      <c r="EI1" s="79" t="s">
        <v>1951</v>
      </c>
      <c r="EJ1" s="79" t="s">
        <v>1952</v>
      </c>
      <c r="EK1" s="199" t="s">
        <v>1953</v>
      </c>
      <c r="EL1" s="199" t="s">
        <v>1954</v>
      </c>
      <c r="EM1" s="199" t="s">
        <v>1955</v>
      </c>
      <c r="EN1" s="199" t="s">
        <v>1956</v>
      </c>
      <c r="EO1" s="79" t="s">
        <v>2297</v>
      </c>
      <c r="EP1" s="200" t="s">
        <v>2563</v>
      </c>
      <c r="EQ1" s="172" t="s">
        <v>2564</v>
      </c>
      <c r="ER1" s="203" t="s">
        <v>2565</v>
      </c>
      <c r="ES1" s="200" t="s">
        <v>2566</v>
      </c>
    </row>
    <row r="2" spans="1:149" ht="42.75" customHeight="1" x14ac:dyDescent="0.25">
      <c r="A2" s="20" t="s">
        <v>217</v>
      </c>
      <c r="B2" s="20" t="s">
        <v>218</v>
      </c>
      <c r="C2" s="20" t="s">
        <v>219</v>
      </c>
      <c r="D2" s="20" t="s">
        <v>220</v>
      </c>
      <c r="E2" s="20" t="s">
        <v>237</v>
      </c>
      <c r="F2" s="20" t="s">
        <v>295</v>
      </c>
      <c r="G2" s="20" t="s">
        <v>484</v>
      </c>
      <c r="H2" s="20" t="s">
        <v>221</v>
      </c>
      <c r="I2" s="98" t="s">
        <v>485</v>
      </c>
      <c r="J2" s="48" t="s">
        <v>492</v>
      </c>
      <c r="K2" s="20" t="s">
        <v>13</v>
      </c>
      <c r="L2" s="20" t="s">
        <v>500</v>
      </c>
      <c r="M2" s="20" t="s">
        <v>501</v>
      </c>
      <c r="N2" s="48" t="s">
        <v>502</v>
      </c>
      <c r="O2" s="48" t="s">
        <v>503</v>
      </c>
      <c r="P2" s="20" t="s">
        <v>13</v>
      </c>
      <c r="Q2" s="20" t="s">
        <v>504</v>
      </c>
      <c r="R2" s="20" t="s">
        <v>505</v>
      </c>
      <c r="S2" s="48" t="s">
        <v>506</v>
      </c>
      <c r="T2" s="48" t="s">
        <v>507</v>
      </c>
      <c r="U2" s="20" t="s">
        <v>13</v>
      </c>
      <c r="V2" s="20" t="s">
        <v>508</v>
      </c>
      <c r="W2" s="48" t="s">
        <v>2179</v>
      </c>
      <c r="X2" s="48" t="s">
        <v>509</v>
      </c>
      <c r="Y2" s="20" t="s">
        <v>2061</v>
      </c>
      <c r="Z2" s="20" t="s">
        <v>2062</v>
      </c>
      <c r="AA2" s="20" t="s">
        <v>2063</v>
      </c>
      <c r="AB2" s="20" t="s">
        <v>2064</v>
      </c>
      <c r="AC2" s="20" t="s">
        <v>2065</v>
      </c>
      <c r="AD2" s="20" t="s">
        <v>2066</v>
      </c>
      <c r="AE2" s="20" t="s">
        <v>2067</v>
      </c>
      <c r="AF2" s="20" t="s">
        <v>2068</v>
      </c>
      <c r="AG2" s="20" t="s">
        <v>2069</v>
      </c>
      <c r="AH2" s="20" t="s">
        <v>2070</v>
      </c>
      <c r="AI2" s="20" t="s">
        <v>2071</v>
      </c>
      <c r="AJ2" s="20" t="s">
        <v>2072</v>
      </c>
      <c r="AK2" s="20" t="s">
        <v>2073</v>
      </c>
      <c r="AL2" s="20" t="s">
        <v>2074</v>
      </c>
      <c r="AM2" s="20" t="s">
        <v>2075</v>
      </c>
      <c r="AN2" s="20" t="s">
        <v>2076</v>
      </c>
      <c r="AO2" s="20" t="s">
        <v>2077</v>
      </c>
      <c r="AP2" s="20" t="s">
        <v>2078</v>
      </c>
      <c r="AQ2" s="20" t="s">
        <v>2079</v>
      </c>
      <c r="AR2" s="20" t="s">
        <v>2080</v>
      </c>
      <c r="AS2" s="20" t="s">
        <v>2081</v>
      </c>
      <c r="AT2" s="20" t="s">
        <v>2082</v>
      </c>
      <c r="AU2" s="20" t="s">
        <v>2083</v>
      </c>
      <c r="AV2" s="20" t="s">
        <v>2084</v>
      </c>
      <c r="AW2" s="20" t="s">
        <v>2085</v>
      </c>
      <c r="AX2" s="20" t="s">
        <v>2086</v>
      </c>
      <c r="AY2" s="20" t="s">
        <v>2087</v>
      </c>
      <c r="AZ2" s="20" t="s">
        <v>2088</v>
      </c>
      <c r="BA2" s="20" t="s">
        <v>2089</v>
      </c>
      <c r="BB2" s="86" t="s">
        <v>2090</v>
      </c>
      <c r="BC2" s="86" t="s">
        <v>2091</v>
      </c>
      <c r="BD2" s="20" t="s">
        <v>2092</v>
      </c>
      <c r="BE2" s="20" t="s">
        <v>2093</v>
      </c>
      <c r="BF2" s="20" t="s">
        <v>2094</v>
      </c>
      <c r="BG2" s="20" t="s">
        <v>510</v>
      </c>
      <c r="BH2" s="116" t="s">
        <v>511</v>
      </c>
      <c r="BI2" s="20" t="s">
        <v>2095</v>
      </c>
      <c r="BJ2" s="20" t="s">
        <v>2096</v>
      </c>
      <c r="BK2" s="20" t="s">
        <v>13</v>
      </c>
      <c r="BL2" s="20" t="s">
        <v>512</v>
      </c>
      <c r="BM2" s="20" t="s">
        <v>2152</v>
      </c>
      <c r="BN2" s="20" t="s">
        <v>513</v>
      </c>
      <c r="BO2" s="20" t="s">
        <v>514</v>
      </c>
      <c r="BP2" s="20" t="s">
        <v>515</v>
      </c>
      <c r="BQ2" s="20" t="s">
        <v>516</v>
      </c>
      <c r="BR2" s="48" t="s">
        <v>517</v>
      </c>
      <c r="BS2" s="107" t="s">
        <v>518</v>
      </c>
      <c r="BT2" s="107" t="s">
        <v>519</v>
      </c>
      <c r="BU2" s="107" t="s">
        <v>520</v>
      </c>
      <c r="BV2" s="107" t="s">
        <v>521</v>
      </c>
      <c r="BW2" s="107" t="s">
        <v>522</v>
      </c>
      <c r="BX2" s="107" t="s">
        <v>523</v>
      </c>
      <c r="BY2" s="107" t="s">
        <v>524</v>
      </c>
      <c r="BZ2" s="107" t="s">
        <v>525</v>
      </c>
      <c r="CA2" s="107" t="s">
        <v>526</v>
      </c>
      <c r="CB2" s="107" t="s">
        <v>527</v>
      </c>
      <c r="CC2" s="107" t="s">
        <v>528</v>
      </c>
      <c r="CD2" s="107" t="s">
        <v>529</v>
      </c>
      <c r="CE2" s="107" t="s">
        <v>530</v>
      </c>
      <c r="CF2" s="107" t="s">
        <v>531</v>
      </c>
      <c r="CG2" s="107" t="s">
        <v>532</v>
      </c>
      <c r="CH2" s="107" t="s">
        <v>533</v>
      </c>
      <c r="CI2" s="107" t="s">
        <v>534</v>
      </c>
      <c r="CJ2" s="107" t="s">
        <v>535</v>
      </c>
      <c r="CK2" s="107" t="s">
        <v>536</v>
      </c>
      <c r="CL2" s="107" t="s">
        <v>537</v>
      </c>
      <c r="CM2" s="107" t="s">
        <v>538</v>
      </c>
      <c r="CN2" s="107" t="s">
        <v>539</v>
      </c>
      <c r="CO2" s="107" t="s">
        <v>540</v>
      </c>
      <c r="CP2" s="107" t="s">
        <v>541</v>
      </c>
      <c r="CQ2" s="107" t="s">
        <v>542</v>
      </c>
      <c r="CR2" s="107" t="s">
        <v>543</v>
      </c>
      <c r="CS2" s="107" t="s">
        <v>544</v>
      </c>
      <c r="CT2" s="107" t="s">
        <v>545</v>
      </c>
      <c r="CU2" s="107" t="s">
        <v>546</v>
      </c>
      <c r="CV2" s="107" t="s">
        <v>547</v>
      </c>
      <c r="CW2" s="107" t="s">
        <v>548</v>
      </c>
      <c r="CX2" s="107" t="s">
        <v>549</v>
      </c>
      <c r="CY2" s="107" t="s">
        <v>550</v>
      </c>
      <c r="CZ2" s="119" t="s">
        <v>551</v>
      </c>
      <c r="DA2" s="119" t="s">
        <v>552</v>
      </c>
      <c r="DB2" s="20" t="s">
        <v>553</v>
      </c>
      <c r="DC2" s="20" t="s">
        <v>554</v>
      </c>
      <c r="DD2" s="20" t="s">
        <v>555</v>
      </c>
      <c r="DE2" s="20" t="s">
        <v>556</v>
      </c>
      <c r="DF2" s="20" t="s">
        <v>557</v>
      </c>
      <c r="DG2" s="20" t="s">
        <v>558</v>
      </c>
      <c r="DH2" s="20" t="s">
        <v>13</v>
      </c>
      <c r="DI2" s="48" t="s">
        <v>559</v>
      </c>
      <c r="DJ2" s="20" t="s">
        <v>560</v>
      </c>
      <c r="DK2" s="61" t="s">
        <v>561</v>
      </c>
      <c r="DL2" s="20" t="s">
        <v>2156</v>
      </c>
      <c r="DM2" s="20" t="s">
        <v>2156</v>
      </c>
      <c r="DN2" s="20" t="s">
        <v>562</v>
      </c>
      <c r="DO2" s="20" t="s">
        <v>563</v>
      </c>
      <c r="DP2" s="20" t="s">
        <v>564</v>
      </c>
      <c r="DQ2" s="20" t="s">
        <v>565</v>
      </c>
      <c r="DR2" s="61" t="s">
        <v>566</v>
      </c>
      <c r="DS2" s="61" t="s">
        <v>567</v>
      </c>
      <c r="DT2" s="61" t="s">
        <v>2180</v>
      </c>
      <c r="DU2" s="20" t="s">
        <v>568</v>
      </c>
      <c r="DV2" s="20" t="s">
        <v>569</v>
      </c>
      <c r="DW2" s="20" t="s">
        <v>570</v>
      </c>
      <c r="DX2" s="20" t="s">
        <v>571</v>
      </c>
      <c r="DY2" s="20" t="s">
        <v>572</v>
      </c>
      <c r="DZ2" s="20" t="s">
        <v>573</v>
      </c>
      <c r="EA2" s="20" t="s">
        <v>574</v>
      </c>
      <c r="EB2" s="20" t="s">
        <v>575</v>
      </c>
      <c r="EC2" s="20" t="s">
        <v>13</v>
      </c>
      <c r="ED2" s="48" t="s">
        <v>576</v>
      </c>
      <c r="EE2" s="20" t="s">
        <v>577</v>
      </c>
      <c r="EF2" s="48" t="s">
        <v>2181</v>
      </c>
      <c r="EG2" s="20" t="s">
        <v>1957</v>
      </c>
      <c r="EH2" s="20" t="s">
        <v>493</v>
      </c>
      <c r="EI2" s="20" t="s">
        <v>494</v>
      </c>
      <c r="EJ2" s="20" t="s">
        <v>495</v>
      </c>
      <c r="EK2" s="48" t="s">
        <v>496</v>
      </c>
      <c r="EL2" s="48" t="s">
        <v>497</v>
      </c>
      <c r="EM2" s="48" t="s">
        <v>498</v>
      </c>
      <c r="EN2" s="48" t="s">
        <v>499</v>
      </c>
      <c r="EO2" s="20" t="s">
        <v>13</v>
      </c>
      <c r="EP2" s="5" t="s">
        <v>2567</v>
      </c>
      <c r="EQ2" s="173" t="s">
        <v>2568</v>
      </c>
      <c r="ER2" s="5" t="s">
        <v>2569</v>
      </c>
      <c r="ES2" s="173" t="s">
        <v>2570</v>
      </c>
    </row>
    <row r="3" spans="1:149" ht="48" customHeight="1" x14ac:dyDescent="0.25">
      <c r="A3" s="23" t="s">
        <v>222</v>
      </c>
      <c r="B3" s="23" t="s">
        <v>223</v>
      </c>
      <c r="C3" s="23" t="s">
        <v>224</v>
      </c>
      <c r="D3" s="23" t="s">
        <v>225</v>
      </c>
      <c r="E3" s="23" t="s">
        <v>239</v>
      </c>
      <c r="F3" s="23" t="s">
        <v>225</v>
      </c>
      <c r="G3" s="23" t="s">
        <v>578</v>
      </c>
      <c r="H3" s="23" t="s">
        <v>226</v>
      </c>
      <c r="I3" s="98" t="s">
        <v>1962</v>
      </c>
      <c r="J3" s="48" t="s">
        <v>241</v>
      </c>
      <c r="K3" s="23" t="s">
        <v>316</v>
      </c>
      <c r="L3" s="23" t="s">
        <v>264</v>
      </c>
      <c r="M3" s="23" t="s">
        <v>264</v>
      </c>
      <c r="N3" s="48" t="s">
        <v>264</v>
      </c>
      <c r="O3" s="48" t="s">
        <v>242</v>
      </c>
      <c r="P3" s="23" t="s">
        <v>316</v>
      </c>
      <c r="Q3" s="23" t="s">
        <v>264</v>
      </c>
      <c r="R3" s="23" t="s">
        <v>264</v>
      </c>
      <c r="S3" s="48" t="s">
        <v>242</v>
      </c>
      <c r="T3" s="48" t="s">
        <v>264</v>
      </c>
      <c r="U3" s="23" t="s">
        <v>316</v>
      </c>
      <c r="V3" s="23" t="s">
        <v>579</v>
      </c>
      <c r="W3" s="48" t="s">
        <v>2182</v>
      </c>
      <c r="X3" s="48" t="s">
        <v>580</v>
      </c>
      <c r="Y3" s="23" t="s">
        <v>2098</v>
      </c>
      <c r="Z3" s="23" t="s">
        <v>2099</v>
      </c>
      <c r="AA3" s="23" t="s">
        <v>2099</v>
      </c>
      <c r="AB3" s="23" t="s">
        <v>581</v>
      </c>
      <c r="AC3" s="23" t="s">
        <v>582</v>
      </c>
      <c r="AD3" s="23" t="s">
        <v>2100</v>
      </c>
      <c r="AE3" s="23" t="s">
        <v>2100</v>
      </c>
      <c r="AF3" s="23" t="s">
        <v>2100</v>
      </c>
      <c r="AG3" s="23" t="s">
        <v>2100</v>
      </c>
      <c r="AH3" s="23" t="s">
        <v>2100</v>
      </c>
      <c r="AI3" s="23" t="s">
        <v>2100</v>
      </c>
      <c r="AJ3" s="23" t="s">
        <v>2100</v>
      </c>
      <c r="AK3" s="23" t="s">
        <v>2100</v>
      </c>
      <c r="AL3" s="23" t="s">
        <v>582</v>
      </c>
      <c r="AM3" s="23" t="s">
        <v>2101</v>
      </c>
      <c r="AN3" s="23" t="s">
        <v>2101</v>
      </c>
      <c r="AO3" s="23" t="s">
        <v>582</v>
      </c>
      <c r="AP3" s="23" t="s">
        <v>581</v>
      </c>
      <c r="AQ3" s="23" t="s">
        <v>582</v>
      </c>
      <c r="AR3" s="23" t="s">
        <v>581</v>
      </c>
      <c r="AS3" s="23" t="s">
        <v>2102</v>
      </c>
      <c r="AT3" s="23" t="s">
        <v>2103</v>
      </c>
      <c r="AU3" s="23" t="s">
        <v>2098</v>
      </c>
      <c r="AV3" s="23" t="s">
        <v>2104</v>
      </c>
      <c r="AW3" s="23" t="s">
        <v>2099</v>
      </c>
      <c r="AX3" s="23" t="s">
        <v>2099</v>
      </c>
      <c r="AY3" s="23" t="s">
        <v>2105</v>
      </c>
      <c r="AZ3" s="23" t="s">
        <v>2099</v>
      </c>
      <c r="BA3" s="23" t="s">
        <v>2106</v>
      </c>
      <c r="BB3" s="16" t="s">
        <v>583</v>
      </c>
      <c r="BC3" s="16" t="s">
        <v>583</v>
      </c>
      <c r="BD3" s="23" t="s">
        <v>2107</v>
      </c>
      <c r="BE3" s="23" t="s">
        <v>581</v>
      </c>
      <c r="BF3" s="23" t="s">
        <v>582</v>
      </c>
      <c r="BG3" s="23" t="s">
        <v>2107</v>
      </c>
      <c r="BH3" s="116" t="s">
        <v>2108</v>
      </c>
      <c r="BI3" s="23" t="s">
        <v>2109</v>
      </c>
      <c r="BJ3" s="23" t="s">
        <v>2110</v>
      </c>
      <c r="BK3" s="23" t="s">
        <v>243</v>
      </c>
      <c r="BL3" s="23" t="s">
        <v>580</v>
      </c>
      <c r="BM3" s="23" t="s">
        <v>2097</v>
      </c>
      <c r="BN3" s="23" t="s">
        <v>584</v>
      </c>
      <c r="BO3" s="23" t="s">
        <v>582</v>
      </c>
      <c r="BP3" s="23" t="s">
        <v>585</v>
      </c>
      <c r="BQ3" s="23" t="s">
        <v>585</v>
      </c>
      <c r="BR3" s="48" t="s">
        <v>585</v>
      </c>
      <c r="BS3" s="107" t="s">
        <v>586</v>
      </c>
      <c r="BT3" s="107" t="s">
        <v>586</v>
      </c>
      <c r="BU3" s="107" t="s">
        <v>586</v>
      </c>
      <c r="BV3" s="107" t="s">
        <v>586</v>
      </c>
      <c r="BW3" s="107" t="s">
        <v>586</v>
      </c>
      <c r="BX3" s="107" t="s">
        <v>586</v>
      </c>
      <c r="BY3" s="107" t="s">
        <v>586</v>
      </c>
      <c r="BZ3" s="107" t="s">
        <v>586</v>
      </c>
      <c r="CA3" s="107" t="s">
        <v>586</v>
      </c>
      <c r="CB3" s="107" t="s">
        <v>586</v>
      </c>
      <c r="CC3" s="107" t="s">
        <v>586</v>
      </c>
      <c r="CD3" s="107" t="s">
        <v>586</v>
      </c>
      <c r="CE3" s="107" t="s">
        <v>586</v>
      </c>
      <c r="CF3" s="107" t="s">
        <v>586</v>
      </c>
      <c r="CG3" s="107" t="s">
        <v>586</v>
      </c>
      <c r="CH3" s="107" t="s">
        <v>586</v>
      </c>
      <c r="CI3" s="107" t="s">
        <v>586</v>
      </c>
      <c r="CJ3" s="107" t="s">
        <v>586</v>
      </c>
      <c r="CK3" s="107" t="s">
        <v>586</v>
      </c>
      <c r="CL3" s="107" t="s">
        <v>586</v>
      </c>
      <c r="CM3" s="107" t="s">
        <v>586</v>
      </c>
      <c r="CN3" s="107" t="s">
        <v>586</v>
      </c>
      <c r="CO3" s="107" t="s">
        <v>586</v>
      </c>
      <c r="CP3" s="107" t="s">
        <v>586</v>
      </c>
      <c r="CQ3" s="107" t="s">
        <v>586</v>
      </c>
      <c r="CR3" s="107" t="s">
        <v>586</v>
      </c>
      <c r="CS3" s="107" t="s">
        <v>586</v>
      </c>
      <c r="CT3" s="107" t="s">
        <v>586</v>
      </c>
      <c r="CU3" s="107" t="s">
        <v>586</v>
      </c>
      <c r="CV3" s="107" t="s">
        <v>586</v>
      </c>
      <c r="CW3" s="107" t="s">
        <v>586</v>
      </c>
      <c r="CX3" s="107" t="s">
        <v>587</v>
      </c>
      <c r="CY3" s="107" t="s">
        <v>583</v>
      </c>
      <c r="CZ3" s="107" t="s">
        <v>582</v>
      </c>
      <c r="DA3" s="107" t="s">
        <v>582</v>
      </c>
      <c r="DB3" s="23" t="s">
        <v>581</v>
      </c>
      <c r="DC3" s="23" t="s">
        <v>588</v>
      </c>
      <c r="DD3" s="23" t="s">
        <v>589</v>
      </c>
      <c r="DE3" s="23" t="s">
        <v>590</v>
      </c>
      <c r="DF3" s="23" t="s">
        <v>591</v>
      </c>
      <c r="DG3" s="23" t="s">
        <v>592</v>
      </c>
      <c r="DH3" s="23" t="s">
        <v>243</v>
      </c>
      <c r="DI3" s="48" t="s">
        <v>593</v>
      </c>
      <c r="DJ3" s="23" t="s">
        <v>594</v>
      </c>
      <c r="DK3" s="24" t="s">
        <v>595</v>
      </c>
      <c r="DL3" s="23" t="s">
        <v>2097</v>
      </c>
      <c r="DM3" s="23" t="s">
        <v>2157</v>
      </c>
      <c r="DN3" s="23" t="s">
        <v>596</v>
      </c>
      <c r="DO3" s="23" t="s">
        <v>597</v>
      </c>
      <c r="DP3" s="23" t="s">
        <v>597</v>
      </c>
      <c r="DQ3" s="23" t="s">
        <v>597</v>
      </c>
      <c r="DR3" s="23" t="s">
        <v>598</v>
      </c>
      <c r="DS3" s="23" t="s">
        <v>599</v>
      </c>
      <c r="DT3" s="23" t="s">
        <v>599</v>
      </c>
      <c r="DU3" s="23" t="s">
        <v>596</v>
      </c>
      <c r="DV3" s="23" t="s">
        <v>596</v>
      </c>
      <c r="DW3" s="23" t="s">
        <v>600</v>
      </c>
      <c r="DX3" s="23" t="s">
        <v>601</v>
      </c>
      <c r="DY3" s="23" t="s">
        <v>602</v>
      </c>
      <c r="DZ3" s="23" t="s">
        <v>603</v>
      </c>
      <c r="EA3" s="23" t="s">
        <v>604</v>
      </c>
      <c r="EB3" s="23" t="s">
        <v>605</v>
      </c>
      <c r="EC3" s="23" t="s">
        <v>606</v>
      </c>
      <c r="ED3" s="48" t="s">
        <v>607</v>
      </c>
      <c r="EE3" s="23" t="s">
        <v>2183</v>
      </c>
      <c r="EF3" s="48" t="s">
        <v>2184</v>
      </c>
      <c r="EG3" s="23" t="s">
        <v>1958</v>
      </c>
      <c r="EH3" s="23" t="s">
        <v>1958</v>
      </c>
      <c r="EI3" s="23" t="s">
        <v>1958</v>
      </c>
      <c r="EJ3" s="23" t="s">
        <v>1958</v>
      </c>
      <c r="EK3" s="48" t="s">
        <v>1958</v>
      </c>
      <c r="EL3" s="48" t="s">
        <v>1958</v>
      </c>
      <c r="EM3" s="48" t="s">
        <v>1959</v>
      </c>
      <c r="EN3" s="48" t="s">
        <v>1960</v>
      </c>
      <c r="EO3" s="23" t="s">
        <v>316</v>
      </c>
      <c r="EP3" s="174" t="s">
        <v>2571</v>
      </c>
      <c r="EQ3" s="174" t="s">
        <v>2572</v>
      </c>
      <c r="ER3" s="174" t="s">
        <v>1958</v>
      </c>
      <c r="ES3" s="174" t="s">
        <v>2573</v>
      </c>
    </row>
    <row r="4" spans="1:149" ht="27.95" customHeight="1" x14ac:dyDescent="0.25">
      <c r="A4" s="25" t="s">
        <v>246</v>
      </c>
      <c r="B4" s="25" t="s">
        <v>227</v>
      </c>
      <c r="C4" s="25" t="s">
        <v>219</v>
      </c>
      <c r="D4" s="25" t="s">
        <v>220</v>
      </c>
      <c r="E4" s="25" t="s">
        <v>234</v>
      </c>
      <c r="F4" s="25" t="s">
        <v>234</v>
      </c>
      <c r="G4" s="25" t="s">
        <v>234</v>
      </c>
      <c r="H4" s="25" t="s">
        <v>228</v>
      </c>
      <c r="I4" s="98" t="s">
        <v>485</v>
      </c>
      <c r="J4" s="48" t="s">
        <v>610</v>
      </c>
      <c r="K4" s="25" t="s">
        <v>247</v>
      </c>
      <c r="L4" s="25" t="s">
        <v>500</v>
      </c>
      <c r="M4" s="25" t="s">
        <v>501</v>
      </c>
      <c r="N4" s="48" t="s">
        <v>502</v>
      </c>
      <c r="O4" s="48" t="s">
        <v>503</v>
      </c>
      <c r="P4" s="25" t="s">
        <v>247</v>
      </c>
      <c r="Q4" s="25" t="s">
        <v>504</v>
      </c>
      <c r="R4" s="25" t="s">
        <v>505</v>
      </c>
      <c r="S4" s="48" t="s">
        <v>506</v>
      </c>
      <c r="T4" s="48" t="s">
        <v>507</v>
      </c>
      <c r="U4" s="25" t="s">
        <v>247</v>
      </c>
      <c r="V4" s="25" t="s">
        <v>611</v>
      </c>
      <c r="W4" s="48" t="s">
        <v>2185</v>
      </c>
      <c r="X4" s="48" t="s">
        <v>2111</v>
      </c>
      <c r="Y4" s="25" t="s">
        <v>2112</v>
      </c>
      <c r="Z4" s="25" t="s">
        <v>2113</v>
      </c>
      <c r="AA4" s="25" t="s">
        <v>2114</v>
      </c>
      <c r="AB4" s="25" t="s">
        <v>2115</v>
      </c>
      <c r="AC4" s="25" t="s">
        <v>2116</v>
      </c>
      <c r="AD4" s="25" t="s">
        <v>2117</v>
      </c>
      <c r="AE4" s="25" t="s">
        <v>2118</v>
      </c>
      <c r="AF4" s="25" t="s">
        <v>2119</v>
      </c>
      <c r="AG4" s="25" t="s">
        <v>2120</v>
      </c>
      <c r="AH4" s="25" t="s">
        <v>2121</v>
      </c>
      <c r="AI4" s="25" t="s">
        <v>2122</v>
      </c>
      <c r="AJ4" s="25" t="s">
        <v>2123</v>
      </c>
      <c r="AK4" s="25" t="s">
        <v>2124</v>
      </c>
      <c r="AL4" s="25" t="s">
        <v>2125</v>
      </c>
      <c r="AM4" s="25" t="s">
        <v>2126</v>
      </c>
      <c r="AN4" s="25" t="s">
        <v>2127</v>
      </c>
      <c r="AO4" s="25" t="s">
        <v>2128</v>
      </c>
      <c r="AP4" s="25" t="s">
        <v>2129</v>
      </c>
      <c r="AQ4" s="25" t="s">
        <v>2130</v>
      </c>
      <c r="AR4" s="25" t="s">
        <v>2131</v>
      </c>
      <c r="AS4" s="25" t="s">
        <v>2132</v>
      </c>
      <c r="AT4" s="25" t="s">
        <v>2133</v>
      </c>
      <c r="AU4" s="25" t="s">
        <v>2134</v>
      </c>
      <c r="AV4" s="25" t="s">
        <v>2135</v>
      </c>
      <c r="AW4" s="25" t="s">
        <v>2136</v>
      </c>
      <c r="AX4" s="25" t="s">
        <v>2137</v>
      </c>
      <c r="AY4" s="25" t="s">
        <v>2138</v>
      </c>
      <c r="AZ4" s="25" t="s">
        <v>2139</v>
      </c>
      <c r="BA4" s="25" t="s">
        <v>2140</v>
      </c>
      <c r="BB4" s="16" t="s">
        <v>2141</v>
      </c>
      <c r="BC4" s="16" t="s">
        <v>2142</v>
      </c>
      <c r="BD4" s="25" t="s">
        <v>2143</v>
      </c>
      <c r="BE4" s="25" t="s">
        <v>2129</v>
      </c>
      <c r="BF4" s="25" t="s">
        <v>612</v>
      </c>
      <c r="BG4" s="25" t="s">
        <v>2144</v>
      </c>
      <c r="BH4" s="116" t="s">
        <v>2145</v>
      </c>
      <c r="BI4" s="25" t="s">
        <v>2146</v>
      </c>
      <c r="BJ4" s="25" t="s">
        <v>2147</v>
      </c>
      <c r="BK4" s="25" t="s">
        <v>247</v>
      </c>
      <c r="BL4" s="25" t="s">
        <v>613</v>
      </c>
      <c r="BM4" s="25" t="s">
        <v>2153</v>
      </c>
      <c r="BN4" s="25" t="s">
        <v>614</v>
      </c>
      <c r="BO4" s="25" t="s">
        <v>615</v>
      </c>
      <c r="BP4" s="25" t="s">
        <v>616</v>
      </c>
      <c r="BQ4" s="25" t="s">
        <v>617</v>
      </c>
      <c r="BR4" s="48" t="s">
        <v>618</v>
      </c>
      <c r="BS4" s="107" t="s">
        <v>619</v>
      </c>
      <c r="BT4" s="107" t="s">
        <v>620</v>
      </c>
      <c r="BU4" s="107" t="s">
        <v>621</v>
      </c>
      <c r="BV4" s="107" t="s">
        <v>622</v>
      </c>
      <c r="BW4" s="107" t="s">
        <v>623</v>
      </c>
      <c r="BX4" s="107" t="s">
        <v>624</v>
      </c>
      <c r="BY4" s="107" t="s">
        <v>625</v>
      </c>
      <c r="BZ4" s="107" t="s">
        <v>626</v>
      </c>
      <c r="CA4" s="107" t="s">
        <v>627</v>
      </c>
      <c r="CB4" s="107" t="s">
        <v>628</v>
      </c>
      <c r="CC4" s="107" t="s">
        <v>629</v>
      </c>
      <c r="CD4" s="107" t="s">
        <v>630</v>
      </c>
      <c r="CE4" s="107" t="s">
        <v>631</v>
      </c>
      <c r="CF4" s="107" t="s">
        <v>632</v>
      </c>
      <c r="CG4" s="107" t="s">
        <v>633</v>
      </c>
      <c r="CH4" s="107" t="s">
        <v>634</v>
      </c>
      <c r="CI4" s="107" t="s">
        <v>635</v>
      </c>
      <c r="CJ4" s="107" t="s">
        <v>636</v>
      </c>
      <c r="CK4" s="107" t="s">
        <v>637</v>
      </c>
      <c r="CL4" s="107" t="s">
        <v>638</v>
      </c>
      <c r="CM4" s="107" t="s">
        <v>639</v>
      </c>
      <c r="CN4" s="107" t="s">
        <v>640</v>
      </c>
      <c r="CO4" s="107" t="s">
        <v>641</v>
      </c>
      <c r="CP4" s="107" t="s">
        <v>642</v>
      </c>
      <c r="CQ4" s="107" t="s">
        <v>643</v>
      </c>
      <c r="CR4" s="107" t="s">
        <v>644</v>
      </c>
      <c r="CS4" s="107" t="s">
        <v>645</v>
      </c>
      <c r="CT4" s="107" t="s">
        <v>646</v>
      </c>
      <c r="CU4" s="107" t="s">
        <v>647</v>
      </c>
      <c r="CV4" s="107" t="s">
        <v>648</v>
      </c>
      <c r="CW4" s="107" t="s">
        <v>649</v>
      </c>
      <c r="CX4" s="107" t="s">
        <v>650</v>
      </c>
      <c r="CY4" s="107" t="s">
        <v>651</v>
      </c>
      <c r="CZ4" s="107" t="s">
        <v>612</v>
      </c>
      <c r="DA4" s="107" t="s">
        <v>652</v>
      </c>
      <c r="DB4" s="25" t="s">
        <v>653</v>
      </c>
      <c r="DC4" s="25" t="s">
        <v>654</v>
      </c>
      <c r="DD4" s="25" t="s">
        <v>655</v>
      </c>
      <c r="DE4" s="25" t="s">
        <v>656</v>
      </c>
      <c r="DF4" s="25" t="s">
        <v>657</v>
      </c>
      <c r="DG4" s="25" t="s">
        <v>657</v>
      </c>
      <c r="DH4" s="25" t="s">
        <v>247</v>
      </c>
      <c r="DI4" s="48" t="s">
        <v>658</v>
      </c>
      <c r="DJ4" s="25" t="s">
        <v>659</v>
      </c>
      <c r="DK4" s="25" t="s">
        <v>660</v>
      </c>
      <c r="DL4" s="25" t="s">
        <v>2158</v>
      </c>
      <c r="DM4" s="25" t="s">
        <v>2159</v>
      </c>
      <c r="DN4" s="25" t="s">
        <v>661</v>
      </c>
      <c r="DO4" s="25" t="s">
        <v>662</v>
      </c>
      <c r="DP4" s="25" t="s">
        <v>663</v>
      </c>
      <c r="DQ4" s="25" t="s">
        <v>664</v>
      </c>
      <c r="DR4" s="25" t="s">
        <v>665</v>
      </c>
      <c r="DS4" s="25" t="s">
        <v>666</v>
      </c>
      <c r="DT4" s="25" t="s">
        <v>2186</v>
      </c>
      <c r="DU4" s="25" t="s">
        <v>652</v>
      </c>
      <c r="DV4" s="25" t="s">
        <v>612</v>
      </c>
      <c r="DW4" s="25" t="s">
        <v>667</v>
      </c>
      <c r="DX4" s="25" t="s">
        <v>571</v>
      </c>
      <c r="DY4" s="25" t="s">
        <v>572</v>
      </c>
      <c r="DZ4" s="25" t="s">
        <v>573</v>
      </c>
      <c r="EA4" s="25" t="s">
        <v>574</v>
      </c>
      <c r="EB4" s="25" t="s">
        <v>668</v>
      </c>
      <c r="EC4" s="25" t="s">
        <v>247</v>
      </c>
      <c r="ED4" s="48" t="s">
        <v>576</v>
      </c>
      <c r="EE4" s="25" t="s">
        <v>2187</v>
      </c>
      <c r="EF4" s="48" t="s">
        <v>2188</v>
      </c>
      <c r="EG4" s="25" t="s">
        <v>1957</v>
      </c>
      <c r="EH4" s="25" t="s">
        <v>493</v>
      </c>
      <c r="EI4" s="25" t="s">
        <v>494</v>
      </c>
      <c r="EJ4" s="25" t="s">
        <v>495</v>
      </c>
      <c r="EK4" s="48" t="s">
        <v>496</v>
      </c>
      <c r="EL4" s="48" t="s">
        <v>497</v>
      </c>
      <c r="EM4" s="48" t="s">
        <v>498</v>
      </c>
      <c r="EN4" s="48" t="s">
        <v>499</v>
      </c>
      <c r="EO4" s="25" t="s">
        <v>247</v>
      </c>
      <c r="EP4" s="175" t="s">
        <v>2574</v>
      </c>
      <c r="EQ4" s="175" t="s">
        <v>2575</v>
      </c>
      <c r="ER4" s="175" t="s">
        <v>2576</v>
      </c>
      <c r="ES4" s="175" t="s">
        <v>2570</v>
      </c>
    </row>
    <row r="5" spans="1:149" ht="14.25" customHeight="1" x14ac:dyDescent="0.25">
      <c r="A5" s="26" t="s">
        <v>229</v>
      </c>
      <c r="B5" s="26" t="s">
        <v>230</v>
      </c>
      <c r="C5" s="26" t="s">
        <v>231</v>
      </c>
      <c r="D5" s="26" t="s">
        <v>231</v>
      </c>
      <c r="E5" s="26" t="s">
        <v>231</v>
      </c>
      <c r="F5" s="26" t="s">
        <v>231</v>
      </c>
      <c r="G5" s="26" t="s">
        <v>231</v>
      </c>
      <c r="H5" s="26" t="s">
        <v>232</v>
      </c>
      <c r="I5" s="99" t="s">
        <v>248</v>
      </c>
      <c r="J5" s="49" t="s">
        <v>248</v>
      </c>
      <c r="K5" s="26" t="s">
        <v>233</v>
      </c>
      <c r="L5" s="26" t="s">
        <v>248</v>
      </c>
      <c r="M5" s="26" t="s">
        <v>248</v>
      </c>
      <c r="N5" s="49" t="s">
        <v>248</v>
      </c>
      <c r="O5" s="49" t="s">
        <v>248</v>
      </c>
      <c r="P5" s="26" t="s">
        <v>248</v>
      </c>
      <c r="Q5" s="26" t="s">
        <v>248</v>
      </c>
      <c r="R5" s="26" t="s">
        <v>248</v>
      </c>
      <c r="S5" s="49" t="s">
        <v>248</v>
      </c>
      <c r="T5" s="49" t="s">
        <v>248</v>
      </c>
      <c r="U5" s="26" t="s">
        <v>248</v>
      </c>
      <c r="V5" s="26" t="s">
        <v>248</v>
      </c>
      <c r="W5" s="49" t="s">
        <v>248</v>
      </c>
      <c r="X5" s="49" t="s">
        <v>248</v>
      </c>
      <c r="Y5" s="26" t="s">
        <v>233</v>
      </c>
      <c r="Z5" s="26" t="s">
        <v>233</v>
      </c>
      <c r="AA5" s="26" t="s">
        <v>233</v>
      </c>
      <c r="AB5" s="26" t="s">
        <v>233</v>
      </c>
      <c r="AC5" s="26" t="s">
        <v>233</v>
      </c>
      <c r="AD5" s="26" t="s">
        <v>233</v>
      </c>
      <c r="AE5" s="26" t="s">
        <v>233</v>
      </c>
      <c r="AF5" s="26" t="s">
        <v>233</v>
      </c>
      <c r="AG5" s="26" t="s">
        <v>233</v>
      </c>
      <c r="AH5" s="26" t="s">
        <v>233</v>
      </c>
      <c r="AI5" s="26" t="s">
        <v>233</v>
      </c>
      <c r="AJ5" s="26" t="s">
        <v>233</v>
      </c>
      <c r="AK5" s="26" t="s">
        <v>233</v>
      </c>
      <c r="AL5" s="26" t="s">
        <v>233</v>
      </c>
      <c r="AM5" s="26" t="s">
        <v>233</v>
      </c>
      <c r="AN5" s="26" t="s">
        <v>233</v>
      </c>
      <c r="AO5" s="26" t="s">
        <v>233</v>
      </c>
      <c r="AP5" s="26" t="s">
        <v>233</v>
      </c>
      <c r="AQ5" s="26" t="s">
        <v>233</v>
      </c>
      <c r="AR5" s="26" t="s">
        <v>233</v>
      </c>
      <c r="AS5" s="26" t="s">
        <v>233</v>
      </c>
      <c r="AT5" s="26" t="s">
        <v>233</v>
      </c>
      <c r="AU5" s="26" t="s">
        <v>233</v>
      </c>
      <c r="AV5" s="26" t="s">
        <v>233</v>
      </c>
      <c r="AW5" s="26" t="s">
        <v>233</v>
      </c>
      <c r="AX5" s="26" t="s">
        <v>233</v>
      </c>
      <c r="AY5" s="26" t="s">
        <v>233</v>
      </c>
      <c r="AZ5" s="26" t="s">
        <v>233</v>
      </c>
      <c r="BA5" s="26" t="s">
        <v>233</v>
      </c>
      <c r="BB5" s="29" t="s">
        <v>233</v>
      </c>
      <c r="BC5" s="29" t="s">
        <v>233</v>
      </c>
      <c r="BD5" s="26" t="s">
        <v>233</v>
      </c>
      <c r="BE5" s="26" t="s">
        <v>233</v>
      </c>
      <c r="BF5" s="26" t="s">
        <v>233</v>
      </c>
      <c r="BG5" s="26" t="s">
        <v>233</v>
      </c>
      <c r="BH5" s="117" t="s">
        <v>233</v>
      </c>
      <c r="BI5" s="26" t="s">
        <v>233</v>
      </c>
      <c r="BJ5" s="26" t="s">
        <v>233</v>
      </c>
      <c r="BK5" s="26" t="s">
        <v>233</v>
      </c>
      <c r="BL5" s="26" t="s">
        <v>248</v>
      </c>
      <c r="BM5" s="26" t="s">
        <v>248</v>
      </c>
      <c r="BN5" s="26" t="s">
        <v>233</v>
      </c>
      <c r="BO5" s="26" t="s">
        <v>233</v>
      </c>
      <c r="BP5" s="26" t="s">
        <v>233</v>
      </c>
      <c r="BQ5" s="26" t="s">
        <v>233</v>
      </c>
      <c r="BR5" s="49" t="s">
        <v>233</v>
      </c>
      <c r="BS5" s="26" t="s">
        <v>233</v>
      </c>
      <c r="BT5" s="26" t="s">
        <v>233</v>
      </c>
      <c r="BU5" s="26" t="s">
        <v>233</v>
      </c>
      <c r="BV5" s="26" t="s">
        <v>233</v>
      </c>
      <c r="BW5" s="26" t="s">
        <v>233</v>
      </c>
      <c r="BX5" s="26" t="s">
        <v>233</v>
      </c>
      <c r="BY5" s="26" t="s">
        <v>233</v>
      </c>
      <c r="BZ5" s="26" t="s">
        <v>233</v>
      </c>
      <c r="CA5" s="26" t="s">
        <v>233</v>
      </c>
      <c r="CB5" s="26" t="s">
        <v>233</v>
      </c>
      <c r="CC5" s="26" t="s">
        <v>233</v>
      </c>
      <c r="CD5" s="26" t="s">
        <v>233</v>
      </c>
      <c r="CE5" s="26" t="s">
        <v>233</v>
      </c>
      <c r="CF5" s="26" t="s">
        <v>233</v>
      </c>
      <c r="CG5" s="26" t="s">
        <v>233</v>
      </c>
      <c r="CH5" s="26" t="s">
        <v>233</v>
      </c>
      <c r="CI5" s="26" t="s">
        <v>233</v>
      </c>
      <c r="CJ5" s="26" t="s">
        <v>233</v>
      </c>
      <c r="CK5" s="26" t="s">
        <v>233</v>
      </c>
      <c r="CL5" s="26" t="s">
        <v>233</v>
      </c>
      <c r="CM5" s="26" t="s">
        <v>233</v>
      </c>
      <c r="CN5" s="26" t="s">
        <v>233</v>
      </c>
      <c r="CO5" s="26" t="s">
        <v>233</v>
      </c>
      <c r="CP5" s="26" t="s">
        <v>233</v>
      </c>
      <c r="CQ5" s="26" t="s">
        <v>233</v>
      </c>
      <c r="CR5" s="26" t="s">
        <v>233</v>
      </c>
      <c r="CS5" s="26" t="s">
        <v>233</v>
      </c>
      <c r="CT5" s="26" t="s">
        <v>233</v>
      </c>
      <c r="CU5" s="26" t="s">
        <v>233</v>
      </c>
      <c r="CV5" s="26" t="s">
        <v>233</v>
      </c>
      <c r="CW5" s="26" t="s">
        <v>233</v>
      </c>
      <c r="CX5" s="26" t="s">
        <v>233</v>
      </c>
      <c r="CY5" s="26" t="s">
        <v>233</v>
      </c>
      <c r="CZ5" s="110" t="s">
        <v>233</v>
      </c>
      <c r="DA5" s="110" t="s">
        <v>233</v>
      </c>
      <c r="DB5" s="26" t="s">
        <v>233</v>
      </c>
      <c r="DC5" s="26" t="s">
        <v>233</v>
      </c>
      <c r="DD5" s="26" t="s">
        <v>233</v>
      </c>
      <c r="DE5" s="26" t="s">
        <v>233</v>
      </c>
      <c r="DF5" s="26" t="s">
        <v>233</v>
      </c>
      <c r="DG5" s="26" t="s">
        <v>233</v>
      </c>
      <c r="DH5" s="26" t="s">
        <v>233</v>
      </c>
      <c r="DI5" s="49" t="s">
        <v>233</v>
      </c>
      <c r="DJ5" s="26" t="s">
        <v>248</v>
      </c>
      <c r="DK5" s="26" t="s">
        <v>248</v>
      </c>
      <c r="DL5" s="26" t="s">
        <v>233</v>
      </c>
      <c r="DM5" s="26" t="s">
        <v>248</v>
      </c>
      <c r="DN5" s="26" t="s">
        <v>233</v>
      </c>
      <c r="DO5" s="26" t="s">
        <v>233</v>
      </c>
      <c r="DP5" s="26" t="s">
        <v>233</v>
      </c>
      <c r="DQ5" s="26" t="s">
        <v>233</v>
      </c>
      <c r="DR5" s="26" t="s">
        <v>233</v>
      </c>
      <c r="DS5" s="26" t="s">
        <v>233</v>
      </c>
      <c r="DT5" s="26" t="s">
        <v>233</v>
      </c>
      <c r="DU5" s="26" t="s">
        <v>233</v>
      </c>
      <c r="DV5" s="26" t="s">
        <v>233</v>
      </c>
      <c r="DW5" s="26" t="s">
        <v>233</v>
      </c>
      <c r="DX5" s="26" t="s">
        <v>233</v>
      </c>
      <c r="DY5" s="26" t="s">
        <v>233</v>
      </c>
      <c r="DZ5" s="26" t="s">
        <v>233</v>
      </c>
      <c r="EA5" s="26" t="s">
        <v>233</v>
      </c>
      <c r="EB5" s="26" t="s">
        <v>233</v>
      </c>
      <c r="EC5" s="26" t="s">
        <v>233</v>
      </c>
      <c r="ED5" s="49" t="s">
        <v>248</v>
      </c>
      <c r="EE5" s="26" t="s">
        <v>248</v>
      </c>
      <c r="EF5" s="49" t="s">
        <v>248</v>
      </c>
      <c r="EG5" s="26" t="s">
        <v>248</v>
      </c>
      <c r="EH5" s="26" t="s">
        <v>248</v>
      </c>
      <c r="EI5" s="26" t="s">
        <v>248</v>
      </c>
      <c r="EJ5" s="26" t="s">
        <v>248</v>
      </c>
      <c r="EK5" s="49" t="s">
        <v>248</v>
      </c>
      <c r="EL5" s="49" t="s">
        <v>248</v>
      </c>
      <c r="EM5" s="49" t="s">
        <v>248</v>
      </c>
      <c r="EN5" s="49" t="s">
        <v>248</v>
      </c>
      <c r="EO5" s="26" t="s">
        <v>248</v>
      </c>
      <c r="EP5" s="176" t="s">
        <v>248</v>
      </c>
      <c r="EQ5" s="176" t="s">
        <v>248</v>
      </c>
      <c r="ER5" s="176" t="s">
        <v>248</v>
      </c>
      <c r="ES5" s="176" t="s">
        <v>248</v>
      </c>
    </row>
    <row r="6" spans="1:149" s="90" customFormat="1" x14ac:dyDescent="0.25">
      <c r="A6" s="19" t="s">
        <v>1430</v>
      </c>
      <c r="B6" s="88" t="s">
        <v>2177</v>
      </c>
      <c r="C6" s="88" t="s">
        <v>1944</v>
      </c>
      <c r="D6" s="89">
        <v>2475</v>
      </c>
      <c r="E6" s="88" t="s">
        <v>2008</v>
      </c>
      <c r="F6" s="89">
        <v>89631007</v>
      </c>
      <c r="G6" s="88" t="s">
        <v>249</v>
      </c>
      <c r="H6" s="108" t="s">
        <v>2577</v>
      </c>
      <c r="I6" s="100" t="str">
        <f>CONCATENATE("SubNetwork=",C6,",MEID=",D6,",ENBFunctionFDD=",E6,",CellMeasGroup=1")</f>
        <v>SubNetwork=10002,MEID=2475,ENBFunctionFDD=350121,CellMeasGroup=1</v>
      </c>
      <c r="J6" s="64" t="s">
        <v>249</v>
      </c>
      <c r="K6" s="88" t="s">
        <v>229</v>
      </c>
      <c r="L6" s="88" t="s">
        <v>250</v>
      </c>
      <c r="M6" s="88" t="s">
        <v>250</v>
      </c>
      <c r="N6" s="64" t="s">
        <v>276</v>
      </c>
      <c r="O6" s="64" t="s">
        <v>251</v>
      </c>
      <c r="P6" s="88" t="s">
        <v>250</v>
      </c>
      <c r="Q6" s="88" t="s">
        <v>250</v>
      </c>
      <c r="R6" s="88" t="s">
        <v>250</v>
      </c>
      <c r="S6" s="64" t="s">
        <v>276</v>
      </c>
      <c r="T6" s="64" t="s">
        <v>251</v>
      </c>
      <c r="U6" s="88" t="s">
        <v>250</v>
      </c>
      <c r="V6" s="88" t="s">
        <v>250</v>
      </c>
      <c r="W6" s="64" t="s">
        <v>677</v>
      </c>
      <c r="X6" s="52" t="s">
        <v>261</v>
      </c>
      <c r="Y6" s="19" t="s">
        <v>391</v>
      </c>
      <c r="Z6" s="19" t="s">
        <v>1309</v>
      </c>
      <c r="AA6" s="19" t="s">
        <v>1309</v>
      </c>
      <c r="AB6" s="19" t="s">
        <v>2163</v>
      </c>
      <c r="AC6" s="19" t="s">
        <v>391</v>
      </c>
      <c r="AD6" s="19" t="s">
        <v>391</v>
      </c>
      <c r="AE6" s="19" t="s">
        <v>391</v>
      </c>
      <c r="AF6" s="19" t="s">
        <v>391</v>
      </c>
      <c r="AG6" s="19" t="s">
        <v>391</v>
      </c>
      <c r="AH6" s="19" t="s">
        <v>391</v>
      </c>
      <c r="AI6" s="19" t="s">
        <v>391</v>
      </c>
      <c r="AJ6" s="19" t="s">
        <v>391</v>
      </c>
      <c r="AK6" s="19" t="s">
        <v>391</v>
      </c>
      <c r="AL6" s="19" t="s">
        <v>391</v>
      </c>
      <c r="AM6" s="19" t="s">
        <v>391</v>
      </c>
      <c r="AN6" s="19" t="s">
        <v>391</v>
      </c>
      <c r="AO6" s="19" t="s">
        <v>391</v>
      </c>
      <c r="AP6" s="19" t="s">
        <v>2163</v>
      </c>
      <c r="AQ6" s="19" t="s">
        <v>391</v>
      </c>
      <c r="AR6" s="19" t="s">
        <v>2163</v>
      </c>
      <c r="AS6" s="19" t="s">
        <v>1309</v>
      </c>
      <c r="AT6" s="19" t="s">
        <v>2148</v>
      </c>
      <c r="AU6" s="19" t="s">
        <v>391</v>
      </c>
      <c r="AV6" s="19" t="s">
        <v>391</v>
      </c>
      <c r="AW6" s="19" t="s">
        <v>1309</v>
      </c>
      <c r="AX6" s="19" t="s">
        <v>1309</v>
      </c>
      <c r="AY6" s="19" t="s">
        <v>391</v>
      </c>
      <c r="AZ6" s="19" t="s">
        <v>1309</v>
      </c>
      <c r="BA6" s="19" t="s">
        <v>391</v>
      </c>
      <c r="BB6" s="168" t="s">
        <v>1309</v>
      </c>
      <c r="BC6" s="168" t="s">
        <v>1309</v>
      </c>
      <c r="BD6" s="19" t="s">
        <v>2149</v>
      </c>
      <c r="BE6" s="19" t="s">
        <v>2163</v>
      </c>
      <c r="BF6" s="19" t="s">
        <v>391</v>
      </c>
      <c r="BG6" s="19" t="s">
        <v>2149</v>
      </c>
      <c r="BH6" s="121" t="s">
        <v>2308</v>
      </c>
      <c r="BI6" s="19" t="s">
        <v>2150</v>
      </c>
      <c r="BJ6" s="19" t="s">
        <v>391</v>
      </c>
      <c r="BK6" s="19" t="s">
        <v>1304</v>
      </c>
      <c r="BL6" s="19" t="s">
        <v>249</v>
      </c>
      <c r="BM6" s="19" t="s">
        <v>259</v>
      </c>
      <c r="BN6" s="19" t="s">
        <v>249</v>
      </c>
      <c r="BO6" s="19" t="s">
        <v>250</v>
      </c>
      <c r="BP6" s="19" t="s">
        <v>249</v>
      </c>
      <c r="BQ6" s="19" t="s">
        <v>249</v>
      </c>
      <c r="BR6" s="52" t="s">
        <v>249</v>
      </c>
      <c r="BS6" s="88" t="s">
        <v>1452</v>
      </c>
      <c r="BT6" s="88" t="s">
        <v>1452</v>
      </c>
      <c r="BU6" s="88" t="s">
        <v>1452</v>
      </c>
      <c r="BV6" s="88" t="s">
        <v>1452</v>
      </c>
      <c r="BW6" s="88" t="s">
        <v>1452</v>
      </c>
      <c r="BX6" s="88" t="s">
        <v>1452</v>
      </c>
      <c r="BY6" s="88" t="s">
        <v>1452</v>
      </c>
      <c r="BZ6" s="88" t="s">
        <v>1452</v>
      </c>
      <c r="CA6" s="88" t="s">
        <v>1452</v>
      </c>
      <c r="CB6" s="88" t="s">
        <v>1452</v>
      </c>
      <c r="CC6" s="88" t="s">
        <v>1446</v>
      </c>
      <c r="CD6" s="88" t="s">
        <v>1449</v>
      </c>
      <c r="CE6" s="88" t="s">
        <v>1442</v>
      </c>
      <c r="CF6" s="88" t="s">
        <v>1945</v>
      </c>
      <c r="CG6" s="88" t="s">
        <v>1447</v>
      </c>
      <c r="CH6" s="88" t="s">
        <v>1451</v>
      </c>
      <c r="CI6" s="88" t="s">
        <v>1445</v>
      </c>
      <c r="CJ6" s="88" t="s">
        <v>1450</v>
      </c>
      <c r="CK6" s="88" t="s">
        <v>1448</v>
      </c>
      <c r="CL6" s="88" t="s">
        <v>1444</v>
      </c>
      <c r="CM6" s="88" t="s">
        <v>1443</v>
      </c>
      <c r="CN6" s="88" t="s">
        <v>2189</v>
      </c>
      <c r="CO6" s="88" t="s">
        <v>2190</v>
      </c>
      <c r="CP6" s="88" t="s">
        <v>2191</v>
      </c>
      <c r="CQ6" s="88" t="s">
        <v>1454</v>
      </c>
      <c r="CR6" s="88" t="s">
        <v>253</v>
      </c>
      <c r="CS6" s="88" t="s">
        <v>1948</v>
      </c>
      <c r="CT6" s="88" t="s">
        <v>334</v>
      </c>
      <c r="CU6" s="88" t="s">
        <v>1946</v>
      </c>
      <c r="CV6" s="88" t="s">
        <v>1947</v>
      </c>
      <c r="CW6" s="88" t="s">
        <v>1453</v>
      </c>
      <c r="CX6" s="88" t="s">
        <v>261</v>
      </c>
      <c r="CY6" s="88" t="s">
        <v>249</v>
      </c>
      <c r="CZ6" s="111" t="s">
        <v>251</v>
      </c>
      <c r="DA6" s="111" t="s">
        <v>251</v>
      </c>
      <c r="DB6" s="88" t="s">
        <v>676</v>
      </c>
      <c r="DC6" s="88" t="s">
        <v>250</v>
      </c>
      <c r="DD6" s="88" t="s">
        <v>229</v>
      </c>
      <c r="DE6" s="88" t="s">
        <v>229</v>
      </c>
      <c r="DF6" s="88" t="s">
        <v>229</v>
      </c>
      <c r="DG6" s="88" t="s">
        <v>250</v>
      </c>
      <c r="DH6" s="88" t="s">
        <v>250</v>
      </c>
      <c r="DI6" s="64" t="s">
        <v>678</v>
      </c>
      <c r="DJ6" s="88" t="s">
        <v>257</v>
      </c>
      <c r="DK6" s="32" t="s">
        <v>249</v>
      </c>
      <c r="DL6" s="88" t="s">
        <v>259</v>
      </c>
      <c r="DM6" s="88" t="s">
        <v>2160</v>
      </c>
      <c r="DN6" s="88" t="s">
        <v>347</v>
      </c>
      <c r="DO6" s="88" t="s">
        <v>679</v>
      </c>
      <c r="DP6" s="88" t="s">
        <v>679</v>
      </c>
      <c r="DQ6" s="88" t="s">
        <v>679</v>
      </c>
      <c r="DR6" s="88" t="s">
        <v>347</v>
      </c>
      <c r="DS6" s="88" t="s">
        <v>347</v>
      </c>
      <c r="DT6" s="88" t="s">
        <v>679</v>
      </c>
      <c r="DU6" s="88" t="s">
        <v>680</v>
      </c>
      <c r="DV6" s="88" t="s">
        <v>680</v>
      </c>
      <c r="DW6" s="88" t="s">
        <v>347</v>
      </c>
      <c r="DX6" s="88" t="s">
        <v>681</v>
      </c>
      <c r="DY6" s="88" t="s">
        <v>347</v>
      </c>
      <c r="DZ6" s="88" t="s">
        <v>682</v>
      </c>
      <c r="EA6" s="88" t="s">
        <v>347</v>
      </c>
      <c r="EB6" s="88" t="s">
        <v>347</v>
      </c>
      <c r="EC6" s="88" t="s">
        <v>683</v>
      </c>
      <c r="ED6" s="64" t="s">
        <v>249</v>
      </c>
      <c r="EE6" s="88" t="s">
        <v>250</v>
      </c>
      <c r="EF6" s="64" t="s">
        <v>250</v>
      </c>
      <c r="EG6" s="88" t="s">
        <v>250</v>
      </c>
      <c r="EH6" s="88" t="s">
        <v>250</v>
      </c>
      <c r="EI6" s="88" t="s">
        <v>250</v>
      </c>
      <c r="EJ6" s="88" t="s">
        <v>250</v>
      </c>
      <c r="EK6" s="64" t="s">
        <v>674</v>
      </c>
      <c r="EL6" s="64" t="s">
        <v>675</v>
      </c>
      <c r="EM6" s="64" t="s">
        <v>250</v>
      </c>
      <c r="EN6" s="64" t="s">
        <v>676</v>
      </c>
      <c r="EO6" s="88" t="s">
        <v>250</v>
      </c>
      <c r="EP6" s="170" t="s">
        <v>2561</v>
      </c>
      <c r="EQ6" s="170" t="s">
        <v>250</v>
      </c>
      <c r="ER6" s="170" t="s">
        <v>2562</v>
      </c>
      <c r="ES6" s="171">
        <v>2</v>
      </c>
    </row>
    <row r="7" spans="1:149" s="103" customFormat="1" x14ac:dyDescent="0.25">
      <c r="A7" s="103" t="s">
        <v>1430</v>
      </c>
      <c r="B7" s="104" t="s">
        <v>2178</v>
      </c>
      <c r="C7" s="104" t="s">
        <v>1944</v>
      </c>
      <c r="D7" s="105">
        <v>2475</v>
      </c>
      <c r="E7" s="104" t="s">
        <v>2008</v>
      </c>
      <c r="F7" s="105">
        <v>89631057</v>
      </c>
      <c r="G7" s="104" t="s">
        <v>249</v>
      </c>
      <c r="H7" s="108" t="s">
        <v>2295</v>
      </c>
      <c r="I7" s="100" t="str">
        <f>CONCATENATE("SubNetwork=",C7,",MEID=",D7,",ENBFunctionFDD=",E7,",CellMeasGroup=3")</f>
        <v>SubNetwork=10002,MEID=2475,ENBFunctionFDD=350121,CellMeasGroup=3</v>
      </c>
      <c r="J7" s="104" t="s">
        <v>249</v>
      </c>
      <c r="K7" s="104" t="s">
        <v>229</v>
      </c>
      <c r="L7" s="104" t="s">
        <v>250</v>
      </c>
      <c r="M7" s="104" t="s">
        <v>250</v>
      </c>
      <c r="N7" s="64" t="s">
        <v>251</v>
      </c>
      <c r="O7" s="64" t="s">
        <v>276</v>
      </c>
      <c r="P7" s="104" t="s">
        <v>250</v>
      </c>
      <c r="Q7" s="104" t="s">
        <v>250</v>
      </c>
      <c r="R7" s="104" t="s">
        <v>250</v>
      </c>
      <c r="S7" s="64" t="s">
        <v>251</v>
      </c>
      <c r="T7" s="64" t="s">
        <v>276</v>
      </c>
      <c r="U7" s="104" t="s">
        <v>250</v>
      </c>
      <c r="V7" s="104" t="s">
        <v>250</v>
      </c>
      <c r="W7" s="104" t="s">
        <v>677</v>
      </c>
      <c r="X7" s="103" t="s">
        <v>261</v>
      </c>
      <c r="Y7" s="103" t="s">
        <v>391</v>
      </c>
      <c r="Z7" s="103" t="s">
        <v>1309</v>
      </c>
      <c r="AA7" s="103" t="s">
        <v>1309</v>
      </c>
      <c r="AB7" s="103" t="s">
        <v>2166</v>
      </c>
      <c r="AC7" s="103" t="s">
        <v>391</v>
      </c>
      <c r="AD7" s="103" t="s">
        <v>391</v>
      </c>
      <c r="AE7" s="103" t="s">
        <v>391</v>
      </c>
      <c r="AF7" s="103" t="s">
        <v>391</v>
      </c>
      <c r="AG7" s="103" t="s">
        <v>391</v>
      </c>
      <c r="AH7" s="103" t="s">
        <v>391</v>
      </c>
      <c r="AI7" s="103" t="s">
        <v>391</v>
      </c>
      <c r="AJ7" s="103" t="s">
        <v>391</v>
      </c>
      <c r="AK7" s="103" t="s">
        <v>391</v>
      </c>
      <c r="AL7" s="103" t="s">
        <v>391</v>
      </c>
      <c r="AM7" s="103" t="s">
        <v>391</v>
      </c>
      <c r="AN7" s="103" t="s">
        <v>391</v>
      </c>
      <c r="AO7" s="103" t="s">
        <v>391</v>
      </c>
      <c r="AP7" s="103" t="s">
        <v>2166</v>
      </c>
      <c r="AQ7" s="103" t="s">
        <v>391</v>
      </c>
      <c r="AR7" s="103" t="s">
        <v>2166</v>
      </c>
      <c r="AS7" s="103" t="s">
        <v>1309</v>
      </c>
      <c r="AT7" s="103" t="s">
        <v>2148</v>
      </c>
      <c r="AU7" s="103" t="s">
        <v>391</v>
      </c>
      <c r="AV7" s="103" t="s">
        <v>391</v>
      </c>
      <c r="AW7" s="103" t="s">
        <v>1309</v>
      </c>
      <c r="AX7" s="103" t="s">
        <v>1309</v>
      </c>
      <c r="AY7" s="103" t="s">
        <v>391</v>
      </c>
      <c r="AZ7" s="103" t="s">
        <v>1309</v>
      </c>
      <c r="BA7" s="103" t="s">
        <v>391</v>
      </c>
      <c r="BB7" s="168" t="s">
        <v>1309</v>
      </c>
      <c r="BC7" s="168" t="s">
        <v>1309</v>
      </c>
      <c r="BD7" s="103" t="s">
        <v>2149</v>
      </c>
      <c r="BE7" s="103" t="s">
        <v>2166</v>
      </c>
      <c r="BF7" s="103" t="s">
        <v>391</v>
      </c>
      <c r="BG7" s="103" t="s">
        <v>2149</v>
      </c>
      <c r="BH7" s="118" t="s">
        <v>2164</v>
      </c>
      <c r="BI7" s="103" t="s">
        <v>2165</v>
      </c>
      <c r="BJ7" s="103" t="s">
        <v>391</v>
      </c>
      <c r="BK7" s="103" t="s">
        <v>1304</v>
      </c>
      <c r="BL7" s="103" t="s">
        <v>249</v>
      </c>
      <c r="BM7" s="103" t="s">
        <v>259</v>
      </c>
      <c r="BN7" s="103" t="s">
        <v>249</v>
      </c>
      <c r="BO7" s="103" t="s">
        <v>250</v>
      </c>
      <c r="BP7" s="103" t="s">
        <v>249</v>
      </c>
      <c r="BQ7" s="103" t="s">
        <v>249</v>
      </c>
      <c r="BR7" s="103" t="s">
        <v>249</v>
      </c>
      <c r="BS7" s="104" t="s">
        <v>1452</v>
      </c>
      <c r="BT7" s="104" t="s">
        <v>1452</v>
      </c>
      <c r="BU7" s="104" t="s">
        <v>1452</v>
      </c>
      <c r="BV7" s="104" t="s">
        <v>1452</v>
      </c>
      <c r="BW7" s="104" t="s">
        <v>1452</v>
      </c>
      <c r="BX7" s="104" t="s">
        <v>1452</v>
      </c>
      <c r="BY7" s="104" t="s">
        <v>1452</v>
      </c>
      <c r="BZ7" s="104" t="s">
        <v>1452</v>
      </c>
      <c r="CA7" s="104" t="s">
        <v>1452</v>
      </c>
      <c r="CB7" s="104" t="s">
        <v>1452</v>
      </c>
      <c r="CC7" s="104" t="s">
        <v>1446</v>
      </c>
      <c r="CD7" s="104" t="s">
        <v>1449</v>
      </c>
      <c r="CE7" s="104" t="s">
        <v>1442</v>
      </c>
      <c r="CF7" s="104" t="s">
        <v>1945</v>
      </c>
      <c r="CG7" s="104" t="s">
        <v>1447</v>
      </c>
      <c r="CH7" s="104" t="s">
        <v>1451</v>
      </c>
      <c r="CI7" s="104" t="s">
        <v>1445</v>
      </c>
      <c r="CJ7" s="104" t="s">
        <v>1450</v>
      </c>
      <c r="CK7" s="104" t="s">
        <v>1448</v>
      </c>
      <c r="CL7" s="104" t="s">
        <v>1444</v>
      </c>
      <c r="CM7" s="104" t="s">
        <v>1443</v>
      </c>
      <c r="CN7" s="104" t="s">
        <v>2189</v>
      </c>
      <c r="CO7" s="104" t="s">
        <v>2190</v>
      </c>
      <c r="CP7" s="104" t="s">
        <v>2191</v>
      </c>
      <c r="CQ7" s="104" t="s">
        <v>1454</v>
      </c>
      <c r="CR7" s="104" t="s">
        <v>253</v>
      </c>
      <c r="CS7" s="104" t="s">
        <v>1948</v>
      </c>
      <c r="CT7" s="104" t="s">
        <v>334</v>
      </c>
      <c r="CU7" s="104" t="s">
        <v>1946</v>
      </c>
      <c r="CV7" s="104" t="s">
        <v>1947</v>
      </c>
      <c r="CW7" s="104" t="s">
        <v>1453</v>
      </c>
      <c r="CX7" s="104" t="s">
        <v>261</v>
      </c>
      <c r="CY7" s="104" t="s">
        <v>249</v>
      </c>
      <c r="CZ7" s="111" t="s">
        <v>276</v>
      </c>
      <c r="DA7" s="111" t="s">
        <v>276</v>
      </c>
      <c r="DB7" s="104" t="s">
        <v>676</v>
      </c>
      <c r="DC7" s="104" t="s">
        <v>250</v>
      </c>
      <c r="DD7" s="104" t="s">
        <v>229</v>
      </c>
      <c r="DE7" s="104" t="s">
        <v>229</v>
      </c>
      <c r="DF7" s="104" t="s">
        <v>229</v>
      </c>
      <c r="DG7" s="104" t="s">
        <v>250</v>
      </c>
      <c r="DH7" s="104" t="s">
        <v>250</v>
      </c>
      <c r="DI7" s="104" t="s">
        <v>678</v>
      </c>
      <c r="DJ7" s="104" t="s">
        <v>257</v>
      </c>
      <c r="DK7" s="32" t="s">
        <v>250</v>
      </c>
      <c r="DL7" s="104" t="s">
        <v>259</v>
      </c>
      <c r="DM7" s="104" t="s">
        <v>2160</v>
      </c>
      <c r="DN7" s="104" t="s">
        <v>347</v>
      </c>
      <c r="DO7" s="104" t="s">
        <v>679</v>
      </c>
      <c r="DP7" s="104" t="s">
        <v>679</v>
      </c>
      <c r="DQ7" s="104" t="s">
        <v>679</v>
      </c>
      <c r="DR7" s="104" t="s">
        <v>347</v>
      </c>
      <c r="DS7" s="104" t="s">
        <v>347</v>
      </c>
      <c r="DT7" s="104" t="s">
        <v>679</v>
      </c>
      <c r="DU7" s="19" t="s">
        <v>2020</v>
      </c>
      <c r="DV7" s="19" t="s">
        <v>2020</v>
      </c>
      <c r="DW7" s="104" t="s">
        <v>347</v>
      </c>
      <c r="DX7" s="104" t="s">
        <v>681</v>
      </c>
      <c r="DY7" s="104" t="s">
        <v>347</v>
      </c>
      <c r="DZ7" s="104" t="s">
        <v>682</v>
      </c>
      <c r="EA7" s="104" t="s">
        <v>347</v>
      </c>
      <c r="EB7" s="104" t="s">
        <v>347</v>
      </c>
      <c r="EC7" s="104" t="s">
        <v>683</v>
      </c>
      <c r="ED7" s="104" t="s">
        <v>249</v>
      </c>
      <c r="EE7" s="104" t="s">
        <v>250</v>
      </c>
      <c r="EF7" s="104" t="s">
        <v>250</v>
      </c>
      <c r="EG7" s="104" t="s">
        <v>250</v>
      </c>
      <c r="EH7" s="104" t="s">
        <v>250</v>
      </c>
      <c r="EI7" s="104" t="s">
        <v>250</v>
      </c>
      <c r="EJ7" s="104" t="s">
        <v>250</v>
      </c>
      <c r="EK7" s="64" t="s">
        <v>675</v>
      </c>
      <c r="EL7" s="64" t="s">
        <v>674</v>
      </c>
      <c r="EM7" s="104" t="s">
        <v>250</v>
      </c>
      <c r="EN7" s="104" t="s">
        <v>676</v>
      </c>
      <c r="EO7" s="88" t="s">
        <v>250</v>
      </c>
      <c r="EP7" s="201" t="s">
        <v>2561</v>
      </c>
      <c r="EQ7" s="170" t="s">
        <v>250</v>
      </c>
      <c r="ER7" s="170" t="s">
        <v>2562</v>
      </c>
      <c r="ES7" s="171">
        <v>2</v>
      </c>
    </row>
    <row r="8" spans="1:149" s="90" customFormat="1" x14ac:dyDescent="0.25">
      <c r="A8" s="19" t="s">
        <v>1430</v>
      </c>
      <c r="B8" s="88" t="s">
        <v>2177</v>
      </c>
      <c r="C8" s="88" t="s">
        <v>1944</v>
      </c>
      <c r="D8" s="89">
        <v>2475</v>
      </c>
      <c r="E8" s="88" t="s">
        <v>2008</v>
      </c>
      <c r="F8" s="89">
        <v>89631007</v>
      </c>
      <c r="G8" s="88" t="s">
        <v>249</v>
      </c>
      <c r="H8" s="108" t="s">
        <v>2578</v>
      </c>
      <c r="I8" s="100" t="str">
        <f>CONCATENATE("SubNetwork=",C8,",MEID=",D8,",ENBFunctionFDD=",E8,",CellMeasGroup=1")</f>
        <v>SubNetwork=10002,MEID=2475,ENBFunctionFDD=350121,CellMeasGroup=1</v>
      </c>
      <c r="J8" s="64" t="s">
        <v>249</v>
      </c>
      <c r="K8" s="88" t="s">
        <v>229</v>
      </c>
      <c r="L8" s="88" t="s">
        <v>250</v>
      </c>
      <c r="M8" s="88" t="s">
        <v>250</v>
      </c>
      <c r="N8" s="64" t="s">
        <v>251</v>
      </c>
      <c r="O8" s="64" t="s">
        <v>276</v>
      </c>
      <c r="P8" s="88" t="s">
        <v>250</v>
      </c>
      <c r="Q8" s="88" t="s">
        <v>250</v>
      </c>
      <c r="R8" s="88" t="s">
        <v>250</v>
      </c>
      <c r="S8" s="64" t="s">
        <v>251</v>
      </c>
      <c r="T8" s="64" t="s">
        <v>276</v>
      </c>
      <c r="U8" s="88" t="s">
        <v>250</v>
      </c>
      <c r="V8" s="88" t="s">
        <v>250</v>
      </c>
      <c r="W8" s="64" t="s">
        <v>677</v>
      </c>
      <c r="X8" s="52" t="s">
        <v>261</v>
      </c>
      <c r="Y8" s="19" t="s">
        <v>391</v>
      </c>
      <c r="Z8" s="19" t="s">
        <v>1309</v>
      </c>
      <c r="AA8" s="19" t="s">
        <v>1309</v>
      </c>
      <c r="AB8" s="19" t="s">
        <v>2163</v>
      </c>
      <c r="AC8" s="19" t="s">
        <v>391</v>
      </c>
      <c r="AD8" s="19" t="s">
        <v>391</v>
      </c>
      <c r="AE8" s="19" t="s">
        <v>391</v>
      </c>
      <c r="AF8" s="19" t="s">
        <v>391</v>
      </c>
      <c r="AG8" s="19" t="s">
        <v>391</v>
      </c>
      <c r="AH8" s="19" t="s">
        <v>391</v>
      </c>
      <c r="AI8" s="19" t="s">
        <v>391</v>
      </c>
      <c r="AJ8" s="19" t="s">
        <v>391</v>
      </c>
      <c r="AK8" s="19" t="s">
        <v>391</v>
      </c>
      <c r="AL8" s="19" t="s">
        <v>391</v>
      </c>
      <c r="AM8" s="19" t="s">
        <v>391</v>
      </c>
      <c r="AN8" s="19" t="s">
        <v>391</v>
      </c>
      <c r="AO8" s="19" t="s">
        <v>391</v>
      </c>
      <c r="AP8" s="19" t="s">
        <v>2163</v>
      </c>
      <c r="AQ8" s="19" t="s">
        <v>391</v>
      </c>
      <c r="AR8" s="19" t="s">
        <v>2163</v>
      </c>
      <c r="AS8" s="19" t="s">
        <v>1309</v>
      </c>
      <c r="AT8" s="19" t="s">
        <v>2148</v>
      </c>
      <c r="AU8" s="19" t="s">
        <v>391</v>
      </c>
      <c r="AV8" s="19" t="s">
        <v>391</v>
      </c>
      <c r="AW8" s="19" t="s">
        <v>1309</v>
      </c>
      <c r="AX8" s="19" t="s">
        <v>1309</v>
      </c>
      <c r="AY8" s="19" t="s">
        <v>391</v>
      </c>
      <c r="AZ8" s="19" t="s">
        <v>1309</v>
      </c>
      <c r="BA8" s="19" t="s">
        <v>391</v>
      </c>
      <c r="BB8" s="168" t="s">
        <v>1309</v>
      </c>
      <c r="BC8" s="168" t="s">
        <v>1309</v>
      </c>
      <c r="BD8" s="19" t="s">
        <v>2149</v>
      </c>
      <c r="BE8" s="19" t="s">
        <v>2163</v>
      </c>
      <c r="BF8" s="19" t="s">
        <v>391</v>
      </c>
      <c r="BG8" s="19" t="s">
        <v>2149</v>
      </c>
      <c r="BH8" s="121" t="s">
        <v>2308</v>
      </c>
      <c r="BI8" s="19" t="s">
        <v>2150</v>
      </c>
      <c r="BJ8" s="19" t="s">
        <v>391</v>
      </c>
      <c r="BK8" s="19" t="s">
        <v>1304</v>
      </c>
      <c r="BL8" s="19" t="s">
        <v>249</v>
      </c>
      <c r="BM8" s="19" t="s">
        <v>259</v>
      </c>
      <c r="BN8" s="19" t="s">
        <v>249</v>
      </c>
      <c r="BO8" s="19" t="s">
        <v>250</v>
      </c>
      <c r="BP8" s="19" t="s">
        <v>249</v>
      </c>
      <c r="BQ8" s="19" t="s">
        <v>249</v>
      </c>
      <c r="BR8" s="52" t="s">
        <v>249</v>
      </c>
      <c r="BS8" s="88" t="s">
        <v>1452</v>
      </c>
      <c r="BT8" s="88" t="s">
        <v>1452</v>
      </c>
      <c r="BU8" s="88" t="s">
        <v>1452</v>
      </c>
      <c r="BV8" s="88" t="s">
        <v>1452</v>
      </c>
      <c r="BW8" s="88" t="s">
        <v>1452</v>
      </c>
      <c r="BX8" s="88" t="s">
        <v>1452</v>
      </c>
      <c r="BY8" s="88" t="s">
        <v>1452</v>
      </c>
      <c r="BZ8" s="88" t="s">
        <v>1452</v>
      </c>
      <c r="CA8" s="88" t="s">
        <v>1452</v>
      </c>
      <c r="CB8" s="88" t="s">
        <v>1452</v>
      </c>
      <c r="CC8" s="88" t="s">
        <v>1446</v>
      </c>
      <c r="CD8" s="88" t="s">
        <v>1449</v>
      </c>
      <c r="CE8" s="88" t="s">
        <v>1442</v>
      </c>
      <c r="CF8" s="88" t="s">
        <v>1945</v>
      </c>
      <c r="CG8" s="88" t="s">
        <v>1447</v>
      </c>
      <c r="CH8" s="88" t="s">
        <v>1451</v>
      </c>
      <c r="CI8" s="88" t="s">
        <v>1445</v>
      </c>
      <c r="CJ8" s="88" t="s">
        <v>1450</v>
      </c>
      <c r="CK8" s="88" t="s">
        <v>1448</v>
      </c>
      <c r="CL8" s="88" t="s">
        <v>1444</v>
      </c>
      <c r="CM8" s="88" t="s">
        <v>1443</v>
      </c>
      <c r="CN8" s="88" t="s">
        <v>2189</v>
      </c>
      <c r="CO8" s="88" t="s">
        <v>2190</v>
      </c>
      <c r="CP8" s="88" t="s">
        <v>2191</v>
      </c>
      <c r="CQ8" s="88" t="s">
        <v>1454</v>
      </c>
      <c r="CR8" s="88" t="s">
        <v>253</v>
      </c>
      <c r="CS8" s="88" t="s">
        <v>1948</v>
      </c>
      <c r="CT8" s="88" t="s">
        <v>334</v>
      </c>
      <c r="CU8" s="88" t="s">
        <v>1946</v>
      </c>
      <c r="CV8" s="88" t="s">
        <v>1947</v>
      </c>
      <c r="CW8" s="88" t="s">
        <v>1453</v>
      </c>
      <c r="CX8" s="88" t="s">
        <v>261</v>
      </c>
      <c r="CY8" s="88" t="s">
        <v>249</v>
      </c>
      <c r="CZ8" s="111" t="s">
        <v>276</v>
      </c>
      <c r="DA8" s="111" t="s">
        <v>276</v>
      </c>
      <c r="DB8" s="88" t="s">
        <v>676</v>
      </c>
      <c r="DC8" s="88" t="s">
        <v>250</v>
      </c>
      <c r="DD8" s="88" t="s">
        <v>229</v>
      </c>
      <c r="DE8" s="88" t="s">
        <v>229</v>
      </c>
      <c r="DF8" s="88" t="s">
        <v>229</v>
      </c>
      <c r="DG8" s="88" t="s">
        <v>250</v>
      </c>
      <c r="DH8" s="88" t="s">
        <v>250</v>
      </c>
      <c r="DI8" s="64" t="s">
        <v>678</v>
      </c>
      <c r="DJ8" s="88" t="s">
        <v>257</v>
      </c>
      <c r="DK8" s="32" t="s">
        <v>249</v>
      </c>
      <c r="DL8" s="88" t="s">
        <v>259</v>
      </c>
      <c r="DM8" s="88" t="s">
        <v>2160</v>
      </c>
      <c r="DN8" s="88" t="s">
        <v>347</v>
      </c>
      <c r="DO8" s="88" t="s">
        <v>679</v>
      </c>
      <c r="DP8" s="88" t="s">
        <v>679</v>
      </c>
      <c r="DQ8" s="88" t="s">
        <v>679</v>
      </c>
      <c r="DR8" s="88" t="s">
        <v>347</v>
      </c>
      <c r="DS8" s="88" t="s">
        <v>347</v>
      </c>
      <c r="DT8" s="88" t="s">
        <v>679</v>
      </c>
      <c r="DU8" s="19" t="s">
        <v>2020</v>
      </c>
      <c r="DV8" s="19" t="s">
        <v>2020</v>
      </c>
      <c r="DW8" s="88" t="s">
        <v>347</v>
      </c>
      <c r="DX8" s="88" t="s">
        <v>681</v>
      </c>
      <c r="DY8" s="88" t="s">
        <v>347</v>
      </c>
      <c r="DZ8" s="88" t="s">
        <v>682</v>
      </c>
      <c r="EA8" s="88" t="s">
        <v>347</v>
      </c>
      <c r="EB8" s="88" t="s">
        <v>347</v>
      </c>
      <c r="EC8" s="88" t="s">
        <v>683</v>
      </c>
      <c r="ED8" s="64" t="s">
        <v>249</v>
      </c>
      <c r="EE8" s="88" t="s">
        <v>250</v>
      </c>
      <c r="EF8" s="64" t="s">
        <v>250</v>
      </c>
      <c r="EG8" s="88" t="s">
        <v>250</v>
      </c>
      <c r="EH8" s="88" t="s">
        <v>250</v>
      </c>
      <c r="EI8" s="88" t="s">
        <v>250</v>
      </c>
      <c r="EJ8" s="88" t="s">
        <v>250</v>
      </c>
      <c r="EK8" s="64" t="s">
        <v>675</v>
      </c>
      <c r="EL8" s="64" t="s">
        <v>674</v>
      </c>
      <c r="EM8" s="64" t="s">
        <v>250</v>
      </c>
      <c r="EN8" s="64" t="s">
        <v>676</v>
      </c>
      <c r="EO8" s="88" t="s">
        <v>250</v>
      </c>
      <c r="EP8" s="170" t="s">
        <v>2561</v>
      </c>
      <c r="EQ8" s="170" t="s">
        <v>250</v>
      </c>
      <c r="ER8" s="170" t="s">
        <v>2562</v>
      </c>
      <c r="ES8" s="171">
        <v>2</v>
      </c>
    </row>
    <row r="9" spans="1:149" s="103" customFormat="1" x14ac:dyDescent="0.25">
      <c r="A9" s="103" t="s">
        <v>1430</v>
      </c>
      <c r="B9" s="104" t="s">
        <v>2178</v>
      </c>
      <c r="C9" s="104" t="s">
        <v>1944</v>
      </c>
      <c r="D9" s="105">
        <v>2475</v>
      </c>
      <c r="E9" s="104" t="s">
        <v>2008</v>
      </c>
      <c r="F9" s="105">
        <v>89631057</v>
      </c>
      <c r="G9" s="104" t="s">
        <v>249</v>
      </c>
      <c r="H9" s="108" t="s">
        <v>2296</v>
      </c>
      <c r="I9" s="100" t="str">
        <f>CONCATENATE("SubNetwork=",C9,",MEID=",D9,",ENBFunctionFDD=",E9,",CellMeasGroup=3")</f>
        <v>SubNetwork=10002,MEID=2475,ENBFunctionFDD=350121,CellMeasGroup=3</v>
      </c>
      <c r="J9" s="104" t="s">
        <v>249</v>
      </c>
      <c r="K9" s="104" t="s">
        <v>229</v>
      </c>
      <c r="L9" s="104" t="s">
        <v>250</v>
      </c>
      <c r="M9" s="104" t="s">
        <v>250</v>
      </c>
      <c r="N9" s="64" t="s">
        <v>251</v>
      </c>
      <c r="O9" s="64" t="s">
        <v>276</v>
      </c>
      <c r="P9" s="104" t="s">
        <v>250</v>
      </c>
      <c r="Q9" s="104" t="s">
        <v>250</v>
      </c>
      <c r="R9" s="104" t="s">
        <v>250</v>
      </c>
      <c r="S9" s="64" t="s">
        <v>251</v>
      </c>
      <c r="T9" s="64" t="s">
        <v>276</v>
      </c>
      <c r="U9" s="104" t="s">
        <v>250</v>
      </c>
      <c r="V9" s="104" t="s">
        <v>250</v>
      </c>
      <c r="W9" s="104" t="s">
        <v>677</v>
      </c>
      <c r="X9" s="103" t="s">
        <v>261</v>
      </c>
      <c r="Y9" s="103" t="s">
        <v>391</v>
      </c>
      <c r="Z9" s="103" t="s">
        <v>1309</v>
      </c>
      <c r="AA9" s="103" t="s">
        <v>1309</v>
      </c>
      <c r="AB9" s="103" t="s">
        <v>2166</v>
      </c>
      <c r="AC9" s="103" t="s">
        <v>391</v>
      </c>
      <c r="AD9" s="103" t="s">
        <v>391</v>
      </c>
      <c r="AE9" s="103" t="s">
        <v>391</v>
      </c>
      <c r="AF9" s="103" t="s">
        <v>391</v>
      </c>
      <c r="AG9" s="103" t="s">
        <v>391</v>
      </c>
      <c r="AH9" s="103" t="s">
        <v>391</v>
      </c>
      <c r="AI9" s="103" t="s">
        <v>391</v>
      </c>
      <c r="AJ9" s="103" t="s">
        <v>391</v>
      </c>
      <c r="AK9" s="103" t="s">
        <v>391</v>
      </c>
      <c r="AL9" s="103" t="s">
        <v>391</v>
      </c>
      <c r="AM9" s="103" t="s">
        <v>391</v>
      </c>
      <c r="AN9" s="103" t="s">
        <v>391</v>
      </c>
      <c r="AO9" s="103" t="s">
        <v>391</v>
      </c>
      <c r="AP9" s="103" t="s">
        <v>2166</v>
      </c>
      <c r="AQ9" s="103" t="s">
        <v>391</v>
      </c>
      <c r="AR9" s="103" t="s">
        <v>2166</v>
      </c>
      <c r="AS9" s="103" t="s">
        <v>1309</v>
      </c>
      <c r="AT9" s="103" t="s">
        <v>2148</v>
      </c>
      <c r="AU9" s="103" t="s">
        <v>391</v>
      </c>
      <c r="AV9" s="103" t="s">
        <v>391</v>
      </c>
      <c r="AW9" s="103" t="s">
        <v>1309</v>
      </c>
      <c r="AX9" s="103" t="s">
        <v>1309</v>
      </c>
      <c r="AY9" s="103" t="s">
        <v>391</v>
      </c>
      <c r="AZ9" s="103" t="s">
        <v>1309</v>
      </c>
      <c r="BA9" s="103" t="s">
        <v>391</v>
      </c>
      <c r="BB9" s="168" t="s">
        <v>1309</v>
      </c>
      <c r="BC9" s="168" t="s">
        <v>1309</v>
      </c>
      <c r="BD9" s="103" t="s">
        <v>2149</v>
      </c>
      <c r="BE9" s="103" t="s">
        <v>2166</v>
      </c>
      <c r="BF9" s="103" t="s">
        <v>391</v>
      </c>
      <c r="BG9" s="103" t="s">
        <v>2149</v>
      </c>
      <c r="BH9" s="118" t="s">
        <v>2164</v>
      </c>
      <c r="BI9" s="103" t="s">
        <v>2165</v>
      </c>
      <c r="BJ9" s="103" t="s">
        <v>391</v>
      </c>
      <c r="BK9" s="103" t="s">
        <v>1304</v>
      </c>
      <c r="BL9" s="103" t="s">
        <v>249</v>
      </c>
      <c r="BM9" s="103" t="s">
        <v>259</v>
      </c>
      <c r="BN9" s="103" t="s">
        <v>249</v>
      </c>
      <c r="BO9" s="103" t="s">
        <v>250</v>
      </c>
      <c r="BP9" s="103" t="s">
        <v>249</v>
      </c>
      <c r="BQ9" s="103" t="s">
        <v>249</v>
      </c>
      <c r="BR9" s="103" t="s">
        <v>249</v>
      </c>
      <c r="BS9" s="104" t="s">
        <v>1452</v>
      </c>
      <c r="BT9" s="104" t="s">
        <v>1452</v>
      </c>
      <c r="BU9" s="104" t="s">
        <v>1452</v>
      </c>
      <c r="BV9" s="104" t="s">
        <v>1452</v>
      </c>
      <c r="BW9" s="104" t="s">
        <v>1452</v>
      </c>
      <c r="BX9" s="104" t="s">
        <v>1452</v>
      </c>
      <c r="BY9" s="104" t="s">
        <v>1452</v>
      </c>
      <c r="BZ9" s="104" t="s">
        <v>1452</v>
      </c>
      <c r="CA9" s="104" t="s">
        <v>1452</v>
      </c>
      <c r="CB9" s="104" t="s">
        <v>1452</v>
      </c>
      <c r="CC9" s="104" t="s">
        <v>1446</v>
      </c>
      <c r="CD9" s="104" t="s">
        <v>1449</v>
      </c>
      <c r="CE9" s="104" t="s">
        <v>1442</v>
      </c>
      <c r="CF9" s="104" t="s">
        <v>1945</v>
      </c>
      <c r="CG9" s="104" t="s">
        <v>1447</v>
      </c>
      <c r="CH9" s="104" t="s">
        <v>1451</v>
      </c>
      <c r="CI9" s="104" t="s">
        <v>1445</v>
      </c>
      <c r="CJ9" s="104" t="s">
        <v>1450</v>
      </c>
      <c r="CK9" s="104" t="s">
        <v>1448</v>
      </c>
      <c r="CL9" s="104" t="s">
        <v>1444</v>
      </c>
      <c r="CM9" s="104" t="s">
        <v>1443</v>
      </c>
      <c r="CN9" s="104" t="s">
        <v>2189</v>
      </c>
      <c r="CO9" s="104" t="s">
        <v>2190</v>
      </c>
      <c r="CP9" s="104" t="s">
        <v>2191</v>
      </c>
      <c r="CQ9" s="104" t="s">
        <v>1454</v>
      </c>
      <c r="CR9" s="104" t="s">
        <v>253</v>
      </c>
      <c r="CS9" s="104" t="s">
        <v>1948</v>
      </c>
      <c r="CT9" s="104" t="s">
        <v>334</v>
      </c>
      <c r="CU9" s="104" t="s">
        <v>1946</v>
      </c>
      <c r="CV9" s="104" t="s">
        <v>1947</v>
      </c>
      <c r="CW9" s="104" t="s">
        <v>1453</v>
      </c>
      <c r="CX9" s="104" t="s">
        <v>261</v>
      </c>
      <c r="CY9" s="104" t="s">
        <v>249</v>
      </c>
      <c r="CZ9" s="111" t="s">
        <v>276</v>
      </c>
      <c r="DA9" s="111" t="s">
        <v>276</v>
      </c>
      <c r="DB9" s="104" t="s">
        <v>676</v>
      </c>
      <c r="DC9" s="104" t="s">
        <v>250</v>
      </c>
      <c r="DD9" s="104" t="s">
        <v>229</v>
      </c>
      <c r="DE9" s="104" t="s">
        <v>229</v>
      </c>
      <c r="DF9" s="104" t="s">
        <v>229</v>
      </c>
      <c r="DG9" s="104" t="s">
        <v>250</v>
      </c>
      <c r="DH9" s="104" t="s">
        <v>250</v>
      </c>
      <c r="DI9" s="104" t="s">
        <v>678</v>
      </c>
      <c r="DJ9" s="104" t="s">
        <v>257</v>
      </c>
      <c r="DK9" s="32" t="s">
        <v>250</v>
      </c>
      <c r="DL9" s="104" t="s">
        <v>259</v>
      </c>
      <c r="DM9" s="104" t="s">
        <v>2160</v>
      </c>
      <c r="DN9" s="104" t="s">
        <v>347</v>
      </c>
      <c r="DO9" s="104" t="s">
        <v>679</v>
      </c>
      <c r="DP9" s="104" t="s">
        <v>679</v>
      </c>
      <c r="DQ9" s="104" t="s">
        <v>679</v>
      </c>
      <c r="DR9" s="104" t="s">
        <v>347</v>
      </c>
      <c r="DS9" s="104" t="s">
        <v>347</v>
      </c>
      <c r="DT9" s="104" t="s">
        <v>679</v>
      </c>
      <c r="DU9" s="19" t="s">
        <v>2020</v>
      </c>
      <c r="DV9" s="19" t="s">
        <v>2020</v>
      </c>
      <c r="DW9" s="104" t="s">
        <v>347</v>
      </c>
      <c r="DX9" s="104" t="s">
        <v>681</v>
      </c>
      <c r="DY9" s="104" t="s">
        <v>347</v>
      </c>
      <c r="DZ9" s="104" t="s">
        <v>682</v>
      </c>
      <c r="EA9" s="104" t="s">
        <v>347</v>
      </c>
      <c r="EB9" s="104" t="s">
        <v>347</v>
      </c>
      <c r="EC9" s="104" t="s">
        <v>683</v>
      </c>
      <c r="ED9" s="104" t="s">
        <v>249</v>
      </c>
      <c r="EE9" s="104" t="s">
        <v>250</v>
      </c>
      <c r="EF9" s="104" t="s">
        <v>250</v>
      </c>
      <c r="EG9" s="104" t="s">
        <v>250</v>
      </c>
      <c r="EH9" s="104" t="s">
        <v>250</v>
      </c>
      <c r="EI9" s="104" t="s">
        <v>250</v>
      </c>
      <c r="EJ9" s="104" t="s">
        <v>250</v>
      </c>
      <c r="EK9" s="64" t="s">
        <v>675</v>
      </c>
      <c r="EL9" s="64" t="s">
        <v>674</v>
      </c>
      <c r="EM9" s="104" t="s">
        <v>250</v>
      </c>
      <c r="EN9" s="104" t="s">
        <v>676</v>
      </c>
      <c r="EO9" s="88" t="s">
        <v>250</v>
      </c>
      <c r="EP9" s="170" t="s">
        <v>2561</v>
      </c>
      <c r="EQ9" s="170" t="s">
        <v>250</v>
      </c>
      <c r="ER9" s="170" t="s">
        <v>2562</v>
      </c>
      <c r="ES9" s="171">
        <v>2</v>
      </c>
    </row>
    <row r="10" spans="1:149" s="103" customFormat="1" x14ac:dyDescent="0.25">
      <c r="A10" s="129" t="s">
        <v>1430</v>
      </c>
      <c r="B10" s="130"/>
      <c r="C10" s="131">
        <v>100007</v>
      </c>
      <c r="D10" s="131">
        <v>5625</v>
      </c>
      <c r="E10" s="131">
        <v>350003</v>
      </c>
      <c r="F10" s="131">
        <v>89600799</v>
      </c>
      <c r="G10" s="131">
        <v>1</v>
      </c>
      <c r="H10" s="108" t="s">
        <v>2306</v>
      </c>
      <c r="I10" s="100" t="str">
        <f>CONCATENATE("SubNetwork=",C10,",MEID=",D10,",ENBFunctionFDD=",E10,",CellMeasGroup=2")</f>
        <v>SubNetwork=100007,MEID=5625,ENBFunctionFDD=350003,CellMeasGroup=2</v>
      </c>
      <c r="J10" s="104" t="s">
        <v>249</v>
      </c>
      <c r="K10" s="104"/>
      <c r="L10" s="104" t="s">
        <v>250</v>
      </c>
      <c r="M10" s="104" t="s">
        <v>250</v>
      </c>
      <c r="N10" s="104" t="s">
        <v>276</v>
      </c>
      <c r="O10" s="104" t="s">
        <v>251</v>
      </c>
      <c r="P10" s="104" t="s">
        <v>250</v>
      </c>
      <c r="Q10" s="104" t="s">
        <v>250</v>
      </c>
      <c r="R10" s="104" t="s">
        <v>250</v>
      </c>
      <c r="S10" s="104" t="s">
        <v>276</v>
      </c>
      <c r="T10" s="104" t="s">
        <v>251</v>
      </c>
      <c r="U10" s="104" t="s">
        <v>250</v>
      </c>
      <c r="V10" s="104" t="s">
        <v>250</v>
      </c>
      <c r="W10" s="104" t="s">
        <v>677</v>
      </c>
      <c r="X10" s="103" t="s">
        <v>261</v>
      </c>
      <c r="Y10" s="103" t="s">
        <v>391</v>
      </c>
      <c r="Z10" s="103" t="s">
        <v>1309</v>
      </c>
      <c r="AA10" s="103" t="s">
        <v>1309</v>
      </c>
      <c r="AB10" s="103" t="s">
        <v>2166</v>
      </c>
      <c r="AC10" s="103" t="s">
        <v>391</v>
      </c>
      <c r="AD10" s="103" t="s">
        <v>391</v>
      </c>
      <c r="AE10" s="103" t="s">
        <v>391</v>
      </c>
      <c r="AF10" s="103" t="s">
        <v>391</v>
      </c>
      <c r="AG10" s="103" t="s">
        <v>391</v>
      </c>
      <c r="AH10" s="103" t="s">
        <v>391</v>
      </c>
      <c r="AI10" s="103" t="s">
        <v>391</v>
      </c>
      <c r="AJ10" s="103" t="s">
        <v>391</v>
      </c>
      <c r="AK10" s="103" t="s">
        <v>391</v>
      </c>
      <c r="AL10" s="103" t="s">
        <v>391</v>
      </c>
      <c r="AM10" s="103" t="s">
        <v>391</v>
      </c>
      <c r="AN10" s="103" t="s">
        <v>391</v>
      </c>
      <c r="AO10" s="103" t="s">
        <v>391</v>
      </c>
      <c r="AP10" s="103" t="s">
        <v>2166</v>
      </c>
      <c r="AQ10" s="103" t="s">
        <v>391</v>
      </c>
      <c r="AR10" s="103" t="s">
        <v>2166</v>
      </c>
      <c r="AS10" s="103" t="s">
        <v>1309</v>
      </c>
      <c r="AT10" s="103" t="s">
        <v>2148</v>
      </c>
      <c r="AU10" s="103" t="s">
        <v>391</v>
      </c>
      <c r="AV10" s="103" t="s">
        <v>391</v>
      </c>
      <c r="AW10" s="103" t="s">
        <v>1309</v>
      </c>
      <c r="AX10" s="103" t="s">
        <v>1309</v>
      </c>
      <c r="AY10" s="103" t="s">
        <v>391</v>
      </c>
      <c r="AZ10" s="103" t="s">
        <v>1309</v>
      </c>
      <c r="BA10" s="103" t="s">
        <v>391</v>
      </c>
      <c r="BB10" s="168" t="s">
        <v>1309</v>
      </c>
      <c r="BC10" s="168" t="s">
        <v>1309</v>
      </c>
      <c r="BD10" s="103" t="s">
        <v>2149</v>
      </c>
      <c r="BE10" s="103" t="s">
        <v>2166</v>
      </c>
      <c r="BF10" s="103" t="s">
        <v>391</v>
      </c>
      <c r="BG10" s="103" t="s">
        <v>2149</v>
      </c>
      <c r="BH10" s="68" t="s">
        <v>2304</v>
      </c>
      <c r="BI10" s="132" t="s">
        <v>2305</v>
      </c>
      <c r="BJ10" s="103" t="s">
        <v>391</v>
      </c>
      <c r="BK10" s="103" t="s">
        <v>1304</v>
      </c>
      <c r="BL10" s="103" t="s">
        <v>249</v>
      </c>
      <c r="BM10" s="103" t="s">
        <v>259</v>
      </c>
      <c r="BN10" s="103" t="s">
        <v>249</v>
      </c>
      <c r="BO10" s="103" t="s">
        <v>250</v>
      </c>
      <c r="BP10" s="103" t="s">
        <v>249</v>
      </c>
      <c r="BQ10" s="103" t="s">
        <v>249</v>
      </c>
      <c r="BR10" s="103" t="s">
        <v>249</v>
      </c>
      <c r="BS10" s="88" t="s">
        <v>1452</v>
      </c>
      <c r="BT10" s="88" t="s">
        <v>1452</v>
      </c>
      <c r="BU10" s="88" t="s">
        <v>1452</v>
      </c>
      <c r="BV10" s="88" t="s">
        <v>1452</v>
      </c>
      <c r="BW10" s="88" t="s">
        <v>1452</v>
      </c>
      <c r="BX10" s="88" t="s">
        <v>1452</v>
      </c>
      <c r="BY10" s="88" t="s">
        <v>1452</v>
      </c>
      <c r="BZ10" s="88" t="s">
        <v>1452</v>
      </c>
      <c r="CA10" s="88" t="s">
        <v>1452</v>
      </c>
      <c r="CB10" s="88" t="s">
        <v>1452</v>
      </c>
      <c r="CC10" s="88" t="s">
        <v>1446</v>
      </c>
      <c r="CD10" s="88" t="s">
        <v>1449</v>
      </c>
      <c r="CE10" s="88" t="s">
        <v>1442</v>
      </c>
      <c r="CF10" s="88" t="s">
        <v>1945</v>
      </c>
      <c r="CG10" s="88" t="s">
        <v>1447</v>
      </c>
      <c r="CH10" s="88" t="s">
        <v>1451</v>
      </c>
      <c r="CI10" s="88" t="s">
        <v>1445</v>
      </c>
      <c r="CJ10" s="88" t="s">
        <v>1450</v>
      </c>
      <c r="CK10" s="88" t="s">
        <v>1448</v>
      </c>
      <c r="CL10" s="88" t="s">
        <v>1444</v>
      </c>
      <c r="CM10" s="88" t="s">
        <v>1443</v>
      </c>
      <c r="CN10" s="88" t="s">
        <v>2189</v>
      </c>
      <c r="CO10" s="88" t="s">
        <v>2190</v>
      </c>
      <c r="CP10" s="88" t="s">
        <v>2191</v>
      </c>
      <c r="CQ10" s="88" t="s">
        <v>1454</v>
      </c>
      <c r="CR10" s="88" t="s">
        <v>253</v>
      </c>
      <c r="CS10" s="88" t="s">
        <v>1948</v>
      </c>
      <c r="CT10" s="88" t="s">
        <v>334</v>
      </c>
      <c r="CU10" s="88" t="s">
        <v>1946</v>
      </c>
      <c r="CV10" s="88" t="s">
        <v>1947</v>
      </c>
      <c r="CW10" s="88" t="s">
        <v>1453</v>
      </c>
      <c r="CX10" s="88" t="s">
        <v>261</v>
      </c>
      <c r="CY10" s="88" t="s">
        <v>249</v>
      </c>
      <c r="CZ10" s="111" t="s">
        <v>251</v>
      </c>
      <c r="DA10" s="111" t="s">
        <v>251</v>
      </c>
      <c r="DB10" s="88" t="s">
        <v>676</v>
      </c>
      <c r="DC10" s="88" t="s">
        <v>250</v>
      </c>
      <c r="DD10" s="88" t="s">
        <v>229</v>
      </c>
      <c r="DE10" s="88" t="s">
        <v>229</v>
      </c>
      <c r="DF10" s="88" t="s">
        <v>229</v>
      </c>
      <c r="DG10" s="88" t="s">
        <v>250</v>
      </c>
      <c r="DH10" s="88" t="s">
        <v>250</v>
      </c>
      <c r="DI10" s="64" t="s">
        <v>678</v>
      </c>
      <c r="DJ10" s="88" t="s">
        <v>257</v>
      </c>
      <c r="DK10" s="32" t="s">
        <v>249</v>
      </c>
      <c r="DL10" s="88" t="s">
        <v>259</v>
      </c>
      <c r="DM10" s="88" t="s">
        <v>2160</v>
      </c>
      <c r="DN10" s="88" t="s">
        <v>347</v>
      </c>
      <c r="DO10" s="88" t="s">
        <v>679</v>
      </c>
      <c r="DP10" s="88" t="s">
        <v>679</v>
      </c>
      <c r="DQ10" s="88" t="s">
        <v>679</v>
      </c>
      <c r="DR10" s="88" t="s">
        <v>347</v>
      </c>
      <c r="DS10" s="88" t="s">
        <v>347</v>
      </c>
      <c r="DT10" s="88" t="s">
        <v>679</v>
      </c>
      <c r="DU10" s="88" t="s">
        <v>680</v>
      </c>
      <c r="DV10" s="88" t="s">
        <v>680</v>
      </c>
      <c r="DW10" s="88" t="s">
        <v>347</v>
      </c>
      <c r="DX10" s="88" t="s">
        <v>681</v>
      </c>
      <c r="DY10" s="88" t="s">
        <v>347</v>
      </c>
      <c r="DZ10" s="88" t="s">
        <v>682</v>
      </c>
      <c r="EA10" s="88" t="s">
        <v>347</v>
      </c>
      <c r="EB10" s="88" t="s">
        <v>347</v>
      </c>
      <c r="EC10" s="88" t="s">
        <v>683</v>
      </c>
      <c r="ED10" s="64" t="s">
        <v>249</v>
      </c>
      <c r="EE10" s="88" t="s">
        <v>250</v>
      </c>
      <c r="EF10" s="64" t="s">
        <v>250</v>
      </c>
      <c r="EG10" s="88" t="s">
        <v>250</v>
      </c>
      <c r="EH10" s="88" t="s">
        <v>250</v>
      </c>
      <c r="EI10" s="88" t="s">
        <v>250</v>
      </c>
      <c r="EJ10" s="88" t="s">
        <v>250</v>
      </c>
      <c r="EK10" s="64" t="s">
        <v>674</v>
      </c>
      <c r="EL10" s="64" t="s">
        <v>675</v>
      </c>
      <c r="EM10" s="64" t="s">
        <v>250</v>
      </c>
      <c r="EN10" s="64" t="s">
        <v>676</v>
      </c>
      <c r="EO10" s="88" t="s">
        <v>250</v>
      </c>
      <c r="EP10" s="170" t="s">
        <v>2561</v>
      </c>
      <c r="EQ10" s="170" t="s">
        <v>250</v>
      </c>
      <c r="ER10" s="170" t="s">
        <v>2562</v>
      </c>
      <c r="ES10" s="171">
        <v>2</v>
      </c>
    </row>
    <row r="11" spans="1:149" s="103" customFormat="1" x14ac:dyDescent="0.25">
      <c r="A11" s="129" t="s">
        <v>1430</v>
      </c>
      <c r="B11" s="133"/>
      <c r="C11" s="131">
        <v>100007</v>
      </c>
      <c r="D11" s="131">
        <v>5625</v>
      </c>
      <c r="E11" s="131">
        <v>350003</v>
      </c>
      <c r="F11" s="131">
        <v>89600799</v>
      </c>
      <c r="G11" s="131">
        <v>1</v>
      </c>
      <c r="H11" s="108" t="s">
        <v>2307</v>
      </c>
      <c r="I11" s="100" t="str">
        <f>CONCATENATE("SubNetwork=",C11,",MEID=",D11,",ENBFunctionFDD=",E11,",CellMeasGroup=2")</f>
        <v>SubNetwork=100007,MEID=5625,ENBFunctionFDD=350003,CellMeasGroup=2</v>
      </c>
      <c r="J11" s="104" t="s">
        <v>249</v>
      </c>
      <c r="K11" s="104"/>
      <c r="L11" s="104" t="s">
        <v>250</v>
      </c>
      <c r="M11" s="104" t="s">
        <v>250</v>
      </c>
      <c r="N11" s="64" t="s">
        <v>251</v>
      </c>
      <c r="O11" s="64" t="s">
        <v>276</v>
      </c>
      <c r="P11" s="88" t="s">
        <v>250</v>
      </c>
      <c r="Q11" s="88" t="s">
        <v>250</v>
      </c>
      <c r="R11" s="88" t="s">
        <v>250</v>
      </c>
      <c r="S11" s="64" t="s">
        <v>251</v>
      </c>
      <c r="T11" s="64" t="s">
        <v>276</v>
      </c>
      <c r="U11" s="88" t="s">
        <v>250</v>
      </c>
      <c r="V11" s="88" t="s">
        <v>250</v>
      </c>
      <c r="W11" s="64" t="s">
        <v>677</v>
      </c>
      <c r="X11" s="52" t="s">
        <v>261</v>
      </c>
      <c r="Y11" s="19" t="s">
        <v>391</v>
      </c>
      <c r="Z11" s="19" t="s">
        <v>1309</v>
      </c>
      <c r="AA11" s="19" t="s">
        <v>1309</v>
      </c>
      <c r="AB11" s="19" t="s">
        <v>2163</v>
      </c>
      <c r="AC11" s="19" t="s">
        <v>391</v>
      </c>
      <c r="AD11" s="19" t="s">
        <v>391</v>
      </c>
      <c r="AE11" s="19" t="s">
        <v>391</v>
      </c>
      <c r="AF11" s="19" t="s">
        <v>391</v>
      </c>
      <c r="AG11" s="19" t="s">
        <v>391</v>
      </c>
      <c r="AH11" s="19" t="s">
        <v>391</v>
      </c>
      <c r="AI11" s="19" t="s">
        <v>391</v>
      </c>
      <c r="AJ11" s="19" t="s">
        <v>391</v>
      </c>
      <c r="AK11" s="19" t="s">
        <v>391</v>
      </c>
      <c r="AL11" s="19" t="s">
        <v>391</v>
      </c>
      <c r="AM11" s="19" t="s">
        <v>391</v>
      </c>
      <c r="AN11" s="19" t="s">
        <v>391</v>
      </c>
      <c r="AO11" s="19" t="s">
        <v>391</v>
      </c>
      <c r="AP11" s="19" t="s">
        <v>2163</v>
      </c>
      <c r="AQ11" s="19" t="s">
        <v>391</v>
      </c>
      <c r="AR11" s="19" t="s">
        <v>2163</v>
      </c>
      <c r="AS11" s="19" t="s">
        <v>1309</v>
      </c>
      <c r="AT11" s="19" t="s">
        <v>2148</v>
      </c>
      <c r="AU11" s="19" t="s">
        <v>391</v>
      </c>
      <c r="AV11" s="19" t="s">
        <v>391</v>
      </c>
      <c r="AW11" s="19" t="s">
        <v>1309</v>
      </c>
      <c r="AX11" s="19" t="s">
        <v>1309</v>
      </c>
      <c r="AY11" s="19" t="s">
        <v>391</v>
      </c>
      <c r="AZ11" s="19" t="s">
        <v>1309</v>
      </c>
      <c r="BA11" s="19" t="s">
        <v>391</v>
      </c>
      <c r="BB11" s="168" t="s">
        <v>1309</v>
      </c>
      <c r="BC11" s="168" t="s">
        <v>1309</v>
      </c>
      <c r="BD11" s="19" t="s">
        <v>2149</v>
      </c>
      <c r="BE11" s="19" t="s">
        <v>2163</v>
      </c>
      <c r="BF11" s="19" t="s">
        <v>391</v>
      </c>
      <c r="BG11" s="19" t="s">
        <v>2149</v>
      </c>
      <c r="BH11" s="68" t="s">
        <v>2304</v>
      </c>
      <c r="BI11" s="132" t="s">
        <v>2305</v>
      </c>
      <c r="BJ11" s="19" t="s">
        <v>391</v>
      </c>
      <c r="BK11" s="19" t="s">
        <v>1304</v>
      </c>
      <c r="BL11" s="19" t="s">
        <v>249</v>
      </c>
      <c r="BM11" s="19" t="s">
        <v>259</v>
      </c>
      <c r="BN11" s="19" t="s">
        <v>249</v>
      </c>
      <c r="BO11" s="19" t="s">
        <v>250</v>
      </c>
      <c r="BP11" s="19" t="s">
        <v>249</v>
      </c>
      <c r="BQ11" s="19" t="s">
        <v>249</v>
      </c>
      <c r="BR11" s="52" t="s">
        <v>249</v>
      </c>
      <c r="BS11" s="88" t="s">
        <v>1452</v>
      </c>
      <c r="BT11" s="88" t="s">
        <v>1452</v>
      </c>
      <c r="BU11" s="88" t="s">
        <v>1452</v>
      </c>
      <c r="BV11" s="88" t="s">
        <v>1452</v>
      </c>
      <c r="BW11" s="88" t="s">
        <v>1452</v>
      </c>
      <c r="BX11" s="88" t="s">
        <v>1452</v>
      </c>
      <c r="BY11" s="88" t="s">
        <v>1452</v>
      </c>
      <c r="BZ11" s="88" t="s">
        <v>1452</v>
      </c>
      <c r="CA11" s="88" t="s">
        <v>1452</v>
      </c>
      <c r="CB11" s="88" t="s">
        <v>1452</v>
      </c>
      <c r="CC11" s="88" t="s">
        <v>1446</v>
      </c>
      <c r="CD11" s="88" t="s">
        <v>1449</v>
      </c>
      <c r="CE11" s="88" t="s">
        <v>1442</v>
      </c>
      <c r="CF11" s="88" t="s">
        <v>1945</v>
      </c>
      <c r="CG11" s="88" t="s">
        <v>1447</v>
      </c>
      <c r="CH11" s="88" t="s">
        <v>1451</v>
      </c>
      <c r="CI11" s="88" t="s">
        <v>1445</v>
      </c>
      <c r="CJ11" s="88" t="s">
        <v>1450</v>
      </c>
      <c r="CK11" s="88" t="s">
        <v>1448</v>
      </c>
      <c r="CL11" s="88" t="s">
        <v>1444</v>
      </c>
      <c r="CM11" s="88" t="s">
        <v>1443</v>
      </c>
      <c r="CN11" s="88" t="s">
        <v>2189</v>
      </c>
      <c r="CO11" s="88" t="s">
        <v>2190</v>
      </c>
      <c r="CP11" s="88" t="s">
        <v>2191</v>
      </c>
      <c r="CQ11" s="88" t="s">
        <v>1454</v>
      </c>
      <c r="CR11" s="88" t="s">
        <v>253</v>
      </c>
      <c r="CS11" s="88" t="s">
        <v>1948</v>
      </c>
      <c r="CT11" s="88" t="s">
        <v>334</v>
      </c>
      <c r="CU11" s="88" t="s">
        <v>1946</v>
      </c>
      <c r="CV11" s="88" t="s">
        <v>1947</v>
      </c>
      <c r="CW11" s="88" t="s">
        <v>1453</v>
      </c>
      <c r="CX11" s="88" t="s">
        <v>261</v>
      </c>
      <c r="CY11" s="88" t="s">
        <v>249</v>
      </c>
      <c r="CZ11" s="111" t="s">
        <v>276</v>
      </c>
      <c r="DA11" s="111" t="s">
        <v>276</v>
      </c>
      <c r="DB11" s="88" t="s">
        <v>676</v>
      </c>
      <c r="DC11" s="88" t="s">
        <v>250</v>
      </c>
      <c r="DD11" s="88" t="s">
        <v>229</v>
      </c>
      <c r="DE11" s="88" t="s">
        <v>229</v>
      </c>
      <c r="DF11" s="88" t="s">
        <v>229</v>
      </c>
      <c r="DG11" s="88" t="s">
        <v>250</v>
      </c>
      <c r="DH11" s="88" t="s">
        <v>250</v>
      </c>
      <c r="DI11" s="64" t="s">
        <v>678</v>
      </c>
      <c r="DJ11" s="88" t="s">
        <v>257</v>
      </c>
      <c r="DK11" s="32" t="s">
        <v>249</v>
      </c>
      <c r="DL11" s="88" t="s">
        <v>259</v>
      </c>
      <c r="DM11" s="88" t="s">
        <v>2160</v>
      </c>
      <c r="DN11" s="88" t="s">
        <v>347</v>
      </c>
      <c r="DO11" s="88" t="s">
        <v>679</v>
      </c>
      <c r="DP11" s="88" t="s">
        <v>679</v>
      </c>
      <c r="DQ11" s="88" t="s">
        <v>679</v>
      </c>
      <c r="DR11" s="88" t="s">
        <v>347</v>
      </c>
      <c r="DS11" s="88" t="s">
        <v>347</v>
      </c>
      <c r="DT11" s="88" t="s">
        <v>679</v>
      </c>
      <c r="DU11" s="19" t="s">
        <v>2020</v>
      </c>
      <c r="DV11" s="19" t="s">
        <v>2020</v>
      </c>
      <c r="DW11" s="88" t="s">
        <v>347</v>
      </c>
      <c r="DX11" s="88" t="s">
        <v>681</v>
      </c>
      <c r="DY11" s="88" t="s">
        <v>347</v>
      </c>
      <c r="DZ11" s="88" t="s">
        <v>682</v>
      </c>
      <c r="EA11" s="88" t="s">
        <v>347</v>
      </c>
      <c r="EB11" s="88" t="s">
        <v>347</v>
      </c>
      <c r="EC11" s="88" t="s">
        <v>683</v>
      </c>
      <c r="ED11" s="64" t="s">
        <v>249</v>
      </c>
      <c r="EE11" s="88" t="s">
        <v>250</v>
      </c>
      <c r="EF11" s="64" t="s">
        <v>250</v>
      </c>
      <c r="EG11" s="88" t="s">
        <v>250</v>
      </c>
      <c r="EH11" s="88" t="s">
        <v>250</v>
      </c>
      <c r="EI11" s="88" t="s">
        <v>250</v>
      </c>
      <c r="EJ11" s="88" t="s">
        <v>250</v>
      </c>
      <c r="EK11" s="64" t="s">
        <v>675</v>
      </c>
      <c r="EL11" s="64" t="s">
        <v>674</v>
      </c>
      <c r="EM11" s="64" t="s">
        <v>250</v>
      </c>
      <c r="EN11" s="64" t="s">
        <v>676</v>
      </c>
      <c r="EO11" s="88" t="s">
        <v>250</v>
      </c>
      <c r="EP11" s="170" t="s">
        <v>2561</v>
      </c>
      <c r="EQ11" s="170" t="s">
        <v>250</v>
      </c>
      <c r="ER11" s="170" t="s">
        <v>2562</v>
      </c>
      <c r="ES11" s="171">
        <v>2</v>
      </c>
    </row>
    <row r="12" spans="1:149" s="36" customFormat="1" x14ac:dyDescent="0.25">
      <c r="A12" s="36" t="s">
        <v>1430</v>
      </c>
      <c r="B12" s="47" t="s">
        <v>2177</v>
      </c>
      <c r="C12" s="47" t="s">
        <v>1944</v>
      </c>
      <c r="D12" s="178">
        <v>2475</v>
      </c>
      <c r="E12" s="47" t="s">
        <v>2008</v>
      </c>
      <c r="F12" s="178">
        <v>89631007</v>
      </c>
      <c r="G12" s="47" t="s">
        <v>249</v>
      </c>
      <c r="H12" s="179" t="s">
        <v>2579</v>
      </c>
      <c r="I12" s="178" t="str">
        <f>CONCATENATE("SubNetwork=",C12,",MEID=",D12,",ENBFunctionFDD=",E12,",CellMeasGroup=1")</f>
        <v>SubNetwork=10002,MEID=2475,ENBFunctionFDD=350121,CellMeasGroup=1</v>
      </c>
      <c r="J12" s="47" t="s">
        <v>249</v>
      </c>
      <c r="K12" s="47" t="s">
        <v>229</v>
      </c>
      <c r="L12" s="47" t="s">
        <v>250</v>
      </c>
      <c r="M12" s="47" t="s">
        <v>250</v>
      </c>
      <c r="N12" s="47" t="s">
        <v>276</v>
      </c>
      <c r="O12" s="47" t="s">
        <v>251</v>
      </c>
      <c r="P12" s="47" t="s">
        <v>250</v>
      </c>
      <c r="Q12" s="47" t="s">
        <v>250</v>
      </c>
      <c r="R12" s="47" t="s">
        <v>250</v>
      </c>
      <c r="S12" s="47" t="s">
        <v>276</v>
      </c>
      <c r="T12" s="47" t="s">
        <v>251</v>
      </c>
      <c r="U12" s="47" t="s">
        <v>250</v>
      </c>
      <c r="V12" s="47" t="s">
        <v>249</v>
      </c>
      <c r="W12" s="47" t="s">
        <v>677</v>
      </c>
      <c r="X12" s="36" t="s">
        <v>261</v>
      </c>
      <c r="Y12" s="36" t="s">
        <v>391</v>
      </c>
      <c r="Z12" s="36" t="s">
        <v>1309</v>
      </c>
      <c r="AA12" s="36" t="s">
        <v>1309</v>
      </c>
      <c r="AB12" s="36" t="s">
        <v>2163</v>
      </c>
      <c r="AC12" s="36" t="s">
        <v>391</v>
      </c>
      <c r="AD12" s="36" t="s">
        <v>391</v>
      </c>
      <c r="AE12" s="36" t="s">
        <v>391</v>
      </c>
      <c r="AF12" s="36" t="s">
        <v>391</v>
      </c>
      <c r="AG12" s="36" t="s">
        <v>391</v>
      </c>
      <c r="AH12" s="36" t="s">
        <v>391</v>
      </c>
      <c r="AI12" s="36" t="s">
        <v>391</v>
      </c>
      <c r="AJ12" s="36" t="s">
        <v>391</v>
      </c>
      <c r="AK12" s="36" t="s">
        <v>391</v>
      </c>
      <c r="AL12" s="36" t="s">
        <v>391</v>
      </c>
      <c r="AM12" s="36" t="s">
        <v>391</v>
      </c>
      <c r="AN12" s="36" t="s">
        <v>391</v>
      </c>
      <c r="AO12" s="36" t="s">
        <v>391</v>
      </c>
      <c r="AP12" s="36" t="s">
        <v>2163</v>
      </c>
      <c r="AQ12" s="36" t="s">
        <v>391</v>
      </c>
      <c r="AR12" s="36" t="s">
        <v>2163</v>
      </c>
      <c r="AS12" s="36" t="s">
        <v>1309</v>
      </c>
      <c r="AT12" s="36" t="s">
        <v>2148</v>
      </c>
      <c r="AU12" s="36" t="s">
        <v>391</v>
      </c>
      <c r="AV12" s="36" t="s">
        <v>391</v>
      </c>
      <c r="AW12" s="36" t="s">
        <v>1309</v>
      </c>
      <c r="AX12" s="36" t="s">
        <v>1309</v>
      </c>
      <c r="AY12" s="36" t="s">
        <v>391</v>
      </c>
      <c r="AZ12" s="36" t="s">
        <v>1309</v>
      </c>
      <c r="BA12" s="36" t="s">
        <v>391</v>
      </c>
      <c r="BB12" s="180" t="s">
        <v>1309</v>
      </c>
      <c r="BC12" s="180" t="s">
        <v>1309</v>
      </c>
      <c r="BD12" s="36" t="s">
        <v>2149</v>
      </c>
      <c r="BE12" s="36" t="s">
        <v>2163</v>
      </c>
      <c r="BF12" s="36" t="s">
        <v>391</v>
      </c>
      <c r="BG12" s="36" t="s">
        <v>2149</v>
      </c>
      <c r="BH12" s="181" t="s">
        <v>2308</v>
      </c>
      <c r="BI12" s="36" t="s">
        <v>2150</v>
      </c>
      <c r="BJ12" s="36" t="s">
        <v>391</v>
      </c>
      <c r="BK12" s="36" t="s">
        <v>1304</v>
      </c>
      <c r="BL12" s="36" t="s">
        <v>249</v>
      </c>
      <c r="BM12" s="36" t="s">
        <v>259</v>
      </c>
      <c r="BN12" s="36" t="s">
        <v>249</v>
      </c>
      <c r="BO12" s="36" t="s">
        <v>250</v>
      </c>
      <c r="BP12" s="36" t="s">
        <v>249</v>
      </c>
      <c r="BQ12" s="36" t="s">
        <v>249</v>
      </c>
      <c r="BR12" s="36" t="s">
        <v>249</v>
      </c>
      <c r="BS12" s="47" t="s">
        <v>1452</v>
      </c>
      <c r="BT12" s="47" t="s">
        <v>1452</v>
      </c>
      <c r="BU12" s="47" t="s">
        <v>1452</v>
      </c>
      <c r="BV12" s="47" t="s">
        <v>1452</v>
      </c>
      <c r="BW12" s="47" t="s">
        <v>1452</v>
      </c>
      <c r="BX12" s="47" t="s">
        <v>1452</v>
      </c>
      <c r="BY12" s="47" t="s">
        <v>1452</v>
      </c>
      <c r="BZ12" s="47" t="s">
        <v>1452</v>
      </c>
      <c r="CA12" s="47" t="s">
        <v>1452</v>
      </c>
      <c r="CB12" s="47" t="s">
        <v>1452</v>
      </c>
      <c r="CC12" s="47" t="s">
        <v>1446</v>
      </c>
      <c r="CD12" s="47" t="s">
        <v>1449</v>
      </c>
      <c r="CE12" s="47" t="s">
        <v>1442</v>
      </c>
      <c r="CF12" s="47" t="s">
        <v>1945</v>
      </c>
      <c r="CG12" s="47" t="s">
        <v>1447</v>
      </c>
      <c r="CH12" s="47" t="s">
        <v>1451</v>
      </c>
      <c r="CI12" s="47" t="s">
        <v>1445</v>
      </c>
      <c r="CJ12" s="47" t="s">
        <v>1450</v>
      </c>
      <c r="CK12" s="47" t="s">
        <v>1448</v>
      </c>
      <c r="CL12" s="47" t="s">
        <v>1444</v>
      </c>
      <c r="CM12" s="47" t="s">
        <v>1443</v>
      </c>
      <c r="CN12" s="47" t="s">
        <v>2189</v>
      </c>
      <c r="CO12" s="47" t="s">
        <v>2190</v>
      </c>
      <c r="CP12" s="47" t="s">
        <v>2191</v>
      </c>
      <c r="CQ12" s="47" t="s">
        <v>1454</v>
      </c>
      <c r="CR12" s="47" t="s">
        <v>253</v>
      </c>
      <c r="CS12" s="47" t="s">
        <v>1948</v>
      </c>
      <c r="CT12" s="47" t="s">
        <v>334</v>
      </c>
      <c r="CU12" s="47" t="s">
        <v>1946</v>
      </c>
      <c r="CV12" s="47" t="s">
        <v>1947</v>
      </c>
      <c r="CW12" s="47" t="s">
        <v>1453</v>
      </c>
      <c r="CX12" s="47" t="s">
        <v>261</v>
      </c>
      <c r="CY12" s="47" t="s">
        <v>249</v>
      </c>
      <c r="CZ12" s="47" t="s">
        <v>251</v>
      </c>
      <c r="DA12" s="47" t="s">
        <v>251</v>
      </c>
      <c r="DB12" s="47" t="s">
        <v>676</v>
      </c>
      <c r="DC12" s="47" t="s">
        <v>250</v>
      </c>
      <c r="DD12" s="47" t="s">
        <v>229</v>
      </c>
      <c r="DE12" s="47" t="s">
        <v>229</v>
      </c>
      <c r="DF12" s="47" t="s">
        <v>229</v>
      </c>
      <c r="DG12" s="47" t="s">
        <v>250</v>
      </c>
      <c r="DH12" s="47" t="s">
        <v>250</v>
      </c>
      <c r="DI12" s="47" t="s">
        <v>678</v>
      </c>
      <c r="DJ12" s="47" t="s">
        <v>257</v>
      </c>
      <c r="DK12" s="47" t="s">
        <v>250</v>
      </c>
      <c r="DL12" s="47" t="s">
        <v>259</v>
      </c>
      <c r="DM12" s="47" t="s">
        <v>2160</v>
      </c>
      <c r="DN12" s="47" t="s">
        <v>347</v>
      </c>
      <c r="DO12" s="47" t="s">
        <v>679</v>
      </c>
      <c r="DP12" s="47" t="s">
        <v>679</v>
      </c>
      <c r="DQ12" s="47" t="s">
        <v>679</v>
      </c>
      <c r="DR12" s="47" t="s">
        <v>347</v>
      </c>
      <c r="DS12" s="47" t="s">
        <v>347</v>
      </c>
      <c r="DT12" s="47" t="s">
        <v>679</v>
      </c>
      <c r="DU12" s="47" t="s">
        <v>680</v>
      </c>
      <c r="DV12" s="47" t="s">
        <v>680</v>
      </c>
      <c r="DW12" s="47" t="s">
        <v>347</v>
      </c>
      <c r="DX12" s="47" t="s">
        <v>681</v>
      </c>
      <c r="DY12" s="47" t="s">
        <v>347</v>
      </c>
      <c r="DZ12" s="47" t="s">
        <v>682</v>
      </c>
      <c r="EA12" s="47" t="s">
        <v>347</v>
      </c>
      <c r="EB12" s="47" t="s">
        <v>347</v>
      </c>
      <c r="EC12" s="47" t="s">
        <v>683</v>
      </c>
      <c r="ED12" s="47" t="s">
        <v>249</v>
      </c>
      <c r="EE12" s="47" t="s">
        <v>250</v>
      </c>
      <c r="EF12" s="47" t="s">
        <v>250</v>
      </c>
      <c r="EG12" s="47" t="s">
        <v>250</v>
      </c>
      <c r="EH12" s="47" t="s">
        <v>250</v>
      </c>
      <c r="EI12" s="47" t="s">
        <v>250</v>
      </c>
      <c r="EJ12" s="47" t="s">
        <v>250</v>
      </c>
      <c r="EK12" s="47" t="s">
        <v>674</v>
      </c>
      <c r="EL12" s="47" t="s">
        <v>675</v>
      </c>
      <c r="EM12" s="47" t="s">
        <v>250</v>
      </c>
      <c r="EN12" s="47" t="s">
        <v>676</v>
      </c>
      <c r="EO12" s="47" t="s">
        <v>250</v>
      </c>
      <c r="EP12" s="182" t="s">
        <v>2561</v>
      </c>
      <c r="EQ12" s="182" t="s">
        <v>250</v>
      </c>
      <c r="ER12" s="182" t="s">
        <v>2562</v>
      </c>
      <c r="ES12" s="171">
        <v>2</v>
      </c>
    </row>
    <row r="13" spans="1:149" s="90" customFormat="1" x14ac:dyDescent="0.25">
      <c r="A13" s="19" t="s">
        <v>1430</v>
      </c>
      <c r="B13" s="88" t="s">
        <v>2177</v>
      </c>
      <c r="C13" s="88" t="s">
        <v>1944</v>
      </c>
      <c r="D13" s="89">
        <v>2475</v>
      </c>
      <c r="E13" s="88" t="s">
        <v>2008</v>
      </c>
      <c r="F13" s="89">
        <v>89631007</v>
      </c>
      <c r="G13" s="88" t="s">
        <v>249</v>
      </c>
      <c r="H13" s="108" t="s">
        <v>2580</v>
      </c>
      <c r="I13" s="100" t="str">
        <f>CONCATENATE("SubNetwork=",C13,",MEID=",D13,",ENBFunctionFDD=",E13,",CellMeasGroup=1")</f>
        <v>SubNetwork=10002,MEID=2475,ENBFunctionFDD=350121,CellMeasGroup=1</v>
      </c>
      <c r="J13" s="64" t="s">
        <v>249</v>
      </c>
      <c r="K13" s="88" t="s">
        <v>229</v>
      </c>
      <c r="L13" s="88" t="s">
        <v>250</v>
      </c>
      <c r="M13" s="88" t="s">
        <v>250</v>
      </c>
      <c r="N13" s="64" t="s">
        <v>251</v>
      </c>
      <c r="O13" s="64" t="s">
        <v>276</v>
      </c>
      <c r="P13" s="88" t="s">
        <v>250</v>
      </c>
      <c r="Q13" s="88" t="s">
        <v>250</v>
      </c>
      <c r="R13" s="88" t="s">
        <v>250</v>
      </c>
      <c r="S13" s="64" t="s">
        <v>251</v>
      </c>
      <c r="T13" s="64" t="s">
        <v>276</v>
      </c>
      <c r="U13" s="88" t="s">
        <v>250</v>
      </c>
      <c r="V13" s="88" t="s">
        <v>250</v>
      </c>
      <c r="W13" s="64" t="s">
        <v>677</v>
      </c>
      <c r="X13" s="52" t="s">
        <v>261</v>
      </c>
      <c r="Y13" s="19" t="s">
        <v>391</v>
      </c>
      <c r="Z13" s="19" t="s">
        <v>1309</v>
      </c>
      <c r="AA13" s="19" t="s">
        <v>1309</v>
      </c>
      <c r="AB13" s="19" t="s">
        <v>2163</v>
      </c>
      <c r="AC13" s="19" t="s">
        <v>391</v>
      </c>
      <c r="AD13" s="19" t="s">
        <v>391</v>
      </c>
      <c r="AE13" s="19" t="s">
        <v>391</v>
      </c>
      <c r="AF13" s="19" t="s">
        <v>391</v>
      </c>
      <c r="AG13" s="19" t="s">
        <v>391</v>
      </c>
      <c r="AH13" s="19" t="s">
        <v>391</v>
      </c>
      <c r="AI13" s="19" t="s">
        <v>391</v>
      </c>
      <c r="AJ13" s="19" t="s">
        <v>391</v>
      </c>
      <c r="AK13" s="19" t="s">
        <v>391</v>
      </c>
      <c r="AL13" s="19" t="s">
        <v>391</v>
      </c>
      <c r="AM13" s="19" t="s">
        <v>391</v>
      </c>
      <c r="AN13" s="19" t="s">
        <v>391</v>
      </c>
      <c r="AO13" s="19" t="s">
        <v>391</v>
      </c>
      <c r="AP13" s="19" t="s">
        <v>2163</v>
      </c>
      <c r="AQ13" s="19" t="s">
        <v>391</v>
      </c>
      <c r="AR13" s="19" t="s">
        <v>2163</v>
      </c>
      <c r="AS13" s="19" t="s">
        <v>1309</v>
      </c>
      <c r="AT13" s="19" t="s">
        <v>2148</v>
      </c>
      <c r="AU13" s="19" t="s">
        <v>391</v>
      </c>
      <c r="AV13" s="19" t="s">
        <v>391</v>
      </c>
      <c r="AW13" s="19" t="s">
        <v>1309</v>
      </c>
      <c r="AX13" s="19" t="s">
        <v>1309</v>
      </c>
      <c r="AY13" s="19" t="s">
        <v>391</v>
      </c>
      <c r="AZ13" s="19" t="s">
        <v>1309</v>
      </c>
      <c r="BA13" s="19" t="s">
        <v>391</v>
      </c>
      <c r="BB13" s="168" t="s">
        <v>1309</v>
      </c>
      <c r="BC13" s="168" t="s">
        <v>1309</v>
      </c>
      <c r="BD13" s="19" t="s">
        <v>2149</v>
      </c>
      <c r="BE13" s="19" t="s">
        <v>2163</v>
      </c>
      <c r="BF13" s="19" t="s">
        <v>391</v>
      </c>
      <c r="BG13" s="19" t="s">
        <v>2149</v>
      </c>
      <c r="BH13" s="121" t="s">
        <v>2308</v>
      </c>
      <c r="BI13" s="19" t="s">
        <v>2150</v>
      </c>
      <c r="BJ13" s="19" t="s">
        <v>391</v>
      </c>
      <c r="BK13" s="19" t="s">
        <v>1304</v>
      </c>
      <c r="BL13" s="19" t="s">
        <v>249</v>
      </c>
      <c r="BM13" s="19" t="s">
        <v>259</v>
      </c>
      <c r="BN13" s="19" t="s">
        <v>249</v>
      </c>
      <c r="BO13" s="19" t="s">
        <v>250</v>
      </c>
      <c r="BP13" s="19" t="s">
        <v>249</v>
      </c>
      <c r="BQ13" s="19" t="s">
        <v>249</v>
      </c>
      <c r="BR13" s="52" t="s">
        <v>249</v>
      </c>
      <c r="BS13" s="88" t="s">
        <v>1452</v>
      </c>
      <c r="BT13" s="88" t="s">
        <v>1452</v>
      </c>
      <c r="BU13" s="88" t="s">
        <v>1452</v>
      </c>
      <c r="BV13" s="88" t="s">
        <v>1452</v>
      </c>
      <c r="BW13" s="88" t="s">
        <v>1452</v>
      </c>
      <c r="BX13" s="88" t="s">
        <v>1452</v>
      </c>
      <c r="BY13" s="88" t="s">
        <v>1452</v>
      </c>
      <c r="BZ13" s="88" t="s">
        <v>1452</v>
      </c>
      <c r="CA13" s="88" t="s">
        <v>1452</v>
      </c>
      <c r="CB13" s="88" t="s">
        <v>1452</v>
      </c>
      <c r="CC13" s="88" t="s">
        <v>1446</v>
      </c>
      <c r="CD13" s="88" t="s">
        <v>1449</v>
      </c>
      <c r="CE13" s="88" t="s">
        <v>1442</v>
      </c>
      <c r="CF13" s="88" t="s">
        <v>1945</v>
      </c>
      <c r="CG13" s="88" t="s">
        <v>1447</v>
      </c>
      <c r="CH13" s="88" t="s">
        <v>1451</v>
      </c>
      <c r="CI13" s="88" t="s">
        <v>1445</v>
      </c>
      <c r="CJ13" s="88" t="s">
        <v>1450</v>
      </c>
      <c r="CK13" s="88" t="s">
        <v>1448</v>
      </c>
      <c r="CL13" s="88" t="s">
        <v>1444</v>
      </c>
      <c r="CM13" s="88" t="s">
        <v>1443</v>
      </c>
      <c r="CN13" s="88" t="s">
        <v>2189</v>
      </c>
      <c r="CO13" s="88" t="s">
        <v>2190</v>
      </c>
      <c r="CP13" s="88" t="s">
        <v>2191</v>
      </c>
      <c r="CQ13" s="88" t="s">
        <v>1454</v>
      </c>
      <c r="CR13" s="88" t="s">
        <v>253</v>
      </c>
      <c r="CS13" s="88" t="s">
        <v>1948</v>
      </c>
      <c r="CT13" s="88" t="s">
        <v>334</v>
      </c>
      <c r="CU13" s="88" t="s">
        <v>1946</v>
      </c>
      <c r="CV13" s="88" t="s">
        <v>1947</v>
      </c>
      <c r="CW13" s="88" t="s">
        <v>1453</v>
      </c>
      <c r="CX13" s="88" t="s">
        <v>261</v>
      </c>
      <c r="CY13" s="88" t="s">
        <v>249</v>
      </c>
      <c r="CZ13" s="111" t="s">
        <v>276</v>
      </c>
      <c r="DA13" s="111" t="s">
        <v>276</v>
      </c>
      <c r="DB13" s="88" t="s">
        <v>676</v>
      </c>
      <c r="DC13" s="88" t="s">
        <v>250</v>
      </c>
      <c r="DD13" s="88" t="s">
        <v>229</v>
      </c>
      <c r="DE13" s="88" t="s">
        <v>229</v>
      </c>
      <c r="DF13" s="88" t="s">
        <v>229</v>
      </c>
      <c r="DG13" s="88" t="s">
        <v>250</v>
      </c>
      <c r="DH13" s="88" t="s">
        <v>250</v>
      </c>
      <c r="DI13" s="64" t="s">
        <v>678</v>
      </c>
      <c r="DJ13" s="88" t="s">
        <v>257</v>
      </c>
      <c r="DK13" s="32" t="s">
        <v>250</v>
      </c>
      <c r="DL13" s="88" t="s">
        <v>259</v>
      </c>
      <c r="DM13" s="88" t="s">
        <v>2160</v>
      </c>
      <c r="DN13" s="88" t="s">
        <v>347</v>
      </c>
      <c r="DO13" s="88" t="s">
        <v>679</v>
      </c>
      <c r="DP13" s="88" t="s">
        <v>679</v>
      </c>
      <c r="DQ13" s="88" t="s">
        <v>679</v>
      </c>
      <c r="DR13" s="88" t="s">
        <v>347</v>
      </c>
      <c r="DS13" s="88" t="s">
        <v>347</v>
      </c>
      <c r="DT13" s="88" t="s">
        <v>679</v>
      </c>
      <c r="DU13" s="19" t="s">
        <v>2020</v>
      </c>
      <c r="DV13" s="19" t="s">
        <v>2020</v>
      </c>
      <c r="DW13" s="88" t="s">
        <v>347</v>
      </c>
      <c r="DX13" s="88" t="s">
        <v>681</v>
      </c>
      <c r="DY13" s="88" t="s">
        <v>347</v>
      </c>
      <c r="DZ13" s="88" t="s">
        <v>682</v>
      </c>
      <c r="EA13" s="88" t="s">
        <v>347</v>
      </c>
      <c r="EB13" s="88" t="s">
        <v>347</v>
      </c>
      <c r="EC13" s="88" t="s">
        <v>683</v>
      </c>
      <c r="ED13" s="64" t="s">
        <v>249</v>
      </c>
      <c r="EE13" s="88" t="s">
        <v>250</v>
      </c>
      <c r="EF13" s="64" t="s">
        <v>250</v>
      </c>
      <c r="EG13" s="88" t="s">
        <v>250</v>
      </c>
      <c r="EH13" s="88" t="s">
        <v>250</v>
      </c>
      <c r="EI13" s="88" t="s">
        <v>250</v>
      </c>
      <c r="EJ13" s="88" t="s">
        <v>250</v>
      </c>
      <c r="EK13" s="64" t="s">
        <v>675</v>
      </c>
      <c r="EL13" s="64" t="s">
        <v>674</v>
      </c>
      <c r="EM13" s="64" t="s">
        <v>250</v>
      </c>
      <c r="EN13" s="64" t="s">
        <v>676</v>
      </c>
      <c r="EO13" s="88" t="s">
        <v>250</v>
      </c>
      <c r="EP13" s="170" t="s">
        <v>2561</v>
      </c>
      <c r="EQ13" s="170" t="s">
        <v>250</v>
      </c>
      <c r="ER13" s="170" t="s">
        <v>2562</v>
      </c>
      <c r="ES13" s="171">
        <v>2</v>
      </c>
    </row>
  </sheetData>
  <autoFilter ref="A5:ES1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B199"/>
  <sheetViews>
    <sheetView workbookViewId="0">
      <selection activeCell="B23" sqref="A1:B199"/>
    </sheetView>
  </sheetViews>
  <sheetFormatPr defaultRowHeight="15" x14ac:dyDescent="0.25"/>
  <cols>
    <col min="1" max="199" width="20" customWidth="1"/>
  </cols>
  <sheetData>
    <row r="1" spans="1:2" x14ac:dyDescent="0.25">
      <c r="A1" s="1" t="s">
        <v>12</v>
      </c>
      <c r="B1" s="1" t="s">
        <v>13</v>
      </c>
    </row>
    <row r="2" spans="1:2" hidden="1" x14ac:dyDescent="0.25">
      <c r="A2" t="s">
        <v>14</v>
      </c>
      <c r="B2" s="3" t="str">
        <f>HYPERLINK("#'XCDeviceSet'!A1","XCDeviceSet")</f>
        <v>XCDeviceSet</v>
      </c>
    </row>
    <row r="3" spans="1:2" hidden="1" x14ac:dyDescent="0.25">
      <c r="A3" t="s">
        <v>15</v>
      </c>
      <c r="B3" s="3" t="str">
        <f>HYPERLINK("#'XCDevice'!A1","XCDevice")</f>
        <v>XCDevice</v>
      </c>
    </row>
    <row r="4" spans="1:2" hidden="1" x14ac:dyDescent="0.25">
      <c r="A4" t="s">
        <v>16</v>
      </c>
      <c r="B4" s="3" t="str">
        <f>HYPERLINK("#'XCIpLayerConfig'!A1","XCIpLayerConfig")</f>
        <v>XCIpLayerConfig</v>
      </c>
    </row>
    <row r="5" spans="1:2" hidden="1" x14ac:dyDescent="0.25">
      <c r="A5" t="s">
        <v>17</v>
      </c>
      <c r="B5" s="3" t="str">
        <f>HYPERLINK("#'ENBFunctionFDD'!A1","ENBFunctionFDD")</f>
        <v>ENBFunctionFDD</v>
      </c>
    </row>
    <row r="6" spans="1:2" hidden="1" x14ac:dyDescent="0.25">
      <c r="A6" t="s">
        <v>18</v>
      </c>
      <c r="B6" s="3" t="str">
        <f>HYPERLINK("#'S1Ap'!A1","S1Ap")</f>
        <v>S1Ap</v>
      </c>
    </row>
    <row r="7" spans="1:2" hidden="1" x14ac:dyDescent="0.25">
      <c r="A7" t="s">
        <v>19</v>
      </c>
      <c r="B7" s="3" t="str">
        <f>HYPERLINK("#'X2Ap'!A1","X2Ap")</f>
        <v>X2Ap</v>
      </c>
    </row>
    <row r="8" spans="1:2" hidden="1" x14ac:dyDescent="0.25">
      <c r="A8" t="s">
        <v>20</v>
      </c>
      <c r="B8" s="3" t="str">
        <f>HYPERLINK("#'ECellEquipmentFunction'!A1","ECellEquipmentFunction")</f>
        <v>ECellEquipmentFunction</v>
      </c>
    </row>
    <row r="9" spans="1:2" hidden="1" x14ac:dyDescent="0.25">
      <c r="A9" t="s">
        <v>21</v>
      </c>
      <c r="B9" s="3" t="str">
        <f>HYPERLINK("#'SignalResCfg'!A1","SignalResCfg")</f>
        <v>SignalResCfg</v>
      </c>
    </row>
    <row r="10" spans="1:2" hidden="1" x14ac:dyDescent="0.25">
      <c r="A10" t="s">
        <v>22</v>
      </c>
      <c r="B10" s="3" t="str">
        <f>HYPERLINK("#'Paging'!A1","Paging")</f>
        <v>Paging</v>
      </c>
    </row>
    <row r="11" spans="1:2" hidden="1" x14ac:dyDescent="0.25">
      <c r="A11" t="s">
        <v>23</v>
      </c>
      <c r="B11" s="3" t="str">
        <f>HYPERLINK("#'LoadManagement'!A1","LoadManagement")</f>
        <v>LoadManagement</v>
      </c>
    </row>
    <row r="12" spans="1:2" hidden="1" x14ac:dyDescent="0.25">
      <c r="A12" t="s">
        <v>24</v>
      </c>
      <c r="B12" s="3" t="str">
        <f>HYPERLINK("#'SecurityManagement'!A1","SecurityManagement")</f>
        <v>SecurityManagement</v>
      </c>
    </row>
    <row r="13" spans="1:2" hidden="1" x14ac:dyDescent="0.25">
      <c r="A13" t="s">
        <v>25</v>
      </c>
      <c r="B13" s="3" t="str">
        <f>HYPERLINK("#'MobilityManagement'!A1","MobilityManagement")</f>
        <v>MobilityManagement</v>
      </c>
    </row>
    <row r="14" spans="1:2" hidden="1" x14ac:dyDescent="0.25">
      <c r="A14" t="s">
        <v>26</v>
      </c>
      <c r="B14" s="3" t="str">
        <f>HYPERLINK("#'GlobalQoS'!A1","GlobalQoS")</f>
        <v>GlobalQoS</v>
      </c>
    </row>
    <row r="15" spans="1:2" hidden="1" x14ac:dyDescent="0.25">
      <c r="A15" t="s">
        <v>27</v>
      </c>
      <c r="B15" s="3" t="str">
        <f>HYPERLINK("#'UeTimer'!A1","UeTimer")</f>
        <v>UeTimer</v>
      </c>
    </row>
    <row r="16" spans="1:2" hidden="1" x14ac:dyDescent="0.25">
      <c r="A16" t="s">
        <v>28</v>
      </c>
      <c r="B16" s="3" t="str">
        <f>HYPERLINK("#'GlobleSwitchInformation'!A1","GlobleSwitchInformation")</f>
        <v>GlobleSwitchInformation</v>
      </c>
    </row>
    <row r="17" spans="1:2" hidden="1" x14ac:dyDescent="0.25">
      <c r="A17" t="s">
        <v>29</v>
      </c>
      <c r="B17" s="3" t="str">
        <f>HYPERLINK("#'BoardAppliAttr'!A1","BoardAppliAttr")</f>
        <v>BoardAppliAttr</v>
      </c>
    </row>
    <row r="18" spans="1:2" hidden="1" x14ac:dyDescent="0.25">
      <c r="A18" t="s">
        <v>30</v>
      </c>
      <c r="B18" s="3" t="str">
        <f>HYPERLINK("#'ExtECellEqFunc'!A1","ExtECellEqFunc")</f>
        <v>ExtECellEqFunc</v>
      </c>
    </row>
    <row r="19" spans="1:2" hidden="1" x14ac:dyDescent="0.25">
      <c r="A19" t="s">
        <v>31</v>
      </c>
      <c r="B19" s="3" t="str">
        <f>HYPERLINK("#'EUtranCellFDD'!A1","EUtranCellFDD")</f>
        <v>EUtranCellFDD</v>
      </c>
    </row>
    <row r="20" spans="1:2" hidden="1" x14ac:dyDescent="0.25">
      <c r="A20" t="s">
        <v>32</v>
      </c>
      <c r="B20" s="3" t="str">
        <f>HYPERLINK("#'PhyChannel'!A1","PhyChannel")</f>
        <v>PhyChannel</v>
      </c>
    </row>
    <row r="21" spans="1:2" hidden="1" x14ac:dyDescent="0.25">
      <c r="A21" t="s">
        <v>33</v>
      </c>
      <c r="B21" s="3" t="str">
        <f>HYPERLINK("#'AC'!A1","AC")</f>
        <v>AC</v>
      </c>
    </row>
    <row r="22" spans="1:2" hidden="1" x14ac:dyDescent="0.25">
      <c r="A22" t="s">
        <v>34</v>
      </c>
      <c r="B22" s="3" t="str">
        <f>HYPERLINK("#'PrachFDD'!A1","PrachFDD")</f>
        <v>PrachFDD</v>
      </c>
    </row>
    <row r="23" spans="1:2" x14ac:dyDescent="0.25">
      <c r="A23" t="s">
        <v>35</v>
      </c>
      <c r="B23" s="3" t="str">
        <f>HYPERLINK("#'PowerControlUL'!A1","PowerControlUL")</f>
        <v>PowerControlUL</v>
      </c>
    </row>
    <row r="24" spans="1:2" hidden="1" x14ac:dyDescent="0.25">
      <c r="A24" t="s">
        <v>36</v>
      </c>
      <c r="B24" s="3" t="str">
        <f>HYPERLINK("#'PowerControlDL'!A1","PowerControlDL")</f>
        <v>PowerControlDL</v>
      </c>
    </row>
    <row r="25" spans="1:2" hidden="1" x14ac:dyDescent="0.25">
      <c r="A25" t="s">
        <v>37</v>
      </c>
      <c r="B25" s="3" t="str">
        <f>HYPERLINK("#'EUtranCellMeasurement'!A1","EUtranCellMeasurement")</f>
        <v>EUtranCellMeasurement</v>
      </c>
    </row>
    <row r="26" spans="1:2" hidden="1" x14ac:dyDescent="0.25">
      <c r="A26" t="s">
        <v>38</v>
      </c>
      <c r="B26" s="3" t="str">
        <f>HYPERLINK("#'EUtranRelation'!A1","EUtranRelation")</f>
        <v>EUtranRelation</v>
      </c>
    </row>
    <row r="27" spans="1:2" hidden="1" x14ac:dyDescent="0.25">
      <c r="A27" t="s">
        <v>39</v>
      </c>
      <c r="B27" s="3" t="str">
        <f>HYPERLINK("#'UtranRelation'!A1","UtranRelation")</f>
        <v>UtranRelation</v>
      </c>
    </row>
    <row r="28" spans="1:2" hidden="1" x14ac:dyDescent="0.25">
      <c r="A28" t="s">
        <v>40</v>
      </c>
      <c r="B28" s="3" t="str">
        <f>HYPERLINK("#'GsmRelation'!A1","GsmRelation")</f>
        <v>GsmRelation</v>
      </c>
    </row>
    <row r="29" spans="1:2" hidden="1" x14ac:dyDescent="0.25">
      <c r="A29" t="s">
        <v>41</v>
      </c>
      <c r="B29" s="3" t="str">
        <f>HYPERLINK("#'CDMA2000Relation'!A1","CDMA2000Relation")</f>
        <v>CDMA2000Relation</v>
      </c>
    </row>
    <row r="30" spans="1:2" hidden="1" x14ac:dyDescent="0.25">
      <c r="A30" t="s">
        <v>42</v>
      </c>
      <c r="B30" s="3" t="str">
        <f>HYPERLINK("#'EUtranReselection'!A1","EUtranReselection")</f>
        <v>EUtranReselection</v>
      </c>
    </row>
    <row r="31" spans="1:2" hidden="1" x14ac:dyDescent="0.25">
      <c r="A31" t="s">
        <v>43</v>
      </c>
      <c r="B31" s="3" t="str">
        <f>HYPERLINK("#'UtranReselectionFDD'!A1","UtranReselectionFDD")</f>
        <v>UtranReselectionFDD</v>
      </c>
    </row>
    <row r="32" spans="1:2" hidden="1" x14ac:dyDescent="0.25">
      <c r="A32" t="s">
        <v>44</v>
      </c>
      <c r="B32" s="3" t="str">
        <f>HYPERLINK("#'UtranReselectionTDD'!A1","UtranReselectionTDD")</f>
        <v>UtranReselectionTDD</v>
      </c>
    </row>
    <row r="33" spans="1:2" hidden="1" x14ac:dyDescent="0.25">
      <c r="A33" t="s">
        <v>45</v>
      </c>
      <c r="B33" s="3" t="str">
        <f>HYPERLINK("#'CDMA2000Reselection'!A1","CDMA2000Reselection")</f>
        <v>CDMA2000Reselection</v>
      </c>
    </row>
    <row r="34" spans="1:2" hidden="1" x14ac:dyDescent="0.25">
      <c r="A34" t="s">
        <v>46</v>
      </c>
      <c r="B34" s="3" t="str">
        <f>HYPERLINK("#'GsmReselection'!A1","GsmReselection")</f>
        <v>GsmReselection</v>
      </c>
    </row>
    <row r="35" spans="1:2" hidden="1" x14ac:dyDescent="0.25">
      <c r="A35" t="s">
        <v>47</v>
      </c>
      <c r="B35" s="3" t="str">
        <f>HYPERLINK("#'QoS'!A1","QoS")</f>
        <v>QoS</v>
      </c>
    </row>
    <row r="36" spans="1:2" hidden="1" x14ac:dyDescent="0.25">
      <c r="A36" t="s">
        <v>48</v>
      </c>
      <c r="B36" s="3" t="str">
        <f>HYPERLINK("#'EMLP'!A1","EMLP")</f>
        <v>EMLP</v>
      </c>
    </row>
    <row r="37" spans="1:2" hidden="1" x14ac:dyDescent="0.25">
      <c r="A37" t="s">
        <v>49</v>
      </c>
      <c r="B37" s="3" t="str">
        <f>HYPERLINK("#'ICIC'!A1","ICIC")</f>
        <v>ICIC</v>
      </c>
    </row>
    <row r="38" spans="1:2" hidden="1" x14ac:dyDescent="0.25">
      <c r="A38" t="s">
        <v>50</v>
      </c>
      <c r="B38" s="3" t="str">
        <f>HYPERLINK("#'SIScheduling'!A1","SIScheduling")</f>
        <v>SIScheduling</v>
      </c>
    </row>
    <row r="39" spans="1:2" hidden="1" x14ac:dyDescent="0.25">
      <c r="A39" t="s">
        <v>51</v>
      </c>
      <c r="B39" s="3" t="str">
        <f>HYPERLINK("#'SonCellPolicy'!A1","SonCellPolicy")</f>
        <v>SonCellPolicy</v>
      </c>
    </row>
    <row r="40" spans="1:2" hidden="1" x14ac:dyDescent="0.25">
      <c r="A40" t="s">
        <v>52</v>
      </c>
      <c r="B40" s="3" t="str">
        <f>HYPERLINK("#'UtranCellReselectionFDD'!A1","UtranCellReselectionFDD")</f>
        <v>UtranCellReselectionFDD</v>
      </c>
    </row>
    <row r="41" spans="1:2" hidden="1" x14ac:dyDescent="0.25">
      <c r="A41" t="s">
        <v>53</v>
      </c>
      <c r="B41" s="3" t="str">
        <f>HYPERLINK("#'HetNetMacMicRelation'!A1","HetNetMacMicRelation")</f>
        <v>HetNetMacMicRelation</v>
      </c>
    </row>
    <row r="42" spans="1:2" hidden="1" x14ac:dyDescent="0.25">
      <c r="A42" t="s">
        <v>54</v>
      </c>
      <c r="B42" s="3" t="str">
        <f>HYPERLINK("#'HetNeteICICConfig'!A1","HetNeteICICConfig")</f>
        <v>HetNeteICICConfig</v>
      </c>
    </row>
    <row r="43" spans="1:2" hidden="1" x14ac:dyDescent="0.25">
      <c r="A43" t="s">
        <v>55</v>
      </c>
      <c r="B43" s="3" t="str">
        <f>HYPERLINK("#'ServiceMAC'!A1","ServiceMAC")</f>
        <v>ServiceMAC</v>
      </c>
    </row>
    <row r="44" spans="1:2" hidden="1" x14ac:dyDescent="0.25">
      <c r="A44" t="s">
        <v>56</v>
      </c>
      <c r="B44" s="3" t="str">
        <f>HYPERLINK("#'CSIRSConfig'!A1","CSIRSConfig")</f>
        <v>CSIRSConfig</v>
      </c>
    </row>
    <row r="45" spans="1:2" hidden="1" x14ac:dyDescent="0.25">
      <c r="A45" t="s">
        <v>57</v>
      </c>
      <c r="B45" s="3" t="str">
        <f>HYPERLINK("#'PositionConfig'!A1","PositionConfig")</f>
        <v>PositionConfig</v>
      </c>
    </row>
    <row r="46" spans="1:2" hidden="1" x14ac:dyDescent="0.25">
      <c r="A46" t="s">
        <v>58</v>
      </c>
      <c r="B46" s="3" t="str">
        <f>HYPERLINK("#'PlmnFreqPri'!A1","PlmnFreqPri")</f>
        <v>PlmnFreqPri</v>
      </c>
    </row>
    <row r="47" spans="1:2" hidden="1" x14ac:dyDescent="0.25">
      <c r="A47" t="s">
        <v>59</v>
      </c>
      <c r="B47" s="3" t="str">
        <f>HYPERLINK("#'CarrierAggregatin'!A1","CarrierAggregatin")</f>
        <v>CarrierAggregatin</v>
      </c>
    </row>
    <row r="48" spans="1:2" hidden="1" x14ac:dyDescent="0.25">
      <c r="A48" t="s">
        <v>60</v>
      </c>
      <c r="B48" s="3" t="str">
        <f>HYPERLINK("#'VoLTEConfigCell'!A1","VoLTEConfigCell")</f>
        <v>VoLTEConfigCell</v>
      </c>
    </row>
    <row r="49" spans="1:2" hidden="1" x14ac:dyDescent="0.25">
      <c r="A49" t="s">
        <v>61</v>
      </c>
      <c r="B49" s="3" t="str">
        <f>HYPERLINK("#'LoadMNGCell'!A1","LoadMNGCell")</f>
        <v>LoadMNGCell</v>
      </c>
    </row>
    <row r="50" spans="1:2" hidden="1" x14ac:dyDescent="0.25">
      <c r="A50" t="s">
        <v>62</v>
      </c>
      <c r="B50" s="3" t="str">
        <f>HYPERLINK("#'LoadControlCell'!A1","LoadControlCell")</f>
        <v>LoadControlCell</v>
      </c>
    </row>
    <row r="51" spans="1:2" hidden="1" x14ac:dyDescent="0.25">
      <c r="A51" t="s">
        <v>63</v>
      </c>
      <c r="B51" s="3" t="str">
        <f>HYPERLINK("#'SCSelfOrgAlg'!A1","SCSelfOrgAlg")</f>
        <v>SCSelfOrgAlg</v>
      </c>
    </row>
    <row r="52" spans="1:2" hidden="1" x14ac:dyDescent="0.25">
      <c r="A52" t="s">
        <v>64</v>
      </c>
      <c r="B52" s="3" t="str">
        <f>HYPERLINK("#'LimitAMBRConfig'!A1","LimitAMBRConfig")</f>
        <v>LimitAMBRConfig</v>
      </c>
    </row>
    <row r="53" spans="1:2" hidden="1" x14ac:dyDescent="0.25">
      <c r="A53" t="s">
        <v>65</v>
      </c>
      <c r="B53" s="3" t="str">
        <f>HYPERLINK("#'VoLTELoad'!A1","VoLTELoad")</f>
        <v>VoLTELoad</v>
      </c>
    </row>
    <row r="54" spans="1:2" hidden="1" x14ac:dyDescent="0.25">
      <c r="A54" t="s">
        <v>66</v>
      </c>
      <c r="B54" s="3" t="str">
        <f>HYPERLINK("#'CellQoS'!A1","CellQoS")</f>
        <v>CellQoS</v>
      </c>
    </row>
    <row r="55" spans="1:2" hidden="1" x14ac:dyDescent="0.25">
      <c r="A55" t="s">
        <v>67</v>
      </c>
      <c r="B55" s="3" t="str">
        <f>HYPERLINK("#'SceneConfig'!A1","SceneConfig")</f>
        <v>SceneConfig</v>
      </c>
    </row>
    <row r="56" spans="1:2" hidden="1" x14ac:dyDescent="0.25">
      <c r="A56" t="s">
        <v>68</v>
      </c>
      <c r="B56" s="3" t="str">
        <f>HYPERLINK("#'LaaDfsPara'!A1","LaaDfsPara")</f>
        <v>LaaDfsPara</v>
      </c>
    </row>
    <row r="57" spans="1:2" hidden="1" x14ac:dyDescent="0.25">
      <c r="A57" t="s">
        <v>69</v>
      </c>
      <c r="B57" s="3" t="str">
        <f>HYPERLINK("#'MRFreqCfg'!A1","MRFreqCfg")</f>
        <v>MRFreqCfg</v>
      </c>
    </row>
    <row r="58" spans="1:2" hidden="1" x14ac:dyDescent="0.25">
      <c r="A58" t="s">
        <v>70</v>
      </c>
      <c r="B58" s="3" t="str">
        <f>HYPERLINK("#'WLANOffloadPara'!A1","WLANOffloadPara")</f>
        <v>WLANOffloadPara</v>
      </c>
    </row>
    <row r="59" spans="1:2" hidden="1" x14ac:dyDescent="0.25">
      <c r="A59" t="s">
        <v>71</v>
      </c>
      <c r="B59" s="3" t="str">
        <f>HYPERLINK("#'SIBSchedulingConfigFDD'!A1","SIBSchedulingConfigFDD")</f>
        <v>SIBSchedulingConfigFDD</v>
      </c>
    </row>
    <row r="60" spans="1:2" hidden="1" x14ac:dyDescent="0.25">
      <c r="A60" t="s">
        <v>72</v>
      </c>
      <c r="B60" s="3" t="str">
        <f>HYPERLINK("#'TdlBFwgt'!A1","TdlBFwgt")</f>
        <v>TdlBFwgt</v>
      </c>
    </row>
    <row r="61" spans="1:2" hidden="1" x14ac:dyDescent="0.25">
      <c r="A61" t="s">
        <v>73</v>
      </c>
      <c r="B61" s="3" t="str">
        <f>HYPERLINK("#'SpeedLimitQCI'!A1","SpeedLimitQCI")</f>
        <v>SpeedLimitQCI</v>
      </c>
    </row>
    <row r="62" spans="1:2" hidden="1" x14ac:dyDescent="0.25">
      <c r="A62" t="s">
        <v>74</v>
      </c>
      <c r="B62" s="3" t="str">
        <f>HYPERLINK("#'LaaPara'!A1","LaaPara")</f>
        <v>LaaPara</v>
      </c>
    </row>
    <row r="63" spans="1:2" hidden="1" x14ac:dyDescent="0.25">
      <c r="A63" t="s">
        <v>75</v>
      </c>
      <c r="B63" s="3" t="str">
        <f>HYPERLINK("#'EMTCCellCfg'!A1","EMTCCellCfg")</f>
        <v>EMTCCellCfg</v>
      </c>
    </row>
    <row r="64" spans="1:2" hidden="1" x14ac:dyDescent="0.25">
      <c r="A64" t="s">
        <v>76</v>
      </c>
      <c r="B64" s="3" t="str">
        <f>HYPERLINK("#'EMTCPrach'!A1","EMTCPrach")</f>
        <v>EMTCPrach</v>
      </c>
    </row>
    <row r="65" spans="1:2" hidden="1" x14ac:dyDescent="0.25">
      <c r="A65" t="s">
        <v>77</v>
      </c>
      <c r="B65" s="3" t="str">
        <f>HYPERLINK("#'EMTCPhyCH'!A1","EMTCPhyCH")</f>
        <v>EMTCPhyCH</v>
      </c>
    </row>
    <row r="66" spans="1:2" hidden="1" x14ac:dyDescent="0.25">
      <c r="A66" t="s">
        <v>78</v>
      </c>
      <c r="B66" s="3" t="str">
        <f>HYPERLINK("#'EMTCSISche'!A1","EMTCSISche")</f>
        <v>EMTCSISche</v>
      </c>
    </row>
    <row r="67" spans="1:2" hidden="1" x14ac:dyDescent="0.25">
      <c r="A67" t="s">
        <v>79</v>
      </c>
      <c r="B67" s="3" t="str">
        <f>HYPERLINK("#'EMTCSICfg'!A1","EMTCSICfg")</f>
        <v>EMTCSICfg</v>
      </c>
    </row>
    <row r="68" spans="1:2" hidden="1" x14ac:dyDescent="0.25">
      <c r="A68" t="s">
        <v>80</v>
      </c>
      <c r="B68" s="3" t="str">
        <f>HYPERLINK("#'EMTCPaging'!A1","EMTCPaging")</f>
        <v>EMTCPaging</v>
      </c>
    </row>
    <row r="69" spans="1:2" hidden="1" x14ac:dyDescent="0.25">
      <c r="A69" t="s">
        <v>81</v>
      </c>
      <c r="B69" s="3" t="str">
        <f>HYPERLINK("#'EMTCSrvMac'!A1","EMTCSrvMac")</f>
        <v>EMTCSrvMac</v>
      </c>
    </row>
    <row r="70" spans="1:2" hidden="1" x14ac:dyDescent="0.25">
      <c r="A70" t="s">
        <v>82</v>
      </c>
      <c r="B70" s="3" t="str">
        <f>HYPERLINK("#'EMTCEABPara'!A1","EMTCEABPara")</f>
        <v>EMTCEABPara</v>
      </c>
    </row>
    <row r="71" spans="1:2" hidden="1" x14ac:dyDescent="0.25">
      <c r="A71" t="s">
        <v>83</v>
      </c>
      <c r="B71" s="3" t="str">
        <f>HYPERLINK("#'EMTCHopCfg'!A1","EMTCHopCfg")</f>
        <v>EMTCHopCfg</v>
      </c>
    </row>
    <row r="72" spans="1:2" hidden="1" x14ac:dyDescent="0.25">
      <c r="A72" t="s">
        <v>84</v>
      </c>
      <c r="B72" s="3" t="str">
        <f>HYPERLINK("#'EMTCUECnst'!A1","EMTCUECnst")</f>
        <v>EMTCUECnst</v>
      </c>
    </row>
    <row r="73" spans="1:2" hidden="1" x14ac:dyDescent="0.25">
      <c r="A73" t="s">
        <v>85</v>
      </c>
      <c r="B73" s="3" t="str">
        <f>HYPERLINK("#'EMTCCelSel'!A1","EMTCCelSel")</f>
        <v>EMTCCelSel</v>
      </c>
    </row>
    <row r="74" spans="1:2" hidden="1" x14ac:dyDescent="0.25">
      <c r="A74" t="s">
        <v>86</v>
      </c>
      <c r="B74" s="3" t="str">
        <f>HYPERLINK("#'EMTCCELeAlg'!A1","EMTCCELeAlg")</f>
        <v>EMTCCELeAlg</v>
      </c>
    </row>
    <row r="75" spans="1:2" hidden="1" x14ac:dyDescent="0.25">
      <c r="A75" t="s">
        <v>87</v>
      </c>
      <c r="B75" s="3" t="str">
        <f>HYPERLINK("#'CellAlarm'!A1","CellAlarm")</f>
        <v>CellAlarm</v>
      </c>
    </row>
    <row r="76" spans="1:2" hidden="1" x14ac:dyDescent="0.25">
      <c r="A76" t="s">
        <v>88</v>
      </c>
      <c r="B76" s="3" t="str">
        <f>HYPERLINK("#'EMTCCellMeas'!A1","EMTCCellMeas")</f>
        <v>EMTCCellMeas</v>
      </c>
    </row>
    <row r="77" spans="1:2" hidden="1" x14ac:dyDescent="0.25">
      <c r="A77" t="s">
        <v>89</v>
      </c>
      <c r="B77" s="3" t="str">
        <f>HYPERLINK("#'BandwdhCon'!A1","BandwdhCon")</f>
        <v>BandwdhCon</v>
      </c>
    </row>
    <row r="78" spans="1:2" hidden="1" x14ac:dyDescent="0.25">
      <c r="A78" t="s">
        <v>90</v>
      </c>
      <c r="B78" s="3" t="str">
        <f>HYPERLINK("#'NrNiborRela'!A1","NrNiborRela")</f>
        <v>NrNiborRela</v>
      </c>
    </row>
    <row r="79" spans="1:2" hidden="1" x14ac:dyDescent="0.25">
      <c r="A79" t="s">
        <v>91</v>
      </c>
      <c r="B79" s="3" t="str">
        <f>HYPERLINK("#'TraffTypeCellDlFDD'!A1","TraffTypeCellDlFDD")</f>
        <v>TraffTypeCellDlFDD</v>
      </c>
    </row>
    <row r="80" spans="1:2" hidden="1" x14ac:dyDescent="0.25">
      <c r="A80" t="s">
        <v>92</v>
      </c>
      <c r="B80" s="3" t="str">
        <f>HYPERLINK("#'TraffTypeCellUlFDD'!A1","TraffTypeCellUlFDD")</f>
        <v>TraffTypeCellUlFDD</v>
      </c>
    </row>
    <row r="81" spans="1:2" hidden="1" x14ac:dyDescent="0.25">
      <c r="A81" t="s">
        <v>93</v>
      </c>
      <c r="B81" s="3" t="str">
        <f>HYPERLINK("#'MuMimoCfgDLFDD'!A1","MuMimoCfgDLFDD")</f>
        <v>MuMimoCfgDLFDD</v>
      </c>
    </row>
    <row r="82" spans="1:2" hidden="1" x14ac:dyDescent="0.25">
      <c r="A82" t="s">
        <v>94</v>
      </c>
      <c r="B82" s="3" t="str">
        <f>HYPERLINK("#'MagicRadioFDD'!A1","MagicRadioFDD")</f>
        <v>MagicRadioFDD</v>
      </c>
    </row>
    <row r="83" spans="1:2" hidden="1" x14ac:dyDescent="0.25">
      <c r="A83" t="s">
        <v>95</v>
      </c>
      <c r="B83" s="3" t="str">
        <f>HYPERLINK("#'UtranLBSAptFDD'!A1","UtranLBSAptFDD")</f>
        <v>UtranLBSAptFDD</v>
      </c>
    </row>
    <row r="84" spans="1:2" hidden="1" x14ac:dyDescent="0.25">
      <c r="A84" t="s">
        <v>96</v>
      </c>
      <c r="B84" s="3" t="str">
        <f>HYPERLINK("#'PrePingPongFDD'!A1","PrePingPongFDD")</f>
        <v>PrePingPongFDD</v>
      </c>
    </row>
    <row r="85" spans="1:2" hidden="1" x14ac:dyDescent="0.25">
      <c r="A85" t="s">
        <v>97</v>
      </c>
      <c r="B85" s="3" t="str">
        <f>HYPERLINK("#'EMTCPwrCrUlFDD'!A1","EMTCPwrCrUlFDD")</f>
        <v>EMTCPwrCrUlFDD</v>
      </c>
    </row>
    <row r="86" spans="1:2" hidden="1" x14ac:dyDescent="0.25">
      <c r="A86" t="s">
        <v>98</v>
      </c>
      <c r="B86" s="3" t="str">
        <f>HYPERLINK("#'NRCellReset'!A1","NRCellReset")</f>
        <v>NRCellReset</v>
      </c>
    </row>
    <row r="87" spans="1:2" hidden="1" x14ac:dyDescent="0.25">
      <c r="A87" t="s">
        <v>99</v>
      </c>
      <c r="B87" s="3" t="str">
        <f>HYPERLINK("#'RFFingerPntFDD'!A1","RFFingerPntFDD")</f>
        <v>RFFingerPntFDD</v>
      </c>
    </row>
    <row r="88" spans="1:2" hidden="1" x14ac:dyDescent="0.25">
      <c r="A88" t="s">
        <v>100</v>
      </c>
      <c r="B88" s="3" t="str">
        <f>HYPERLINK("#'SonGAAPCCfgFDD'!A1","SonGAAPCCfgFDD")</f>
        <v>SonGAAPCCfgFDD</v>
      </c>
    </row>
    <row r="89" spans="1:2" hidden="1" x14ac:dyDescent="0.25">
      <c r="A89" t="s">
        <v>101</v>
      </c>
      <c r="B89" s="3" t="str">
        <f>HYPERLINK("#'AAPCWgtValueFDD'!A1","AAPCWgtValueFDD")</f>
        <v>AAPCWgtValueFDD</v>
      </c>
    </row>
    <row r="90" spans="1:2" hidden="1" x14ac:dyDescent="0.25">
      <c r="A90" t="s">
        <v>102</v>
      </c>
      <c r="B90" s="3" t="str">
        <f>HYPERLINK("#'ENDCPolicyFDD'!A1","ENDCPolicyFDD")</f>
        <v>ENDCPolicyFDD</v>
      </c>
    </row>
    <row r="91" spans="1:2" hidden="1" x14ac:dyDescent="0.25">
      <c r="A91" t="s">
        <v>103</v>
      </c>
      <c r="B91" s="3" t="str">
        <f>HYPERLINK("#'ExternalEUtranCellFDD'!A1","ExternalEUtranCellFDD")</f>
        <v>ExternalEUtranCellFDD</v>
      </c>
    </row>
    <row r="92" spans="1:2" hidden="1" x14ac:dyDescent="0.25">
      <c r="A92" t="s">
        <v>104</v>
      </c>
      <c r="B92" s="3" t="str">
        <f>HYPERLINK("#'ExternalEUtranCellTDD'!A1","ExternalEUtranCellTDD")</f>
        <v>ExternalEUtranCellTDD</v>
      </c>
    </row>
    <row r="93" spans="1:2" hidden="1" x14ac:dyDescent="0.25">
      <c r="A93" t="s">
        <v>105</v>
      </c>
      <c r="B93" s="3" t="str">
        <f>HYPERLINK("#'ExternalUtranCellFDD'!A1","ExternalUtranCellFDD")</f>
        <v>ExternalUtranCellFDD</v>
      </c>
    </row>
    <row r="94" spans="1:2" hidden="1" x14ac:dyDescent="0.25">
      <c r="A94" t="s">
        <v>106</v>
      </c>
      <c r="B94" s="3" t="str">
        <f>HYPERLINK("#'ExternalUtranCellTDD'!A1","ExternalUtranCellTDD")</f>
        <v>ExternalUtranCellTDD</v>
      </c>
    </row>
    <row r="95" spans="1:2" hidden="1" x14ac:dyDescent="0.25">
      <c r="A95" t="s">
        <v>107</v>
      </c>
      <c r="B95" s="3" t="str">
        <f>HYPERLINK("#'ExternalGsmCell'!A1","ExternalGsmCell")</f>
        <v>ExternalGsmCell</v>
      </c>
    </row>
    <row r="96" spans="1:2" hidden="1" x14ac:dyDescent="0.25">
      <c r="A96" t="s">
        <v>108</v>
      </c>
      <c r="B96" s="3" t="str">
        <f>HYPERLINK("#'ExternalSector'!A1","ExternalSector")</f>
        <v>ExternalSector</v>
      </c>
    </row>
    <row r="97" spans="1:2" hidden="1" x14ac:dyDescent="0.25">
      <c r="A97" t="s">
        <v>109</v>
      </c>
      <c r="B97" s="3" t="str">
        <f>HYPERLINK("#'UeEUtranMeasurement'!A1","UeEUtranMeasurement")</f>
        <v>UeEUtranMeasurement</v>
      </c>
    </row>
    <row r="98" spans="1:2" hidden="1" x14ac:dyDescent="0.25">
      <c r="A98" t="s">
        <v>110</v>
      </c>
      <c r="B98" s="3" t="str">
        <f>HYPERLINK("#'UeRATMeasurement'!A1","UeRATMeasurement")</f>
        <v>UeRATMeasurement</v>
      </c>
    </row>
    <row r="99" spans="1:2" hidden="1" x14ac:dyDescent="0.25">
      <c r="A99" t="s">
        <v>111</v>
      </c>
      <c r="B99" s="3" t="str">
        <f>HYPERLINK("#'QoSServiceClass'!A1","QoSServiceClass")</f>
        <v>QoSServiceClass</v>
      </c>
    </row>
    <row r="100" spans="1:2" hidden="1" x14ac:dyDescent="0.25">
      <c r="A100" t="s">
        <v>112</v>
      </c>
      <c r="B100" s="3" t="str">
        <f>HYPERLINK("#'QoSDSCPMapping'!A1","QoSDSCPMapping")</f>
        <v>QoSDSCPMapping</v>
      </c>
    </row>
    <row r="101" spans="1:2" hidden="1" x14ac:dyDescent="0.25">
      <c r="A101" t="s">
        <v>113</v>
      </c>
      <c r="B101" s="3" t="str">
        <f>HYPERLINK("#'QoSPBRMapping'!A1","QoSPBRMapping")</f>
        <v>QoSPBRMapping</v>
      </c>
    </row>
    <row r="102" spans="1:2" hidden="1" x14ac:dyDescent="0.25">
      <c r="A102" t="s">
        <v>114</v>
      </c>
      <c r="B102" s="3" t="str">
        <f>HYPERLINK("#'QoSPRIMapping'!A1","QoSPRIMapping")</f>
        <v>QoSPRIMapping</v>
      </c>
    </row>
    <row r="103" spans="1:2" hidden="1" x14ac:dyDescent="0.25">
      <c r="A103" t="s">
        <v>115</v>
      </c>
      <c r="B103" s="3" t="str">
        <f>HYPERLINK("#'SonControl'!A1","SonControl")</f>
        <v>SonControl</v>
      </c>
    </row>
    <row r="104" spans="1:2" hidden="1" x14ac:dyDescent="0.25">
      <c r="A104" t="s">
        <v>116</v>
      </c>
      <c r="B104" s="3" t="str">
        <f>HYPERLINK("#'SonPolicyAnr'!A1","SonPolicyAnr")</f>
        <v>SonPolicyAnr</v>
      </c>
    </row>
    <row r="105" spans="1:2" hidden="1" x14ac:dyDescent="0.25">
      <c r="A105" t="s">
        <v>117</v>
      </c>
      <c r="B105" s="3" t="str">
        <f>HYPERLINK("#'SonPolicyPci'!A1","SonPolicyPci")</f>
        <v>SonPolicyPci</v>
      </c>
    </row>
    <row r="106" spans="1:2" hidden="1" x14ac:dyDescent="0.25">
      <c r="A106" t="s">
        <v>118</v>
      </c>
      <c r="B106" s="3" t="str">
        <f>HYPERLINK("#'SonPolicyMro'!A1","SonPolicyMro")</f>
        <v>SonPolicyMro</v>
      </c>
    </row>
    <row r="107" spans="1:2" hidden="1" x14ac:dyDescent="0.25">
      <c r="A107" t="s">
        <v>119</v>
      </c>
      <c r="B107" s="3" t="str">
        <f>HYPERLINK("#'SonPolicyRo'!A1","SonPolicyRo")</f>
        <v>SonPolicyRo</v>
      </c>
    </row>
    <row r="108" spans="1:2" hidden="1" x14ac:dyDescent="0.25">
      <c r="A108" t="s">
        <v>120</v>
      </c>
      <c r="B108" s="3" t="str">
        <f>HYPERLINK("#'SonPolicyX2'!A1","SonPolicyX2")</f>
        <v>SonPolicyX2</v>
      </c>
    </row>
    <row r="109" spans="1:2" hidden="1" x14ac:dyDescent="0.25">
      <c r="A109" t="s">
        <v>121</v>
      </c>
      <c r="B109" s="3" t="str">
        <f>HYPERLINK("#'SonPolicyCco'!A1","SonPolicyCco")</f>
        <v>SonPolicyCco</v>
      </c>
    </row>
    <row r="110" spans="1:2" hidden="1" x14ac:dyDescent="0.25">
      <c r="A110" t="s">
        <v>122</v>
      </c>
      <c r="B110" s="3" t="str">
        <f>HYPERLINK("#'SuperCellRelation'!A1","SuperCellRelation")</f>
        <v>SuperCellRelation</v>
      </c>
    </row>
    <row r="111" spans="1:2" hidden="1" x14ac:dyDescent="0.25">
      <c r="A111" t="s">
        <v>123</v>
      </c>
      <c r="B111" s="3" t="str">
        <f>HYPERLINK("#'ExpConNtf'!A1","ExpConNtf")</f>
        <v>ExpConNtf</v>
      </c>
    </row>
    <row r="112" spans="1:2" hidden="1" x14ac:dyDescent="0.25">
      <c r="A112" t="s">
        <v>124</v>
      </c>
      <c r="B112" s="3" t="str">
        <f>HYPERLINK("#'CICD'!A1","CICD")</f>
        <v>CICD</v>
      </c>
    </row>
    <row r="113" spans="1:2" hidden="1" x14ac:dyDescent="0.25">
      <c r="A113" t="s">
        <v>125</v>
      </c>
      <c r="B113" s="3" t="str">
        <f>HYPERLINK("#'CICControled'!A1","CICControled")</f>
        <v>CICControled</v>
      </c>
    </row>
    <row r="114" spans="1:2" hidden="1" x14ac:dyDescent="0.25">
      <c r="A114" t="s">
        <v>126</v>
      </c>
      <c r="B114" s="3" t="str">
        <f>HYPERLINK("#'SonSpecShareFDD'!A1","SonSpecShareFDD")</f>
        <v>SonSpecShareFDD</v>
      </c>
    </row>
    <row r="115" spans="1:2" hidden="1" x14ac:dyDescent="0.25">
      <c r="A115" t="s">
        <v>127</v>
      </c>
      <c r="B115" s="3" t="str">
        <f>HYPERLINK("#'ServiceDrx'!A1","ServiceDrx")</f>
        <v>ServiceDrx</v>
      </c>
    </row>
    <row r="116" spans="1:2" hidden="1" x14ac:dyDescent="0.25">
      <c r="A116" t="s">
        <v>128</v>
      </c>
      <c r="B116" s="3" t="str">
        <f>HYPERLINK("#'ControlPlaneTimer'!A1","ControlPlaneTimer")</f>
        <v>ControlPlaneTimer</v>
      </c>
    </row>
    <row r="117" spans="1:2" hidden="1" x14ac:dyDescent="0.25">
      <c r="A117" t="s">
        <v>129</v>
      </c>
      <c r="B117" s="3" t="str">
        <f>HYPERLINK("#'CDMA1xPlanTable'!A1","CDMA1xPlanTable")</f>
        <v>CDMA1xPlanTable</v>
      </c>
    </row>
    <row r="118" spans="1:2" hidden="1" x14ac:dyDescent="0.25">
      <c r="A118" t="s">
        <v>130</v>
      </c>
      <c r="B118" s="3" t="str">
        <f>HYPERLINK("#'SonPolicyEs'!A1","SonPolicyEs")</f>
        <v>SonPolicyEs</v>
      </c>
    </row>
    <row r="119" spans="1:2" hidden="1" x14ac:dyDescent="0.25">
      <c r="A119" t="s">
        <v>131</v>
      </c>
      <c r="B119" s="3" t="str">
        <f>HYPERLINK("#'PubFunctionPara'!A1","PubFunctionPara")</f>
        <v>PubFunctionPara</v>
      </c>
    </row>
    <row r="120" spans="1:2" hidden="1" x14ac:dyDescent="0.25">
      <c r="A120" t="s">
        <v>132</v>
      </c>
      <c r="B120" s="3" t="str">
        <f>HYPERLINK("#'MobileSpeedHO'!A1","MobileSpeedHO")</f>
        <v>MobileSpeedHO</v>
      </c>
    </row>
    <row r="121" spans="1:2" hidden="1" x14ac:dyDescent="0.25">
      <c r="A121" t="s">
        <v>133</v>
      </c>
      <c r="B121" s="3" t="str">
        <f>HYPERLINK("#'CoeNBXCIPLink'!A1","CoeNBXCIPLink")</f>
        <v>CoeNBXCIPLink</v>
      </c>
    </row>
    <row r="122" spans="1:2" hidden="1" x14ac:dyDescent="0.25">
      <c r="A122" t="s">
        <v>134</v>
      </c>
      <c r="B122" s="3" t="str">
        <f>HYPERLINK("#'SonPolicyMlb'!A1","SonPolicyMlb")</f>
        <v>SonPolicyMlb</v>
      </c>
    </row>
    <row r="123" spans="1:2" hidden="1" x14ac:dyDescent="0.25">
      <c r="A123" t="s">
        <v>135</v>
      </c>
      <c r="B123" s="3" t="str">
        <f>HYPERLINK("#'SonPolicySCH'!A1","SonPolicySCH")</f>
        <v>SonPolicySCH</v>
      </c>
    </row>
    <row r="124" spans="1:2" hidden="1" x14ac:dyDescent="0.25">
      <c r="A124" t="s">
        <v>136</v>
      </c>
      <c r="B124" s="3" t="str">
        <f>HYPERLINK("#'SonCS'!A1","SonCS")</f>
        <v>SonCS</v>
      </c>
    </row>
    <row r="125" spans="1:2" hidden="1" x14ac:dyDescent="0.25">
      <c r="A125" t="s">
        <v>137</v>
      </c>
      <c r="B125" s="3" t="str">
        <f>HYPERLINK("#'SonMagicRadio'!A1","SonMagicRadio")</f>
        <v>SonMagicRadio</v>
      </c>
    </row>
    <row r="126" spans="1:2" hidden="1" x14ac:dyDescent="0.25">
      <c r="A126" t="s">
        <v>138</v>
      </c>
      <c r="B126" s="3" t="str">
        <f>HYPERLINK("#'SoneNBPolicy'!A1","SoneNBPolicy")</f>
        <v>SoneNBPolicy</v>
      </c>
    </row>
    <row r="127" spans="1:2" hidden="1" x14ac:dyDescent="0.25">
      <c r="A127" t="s">
        <v>139</v>
      </c>
      <c r="B127" s="3" t="str">
        <f>HYPERLINK("#'ULCOMP'!A1","ULCOMP")</f>
        <v>ULCOMP</v>
      </c>
    </row>
    <row r="128" spans="1:2" hidden="1" x14ac:dyDescent="0.25">
      <c r="A128" t="s">
        <v>140</v>
      </c>
      <c r="B128" s="3" t="str">
        <f>HYPERLINK("#'DLCOMP'!A1","DLCOMP")</f>
        <v>DLCOMP</v>
      </c>
    </row>
    <row r="129" spans="1:2" hidden="1" x14ac:dyDescent="0.25">
      <c r="A129" t="s">
        <v>141</v>
      </c>
      <c r="B129" s="3" t="str">
        <f>HYPERLINK("#'CA'!A1","CA")</f>
        <v>CA</v>
      </c>
    </row>
    <row r="130" spans="1:2" hidden="1" x14ac:dyDescent="0.25">
      <c r="A130" t="s">
        <v>142</v>
      </c>
      <c r="B130" s="3" t="str">
        <f>HYPERLINK("#'MultiPLMNLocSt'!A1","MultiPLMNLocSt")</f>
        <v>MultiPLMNLocSt</v>
      </c>
    </row>
    <row r="131" spans="1:2" hidden="1" x14ac:dyDescent="0.25">
      <c r="A131" t="s">
        <v>143</v>
      </c>
      <c r="B131" s="3" t="str">
        <f>HYPERLINK("#'CSCluster'!A1","CSCluster")</f>
        <v>CSCluster</v>
      </c>
    </row>
    <row r="132" spans="1:2" hidden="1" x14ac:dyDescent="0.25">
      <c r="A132" t="s">
        <v>144</v>
      </c>
      <c r="B132" s="3" t="str">
        <f>HYPERLINK("#'CSParameter'!A1","CSParameter")</f>
        <v>CSParameter</v>
      </c>
    </row>
    <row r="133" spans="1:2" hidden="1" x14ac:dyDescent="0.25">
      <c r="A133" t="s">
        <v>145</v>
      </c>
      <c r="B133" s="3" t="str">
        <f>HYPERLINK("#'CSTransmission'!A1","CSTransmission")</f>
        <v>CSTransmission</v>
      </c>
    </row>
    <row r="134" spans="1:2" hidden="1" x14ac:dyDescent="0.25">
      <c r="A134" t="s">
        <v>146</v>
      </c>
      <c r="B134" s="3" t="str">
        <f>HYPERLINK("#'CSCell'!A1","CSCell")</f>
        <v>CSCell</v>
      </c>
    </row>
    <row r="135" spans="1:2" hidden="1" x14ac:dyDescent="0.25">
      <c r="A135" t="s">
        <v>147</v>
      </c>
      <c r="B135" s="3" t="str">
        <f>HYPERLINK("#'PciSection'!A1","PciSection")</f>
        <v>PciSection</v>
      </c>
    </row>
    <row r="136" spans="1:2" hidden="1" x14ac:dyDescent="0.25">
      <c r="A136" t="s">
        <v>148</v>
      </c>
      <c r="B136" s="3" t="str">
        <f>HYPERLINK("#'CellMeasGroup'!A1","CellMeasGroup")</f>
        <v>CellMeasGroup</v>
      </c>
    </row>
    <row r="137" spans="1:2" hidden="1" x14ac:dyDescent="0.25">
      <c r="A137" t="s">
        <v>149</v>
      </c>
      <c r="B137" s="3" t="str">
        <f>HYPERLINK("#'COMP'!A1","COMP")</f>
        <v>COMP</v>
      </c>
    </row>
    <row r="138" spans="1:2" hidden="1" x14ac:dyDescent="0.25">
      <c r="A138" t="s">
        <v>150</v>
      </c>
      <c r="B138" s="3" t="str">
        <f>HYPERLINK("#'PDCP'!A1","PDCP")</f>
        <v>PDCP</v>
      </c>
    </row>
    <row r="139" spans="1:2" hidden="1" x14ac:dyDescent="0.25">
      <c r="A139" t="s">
        <v>151</v>
      </c>
      <c r="B139" s="3" t="str">
        <f>HYPERLINK("#'SCAConfig'!A1","SCAConfig")</f>
        <v>SCAConfig</v>
      </c>
    </row>
    <row r="140" spans="1:2" hidden="1" x14ac:dyDescent="0.25">
      <c r="A140" t="s">
        <v>152</v>
      </c>
      <c r="B140" s="3" t="str">
        <f>HYPERLINK("#'ENBServicePrior'!A1","ENBServicePrior")</f>
        <v>ENBServicePrior</v>
      </c>
    </row>
    <row r="141" spans="1:2" hidden="1" x14ac:dyDescent="0.25">
      <c r="A141" t="s">
        <v>153</v>
      </c>
      <c r="B141" s="3" t="str">
        <f>HYPERLINK("#'SPSConfig'!A1","SPSConfig")</f>
        <v>SPSConfig</v>
      </c>
    </row>
    <row r="142" spans="1:2" hidden="1" x14ac:dyDescent="0.25">
      <c r="A142" t="s">
        <v>154</v>
      </c>
      <c r="B142" s="3" t="str">
        <f>HYPERLINK("#'AdjacentEutranFreqLTE'!A1","AdjacentEutranFreqLTE")</f>
        <v>AdjacentEutranFreqLTE</v>
      </c>
    </row>
    <row r="143" spans="1:2" hidden="1" x14ac:dyDescent="0.25">
      <c r="A143" t="s">
        <v>155</v>
      </c>
      <c r="B143" s="3" t="str">
        <f>HYPERLINK("#'AdjacentGSMFreq'!A1","AdjacentGSMFreq")</f>
        <v>AdjacentGSMFreq</v>
      </c>
    </row>
    <row r="144" spans="1:2" hidden="1" x14ac:dyDescent="0.25">
      <c r="A144" t="s">
        <v>156</v>
      </c>
      <c r="B144" s="3" t="str">
        <f>HYPERLINK("#'AdjacentUtranFreqTDD'!A1","AdjacentUtranFreqTDD")</f>
        <v>AdjacentUtranFreqTDD</v>
      </c>
    </row>
    <row r="145" spans="1:2" hidden="1" x14ac:dyDescent="0.25">
      <c r="A145" t="s">
        <v>157</v>
      </c>
      <c r="B145" s="3" t="str">
        <f>HYPERLINK("#'AdjacentUtranFreqFDD'!A1","AdjacentUtranFreqFDD")</f>
        <v>AdjacentUtranFreqFDD</v>
      </c>
    </row>
    <row r="146" spans="1:2" hidden="1" x14ac:dyDescent="0.25">
      <c r="A146" t="s">
        <v>158</v>
      </c>
      <c r="B146" s="3" t="str">
        <f>HYPERLINK("#'AdjacentCDMAFreq'!A1","AdjacentCDMAFreq")</f>
        <v>AdjacentCDMAFreq</v>
      </c>
    </row>
    <row r="147" spans="1:2" hidden="1" x14ac:dyDescent="0.25">
      <c r="A147" t="s">
        <v>159</v>
      </c>
      <c r="B147" s="3" t="str">
        <f>HYPERLINK("#'IdleMobilityProfile'!A1","IdleMobilityProfile")</f>
        <v>IdleMobilityProfile</v>
      </c>
    </row>
    <row r="148" spans="1:2" hidden="1" x14ac:dyDescent="0.25">
      <c r="A148" t="s">
        <v>160</v>
      </c>
      <c r="B148" s="3" t="str">
        <f>HYPERLINK("#'PCIRange'!A1","PCIRange")</f>
        <v>PCIRange</v>
      </c>
    </row>
    <row r="149" spans="1:2" hidden="1" x14ac:dyDescent="0.25">
      <c r="A149" t="s">
        <v>161</v>
      </c>
      <c r="B149" s="3" t="str">
        <f>HYPERLINK("#'CSSAp'!A1","CSSAp")</f>
        <v>CSSAp</v>
      </c>
    </row>
    <row r="150" spans="1:2" hidden="1" x14ac:dyDescent="0.25">
      <c r="A150" t="s">
        <v>162</v>
      </c>
      <c r="B150" s="3" t="str">
        <f>HYPERLINK("#'VoLTEConfig'!A1","VoLTEConfig")</f>
        <v>VoLTEConfig</v>
      </c>
    </row>
    <row r="151" spans="1:2" hidden="1" x14ac:dyDescent="0.25">
      <c r="A151" t="s">
        <v>163</v>
      </c>
      <c r="B151" s="3" t="str">
        <f>HYPERLINK("#'ENodeBGloMBMS'!A1","ENodeBGloMBMS")</f>
        <v>ENodeBGloMBMS</v>
      </c>
    </row>
    <row r="152" spans="1:2" hidden="1" x14ac:dyDescent="0.25">
      <c r="A152" t="s">
        <v>164</v>
      </c>
      <c r="B152" s="3" t="str">
        <f>HYPERLINK("#'SignalProcSTG'!A1","SignalProcSTG")</f>
        <v>SignalProcSTG</v>
      </c>
    </row>
    <row r="153" spans="1:2" hidden="1" x14ac:dyDescent="0.25">
      <c r="A153" t="s">
        <v>165</v>
      </c>
      <c r="B153" s="3" t="str">
        <f>HYPERLINK("#'M2Ap'!A1","M2Ap")</f>
        <v>M2Ap</v>
      </c>
    </row>
    <row r="154" spans="1:2" hidden="1" x14ac:dyDescent="0.25">
      <c r="A154" t="s">
        <v>166</v>
      </c>
      <c r="B154" s="3" t="str">
        <f>HYPERLINK("#'CSFBProfile'!A1","CSFBProfile")</f>
        <v>CSFBProfile</v>
      </c>
    </row>
    <row r="155" spans="1:2" hidden="1" x14ac:dyDescent="0.25">
      <c r="A155" t="s">
        <v>167</v>
      </c>
      <c r="B155" s="3" t="str">
        <f>HYPERLINK("#'PSHOProfile'!A1","PSHOProfile")</f>
        <v>PSHOProfile</v>
      </c>
    </row>
    <row r="156" spans="1:2" hidden="1" x14ac:dyDescent="0.25">
      <c r="A156" t="s">
        <v>168</v>
      </c>
      <c r="B156" s="3" t="str">
        <f>HYPERLINK("#'SRVCCProfile'!A1","SRVCCProfile")</f>
        <v>SRVCCProfile</v>
      </c>
    </row>
    <row r="157" spans="1:2" hidden="1" x14ac:dyDescent="0.25">
      <c r="A157" t="s">
        <v>169</v>
      </c>
      <c r="B157" s="3" t="str">
        <f>HYPERLINK("#'REDPProfile'!A1","REDPProfile")</f>
        <v>REDPProfile</v>
      </c>
    </row>
    <row r="158" spans="1:2" hidden="1" x14ac:dyDescent="0.25">
      <c r="A158" t="s">
        <v>170</v>
      </c>
      <c r="B158" s="3" t="str">
        <f>HYPERLINK("#'UpLinkDataCompression'!A1","UpLinkDataCompression")</f>
        <v>UpLinkDataCompression</v>
      </c>
    </row>
    <row r="159" spans="1:2" hidden="1" x14ac:dyDescent="0.25">
      <c r="A159" t="s">
        <v>171</v>
      </c>
      <c r="B159" s="3" t="str">
        <f>HYPERLINK("#'QcellPosition'!A1","QcellPosition")</f>
        <v>QcellPosition</v>
      </c>
    </row>
    <row r="160" spans="1:2" hidden="1" x14ac:dyDescent="0.25">
      <c r="A160" t="s">
        <v>172</v>
      </c>
      <c r="B160" s="3" t="str">
        <f>HYPERLINK("#'CAPCellFeqPri'!A1","CAPCellFeqPri")</f>
        <v>CAPCellFeqPri</v>
      </c>
    </row>
    <row r="161" spans="1:2" hidden="1" x14ac:dyDescent="0.25">
      <c r="A161" t="s">
        <v>173</v>
      </c>
      <c r="B161" s="3" t="str">
        <f>HYPERLINK("#'CaProfileList'!A1","CaProfileList")</f>
        <v>CaProfileList</v>
      </c>
    </row>
    <row r="162" spans="1:2" hidden="1" x14ac:dyDescent="0.25">
      <c r="A162" t="s">
        <v>174</v>
      </c>
      <c r="B162" s="3" t="str">
        <f>HYPERLINK("#'LBProfile'!A1","LBProfile")</f>
        <v>LBProfile</v>
      </c>
    </row>
    <row r="163" spans="1:2" hidden="1" x14ac:dyDescent="0.25">
      <c r="A163" t="s">
        <v>175</v>
      </c>
      <c r="B163" s="3" t="str">
        <f>HYPERLINK("#'PerQCIMeasure'!A1","PerQCIMeasure")</f>
        <v>PerQCIMeasure</v>
      </c>
    </row>
    <row r="164" spans="1:2" hidden="1" x14ac:dyDescent="0.25">
      <c r="A164" t="s">
        <v>176</v>
      </c>
      <c r="B164" s="3" t="str">
        <f>HYPERLINK("#'CASCellFeqPri'!A1","CASCellFeqPri")</f>
        <v>CASCellFeqPri</v>
      </c>
    </row>
    <row r="165" spans="1:2" hidden="1" x14ac:dyDescent="0.25">
      <c r="A165" t="s">
        <v>177</v>
      </c>
      <c r="B165" s="3" t="str">
        <f>HYPERLINK("#'EABParaConfig'!A1","EABParaConfig")</f>
        <v>EABParaConfig</v>
      </c>
    </row>
    <row r="166" spans="1:2" hidden="1" x14ac:dyDescent="0.25">
      <c r="A166" t="s">
        <v>178</v>
      </c>
      <c r="B166" s="3" t="str">
        <f>HYPERLINK("#'SCSelfOrgResConfig'!A1","SCSelfOrgResConfig")</f>
        <v>SCSelfOrgResConfig</v>
      </c>
    </row>
    <row r="167" spans="1:2" hidden="1" x14ac:dyDescent="0.25">
      <c r="A167" t="s">
        <v>179</v>
      </c>
      <c r="B167" s="3" t="str">
        <f>HYPERLINK("#'PerQCIStrategy'!A1","PerQCIStrategy")</f>
        <v>PerQCIStrategy</v>
      </c>
    </row>
    <row r="168" spans="1:2" hidden="1" x14ac:dyDescent="0.25">
      <c r="A168" t="s">
        <v>180</v>
      </c>
      <c r="B168" s="3" t="str">
        <f>HYPERLINK("#'SuperCellParameter'!A1","SuperCellParameter")</f>
        <v>SuperCellParameter</v>
      </c>
    </row>
    <row r="169" spans="1:2" hidden="1" x14ac:dyDescent="0.25">
      <c r="A169" t="s">
        <v>181</v>
      </c>
      <c r="B169" s="3" t="str">
        <f>HYPERLINK("#'SctpPlmn'!A1","SctpPlmn")</f>
        <v>SctpPlmn</v>
      </c>
    </row>
    <row r="170" spans="1:2" hidden="1" x14ac:dyDescent="0.25">
      <c r="A170" t="s">
        <v>182</v>
      </c>
      <c r="B170" s="3" t="str">
        <f>HYPERLINK("#'BandwidthConfigPara'!A1","BandwidthConfigPara")</f>
        <v>BandwidthConfigPara</v>
      </c>
    </row>
    <row r="171" spans="1:2" hidden="1" x14ac:dyDescent="0.25">
      <c r="A171" t="s">
        <v>183</v>
      </c>
      <c r="B171" s="3" t="str">
        <f>HYPERLINK("#'XwAp'!A1","XwAp")</f>
        <v>XwAp</v>
      </c>
    </row>
    <row r="172" spans="1:2" hidden="1" x14ac:dyDescent="0.25">
      <c r="A172" t="s">
        <v>184</v>
      </c>
      <c r="B172" s="3" t="str">
        <f>HYPERLINK("#'UDCLoadControlPara'!A1","UDCLoadControlPara")</f>
        <v>UDCLoadControlPara</v>
      </c>
    </row>
    <row r="173" spans="1:2" hidden="1" x14ac:dyDescent="0.25">
      <c r="A173" t="s">
        <v>185</v>
      </c>
      <c r="B173" s="3" t="str">
        <f>HYPERLINK("#'UplinkMultiUserMIMO'!A1","UplinkMultiUserMIMO")</f>
        <v>UplinkMultiUserMIMO</v>
      </c>
    </row>
    <row r="174" spans="1:2" hidden="1" x14ac:dyDescent="0.25">
      <c r="A174" t="s">
        <v>186</v>
      </c>
      <c r="B174" s="3" t="str">
        <f>HYPERLINK("#'EMTCSrvDrx'!A1","EMTCSrvDrx")</f>
        <v>EMTCSrvDrx</v>
      </c>
    </row>
    <row r="175" spans="1:2" hidden="1" x14ac:dyDescent="0.25">
      <c r="A175" t="s">
        <v>187</v>
      </c>
      <c r="B175" s="3" t="str">
        <f>HYPERLINK("#'RLCPara'!A1","RLCPara")</f>
        <v>RLCPara</v>
      </c>
    </row>
    <row r="176" spans="1:2" hidden="1" x14ac:dyDescent="0.25">
      <c r="A176" t="s">
        <v>188</v>
      </c>
      <c r="B176" s="3" t="str">
        <f>HYPERLINK("#'EMTCGlobalFDD'!A1","EMTCGlobalFDD")</f>
        <v>EMTCGlobalFDD</v>
      </c>
    </row>
    <row r="177" spans="1:2" hidden="1" x14ac:dyDescent="0.25">
      <c r="A177" t="s">
        <v>189</v>
      </c>
      <c r="B177" s="3" t="str">
        <f>HYPERLINK("#'IBBUEUtranCellFDD'!A1","IBBUEUtranCellFDD")</f>
        <v>IBBUEUtranCellFDD</v>
      </c>
    </row>
    <row r="178" spans="1:2" hidden="1" x14ac:dyDescent="0.25">
      <c r="A178" t="s">
        <v>190</v>
      </c>
      <c r="B178" s="3" t="str">
        <f>HYPERLINK("#'SmartNetDist'!A1","SmartNetDist")</f>
        <v>SmartNetDist</v>
      </c>
    </row>
    <row r="179" spans="1:2" hidden="1" x14ac:dyDescent="0.25">
      <c r="A179" t="s">
        <v>191</v>
      </c>
      <c r="B179" s="3" t="str">
        <f>HYPERLINK("#'OperatorSpecificSPID'!A1","OperatorSpecificSPID")</f>
        <v>OperatorSpecificSPID</v>
      </c>
    </row>
    <row r="180" spans="1:2" hidden="1" x14ac:dyDescent="0.25">
      <c r="A180" t="s">
        <v>192</v>
      </c>
      <c r="B180" s="3" t="str">
        <f>HYPERLINK("#'ToolFgiConfigMap'!A1","ToolFgiConfigMap")</f>
        <v>ToolFgiConfigMap</v>
      </c>
    </row>
    <row r="181" spans="1:2" hidden="1" x14ac:dyDescent="0.25">
      <c r="A181" t="s">
        <v>193</v>
      </c>
      <c r="B181" s="3" t="str">
        <f>HYPERLINK("#'ExternalNrCell'!A1","ExternalNrCell")</f>
        <v>ExternalNrCell</v>
      </c>
    </row>
    <row r="182" spans="1:2" hidden="1" x14ac:dyDescent="0.25">
      <c r="A182" t="s">
        <v>194</v>
      </c>
      <c r="B182" s="3" t="str">
        <f>HYPERLINK("#'XpAp'!A1","XpAp")</f>
        <v>XpAp</v>
      </c>
    </row>
    <row r="183" spans="1:2" hidden="1" x14ac:dyDescent="0.25">
      <c r="A183" t="s">
        <v>195</v>
      </c>
      <c r="B183" s="3" t="str">
        <f>HYPERLINK("#'ExternalNrCellFDD'!A1","ExternalNrCellFDD")</f>
        <v>ExternalNrCellFDD</v>
      </c>
    </row>
    <row r="184" spans="1:2" hidden="1" x14ac:dyDescent="0.25">
      <c r="A184" t="s">
        <v>196</v>
      </c>
      <c r="B184" s="3" t="str">
        <f>HYPERLINK("#'DualConnectionBear'!A1","DualConnectionBear")</f>
        <v>DualConnectionBear</v>
      </c>
    </row>
    <row r="185" spans="1:2" hidden="1" x14ac:dyDescent="0.25">
      <c r="A185" t="s">
        <v>197</v>
      </c>
      <c r="B185" s="3" t="str">
        <f>HYPERLINK("#'GlobalVolteFDD'!A1","GlobalVolteFDD")</f>
        <v>GlobalVolteFDD</v>
      </c>
    </row>
    <row r="186" spans="1:2" hidden="1" x14ac:dyDescent="0.25">
      <c r="A186" t="s">
        <v>198</v>
      </c>
      <c r="B186" s="3" t="str">
        <f>HYPERLINK("#'HoProfIMEISVFDD'!A1","HoProfIMEISVFDD")</f>
        <v>HoProfIMEISVFDD</v>
      </c>
    </row>
    <row r="187" spans="1:2" hidden="1" x14ac:dyDescent="0.25">
      <c r="A187" t="s">
        <v>199</v>
      </c>
      <c r="B187" s="3" t="str">
        <f>HYPERLINK("#'CAProfIMEISVFDD'!A1","CAProfIMEISVFDD")</f>
        <v>CAProfIMEISVFDD</v>
      </c>
    </row>
    <row r="188" spans="1:2" hidden="1" x14ac:dyDescent="0.25">
      <c r="A188" t="s">
        <v>200</v>
      </c>
      <c r="B188" s="3" t="str">
        <f>HYPERLINK("#'DRXProfIMEISVFDD'!A1","DRXProfIMEISVFDD")</f>
        <v>DRXProfIMEISVFDD</v>
      </c>
    </row>
    <row r="189" spans="1:2" hidden="1" x14ac:dyDescent="0.25">
      <c r="A189" t="s">
        <v>201</v>
      </c>
      <c r="B189" s="3" t="str">
        <f>HYPERLINK("#'SratgMapiIMEISVFDD'!A1","SratgMapiIMEISVFDD")</f>
        <v>SratgMapiIMEISVFDD</v>
      </c>
    </row>
    <row r="190" spans="1:2" hidden="1" x14ac:dyDescent="0.25">
      <c r="A190" t="s">
        <v>202</v>
      </c>
      <c r="B190" s="3" t="str">
        <f>HYPERLINK("#'ENDCX2Ap'!A1","ENDCX2Ap")</f>
        <v>ENDCX2Ap</v>
      </c>
    </row>
    <row r="191" spans="1:2" hidden="1" x14ac:dyDescent="0.25">
      <c r="A191" t="s">
        <v>203</v>
      </c>
      <c r="B191" s="3" t="str">
        <f>HYPERLINK("#'PerQCIA1A2MEAFDD'!A1","PerQCIA1A2MEAFDD")</f>
        <v>PerQCIA1A2MEAFDD</v>
      </c>
    </row>
    <row r="192" spans="1:2" hidden="1" x14ac:dyDescent="0.25">
      <c r="A192" t="s">
        <v>204</v>
      </c>
      <c r="B192" s="3" t="str">
        <f>HYPERLINK("#'UserCAREA4ENBFDD'!A1","UserCAREA4ENBFDD")</f>
        <v>UserCAREA4ENBFDD</v>
      </c>
    </row>
    <row r="193" spans="1:2" hidden="1" x14ac:dyDescent="0.25">
      <c r="A193" t="s">
        <v>205</v>
      </c>
      <c r="B193" s="3" t="str">
        <f>HYPERLINK("#'TCPOptimiseFDD'!A1","TCPOptimiseFDD")</f>
        <v>TCPOptimiseFDD</v>
      </c>
    </row>
    <row r="194" spans="1:2" hidden="1" x14ac:dyDescent="0.25">
      <c r="A194" t="s">
        <v>206</v>
      </c>
      <c r="B194" s="3" t="str">
        <f>HYPERLINK("#'BasebandLogCfg'!A1","BasebandLogCfg")</f>
        <v>BasebandLogCfg</v>
      </c>
    </row>
    <row r="195" spans="1:2" hidden="1" x14ac:dyDescent="0.25">
      <c r="A195" t="s">
        <v>207</v>
      </c>
      <c r="B195" s="3" t="str">
        <f>HYPERLINK("#'PGBRProfileFDD'!A1","PGBRProfileFDD")</f>
        <v>PGBRProfileFDD</v>
      </c>
    </row>
    <row r="196" spans="1:2" hidden="1" x14ac:dyDescent="0.25">
      <c r="A196" t="s">
        <v>208</v>
      </c>
      <c r="B196" s="3" t="str">
        <f>HYPERLINK("#'MECSAp'!A1","MECSAp")</f>
        <v>MECSAp</v>
      </c>
    </row>
    <row r="197" spans="1:2" hidden="1" x14ac:dyDescent="0.25">
      <c r="A197" t="s">
        <v>209</v>
      </c>
      <c r="B197" s="3" t="str">
        <f>HYPERLINK("#'XtAp'!A1","XtAp")</f>
        <v>XtAp</v>
      </c>
    </row>
    <row r="198" spans="1:2" hidden="1" x14ac:dyDescent="0.25">
      <c r="A198" t="s">
        <v>210</v>
      </c>
      <c r="B198" s="3" t="str">
        <f>HYPERLINK("#'NBRBlackLstFDD'!A1","NBRBlackLstFDD")</f>
        <v>NBRBlackLstFDD</v>
      </c>
    </row>
    <row r="199" spans="1:2" hidden="1" x14ac:dyDescent="0.25">
      <c r="A199" t="s">
        <v>211</v>
      </c>
      <c r="B199" s="3" t="str">
        <f>HYPERLINK("#'ENDCFlowCtlFDD'!A1","ENDCFlowCtlFDD")</f>
        <v>ENDCFlowCtlFDD</v>
      </c>
    </row>
  </sheetData>
  <autoFilter ref="A1:B199">
    <filterColumn colId="1">
      <filters>
        <filter val="PowerControlUL"/>
      </filters>
    </filterColumn>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9" tint="-0.249977111117893"/>
  </sheetPr>
  <dimension ref="A1:FR9"/>
  <sheetViews>
    <sheetView zoomScale="90" zoomScaleNormal="90" workbookViewId="0">
      <pane xSplit="8" ySplit="5" topLeftCell="I6" activePane="bottomRight" state="frozen"/>
      <selection pane="topRight" activeCell="J1" sqref="J1"/>
      <selection pane="bottomLeft" activeCell="A8" sqref="A8"/>
      <selection pane="bottomRight" activeCell="BR1" sqref="BR1"/>
    </sheetView>
  </sheetViews>
  <sheetFormatPr defaultColWidth="9" defaultRowHeight="15" x14ac:dyDescent="0.25"/>
  <cols>
    <col min="1" max="1" width="17.42578125" style="19" customWidth="1"/>
    <col min="2" max="2" width="66.28515625" style="19" customWidth="1"/>
    <col min="3" max="3" width="10.5703125" style="19" customWidth="1"/>
    <col min="4" max="4" width="7.42578125" style="19" customWidth="1"/>
    <col min="5" max="5" width="13.140625" style="19" customWidth="1"/>
    <col min="6" max="6" width="13" style="19" customWidth="1"/>
    <col min="7" max="7" width="9.7109375" style="19" customWidth="1"/>
    <col min="8" max="8" width="26.140625" style="19" customWidth="1"/>
    <col min="9" max="14" width="20" style="19" customWidth="1"/>
    <col min="15" max="15" width="20" style="37" customWidth="1"/>
    <col min="16" max="34" width="20" style="19" customWidth="1"/>
    <col min="35" max="35" width="20" style="37" customWidth="1"/>
    <col min="36" max="51" width="20" style="19" customWidth="1"/>
    <col min="52" max="52" width="20" style="34" customWidth="1"/>
    <col min="53" max="53" width="20" style="19" customWidth="1"/>
    <col min="54" max="54" width="20" style="58" customWidth="1"/>
    <col min="55" max="76" width="20" style="19" customWidth="1"/>
    <col min="77" max="77" width="26.28515625" style="109" customWidth="1"/>
    <col min="78" max="174" width="20" style="19" customWidth="1"/>
    <col min="175" max="16384" width="9" style="19"/>
  </cols>
  <sheetData>
    <row r="1" spans="1:174" s="62" customFormat="1" ht="27.95" customHeight="1" x14ac:dyDescent="0.25">
      <c r="A1" s="77" t="s">
        <v>212</v>
      </c>
      <c r="B1" s="77" t="s">
        <v>213</v>
      </c>
      <c r="C1" s="77" t="s">
        <v>214</v>
      </c>
      <c r="D1" s="77" t="s">
        <v>215</v>
      </c>
      <c r="E1" s="77" t="s">
        <v>235</v>
      </c>
      <c r="F1" s="77" t="s">
        <v>277</v>
      </c>
      <c r="G1" s="77" t="s">
        <v>684</v>
      </c>
      <c r="H1" s="77" t="s">
        <v>216</v>
      </c>
      <c r="I1" s="77" t="s">
        <v>236</v>
      </c>
      <c r="J1" s="77" t="s">
        <v>685</v>
      </c>
      <c r="K1" s="77" t="s">
        <v>686</v>
      </c>
      <c r="L1" s="77" t="s">
        <v>687</v>
      </c>
      <c r="M1" s="77" t="s">
        <v>688</v>
      </c>
      <c r="N1" s="77" t="s">
        <v>689</v>
      </c>
      <c r="O1" s="78" t="s">
        <v>690</v>
      </c>
      <c r="P1" s="77" t="s">
        <v>691</v>
      </c>
      <c r="Q1" s="77" t="s">
        <v>692</v>
      </c>
      <c r="R1" s="77" t="s">
        <v>693</v>
      </c>
      <c r="S1" s="77" t="s">
        <v>694</v>
      </c>
      <c r="T1" s="77" t="s">
        <v>695</v>
      </c>
      <c r="U1" s="77" t="s">
        <v>696</v>
      </c>
      <c r="V1" s="77" t="s">
        <v>697</v>
      </c>
      <c r="W1" s="77" t="s">
        <v>698</v>
      </c>
      <c r="X1" s="77" t="s">
        <v>699</v>
      </c>
      <c r="Y1" s="77" t="s">
        <v>700</v>
      </c>
      <c r="Z1" s="77" t="s">
        <v>701</v>
      </c>
      <c r="AA1" s="77" t="s">
        <v>702</v>
      </c>
      <c r="AB1" s="77" t="s">
        <v>703</v>
      </c>
      <c r="AC1" s="77" t="s">
        <v>704</v>
      </c>
      <c r="AD1" s="77" t="s">
        <v>705</v>
      </c>
      <c r="AE1" s="77" t="s">
        <v>706</v>
      </c>
      <c r="AF1" s="77" t="s">
        <v>707</v>
      </c>
      <c r="AG1" s="77" t="s">
        <v>708</v>
      </c>
      <c r="AH1" s="77" t="s">
        <v>709</v>
      </c>
      <c r="AI1" s="78" t="s">
        <v>710</v>
      </c>
      <c r="AJ1" s="77" t="s">
        <v>711</v>
      </c>
      <c r="AK1" s="77" t="s">
        <v>712</v>
      </c>
      <c r="AL1" s="77" t="s">
        <v>713</v>
      </c>
      <c r="AM1" s="77" t="s">
        <v>714</v>
      </c>
      <c r="AN1" s="77" t="s">
        <v>715</v>
      </c>
      <c r="AO1" s="77" t="s">
        <v>716</v>
      </c>
      <c r="AP1" s="77" t="s">
        <v>717</v>
      </c>
      <c r="AQ1" s="77" t="s">
        <v>718</v>
      </c>
      <c r="AR1" s="77" t="s">
        <v>719</v>
      </c>
      <c r="AS1" s="77" t="s">
        <v>413</v>
      </c>
      <c r="AT1" s="79" t="s">
        <v>720</v>
      </c>
      <c r="AU1" s="79" t="s">
        <v>721</v>
      </c>
      <c r="AV1" s="79" t="s">
        <v>722</v>
      </c>
      <c r="AW1" s="79" t="s">
        <v>723</v>
      </c>
      <c r="AX1" s="79" t="s">
        <v>724</v>
      </c>
      <c r="AY1" s="79" t="s">
        <v>725</v>
      </c>
      <c r="AZ1" s="85" t="s">
        <v>726</v>
      </c>
      <c r="BA1" s="79" t="s">
        <v>727</v>
      </c>
      <c r="BB1" s="80" t="s">
        <v>728</v>
      </c>
      <c r="BC1" s="79" t="s">
        <v>729</v>
      </c>
      <c r="BD1" s="79" t="s">
        <v>730</v>
      </c>
      <c r="BE1" s="79" t="s">
        <v>731</v>
      </c>
      <c r="BF1" s="79" t="s">
        <v>732</v>
      </c>
      <c r="BG1" s="79" t="s">
        <v>733</v>
      </c>
      <c r="BH1" s="79" t="s">
        <v>734</v>
      </c>
      <c r="BI1" s="79" t="s">
        <v>735</v>
      </c>
      <c r="BJ1" s="79" t="s">
        <v>736</v>
      </c>
      <c r="BK1" s="79" t="s">
        <v>737</v>
      </c>
      <c r="BL1" s="79" t="s">
        <v>738</v>
      </c>
      <c r="BM1" s="79" t="s">
        <v>739</v>
      </c>
      <c r="BN1" s="79" t="s">
        <v>740</v>
      </c>
      <c r="BO1" s="79" t="s">
        <v>741</v>
      </c>
      <c r="BP1" s="79" t="s">
        <v>742</v>
      </c>
      <c r="BQ1" s="79" t="s">
        <v>743</v>
      </c>
      <c r="BR1" s="79" t="s">
        <v>744</v>
      </c>
      <c r="BS1" s="79" t="s">
        <v>745</v>
      </c>
      <c r="BT1" s="79" t="s">
        <v>746</v>
      </c>
      <c r="BU1" s="79" t="s">
        <v>747</v>
      </c>
      <c r="BV1" s="79" t="s">
        <v>748</v>
      </c>
      <c r="BW1" s="79" t="s">
        <v>749</v>
      </c>
      <c r="BX1" s="79" t="s">
        <v>750</v>
      </c>
      <c r="BY1" s="106" t="s">
        <v>751</v>
      </c>
      <c r="BZ1" s="79" t="s">
        <v>752</v>
      </c>
      <c r="CA1" s="79" t="s">
        <v>753</v>
      </c>
      <c r="CB1" s="77" t="s">
        <v>754</v>
      </c>
      <c r="CC1" s="79" t="s">
        <v>755</v>
      </c>
      <c r="CD1" s="79" t="s">
        <v>756</v>
      </c>
      <c r="CE1" s="79" t="s">
        <v>757</v>
      </c>
      <c r="CF1" s="79" t="s">
        <v>758</v>
      </c>
      <c r="CG1" s="79" t="s">
        <v>759</v>
      </c>
      <c r="CH1" s="79" t="s">
        <v>760</v>
      </c>
      <c r="CI1" s="79" t="s">
        <v>761</v>
      </c>
      <c r="CJ1" s="79" t="s">
        <v>762</v>
      </c>
      <c r="CK1" s="79" t="s">
        <v>763</v>
      </c>
      <c r="CL1" s="79" t="s">
        <v>764</v>
      </c>
      <c r="CM1" s="79" t="s">
        <v>765</v>
      </c>
      <c r="CN1" s="79" t="s">
        <v>766</v>
      </c>
      <c r="CO1" s="79" t="s">
        <v>767</v>
      </c>
      <c r="CP1" s="79" t="s">
        <v>768</v>
      </c>
      <c r="CQ1" s="79" t="s">
        <v>769</v>
      </c>
      <c r="CR1" s="79" t="s">
        <v>770</v>
      </c>
      <c r="CS1" s="79" t="s">
        <v>771</v>
      </c>
      <c r="CT1" s="79" t="s">
        <v>772</v>
      </c>
      <c r="CU1" s="79" t="s">
        <v>773</v>
      </c>
      <c r="CV1" s="79" t="s">
        <v>774</v>
      </c>
      <c r="CW1" s="79" t="s">
        <v>775</v>
      </c>
      <c r="CX1" s="79" t="s">
        <v>776</v>
      </c>
      <c r="CY1" s="79" t="s">
        <v>777</v>
      </c>
      <c r="CZ1" s="79" t="s">
        <v>778</v>
      </c>
      <c r="DA1" s="79" t="s">
        <v>779</v>
      </c>
      <c r="DB1" s="79" t="s">
        <v>780</v>
      </c>
      <c r="DC1" s="79" t="s">
        <v>781</v>
      </c>
      <c r="DD1" s="79" t="s">
        <v>782</v>
      </c>
      <c r="DE1" s="79" t="s">
        <v>783</v>
      </c>
      <c r="DF1" s="79" t="s">
        <v>784</v>
      </c>
      <c r="DG1" s="79" t="s">
        <v>785</v>
      </c>
      <c r="DH1" s="79" t="s">
        <v>786</v>
      </c>
      <c r="DI1" s="79" t="s">
        <v>787</v>
      </c>
      <c r="DJ1" s="79" t="s">
        <v>788</v>
      </c>
      <c r="DK1" s="77" t="s">
        <v>789</v>
      </c>
      <c r="DL1" s="77" t="s">
        <v>790</v>
      </c>
      <c r="DM1" s="77" t="s">
        <v>791</v>
      </c>
      <c r="DN1" s="77" t="s">
        <v>792</v>
      </c>
      <c r="DO1" s="77" t="s">
        <v>793</v>
      </c>
      <c r="DP1" s="77" t="s">
        <v>794</v>
      </c>
      <c r="DQ1" s="77" t="s">
        <v>795</v>
      </c>
      <c r="DR1" s="77" t="s">
        <v>796</v>
      </c>
      <c r="DS1" s="77" t="s">
        <v>797</v>
      </c>
      <c r="DT1" s="77" t="s">
        <v>798</v>
      </c>
      <c r="DU1" s="77" t="s">
        <v>799</v>
      </c>
      <c r="DV1" s="77" t="s">
        <v>800</v>
      </c>
      <c r="DW1" s="77" t="s">
        <v>801</v>
      </c>
      <c r="DX1" s="77" t="s">
        <v>802</v>
      </c>
      <c r="DY1" s="77" t="s">
        <v>803</v>
      </c>
      <c r="DZ1" s="78" t="s">
        <v>804</v>
      </c>
      <c r="EA1" s="78" t="s">
        <v>805</v>
      </c>
      <c r="EB1" s="77" t="s">
        <v>806</v>
      </c>
      <c r="EC1" s="77" t="s">
        <v>807</v>
      </c>
      <c r="ED1" s="77" t="s">
        <v>808</v>
      </c>
      <c r="EE1" s="77" t="s">
        <v>809</v>
      </c>
      <c r="EF1" s="79" t="s">
        <v>810</v>
      </c>
      <c r="EG1" s="79" t="s">
        <v>811</v>
      </c>
      <c r="EH1" s="79" t="s">
        <v>812</v>
      </c>
      <c r="EI1" s="79" t="s">
        <v>813</v>
      </c>
      <c r="EJ1" s="79" t="s">
        <v>814</v>
      </c>
      <c r="EK1" s="79" t="s">
        <v>815</v>
      </c>
      <c r="EL1" s="79" t="s">
        <v>816</v>
      </c>
      <c r="EM1" s="79" t="s">
        <v>817</v>
      </c>
      <c r="EN1" s="79" t="s">
        <v>818</v>
      </c>
      <c r="EO1" s="77" t="s">
        <v>819</v>
      </c>
      <c r="EP1" s="77" t="s">
        <v>820</v>
      </c>
      <c r="EQ1" s="77" t="s">
        <v>821</v>
      </c>
      <c r="ER1" s="77" t="s">
        <v>822</v>
      </c>
      <c r="ES1" s="77" t="s">
        <v>823</v>
      </c>
      <c r="ET1" s="77" t="s">
        <v>824</v>
      </c>
      <c r="EU1" s="77" t="s">
        <v>825</v>
      </c>
      <c r="EV1" s="77" t="s">
        <v>826</v>
      </c>
      <c r="EW1" s="77" t="s">
        <v>827</v>
      </c>
      <c r="EX1" s="77" t="s">
        <v>828</v>
      </c>
      <c r="EY1" s="77" t="s">
        <v>829</v>
      </c>
      <c r="EZ1" s="77" t="s">
        <v>830</v>
      </c>
      <c r="FA1" s="77" t="s">
        <v>831</v>
      </c>
      <c r="FB1" s="77" t="s">
        <v>832</v>
      </c>
      <c r="FC1" s="77" t="s">
        <v>833</v>
      </c>
      <c r="FD1" s="77" t="s">
        <v>834</v>
      </c>
      <c r="FE1" s="77" t="s">
        <v>835</v>
      </c>
      <c r="FF1" s="77" t="s">
        <v>836</v>
      </c>
      <c r="FG1" s="77" t="s">
        <v>837</v>
      </c>
      <c r="FH1" s="77" t="s">
        <v>838</v>
      </c>
      <c r="FI1" s="77" t="s">
        <v>839</v>
      </c>
      <c r="FJ1" s="77" t="s">
        <v>840</v>
      </c>
      <c r="FK1" s="77" t="s">
        <v>841</v>
      </c>
      <c r="FL1" s="77" t="s">
        <v>842</v>
      </c>
      <c r="FM1" s="77" t="s">
        <v>843</v>
      </c>
      <c r="FN1" s="77" t="s">
        <v>844</v>
      </c>
      <c r="FO1" s="77" t="s">
        <v>845</v>
      </c>
      <c r="FP1" s="77" t="s">
        <v>846</v>
      </c>
      <c r="FQ1" s="77" t="s">
        <v>847</v>
      </c>
      <c r="FR1" s="77" t="s">
        <v>848</v>
      </c>
    </row>
    <row r="2" spans="1:174" s="62" customFormat="1" ht="47.25" customHeight="1" x14ac:dyDescent="0.25">
      <c r="A2" s="61" t="s">
        <v>217</v>
      </c>
      <c r="B2" s="61" t="s">
        <v>218</v>
      </c>
      <c r="C2" s="61" t="s">
        <v>219</v>
      </c>
      <c r="D2" s="61" t="s">
        <v>220</v>
      </c>
      <c r="E2" s="61" t="s">
        <v>237</v>
      </c>
      <c r="F2" s="61" t="s">
        <v>295</v>
      </c>
      <c r="G2" s="61" t="s">
        <v>849</v>
      </c>
      <c r="H2" s="61" t="s">
        <v>221</v>
      </c>
      <c r="I2" s="61" t="s">
        <v>238</v>
      </c>
      <c r="J2" s="61" t="s">
        <v>850</v>
      </c>
      <c r="K2" s="61" t="s">
        <v>851</v>
      </c>
      <c r="L2" s="61" t="s">
        <v>852</v>
      </c>
      <c r="M2" s="61" t="s">
        <v>853</v>
      </c>
      <c r="N2" s="61" t="s">
        <v>854</v>
      </c>
      <c r="O2" s="78" t="s">
        <v>855</v>
      </c>
      <c r="P2" s="61" t="s">
        <v>856</v>
      </c>
      <c r="Q2" s="61" t="s">
        <v>857</v>
      </c>
      <c r="R2" s="61" t="s">
        <v>858</v>
      </c>
      <c r="S2" s="61" t="s">
        <v>859</v>
      </c>
      <c r="T2" s="61" t="s">
        <v>860</v>
      </c>
      <c r="U2" s="61" t="s">
        <v>861</v>
      </c>
      <c r="V2" s="61" t="s">
        <v>862</v>
      </c>
      <c r="W2" s="61" t="s">
        <v>863</v>
      </c>
      <c r="X2" s="61" t="s">
        <v>864</v>
      </c>
      <c r="Y2" s="61" t="s">
        <v>865</v>
      </c>
      <c r="Z2" s="61" t="s">
        <v>866</v>
      </c>
      <c r="AA2" s="61" t="s">
        <v>867</v>
      </c>
      <c r="AB2" s="61" t="s">
        <v>868</v>
      </c>
      <c r="AC2" s="61" t="s">
        <v>869</v>
      </c>
      <c r="AD2" s="61" t="s">
        <v>870</v>
      </c>
      <c r="AE2" s="61" t="s">
        <v>871</v>
      </c>
      <c r="AF2" s="61" t="s">
        <v>872</v>
      </c>
      <c r="AG2" s="61" t="s">
        <v>873</v>
      </c>
      <c r="AH2" s="61" t="s">
        <v>874</v>
      </c>
      <c r="AI2" s="78" t="s">
        <v>875</v>
      </c>
      <c r="AJ2" s="61" t="s">
        <v>876</v>
      </c>
      <c r="AK2" s="61" t="s">
        <v>877</v>
      </c>
      <c r="AL2" s="61" t="s">
        <v>878</v>
      </c>
      <c r="AM2" s="61" t="s">
        <v>879</v>
      </c>
      <c r="AN2" s="61" t="s">
        <v>880</v>
      </c>
      <c r="AO2" s="61" t="s">
        <v>881</v>
      </c>
      <c r="AP2" s="61" t="s">
        <v>882</v>
      </c>
      <c r="AQ2" s="61" t="s">
        <v>883</v>
      </c>
      <c r="AR2" s="61" t="s">
        <v>884</v>
      </c>
      <c r="AS2" s="61" t="s">
        <v>509</v>
      </c>
      <c r="AT2" s="61" t="s">
        <v>885</v>
      </c>
      <c r="AU2" s="61" t="s">
        <v>886</v>
      </c>
      <c r="AV2" s="61" t="s">
        <v>887</v>
      </c>
      <c r="AW2" s="61" t="s">
        <v>888</v>
      </c>
      <c r="AX2" s="61" t="s">
        <v>889</v>
      </c>
      <c r="AY2" s="61" t="s">
        <v>890</v>
      </c>
      <c r="AZ2" s="86" t="s">
        <v>891</v>
      </c>
      <c r="BA2" s="61" t="s">
        <v>892</v>
      </c>
      <c r="BB2" s="81" t="s">
        <v>893</v>
      </c>
      <c r="BC2" s="61" t="s">
        <v>894</v>
      </c>
      <c r="BD2" s="61" t="s">
        <v>895</v>
      </c>
      <c r="BE2" s="61" t="s">
        <v>896</v>
      </c>
      <c r="BF2" s="61" t="s">
        <v>897</v>
      </c>
      <c r="BG2" s="61" t="s">
        <v>898</v>
      </c>
      <c r="BH2" s="61" t="s">
        <v>899</v>
      </c>
      <c r="BI2" s="61" t="s">
        <v>900</v>
      </c>
      <c r="BJ2" s="61" t="s">
        <v>901</v>
      </c>
      <c r="BK2" s="61" t="s">
        <v>902</v>
      </c>
      <c r="BL2" s="61" t="s">
        <v>903</v>
      </c>
      <c r="BM2" s="61" t="s">
        <v>904</v>
      </c>
      <c r="BN2" s="61" t="s">
        <v>905</v>
      </c>
      <c r="BO2" s="61" t="s">
        <v>510</v>
      </c>
      <c r="BP2" s="61" t="s">
        <v>906</v>
      </c>
      <c r="BQ2" s="61" t="s">
        <v>907</v>
      </c>
      <c r="BR2" s="61" t="s">
        <v>908</v>
      </c>
      <c r="BS2" s="61" t="s">
        <v>909</v>
      </c>
      <c r="BT2" s="61" t="s">
        <v>910</v>
      </c>
      <c r="BU2" s="61" t="s">
        <v>911</v>
      </c>
      <c r="BV2" s="61" t="s">
        <v>912</v>
      </c>
      <c r="BW2" s="61" t="s">
        <v>913</v>
      </c>
      <c r="BX2" s="61" t="s">
        <v>914</v>
      </c>
      <c r="BY2" s="119" t="s">
        <v>511</v>
      </c>
      <c r="BZ2" s="61" t="s">
        <v>915</v>
      </c>
      <c r="CA2" s="61" t="s">
        <v>13</v>
      </c>
      <c r="CB2" s="61" t="s">
        <v>916</v>
      </c>
      <c r="CC2" s="61" t="s">
        <v>917</v>
      </c>
      <c r="CD2" s="61" t="s">
        <v>889</v>
      </c>
      <c r="CE2" s="61" t="s">
        <v>888</v>
      </c>
      <c r="CF2" s="61" t="s">
        <v>918</v>
      </c>
      <c r="CG2" s="61" t="s">
        <v>919</v>
      </c>
      <c r="CH2" s="61" t="s">
        <v>891</v>
      </c>
      <c r="CI2" s="61" t="s">
        <v>890</v>
      </c>
      <c r="CJ2" s="61" t="s">
        <v>892</v>
      </c>
      <c r="CK2" s="61" t="s">
        <v>893</v>
      </c>
      <c r="CL2" s="61" t="s">
        <v>894</v>
      </c>
      <c r="CM2" s="61" t="s">
        <v>895</v>
      </c>
      <c r="CN2" s="61" t="s">
        <v>896</v>
      </c>
      <c r="CO2" s="61" t="s">
        <v>897</v>
      </c>
      <c r="CP2" s="61" t="s">
        <v>898</v>
      </c>
      <c r="CQ2" s="61" t="s">
        <v>899</v>
      </c>
      <c r="CR2" s="61" t="s">
        <v>900</v>
      </c>
      <c r="CS2" s="61" t="s">
        <v>901</v>
      </c>
      <c r="CT2" s="61" t="s">
        <v>902</v>
      </c>
      <c r="CU2" s="61" t="s">
        <v>920</v>
      </c>
      <c r="CV2" s="61" t="s">
        <v>921</v>
      </c>
      <c r="CW2" s="61" t="s">
        <v>922</v>
      </c>
      <c r="CX2" s="61" t="s">
        <v>510</v>
      </c>
      <c r="CY2" s="61" t="s">
        <v>906</v>
      </c>
      <c r="CZ2" s="61" t="s">
        <v>907</v>
      </c>
      <c r="DA2" s="61" t="s">
        <v>908</v>
      </c>
      <c r="DB2" s="61" t="s">
        <v>909</v>
      </c>
      <c r="DC2" s="61" t="s">
        <v>910</v>
      </c>
      <c r="DD2" s="61" t="s">
        <v>911</v>
      </c>
      <c r="DE2" s="61" t="s">
        <v>912</v>
      </c>
      <c r="DF2" s="61" t="s">
        <v>913</v>
      </c>
      <c r="DG2" s="61" t="s">
        <v>923</v>
      </c>
      <c r="DH2" s="61" t="s">
        <v>924</v>
      </c>
      <c r="DI2" s="61" t="s">
        <v>915</v>
      </c>
      <c r="DJ2" s="61" t="s">
        <v>13</v>
      </c>
      <c r="DK2" s="61" t="s">
        <v>925</v>
      </c>
      <c r="DL2" s="61" t="s">
        <v>926</v>
      </c>
      <c r="DM2" s="61" t="s">
        <v>927</v>
      </c>
      <c r="DN2" s="61" t="s">
        <v>928</v>
      </c>
      <c r="DO2" s="61" t="s">
        <v>929</v>
      </c>
      <c r="DP2" s="61" t="s">
        <v>930</v>
      </c>
      <c r="DQ2" s="61" t="s">
        <v>931</v>
      </c>
      <c r="DR2" s="61" t="s">
        <v>932</v>
      </c>
      <c r="DS2" s="61" t="s">
        <v>933</v>
      </c>
      <c r="DT2" s="61" t="s">
        <v>934</v>
      </c>
      <c r="DU2" s="61" t="s">
        <v>935</v>
      </c>
      <c r="DV2" s="61" t="s">
        <v>936</v>
      </c>
      <c r="DW2" s="61" t="s">
        <v>937</v>
      </c>
      <c r="DX2" s="61" t="s">
        <v>938</v>
      </c>
      <c r="DY2" s="61" t="s">
        <v>939</v>
      </c>
      <c r="DZ2" s="78" t="s">
        <v>940</v>
      </c>
      <c r="EA2" s="61" t="s">
        <v>941</v>
      </c>
      <c r="EB2" s="61" t="s">
        <v>942</v>
      </c>
      <c r="EC2" s="61" t="s">
        <v>943</v>
      </c>
      <c r="ED2" s="61" t="s">
        <v>944</v>
      </c>
      <c r="EE2" s="61" t="s">
        <v>945</v>
      </c>
      <c r="EF2" s="61" t="s">
        <v>895</v>
      </c>
      <c r="EG2" s="61" t="s">
        <v>896</v>
      </c>
      <c r="EH2" s="61" t="s">
        <v>897</v>
      </c>
      <c r="EI2" s="61" t="s">
        <v>898</v>
      </c>
      <c r="EJ2" s="61" t="s">
        <v>899</v>
      </c>
      <c r="EK2" s="61" t="s">
        <v>900</v>
      </c>
      <c r="EL2" s="61" t="s">
        <v>901</v>
      </c>
      <c r="EM2" s="61" t="s">
        <v>902</v>
      </c>
      <c r="EN2" s="61" t="s">
        <v>13</v>
      </c>
      <c r="EO2" s="61" t="s">
        <v>946</v>
      </c>
      <c r="EP2" s="61" t="s">
        <v>947</v>
      </c>
      <c r="EQ2" s="61" t="s">
        <v>948</v>
      </c>
      <c r="ER2" s="61" t="s">
        <v>949</v>
      </c>
      <c r="ES2" s="61" t="s">
        <v>950</v>
      </c>
      <c r="ET2" s="61" t="s">
        <v>951</v>
      </c>
      <c r="EU2" s="61" t="s">
        <v>952</v>
      </c>
      <c r="EV2" s="61" t="s">
        <v>953</v>
      </c>
      <c r="EW2" s="61" t="s">
        <v>954</v>
      </c>
      <c r="EX2" s="61" t="s">
        <v>955</v>
      </c>
      <c r="EY2" s="61" t="s">
        <v>956</v>
      </c>
      <c r="EZ2" s="61" t="s">
        <v>957</v>
      </c>
      <c r="FA2" s="61" t="s">
        <v>958</v>
      </c>
      <c r="FB2" s="61" t="s">
        <v>959</v>
      </c>
      <c r="FC2" s="61" t="s">
        <v>960</v>
      </c>
      <c r="FD2" s="61" t="s">
        <v>961</v>
      </c>
      <c r="FE2" s="61" t="s">
        <v>962</v>
      </c>
      <c r="FF2" s="61" t="s">
        <v>963</v>
      </c>
      <c r="FG2" s="61" t="s">
        <v>964</v>
      </c>
      <c r="FH2" s="61" t="s">
        <v>965</v>
      </c>
      <c r="FI2" s="61" t="s">
        <v>966</v>
      </c>
      <c r="FJ2" s="61" t="s">
        <v>967</v>
      </c>
      <c r="FK2" s="61" t="s">
        <v>968</v>
      </c>
      <c r="FL2" s="61" t="s">
        <v>969</v>
      </c>
      <c r="FM2" s="61" t="s">
        <v>970</v>
      </c>
      <c r="FN2" s="61" t="s">
        <v>971</v>
      </c>
      <c r="FO2" s="61" t="s">
        <v>972</v>
      </c>
      <c r="FP2" s="61" t="s">
        <v>973</v>
      </c>
      <c r="FQ2" s="61" t="s">
        <v>974</v>
      </c>
      <c r="FR2" s="61" t="s">
        <v>975</v>
      </c>
    </row>
    <row r="3" spans="1:174" ht="27.95" customHeight="1" x14ac:dyDescent="0.25">
      <c r="A3" s="23" t="s">
        <v>222</v>
      </c>
      <c r="B3" s="23" t="s">
        <v>223</v>
      </c>
      <c r="C3" s="23" t="s">
        <v>224</v>
      </c>
      <c r="D3" s="23" t="s">
        <v>225</v>
      </c>
      <c r="E3" s="23" t="s">
        <v>239</v>
      </c>
      <c r="F3" s="23" t="s">
        <v>225</v>
      </c>
      <c r="G3" s="23" t="s">
        <v>225</v>
      </c>
      <c r="H3" s="23" t="s">
        <v>226</v>
      </c>
      <c r="I3" s="23" t="s">
        <v>240</v>
      </c>
      <c r="J3" s="23" t="s">
        <v>976</v>
      </c>
      <c r="K3" s="23" t="s">
        <v>977</v>
      </c>
      <c r="L3" s="23" t="s">
        <v>978</v>
      </c>
      <c r="M3" s="23" t="s">
        <v>979</v>
      </c>
      <c r="N3" s="23" t="s">
        <v>244</v>
      </c>
      <c r="O3" s="18" t="s">
        <v>980</v>
      </c>
      <c r="P3" s="23" t="s">
        <v>981</v>
      </c>
      <c r="Q3" s="23" t="s">
        <v>389</v>
      </c>
      <c r="R3" s="23" t="s">
        <v>982</v>
      </c>
      <c r="S3" s="23" t="s">
        <v>244</v>
      </c>
      <c r="T3" s="23" t="s">
        <v>983</v>
      </c>
      <c r="U3" s="23" t="s">
        <v>984</v>
      </c>
      <c r="V3" s="23" t="s">
        <v>985</v>
      </c>
      <c r="W3" s="23" t="s">
        <v>983</v>
      </c>
      <c r="X3" s="23" t="s">
        <v>984</v>
      </c>
      <c r="Y3" s="23" t="s">
        <v>985</v>
      </c>
      <c r="Z3" s="23" t="s">
        <v>986</v>
      </c>
      <c r="AA3" s="23" t="s">
        <v>987</v>
      </c>
      <c r="AB3" s="23" t="s">
        <v>988</v>
      </c>
      <c r="AC3" s="23" t="s">
        <v>271</v>
      </c>
      <c r="AD3" s="23" t="s">
        <v>989</v>
      </c>
      <c r="AE3" s="23" t="s">
        <v>990</v>
      </c>
      <c r="AF3" s="23" t="s">
        <v>991</v>
      </c>
      <c r="AG3" s="23" t="s">
        <v>608</v>
      </c>
      <c r="AH3" s="23" t="s">
        <v>992</v>
      </c>
      <c r="AI3" s="18" t="s">
        <v>993</v>
      </c>
      <c r="AJ3" s="23" t="s">
        <v>389</v>
      </c>
      <c r="AK3" s="23" t="s">
        <v>982</v>
      </c>
      <c r="AL3" s="23" t="s">
        <v>994</v>
      </c>
      <c r="AM3" s="23" t="s">
        <v>980</v>
      </c>
      <c r="AN3" s="23" t="s">
        <v>608</v>
      </c>
      <c r="AO3" s="23" t="s">
        <v>995</v>
      </c>
      <c r="AP3" s="23" t="s">
        <v>608</v>
      </c>
      <c r="AQ3" s="23" t="s">
        <v>996</v>
      </c>
      <c r="AR3" s="23" t="s">
        <v>997</v>
      </c>
      <c r="AS3" s="23" t="s">
        <v>998</v>
      </c>
      <c r="AT3" s="23" t="s">
        <v>999</v>
      </c>
      <c r="AU3" s="23" t="s">
        <v>1000</v>
      </c>
      <c r="AV3" s="23" t="s">
        <v>1001</v>
      </c>
      <c r="AW3" s="23" t="s">
        <v>1002</v>
      </c>
      <c r="AX3" s="23" t="s">
        <v>1003</v>
      </c>
      <c r="AY3" s="23" t="s">
        <v>1004</v>
      </c>
      <c r="AZ3" s="16" t="s">
        <v>1005</v>
      </c>
      <c r="BA3" s="23" t="s">
        <v>1006</v>
      </c>
      <c r="BB3" s="59" t="s">
        <v>1007</v>
      </c>
      <c r="BC3" s="23" t="s">
        <v>1008</v>
      </c>
      <c r="BD3" s="23" t="s">
        <v>1009</v>
      </c>
      <c r="BE3" s="23" t="s">
        <v>1009</v>
      </c>
      <c r="BF3" s="23" t="s">
        <v>1009</v>
      </c>
      <c r="BG3" s="23" t="s">
        <v>1009</v>
      </c>
      <c r="BH3" s="23" t="s">
        <v>1009</v>
      </c>
      <c r="BI3" s="23" t="s">
        <v>1009</v>
      </c>
      <c r="BJ3" s="23" t="s">
        <v>1009</v>
      </c>
      <c r="BK3" s="23" t="s">
        <v>1009</v>
      </c>
      <c r="BL3" s="23" t="s">
        <v>999</v>
      </c>
      <c r="BM3" s="23" t="s">
        <v>1000</v>
      </c>
      <c r="BN3" s="23" t="s">
        <v>1001</v>
      </c>
      <c r="BO3" s="23" t="s">
        <v>1010</v>
      </c>
      <c r="BP3" s="23" t="s">
        <v>1003</v>
      </c>
      <c r="BQ3" s="23" t="s">
        <v>1004</v>
      </c>
      <c r="BR3" s="23" t="s">
        <v>1005</v>
      </c>
      <c r="BS3" s="23" t="s">
        <v>1011</v>
      </c>
      <c r="BT3" s="23" t="s">
        <v>1012</v>
      </c>
      <c r="BU3" s="23" t="s">
        <v>1013</v>
      </c>
      <c r="BV3" s="23" t="s">
        <v>1006</v>
      </c>
      <c r="BW3" s="23" t="s">
        <v>1014</v>
      </c>
      <c r="BX3" s="23" t="s">
        <v>1007</v>
      </c>
      <c r="BY3" s="107" t="s">
        <v>1015</v>
      </c>
      <c r="BZ3" s="23" t="s">
        <v>1016</v>
      </c>
      <c r="CA3" s="23" t="s">
        <v>609</v>
      </c>
      <c r="CB3" s="23" t="s">
        <v>998</v>
      </c>
      <c r="CC3" s="23" t="s">
        <v>999</v>
      </c>
      <c r="CD3" s="23" t="s">
        <v>1003</v>
      </c>
      <c r="CE3" s="23" t="s">
        <v>1002</v>
      </c>
      <c r="CF3" s="23" t="s">
        <v>1000</v>
      </c>
      <c r="CG3" s="23" t="s">
        <v>1001</v>
      </c>
      <c r="CH3" s="23" t="s">
        <v>1005</v>
      </c>
      <c r="CI3" s="23" t="s">
        <v>1004</v>
      </c>
      <c r="CJ3" s="23" t="s">
        <v>1006</v>
      </c>
      <c r="CK3" s="23" t="s">
        <v>1007</v>
      </c>
      <c r="CL3" s="23" t="s">
        <v>1008</v>
      </c>
      <c r="CM3" s="23" t="s">
        <v>1009</v>
      </c>
      <c r="CN3" s="23" t="s">
        <v>1009</v>
      </c>
      <c r="CO3" s="23" t="s">
        <v>1009</v>
      </c>
      <c r="CP3" s="23" t="s">
        <v>1009</v>
      </c>
      <c r="CQ3" s="23" t="s">
        <v>1009</v>
      </c>
      <c r="CR3" s="23" t="s">
        <v>1009</v>
      </c>
      <c r="CS3" s="23" t="s">
        <v>1009</v>
      </c>
      <c r="CT3" s="23" t="s">
        <v>1009</v>
      </c>
      <c r="CU3" s="23" t="s">
        <v>999</v>
      </c>
      <c r="CV3" s="23" t="s">
        <v>1000</v>
      </c>
      <c r="CW3" s="23" t="s">
        <v>1001</v>
      </c>
      <c r="CX3" s="23" t="s">
        <v>1010</v>
      </c>
      <c r="CY3" s="23" t="s">
        <v>1003</v>
      </c>
      <c r="CZ3" s="23" t="s">
        <v>1004</v>
      </c>
      <c r="DA3" s="23" t="s">
        <v>1005</v>
      </c>
      <c r="DB3" s="23" t="s">
        <v>1011</v>
      </c>
      <c r="DC3" s="23" t="s">
        <v>1012</v>
      </c>
      <c r="DD3" s="23" t="s">
        <v>1013</v>
      </c>
      <c r="DE3" s="23" t="s">
        <v>1006</v>
      </c>
      <c r="DF3" s="23" t="s">
        <v>1014</v>
      </c>
      <c r="DG3" s="23" t="s">
        <v>1007</v>
      </c>
      <c r="DH3" s="23" t="s">
        <v>1017</v>
      </c>
      <c r="DI3" s="23" t="s">
        <v>1016</v>
      </c>
      <c r="DJ3" s="23" t="s">
        <v>609</v>
      </c>
      <c r="DK3" s="23" t="s">
        <v>1018</v>
      </c>
      <c r="DL3" s="23" t="s">
        <v>344</v>
      </c>
      <c r="DM3" s="23" t="s">
        <v>983</v>
      </c>
      <c r="DN3" s="23" t="s">
        <v>984</v>
      </c>
      <c r="DO3" s="23" t="s">
        <v>985</v>
      </c>
      <c r="DP3" s="23" t="s">
        <v>983</v>
      </c>
      <c r="DQ3" s="23" t="s">
        <v>984</v>
      </c>
      <c r="DR3" s="23" t="s">
        <v>985</v>
      </c>
      <c r="DS3" s="23" t="s">
        <v>1019</v>
      </c>
      <c r="DT3" s="23" t="s">
        <v>1020</v>
      </c>
      <c r="DU3" s="23" t="s">
        <v>1018</v>
      </c>
      <c r="DV3" s="23" t="s">
        <v>1021</v>
      </c>
      <c r="DW3" s="23" t="s">
        <v>1022</v>
      </c>
      <c r="DX3" s="23" t="s">
        <v>1023</v>
      </c>
      <c r="DY3" s="23" t="s">
        <v>1023</v>
      </c>
      <c r="DZ3" s="18" t="s">
        <v>992</v>
      </c>
      <c r="EA3" s="23" t="s">
        <v>245</v>
      </c>
      <c r="EB3" s="23" t="s">
        <v>241</v>
      </c>
      <c r="EC3" s="23" t="s">
        <v>983</v>
      </c>
      <c r="ED3" s="23" t="s">
        <v>984</v>
      </c>
      <c r="EE3" s="23" t="s">
        <v>985</v>
      </c>
      <c r="EF3" s="23" t="s">
        <v>1009</v>
      </c>
      <c r="EG3" s="23" t="s">
        <v>1009</v>
      </c>
      <c r="EH3" s="23" t="s">
        <v>1009</v>
      </c>
      <c r="EI3" s="23" t="s">
        <v>1009</v>
      </c>
      <c r="EJ3" s="23" t="s">
        <v>1009</v>
      </c>
      <c r="EK3" s="23" t="s">
        <v>1009</v>
      </c>
      <c r="EL3" s="23" t="s">
        <v>1009</v>
      </c>
      <c r="EM3" s="23" t="s">
        <v>1009</v>
      </c>
      <c r="EN3" s="23" t="s">
        <v>609</v>
      </c>
      <c r="EO3" s="23" t="s">
        <v>1024</v>
      </c>
      <c r="EP3" s="23" t="s">
        <v>266</v>
      </c>
      <c r="EQ3" s="23" t="s">
        <v>1025</v>
      </c>
      <c r="ER3" s="23" t="s">
        <v>388</v>
      </c>
      <c r="ES3" s="23" t="s">
        <v>241</v>
      </c>
      <c r="ET3" s="23" t="s">
        <v>318</v>
      </c>
      <c r="EU3" s="23" t="s">
        <v>245</v>
      </c>
      <c r="EV3" s="23" t="s">
        <v>267</v>
      </c>
      <c r="EW3" s="23" t="s">
        <v>980</v>
      </c>
      <c r="EX3" s="23" t="s">
        <v>981</v>
      </c>
      <c r="EY3" s="23" t="s">
        <v>986</v>
      </c>
      <c r="EZ3" s="23" t="s">
        <v>608</v>
      </c>
      <c r="FA3" s="23" t="s">
        <v>992</v>
      </c>
      <c r="FB3" s="23" t="s">
        <v>993</v>
      </c>
      <c r="FC3" s="23" t="s">
        <v>994</v>
      </c>
      <c r="FD3" s="23" t="s">
        <v>980</v>
      </c>
      <c r="FE3" s="23" t="s">
        <v>608</v>
      </c>
      <c r="FF3" s="23" t="s">
        <v>1023</v>
      </c>
      <c r="FG3" s="23" t="s">
        <v>995</v>
      </c>
      <c r="FH3" s="23" t="s">
        <v>1018</v>
      </c>
      <c r="FI3" s="23" t="s">
        <v>344</v>
      </c>
      <c r="FJ3" s="23" t="s">
        <v>1019</v>
      </c>
      <c r="FK3" s="23" t="s">
        <v>1020</v>
      </c>
      <c r="FL3" s="23" t="s">
        <v>1018</v>
      </c>
      <c r="FM3" s="23" t="s">
        <v>1021</v>
      </c>
      <c r="FN3" s="23" t="s">
        <v>1023</v>
      </c>
      <c r="FO3" s="23" t="s">
        <v>992</v>
      </c>
      <c r="FP3" s="23" t="s">
        <v>245</v>
      </c>
      <c r="FQ3" s="23" t="s">
        <v>241</v>
      </c>
      <c r="FR3" s="23" t="s">
        <v>267</v>
      </c>
    </row>
    <row r="4" spans="1:174" ht="27.95" customHeight="1" x14ac:dyDescent="0.25">
      <c r="A4" s="25" t="s">
        <v>246</v>
      </c>
      <c r="B4" s="25" t="s">
        <v>227</v>
      </c>
      <c r="C4" s="25" t="s">
        <v>219</v>
      </c>
      <c r="D4" s="25" t="s">
        <v>220</v>
      </c>
      <c r="E4" s="25" t="s">
        <v>234</v>
      </c>
      <c r="F4" s="25" t="s">
        <v>234</v>
      </c>
      <c r="G4" s="25" t="s">
        <v>234</v>
      </c>
      <c r="H4" s="25" t="s">
        <v>228</v>
      </c>
      <c r="I4" s="25" t="s">
        <v>238</v>
      </c>
      <c r="J4" s="25" t="s">
        <v>1026</v>
      </c>
      <c r="K4" s="25" t="s">
        <v>851</v>
      </c>
      <c r="L4" s="25" t="s">
        <v>1027</v>
      </c>
      <c r="M4" s="25" t="s">
        <v>1028</v>
      </c>
      <c r="N4" s="25" t="s">
        <v>1029</v>
      </c>
      <c r="O4" s="18" t="s">
        <v>1030</v>
      </c>
      <c r="P4" s="25" t="s">
        <v>1031</v>
      </c>
      <c r="Q4" s="25" t="s">
        <v>1032</v>
      </c>
      <c r="R4" s="25" t="s">
        <v>1033</v>
      </c>
      <c r="S4" s="25" t="s">
        <v>1034</v>
      </c>
      <c r="T4" s="25" t="s">
        <v>1035</v>
      </c>
      <c r="U4" s="25" t="s">
        <v>1036</v>
      </c>
      <c r="V4" s="25" t="s">
        <v>1037</v>
      </c>
      <c r="W4" s="25" t="s">
        <v>1038</v>
      </c>
      <c r="X4" s="25" t="s">
        <v>1039</v>
      </c>
      <c r="Y4" s="25" t="s">
        <v>1040</v>
      </c>
      <c r="Z4" s="25" t="s">
        <v>1041</v>
      </c>
      <c r="AA4" s="25" t="s">
        <v>1042</v>
      </c>
      <c r="AB4" s="25" t="s">
        <v>1043</v>
      </c>
      <c r="AC4" s="25" t="s">
        <v>1044</v>
      </c>
      <c r="AD4" s="25" t="s">
        <v>1045</v>
      </c>
      <c r="AE4" s="25" t="s">
        <v>1046</v>
      </c>
      <c r="AF4" s="25" t="s">
        <v>1047</v>
      </c>
      <c r="AG4" s="25" t="s">
        <v>1048</v>
      </c>
      <c r="AH4" s="25" t="s">
        <v>1049</v>
      </c>
      <c r="AI4" s="18" t="s">
        <v>1050</v>
      </c>
      <c r="AJ4" s="25" t="s">
        <v>1051</v>
      </c>
      <c r="AK4" s="25" t="s">
        <v>1052</v>
      </c>
      <c r="AL4" s="25" t="s">
        <v>1053</v>
      </c>
      <c r="AM4" s="25" t="s">
        <v>1054</v>
      </c>
      <c r="AN4" s="25" t="s">
        <v>1055</v>
      </c>
      <c r="AO4" s="25" t="s">
        <v>1056</v>
      </c>
      <c r="AP4" s="25" t="s">
        <v>1057</v>
      </c>
      <c r="AQ4" s="25" t="s">
        <v>1058</v>
      </c>
      <c r="AR4" s="25" t="s">
        <v>1059</v>
      </c>
      <c r="AS4" s="25" t="s">
        <v>509</v>
      </c>
      <c r="AT4" s="25" t="s">
        <v>1060</v>
      </c>
      <c r="AU4" s="25" t="s">
        <v>1061</v>
      </c>
      <c r="AV4" s="25" t="s">
        <v>1062</v>
      </c>
      <c r="AW4" s="25" t="s">
        <v>1063</v>
      </c>
      <c r="AX4" s="25" t="s">
        <v>1064</v>
      </c>
      <c r="AY4" s="25" t="s">
        <v>1065</v>
      </c>
      <c r="AZ4" s="16" t="s">
        <v>1066</v>
      </c>
      <c r="BA4" s="25" t="s">
        <v>1067</v>
      </c>
      <c r="BB4" s="59" t="s">
        <v>1068</v>
      </c>
      <c r="BC4" s="25" t="s">
        <v>1069</v>
      </c>
      <c r="BD4" s="25" t="s">
        <v>895</v>
      </c>
      <c r="BE4" s="25" t="s">
        <v>896</v>
      </c>
      <c r="BF4" s="25" t="s">
        <v>897</v>
      </c>
      <c r="BG4" s="25" t="s">
        <v>898</v>
      </c>
      <c r="BH4" s="25" t="s">
        <v>899</v>
      </c>
      <c r="BI4" s="25" t="s">
        <v>900</v>
      </c>
      <c r="BJ4" s="25" t="s">
        <v>901</v>
      </c>
      <c r="BK4" s="25" t="s">
        <v>902</v>
      </c>
      <c r="BL4" s="25" t="s">
        <v>1070</v>
      </c>
      <c r="BM4" s="25" t="s">
        <v>1071</v>
      </c>
      <c r="BN4" s="25" t="s">
        <v>1072</v>
      </c>
      <c r="BO4" s="25" t="s">
        <v>1073</v>
      </c>
      <c r="BP4" s="25" t="s">
        <v>1074</v>
      </c>
      <c r="BQ4" s="25" t="s">
        <v>1075</v>
      </c>
      <c r="BR4" s="25" t="s">
        <v>1076</v>
      </c>
      <c r="BS4" s="25" t="s">
        <v>1077</v>
      </c>
      <c r="BT4" s="25" t="s">
        <v>1078</v>
      </c>
      <c r="BU4" s="25" t="s">
        <v>1079</v>
      </c>
      <c r="BV4" s="25" t="s">
        <v>1080</v>
      </c>
      <c r="BW4" s="25" t="s">
        <v>1081</v>
      </c>
      <c r="BX4" s="25" t="s">
        <v>1082</v>
      </c>
      <c r="BY4" s="107" t="s">
        <v>1083</v>
      </c>
      <c r="BZ4" s="25" t="s">
        <v>1084</v>
      </c>
      <c r="CA4" s="25" t="s">
        <v>247</v>
      </c>
      <c r="CB4" s="25" t="s">
        <v>1085</v>
      </c>
      <c r="CC4" s="25" t="s">
        <v>1086</v>
      </c>
      <c r="CD4" s="25" t="s">
        <v>1087</v>
      </c>
      <c r="CE4" s="25" t="s">
        <v>1088</v>
      </c>
      <c r="CF4" s="25" t="s">
        <v>1089</v>
      </c>
      <c r="CG4" s="25" t="s">
        <v>1090</v>
      </c>
      <c r="CH4" s="25" t="s">
        <v>1091</v>
      </c>
      <c r="CI4" s="25" t="s">
        <v>1092</v>
      </c>
      <c r="CJ4" s="25" t="s">
        <v>1093</v>
      </c>
      <c r="CK4" s="25" t="s">
        <v>1094</v>
      </c>
      <c r="CL4" s="25" t="s">
        <v>1069</v>
      </c>
      <c r="CM4" s="25" t="s">
        <v>895</v>
      </c>
      <c r="CN4" s="25" t="s">
        <v>896</v>
      </c>
      <c r="CO4" s="25" t="s">
        <v>897</v>
      </c>
      <c r="CP4" s="25" t="s">
        <v>898</v>
      </c>
      <c r="CQ4" s="25" t="s">
        <v>899</v>
      </c>
      <c r="CR4" s="25" t="s">
        <v>900</v>
      </c>
      <c r="CS4" s="25" t="s">
        <v>901</v>
      </c>
      <c r="CT4" s="25" t="s">
        <v>902</v>
      </c>
      <c r="CU4" s="25" t="s">
        <v>1070</v>
      </c>
      <c r="CV4" s="25" t="s">
        <v>1071</v>
      </c>
      <c r="CW4" s="25" t="s">
        <v>1072</v>
      </c>
      <c r="CX4" s="25" t="s">
        <v>1073</v>
      </c>
      <c r="CY4" s="25" t="s">
        <v>1074</v>
      </c>
      <c r="CZ4" s="25" t="s">
        <v>1075</v>
      </c>
      <c r="DA4" s="25" t="s">
        <v>1076</v>
      </c>
      <c r="DB4" s="25" t="s">
        <v>1077</v>
      </c>
      <c r="DC4" s="25" t="s">
        <v>1078</v>
      </c>
      <c r="DD4" s="25" t="s">
        <v>1079</v>
      </c>
      <c r="DE4" s="25" t="s">
        <v>1080</v>
      </c>
      <c r="DF4" s="25" t="s">
        <v>1081</v>
      </c>
      <c r="DG4" s="25" t="s">
        <v>1082</v>
      </c>
      <c r="DH4" s="25" t="s">
        <v>1095</v>
      </c>
      <c r="DI4" s="25" t="s">
        <v>1096</v>
      </c>
      <c r="DJ4" s="25" t="s">
        <v>247</v>
      </c>
      <c r="DK4" s="25" t="s">
        <v>1097</v>
      </c>
      <c r="DL4" s="25" t="s">
        <v>1098</v>
      </c>
      <c r="DM4" s="25" t="s">
        <v>1099</v>
      </c>
      <c r="DN4" s="25" t="s">
        <v>1100</v>
      </c>
      <c r="DO4" s="25" t="s">
        <v>1101</v>
      </c>
      <c r="DP4" s="25" t="s">
        <v>1102</v>
      </c>
      <c r="DQ4" s="25" t="s">
        <v>1103</v>
      </c>
      <c r="DR4" s="25" t="s">
        <v>1104</v>
      </c>
      <c r="DS4" s="25" t="s">
        <v>1105</v>
      </c>
      <c r="DT4" s="25" t="s">
        <v>1106</v>
      </c>
      <c r="DU4" s="25" t="s">
        <v>1072</v>
      </c>
      <c r="DV4" s="25" t="s">
        <v>1107</v>
      </c>
      <c r="DW4" s="25" t="s">
        <v>1108</v>
      </c>
      <c r="DX4" s="25" t="s">
        <v>1109</v>
      </c>
      <c r="DY4" s="25" t="s">
        <v>1110</v>
      </c>
      <c r="DZ4" s="18" t="s">
        <v>1111</v>
      </c>
      <c r="EA4" s="25" t="s">
        <v>1112</v>
      </c>
      <c r="EB4" s="25" t="s">
        <v>1113</v>
      </c>
      <c r="EC4" s="25" t="s">
        <v>1114</v>
      </c>
      <c r="ED4" s="25" t="s">
        <v>1115</v>
      </c>
      <c r="EE4" s="25" t="s">
        <v>1116</v>
      </c>
      <c r="EF4" s="25" t="s">
        <v>895</v>
      </c>
      <c r="EG4" s="25" t="s">
        <v>896</v>
      </c>
      <c r="EH4" s="25" t="s">
        <v>897</v>
      </c>
      <c r="EI4" s="25" t="s">
        <v>898</v>
      </c>
      <c r="EJ4" s="25" t="s">
        <v>899</v>
      </c>
      <c r="EK4" s="25" t="s">
        <v>900</v>
      </c>
      <c r="EL4" s="25" t="s">
        <v>901</v>
      </c>
      <c r="EM4" s="25" t="s">
        <v>902</v>
      </c>
      <c r="EN4" s="25" t="s">
        <v>247</v>
      </c>
      <c r="EO4" s="25" t="s">
        <v>1117</v>
      </c>
      <c r="EP4" s="25" t="s">
        <v>1118</v>
      </c>
      <c r="EQ4" s="25" t="s">
        <v>1119</v>
      </c>
      <c r="ER4" s="25" t="s">
        <v>1120</v>
      </c>
      <c r="ES4" s="25" t="s">
        <v>1121</v>
      </c>
      <c r="ET4" s="25" t="s">
        <v>1122</v>
      </c>
      <c r="EU4" s="25" t="s">
        <v>1123</v>
      </c>
      <c r="EV4" s="25" t="s">
        <v>1124</v>
      </c>
      <c r="EW4" s="25" t="s">
        <v>1125</v>
      </c>
      <c r="EX4" s="25" t="s">
        <v>1126</v>
      </c>
      <c r="EY4" s="25" t="s">
        <v>1127</v>
      </c>
      <c r="EZ4" s="25" t="s">
        <v>1128</v>
      </c>
      <c r="FA4" s="25" t="s">
        <v>1129</v>
      </c>
      <c r="FB4" s="25" t="s">
        <v>1130</v>
      </c>
      <c r="FC4" s="25" t="s">
        <v>1131</v>
      </c>
      <c r="FD4" s="25" t="s">
        <v>1132</v>
      </c>
      <c r="FE4" s="25" t="s">
        <v>1133</v>
      </c>
      <c r="FF4" s="25" t="s">
        <v>1134</v>
      </c>
      <c r="FG4" s="25" t="s">
        <v>1135</v>
      </c>
      <c r="FH4" s="25" t="s">
        <v>1136</v>
      </c>
      <c r="FI4" s="25" t="s">
        <v>1137</v>
      </c>
      <c r="FJ4" s="25" t="s">
        <v>1138</v>
      </c>
      <c r="FK4" s="25" t="s">
        <v>1139</v>
      </c>
      <c r="FL4" s="25" t="s">
        <v>1062</v>
      </c>
      <c r="FM4" s="25" t="s">
        <v>1140</v>
      </c>
      <c r="FN4" s="25" t="s">
        <v>1141</v>
      </c>
      <c r="FO4" s="25" t="s">
        <v>1142</v>
      </c>
      <c r="FP4" s="25" t="s">
        <v>1143</v>
      </c>
      <c r="FQ4" s="25" t="s">
        <v>1144</v>
      </c>
      <c r="FR4" s="25" t="s">
        <v>1124</v>
      </c>
    </row>
    <row r="5" spans="1:174" ht="27.95" customHeight="1" x14ac:dyDescent="0.25">
      <c r="A5" s="26" t="s">
        <v>229</v>
      </c>
      <c r="B5" s="26" t="s">
        <v>230</v>
      </c>
      <c r="C5" s="26" t="s">
        <v>231</v>
      </c>
      <c r="D5" s="26" t="s">
        <v>231</v>
      </c>
      <c r="E5" s="26" t="s">
        <v>231</v>
      </c>
      <c r="F5" s="26" t="s">
        <v>231</v>
      </c>
      <c r="G5" s="26" t="s">
        <v>231</v>
      </c>
      <c r="H5" s="26" t="s">
        <v>232</v>
      </c>
      <c r="I5" s="26" t="s">
        <v>233</v>
      </c>
      <c r="J5" s="26" t="s">
        <v>248</v>
      </c>
      <c r="K5" s="26" t="s">
        <v>233</v>
      </c>
      <c r="L5" s="26" t="s">
        <v>248</v>
      </c>
      <c r="M5" s="26" t="s">
        <v>248</v>
      </c>
      <c r="N5" s="26" t="s">
        <v>248</v>
      </c>
      <c r="O5" s="31" t="s">
        <v>248</v>
      </c>
      <c r="P5" s="26" t="s">
        <v>248</v>
      </c>
      <c r="Q5" s="26" t="s">
        <v>248</v>
      </c>
      <c r="R5" s="26" t="s">
        <v>248</v>
      </c>
      <c r="S5" s="26" t="s">
        <v>248</v>
      </c>
      <c r="T5" s="26" t="s">
        <v>248</v>
      </c>
      <c r="U5" s="26" t="s">
        <v>248</v>
      </c>
      <c r="V5" s="26" t="s">
        <v>248</v>
      </c>
      <c r="W5" s="26" t="s">
        <v>248</v>
      </c>
      <c r="X5" s="26" t="s">
        <v>248</v>
      </c>
      <c r="Y5" s="26" t="s">
        <v>248</v>
      </c>
      <c r="Z5" s="26" t="s">
        <v>248</v>
      </c>
      <c r="AA5" s="26" t="s">
        <v>248</v>
      </c>
      <c r="AB5" s="26" t="s">
        <v>248</v>
      </c>
      <c r="AC5" s="26" t="s">
        <v>248</v>
      </c>
      <c r="AD5" s="26" t="s">
        <v>248</v>
      </c>
      <c r="AE5" s="26" t="s">
        <v>248</v>
      </c>
      <c r="AF5" s="26" t="s">
        <v>248</v>
      </c>
      <c r="AG5" s="26" t="s">
        <v>248</v>
      </c>
      <c r="AH5" s="26" t="s">
        <v>248</v>
      </c>
      <c r="AI5" s="31" t="s">
        <v>248</v>
      </c>
      <c r="AJ5" s="26" t="s">
        <v>248</v>
      </c>
      <c r="AK5" s="26" t="s">
        <v>248</v>
      </c>
      <c r="AL5" s="26" t="s">
        <v>248</v>
      </c>
      <c r="AM5" s="26" t="s">
        <v>248</v>
      </c>
      <c r="AN5" s="26" t="s">
        <v>248</v>
      </c>
      <c r="AO5" s="26" t="s">
        <v>248</v>
      </c>
      <c r="AP5" s="26" t="s">
        <v>248</v>
      </c>
      <c r="AQ5" s="26" t="s">
        <v>248</v>
      </c>
      <c r="AR5" s="26" t="s">
        <v>248</v>
      </c>
      <c r="AS5" s="26" t="s">
        <v>248</v>
      </c>
      <c r="AT5" s="26" t="s">
        <v>233</v>
      </c>
      <c r="AU5" s="26" t="s">
        <v>233</v>
      </c>
      <c r="AV5" s="26" t="s">
        <v>233</v>
      </c>
      <c r="AW5" s="26" t="s">
        <v>233</v>
      </c>
      <c r="AX5" s="26" t="s">
        <v>233</v>
      </c>
      <c r="AY5" s="26" t="s">
        <v>233</v>
      </c>
      <c r="AZ5" s="29" t="s">
        <v>233</v>
      </c>
      <c r="BA5" s="26" t="s">
        <v>233</v>
      </c>
      <c r="BB5" s="60" t="s">
        <v>233</v>
      </c>
      <c r="BC5" s="26" t="s">
        <v>233</v>
      </c>
      <c r="BD5" s="26" t="s">
        <v>233</v>
      </c>
      <c r="BE5" s="26" t="s">
        <v>233</v>
      </c>
      <c r="BF5" s="26" t="s">
        <v>233</v>
      </c>
      <c r="BG5" s="26" t="s">
        <v>233</v>
      </c>
      <c r="BH5" s="26" t="s">
        <v>233</v>
      </c>
      <c r="BI5" s="26" t="s">
        <v>233</v>
      </c>
      <c r="BJ5" s="26" t="s">
        <v>233</v>
      </c>
      <c r="BK5" s="26" t="s">
        <v>233</v>
      </c>
      <c r="BL5" s="26" t="s">
        <v>233</v>
      </c>
      <c r="BM5" s="26" t="s">
        <v>233</v>
      </c>
      <c r="BN5" s="26" t="s">
        <v>233</v>
      </c>
      <c r="BO5" s="26" t="s">
        <v>233</v>
      </c>
      <c r="BP5" s="26" t="s">
        <v>233</v>
      </c>
      <c r="BQ5" s="26" t="s">
        <v>233</v>
      </c>
      <c r="BR5" s="26" t="s">
        <v>233</v>
      </c>
      <c r="BS5" s="26" t="s">
        <v>233</v>
      </c>
      <c r="BT5" s="26" t="s">
        <v>233</v>
      </c>
      <c r="BU5" s="26" t="s">
        <v>233</v>
      </c>
      <c r="BV5" s="26" t="s">
        <v>233</v>
      </c>
      <c r="BW5" s="26" t="s">
        <v>233</v>
      </c>
      <c r="BX5" s="26" t="s">
        <v>233</v>
      </c>
      <c r="BY5" s="110" t="s">
        <v>233</v>
      </c>
      <c r="BZ5" s="26" t="s">
        <v>233</v>
      </c>
      <c r="CA5" s="26" t="s">
        <v>233</v>
      </c>
      <c r="CB5" s="26" t="s">
        <v>248</v>
      </c>
      <c r="CC5" s="26" t="s">
        <v>233</v>
      </c>
      <c r="CD5" s="26" t="s">
        <v>233</v>
      </c>
      <c r="CE5" s="26" t="s">
        <v>233</v>
      </c>
      <c r="CF5" s="26" t="s">
        <v>233</v>
      </c>
      <c r="CG5" s="26" t="s">
        <v>233</v>
      </c>
      <c r="CH5" s="26" t="s">
        <v>233</v>
      </c>
      <c r="CI5" s="26" t="s">
        <v>233</v>
      </c>
      <c r="CJ5" s="26" t="s">
        <v>233</v>
      </c>
      <c r="CK5" s="26" t="s">
        <v>233</v>
      </c>
      <c r="CL5" s="26" t="s">
        <v>233</v>
      </c>
      <c r="CM5" s="26" t="s">
        <v>233</v>
      </c>
      <c r="CN5" s="26" t="s">
        <v>233</v>
      </c>
      <c r="CO5" s="26" t="s">
        <v>233</v>
      </c>
      <c r="CP5" s="26" t="s">
        <v>233</v>
      </c>
      <c r="CQ5" s="26" t="s">
        <v>233</v>
      </c>
      <c r="CR5" s="26" t="s">
        <v>233</v>
      </c>
      <c r="CS5" s="26" t="s">
        <v>233</v>
      </c>
      <c r="CT5" s="26" t="s">
        <v>233</v>
      </c>
      <c r="CU5" s="26" t="s">
        <v>233</v>
      </c>
      <c r="CV5" s="26" t="s">
        <v>233</v>
      </c>
      <c r="CW5" s="26" t="s">
        <v>233</v>
      </c>
      <c r="CX5" s="26" t="s">
        <v>233</v>
      </c>
      <c r="CY5" s="26" t="s">
        <v>233</v>
      </c>
      <c r="CZ5" s="26" t="s">
        <v>233</v>
      </c>
      <c r="DA5" s="26" t="s">
        <v>233</v>
      </c>
      <c r="DB5" s="26" t="s">
        <v>233</v>
      </c>
      <c r="DC5" s="26" t="s">
        <v>233</v>
      </c>
      <c r="DD5" s="26" t="s">
        <v>233</v>
      </c>
      <c r="DE5" s="26" t="s">
        <v>233</v>
      </c>
      <c r="DF5" s="26" t="s">
        <v>233</v>
      </c>
      <c r="DG5" s="26" t="s">
        <v>233</v>
      </c>
      <c r="DH5" s="26" t="s">
        <v>233</v>
      </c>
      <c r="DI5" s="26" t="s">
        <v>233</v>
      </c>
      <c r="DJ5" s="26" t="s">
        <v>233</v>
      </c>
      <c r="DK5" s="26" t="s">
        <v>248</v>
      </c>
      <c r="DL5" s="26" t="s">
        <v>248</v>
      </c>
      <c r="DM5" s="26" t="s">
        <v>248</v>
      </c>
      <c r="DN5" s="26" t="s">
        <v>248</v>
      </c>
      <c r="DO5" s="26" t="s">
        <v>248</v>
      </c>
      <c r="DP5" s="26" t="s">
        <v>248</v>
      </c>
      <c r="DQ5" s="26" t="s">
        <v>248</v>
      </c>
      <c r="DR5" s="26" t="s">
        <v>248</v>
      </c>
      <c r="DS5" s="26" t="s">
        <v>248</v>
      </c>
      <c r="DT5" s="26" t="s">
        <v>248</v>
      </c>
      <c r="DU5" s="26" t="s">
        <v>248</v>
      </c>
      <c r="DV5" s="26" t="s">
        <v>248</v>
      </c>
      <c r="DW5" s="26" t="s">
        <v>248</v>
      </c>
      <c r="DX5" s="26" t="s">
        <v>248</v>
      </c>
      <c r="DY5" s="26" t="s">
        <v>248</v>
      </c>
      <c r="DZ5" s="31" t="s">
        <v>248</v>
      </c>
      <c r="EA5" s="26" t="s">
        <v>248</v>
      </c>
      <c r="EB5" s="26" t="s">
        <v>248</v>
      </c>
      <c r="EC5" s="26" t="s">
        <v>248</v>
      </c>
      <c r="ED5" s="26" t="s">
        <v>248</v>
      </c>
      <c r="EE5" s="26" t="s">
        <v>248</v>
      </c>
      <c r="EF5" s="26" t="s">
        <v>233</v>
      </c>
      <c r="EG5" s="26" t="s">
        <v>233</v>
      </c>
      <c r="EH5" s="26" t="s">
        <v>233</v>
      </c>
      <c r="EI5" s="26" t="s">
        <v>233</v>
      </c>
      <c r="EJ5" s="26" t="s">
        <v>233</v>
      </c>
      <c r="EK5" s="26" t="s">
        <v>233</v>
      </c>
      <c r="EL5" s="26" t="s">
        <v>233</v>
      </c>
      <c r="EM5" s="26" t="s">
        <v>233</v>
      </c>
      <c r="EN5" s="26" t="s">
        <v>233</v>
      </c>
      <c r="EO5" s="26" t="s">
        <v>248</v>
      </c>
      <c r="EP5" s="26" t="s">
        <v>233</v>
      </c>
      <c r="EQ5" s="26" t="s">
        <v>233</v>
      </c>
      <c r="ER5" s="26" t="s">
        <v>233</v>
      </c>
      <c r="ES5" s="26" t="s">
        <v>248</v>
      </c>
      <c r="ET5" s="26" t="s">
        <v>248</v>
      </c>
      <c r="EU5" s="26" t="s">
        <v>248</v>
      </c>
      <c r="EV5" s="26" t="s">
        <v>233</v>
      </c>
      <c r="EW5" s="26" t="s">
        <v>248</v>
      </c>
      <c r="EX5" s="26" t="s">
        <v>248</v>
      </c>
      <c r="EY5" s="26" t="s">
        <v>248</v>
      </c>
      <c r="EZ5" s="26" t="s">
        <v>248</v>
      </c>
      <c r="FA5" s="26" t="s">
        <v>248</v>
      </c>
      <c r="FB5" s="26" t="s">
        <v>248</v>
      </c>
      <c r="FC5" s="26" t="s">
        <v>248</v>
      </c>
      <c r="FD5" s="26" t="s">
        <v>248</v>
      </c>
      <c r="FE5" s="26" t="s">
        <v>248</v>
      </c>
      <c r="FF5" s="26" t="s">
        <v>248</v>
      </c>
      <c r="FG5" s="26" t="s">
        <v>248</v>
      </c>
      <c r="FH5" s="26" t="s">
        <v>248</v>
      </c>
      <c r="FI5" s="26" t="s">
        <v>248</v>
      </c>
      <c r="FJ5" s="26" t="s">
        <v>248</v>
      </c>
      <c r="FK5" s="26" t="s">
        <v>248</v>
      </c>
      <c r="FL5" s="26" t="s">
        <v>248</v>
      </c>
      <c r="FM5" s="26" t="s">
        <v>248</v>
      </c>
      <c r="FN5" s="26" t="s">
        <v>248</v>
      </c>
      <c r="FO5" s="26" t="s">
        <v>248</v>
      </c>
      <c r="FP5" s="26" t="s">
        <v>248</v>
      </c>
      <c r="FQ5" s="26" t="s">
        <v>248</v>
      </c>
      <c r="FR5" s="26" t="s">
        <v>248</v>
      </c>
    </row>
    <row r="6" spans="1:174" customFormat="1" x14ac:dyDescent="0.25">
      <c r="A6" s="1" t="s">
        <v>1429</v>
      </c>
      <c r="B6" s="63" t="s">
        <v>2192</v>
      </c>
      <c r="C6" s="63" t="s">
        <v>1944</v>
      </c>
      <c r="D6" s="63" t="s">
        <v>2007</v>
      </c>
      <c r="E6" s="63" t="s">
        <v>2008</v>
      </c>
      <c r="F6" s="63" t="s">
        <v>2193</v>
      </c>
      <c r="G6" s="63" t="s">
        <v>249</v>
      </c>
      <c r="H6" s="63" t="s">
        <v>1964</v>
      </c>
      <c r="I6" s="63" t="s">
        <v>229</v>
      </c>
      <c r="J6" s="63" t="s">
        <v>249</v>
      </c>
      <c r="K6" s="63" t="s">
        <v>250</v>
      </c>
      <c r="L6" s="63" t="s">
        <v>261</v>
      </c>
      <c r="M6" s="63" t="s">
        <v>250</v>
      </c>
      <c r="N6" s="63" t="s">
        <v>250</v>
      </c>
      <c r="O6" s="63" t="s">
        <v>1145</v>
      </c>
      <c r="P6" s="63" t="s">
        <v>250</v>
      </c>
      <c r="Q6" s="63" t="s">
        <v>334</v>
      </c>
      <c r="R6" s="63" t="s">
        <v>259</v>
      </c>
      <c r="S6" s="63" t="s">
        <v>250</v>
      </c>
      <c r="T6" s="63" t="s">
        <v>265</v>
      </c>
      <c r="U6" s="63" t="s">
        <v>250</v>
      </c>
      <c r="V6" s="63" t="s">
        <v>1146</v>
      </c>
      <c r="W6" s="63" t="s">
        <v>265</v>
      </c>
      <c r="X6" s="63" t="s">
        <v>250</v>
      </c>
      <c r="Y6" s="63" t="s">
        <v>1146</v>
      </c>
      <c r="Z6" s="63" t="s">
        <v>259</v>
      </c>
      <c r="AA6" s="63" t="s">
        <v>261</v>
      </c>
      <c r="AB6" s="63" t="s">
        <v>257</v>
      </c>
      <c r="AC6" s="63" t="s">
        <v>262</v>
      </c>
      <c r="AD6" s="63" t="s">
        <v>252</v>
      </c>
      <c r="AE6" s="63" t="s">
        <v>257</v>
      </c>
      <c r="AF6" s="63" t="s">
        <v>261</v>
      </c>
      <c r="AG6" s="63" t="s">
        <v>249</v>
      </c>
      <c r="AH6" s="63" t="s">
        <v>260</v>
      </c>
      <c r="AI6" s="9" t="s">
        <v>252</v>
      </c>
      <c r="AJ6" s="63" t="s">
        <v>334</v>
      </c>
      <c r="AK6" s="63" t="s">
        <v>259</v>
      </c>
      <c r="AL6" s="63" t="s">
        <v>255</v>
      </c>
      <c r="AM6" s="63" t="s">
        <v>1145</v>
      </c>
      <c r="AN6" s="63" t="s">
        <v>249</v>
      </c>
      <c r="AO6" s="63" t="s">
        <v>249</v>
      </c>
      <c r="AP6" s="63" t="s">
        <v>249</v>
      </c>
      <c r="AQ6" s="63" t="s">
        <v>261</v>
      </c>
      <c r="AR6" s="63" t="s">
        <v>249</v>
      </c>
      <c r="AS6" s="63" t="s">
        <v>261</v>
      </c>
      <c r="AT6" s="63" t="s">
        <v>2167</v>
      </c>
      <c r="AU6" s="63" t="s">
        <v>2168</v>
      </c>
      <c r="AV6" s="63" t="s">
        <v>2169</v>
      </c>
      <c r="AW6" s="63" t="s">
        <v>2149</v>
      </c>
      <c r="AX6" s="63" t="s">
        <v>2170</v>
      </c>
      <c r="AY6" s="63" t="s">
        <v>1306</v>
      </c>
      <c r="AZ6" s="94" t="s">
        <v>1305</v>
      </c>
      <c r="BA6" s="63" t="s">
        <v>1309</v>
      </c>
      <c r="BB6" s="63" t="s">
        <v>2171</v>
      </c>
      <c r="BC6" s="63" t="s">
        <v>391</v>
      </c>
      <c r="BD6" s="63" t="s">
        <v>391</v>
      </c>
      <c r="BE6" s="63" t="s">
        <v>391</v>
      </c>
      <c r="BF6" s="63" t="s">
        <v>391</v>
      </c>
      <c r="BG6" s="63" t="s">
        <v>391</v>
      </c>
      <c r="BH6" s="63" t="s">
        <v>391</v>
      </c>
      <c r="BI6" s="63" t="s">
        <v>391</v>
      </c>
      <c r="BJ6" s="63" t="s">
        <v>391</v>
      </c>
      <c r="BK6" s="63" t="s">
        <v>391</v>
      </c>
      <c r="BL6" s="63" t="s">
        <v>2167</v>
      </c>
      <c r="BM6" s="63" t="s">
        <v>2168</v>
      </c>
      <c r="BN6" s="63" t="s">
        <v>2169</v>
      </c>
      <c r="BO6" s="63" t="s">
        <v>2149</v>
      </c>
      <c r="BP6" s="63" t="s">
        <v>2170</v>
      </c>
      <c r="BQ6" s="63" t="s">
        <v>2172</v>
      </c>
      <c r="BR6" s="63" t="s">
        <v>2173</v>
      </c>
      <c r="BS6" s="63" t="s">
        <v>1309</v>
      </c>
      <c r="BT6" s="63" t="s">
        <v>2174</v>
      </c>
      <c r="BU6" s="63" t="s">
        <v>1309</v>
      </c>
      <c r="BV6" s="63" t="s">
        <v>1309</v>
      </c>
      <c r="BW6" s="63" t="s">
        <v>1307</v>
      </c>
      <c r="BX6" s="63" t="s">
        <v>2171</v>
      </c>
      <c r="BY6" s="9" t="s">
        <v>2308</v>
      </c>
      <c r="BZ6" s="63" t="s">
        <v>2150</v>
      </c>
      <c r="CA6" s="63" t="s">
        <v>1304</v>
      </c>
      <c r="CB6" s="63" t="s">
        <v>250</v>
      </c>
      <c r="CC6" s="63" t="s">
        <v>229</v>
      </c>
      <c r="CD6" s="63" t="s">
        <v>229</v>
      </c>
      <c r="CE6" s="63" t="s">
        <v>229</v>
      </c>
      <c r="CF6" s="63" t="s">
        <v>229</v>
      </c>
      <c r="CG6" s="63" t="s">
        <v>229</v>
      </c>
      <c r="CH6" s="63" t="s">
        <v>229</v>
      </c>
      <c r="CI6" s="63" t="s">
        <v>229</v>
      </c>
      <c r="CJ6" s="63" t="s">
        <v>229</v>
      </c>
      <c r="CK6" s="63" t="s">
        <v>229</v>
      </c>
      <c r="CL6" s="63" t="s">
        <v>229</v>
      </c>
      <c r="CM6" s="63" t="s">
        <v>229</v>
      </c>
      <c r="CN6" s="63" t="s">
        <v>229</v>
      </c>
      <c r="CO6" s="63" t="s">
        <v>229</v>
      </c>
      <c r="CP6" s="63" t="s">
        <v>229</v>
      </c>
      <c r="CQ6" s="63" t="s">
        <v>229</v>
      </c>
      <c r="CR6" s="63" t="s">
        <v>229</v>
      </c>
      <c r="CS6" s="63" t="s">
        <v>229</v>
      </c>
      <c r="CT6" s="63" t="s">
        <v>229</v>
      </c>
      <c r="CU6" s="63" t="s">
        <v>229</v>
      </c>
      <c r="CV6" s="63" t="s">
        <v>229</v>
      </c>
      <c r="CW6" s="63" t="s">
        <v>229</v>
      </c>
      <c r="CX6" s="63" t="s">
        <v>229</v>
      </c>
      <c r="CY6" s="63" t="s">
        <v>229</v>
      </c>
      <c r="CZ6" s="63" t="s">
        <v>229</v>
      </c>
      <c r="DA6" s="63" t="s">
        <v>229</v>
      </c>
      <c r="DB6" s="63" t="s">
        <v>229</v>
      </c>
      <c r="DC6" s="63" t="s">
        <v>229</v>
      </c>
      <c r="DD6" s="63" t="s">
        <v>229</v>
      </c>
      <c r="DE6" s="63" t="s">
        <v>229</v>
      </c>
      <c r="DF6" s="63" t="s">
        <v>229</v>
      </c>
      <c r="DG6" s="63" t="s">
        <v>229</v>
      </c>
      <c r="DH6" s="63" t="s">
        <v>229</v>
      </c>
      <c r="DI6" s="63" t="s">
        <v>229</v>
      </c>
      <c r="DJ6" s="63" t="s">
        <v>229</v>
      </c>
      <c r="DK6" s="63" t="s">
        <v>1147</v>
      </c>
      <c r="DL6" s="63" t="s">
        <v>249</v>
      </c>
      <c r="DM6" s="63" t="s">
        <v>265</v>
      </c>
      <c r="DN6" s="63" t="s">
        <v>250</v>
      </c>
      <c r="DO6" s="63" t="s">
        <v>1146</v>
      </c>
      <c r="DP6" s="63" t="s">
        <v>265</v>
      </c>
      <c r="DQ6" s="63" t="s">
        <v>250</v>
      </c>
      <c r="DR6" s="63" t="s">
        <v>1146</v>
      </c>
      <c r="DS6" s="63" t="s">
        <v>259</v>
      </c>
      <c r="DT6" s="63" t="s">
        <v>249</v>
      </c>
      <c r="DU6" s="63" t="s">
        <v>1147</v>
      </c>
      <c r="DV6" s="63" t="s">
        <v>257</v>
      </c>
      <c r="DW6" s="63" t="s">
        <v>1148</v>
      </c>
      <c r="DX6" s="63" t="s">
        <v>254</v>
      </c>
      <c r="DY6" s="63" t="s">
        <v>254</v>
      </c>
      <c r="DZ6" s="63" t="s">
        <v>260</v>
      </c>
      <c r="EA6" s="63" t="s">
        <v>250</v>
      </c>
      <c r="EB6" s="63" t="s">
        <v>250</v>
      </c>
      <c r="EC6" s="63" t="s">
        <v>265</v>
      </c>
      <c r="ED6" s="63" t="s">
        <v>250</v>
      </c>
      <c r="EE6" s="63" t="s">
        <v>1146</v>
      </c>
      <c r="EF6" s="63" t="s">
        <v>229</v>
      </c>
      <c r="EG6" s="63" t="s">
        <v>229</v>
      </c>
      <c r="EH6" s="63" t="s">
        <v>229</v>
      </c>
      <c r="EI6" s="63" t="s">
        <v>229</v>
      </c>
      <c r="EJ6" s="63" t="s">
        <v>229</v>
      </c>
      <c r="EK6" s="63" t="s">
        <v>229</v>
      </c>
      <c r="EL6" s="63" t="s">
        <v>229</v>
      </c>
      <c r="EM6" s="63" t="s">
        <v>229</v>
      </c>
      <c r="EN6" s="63" t="s">
        <v>229</v>
      </c>
      <c r="EO6" s="63" t="s">
        <v>250</v>
      </c>
      <c r="EP6" s="63" t="s">
        <v>268</v>
      </c>
      <c r="EQ6" s="63" t="s">
        <v>249</v>
      </c>
      <c r="ER6" s="63" t="s">
        <v>255</v>
      </c>
      <c r="ES6" s="63" t="s">
        <v>250</v>
      </c>
      <c r="ET6" s="63" t="s">
        <v>250</v>
      </c>
      <c r="EU6" s="63" t="s">
        <v>249</v>
      </c>
      <c r="EV6" s="63" t="s">
        <v>258</v>
      </c>
      <c r="EW6" s="63" t="s">
        <v>1145</v>
      </c>
      <c r="EX6" s="63" t="s">
        <v>250</v>
      </c>
      <c r="EY6" s="63" t="s">
        <v>259</v>
      </c>
      <c r="EZ6" s="63" t="s">
        <v>249</v>
      </c>
      <c r="FA6" s="63" t="s">
        <v>260</v>
      </c>
      <c r="FB6" s="63" t="s">
        <v>252</v>
      </c>
      <c r="FC6" s="63" t="s">
        <v>255</v>
      </c>
      <c r="FD6" s="63" t="s">
        <v>1145</v>
      </c>
      <c r="FE6" s="63" t="s">
        <v>249</v>
      </c>
      <c r="FF6" s="63" t="s">
        <v>254</v>
      </c>
      <c r="FG6" s="63" t="s">
        <v>249</v>
      </c>
      <c r="FH6" s="63" t="s">
        <v>1147</v>
      </c>
      <c r="FI6" s="63" t="s">
        <v>249</v>
      </c>
      <c r="FJ6" s="63" t="s">
        <v>259</v>
      </c>
      <c r="FK6" s="63" t="s">
        <v>249</v>
      </c>
      <c r="FL6" s="63" t="s">
        <v>1147</v>
      </c>
      <c r="FM6" s="63" t="s">
        <v>257</v>
      </c>
      <c r="FN6" s="63" t="s">
        <v>254</v>
      </c>
      <c r="FO6" s="63" t="s">
        <v>260</v>
      </c>
      <c r="FP6" s="63" t="s">
        <v>250</v>
      </c>
      <c r="FQ6" s="63" t="s">
        <v>250</v>
      </c>
      <c r="FR6" s="63" t="s">
        <v>258</v>
      </c>
    </row>
    <row r="7" spans="1:174" customFormat="1" x14ac:dyDescent="0.25">
      <c r="A7" s="1" t="s">
        <v>1429</v>
      </c>
      <c r="B7" s="1" t="s">
        <v>2194</v>
      </c>
      <c r="C7" s="1" t="s">
        <v>1944</v>
      </c>
      <c r="D7" s="1" t="s">
        <v>2007</v>
      </c>
      <c r="E7" s="1" t="s">
        <v>2008</v>
      </c>
      <c r="F7" s="1" t="s">
        <v>2195</v>
      </c>
      <c r="G7" s="1" t="s">
        <v>249</v>
      </c>
      <c r="H7" s="112" t="s">
        <v>2000</v>
      </c>
      <c r="I7" s="1" t="s">
        <v>229</v>
      </c>
      <c r="J7" s="82" t="s">
        <v>249</v>
      </c>
      <c r="K7" s="82" t="s">
        <v>250</v>
      </c>
      <c r="L7" s="82" t="s">
        <v>261</v>
      </c>
      <c r="M7" s="82" t="s">
        <v>250</v>
      </c>
      <c r="N7" s="82" t="s">
        <v>250</v>
      </c>
      <c r="O7" s="82" t="s">
        <v>1145</v>
      </c>
      <c r="P7" s="82" t="s">
        <v>250</v>
      </c>
      <c r="Q7" s="82" t="s">
        <v>334</v>
      </c>
      <c r="R7" s="82" t="s">
        <v>259</v>
      </c>
      <c r="S7" s="82" t="s">
        <v>250</v>
      </c>
      <c r="T7" s="82" t="s">
        <v>265</v>
      </c>
      <c r="U7" s="82" t="s">
        <v>250</v>
      </c>
      <c r="V7" s="82" t="s">
        <v>1146</v>
      </c>
      <c r="W7" s="82" t="s">
        <v>265</v>
      </c>
      <c r="X7" s="82" t="s">
        <v>250</v>
      </c>
      <c r="Y7" s="82" t="s">
        <v>1146</v>
      </c>
      <c r="Z7" s="82" t="s">
        <v>259</v>
      </c>
      <c r="AA7" s="82" t="s">
        <v>261</v>
      </c>
      <c r="AB7" s="82" t="s">
        <v>257</v>
      </c>
      <c r="AC7" s="82" t="s">
        <v>262</v>
      </c>
      <c r="AD7" s="82" t="s">
        <v>252</v>
      </c>
      <c r="AE7" s="82" t="s">
        <v>257</v>
      </c>
      <c r="AF7" s="82" t="s">
        <v>261</v>
      </c>
      <c r="AG7" s="82" t="s">
        <v>249</v>
      </c>
      <c r="AH7" s="82" t="s">
        <v>260</v>
      </c>
      <c r="AI7" s="189" t="s">
        <v>259</v>
      </c>
      <c r="AJ7" s="82" t="s">
        <v>334</v>
      </c>
      <c r="AK7" s="82" t="s">
        <v>259</v>
      </c>
      <c r="AL7" s="82" t="s">
        <v>261</v>
      </c>
      <c r="AM7" s="82" t="s">
        <v>1145</v>
      </c>
      <c r="AN7" s="82" t="s">
        <v>249</v>
      </c>
      <c r="AO7" s="82" t="s">
        <v>249</v>
      </c>
      <c r="AP7" s="82" t="s">
        <v>249</v>
      </c>
      <c r="AQ7" s="82" t="s">
        <v>261</v>
      </c>
      <c r="AR7" s="82" t="s">
        <v>249</v>
      </c>
      <c r="AS7" s="82" t="s">
        <v>261</v>
      </c>
      <c r="AT7" s="82" t="s">
        <v>2167</v>
      </c>
      <c r="AU7" s="82" t="s">
        <v>2168</v>
      </c>
      <c r="AV7" s="82" t="s">
        <v>2169</v>
      </c>
      <c r="AW7" s="82" t="s">
        <v>2149</v>
      </c>
      <c r="AX7" s="83" t="s">
        <v>2175</v>
      </c>
      <c r="AY7" s="82" t="s">
        <v>1306</v>
      </c>
      <c r="AZ7" s="95" t="s">
        <v>1306</v>
      </c>
      <c r="BA7" s="82" t="s">
        <v>1309</v>
      </c>
      <c r="BB7" s="82" t="s">
        <v>2171</v>
      </c>
      <c r="BC7" s="82" t="s">
        <v>391</v>
      </c>
      <c r="BD7" s="82" t="s">
        <v>391</v>
      </c>
      <c r="BE7" s="82" t="s">
        <v>391</v>
      </c>
      <c r="BF7" s="82" t="s">
        <v>391</v>
      </c>
      <c r="BG7" s="82" t="s">
        <v>391</v>
      </c>
      <c r="BH7" s="82" t="s">
        <v>391</v>
      </c>
      <c r="BI7" s="82" t="s">
        <v>391</v>
      </c>
      <c r="BJ7" s="82" t="s">
        <v>391</v>
      </c>
      <c r="BK7" s="82" t="s">
        <v>391</v>
      </c>
      <c r="BL7" s="82" t="s">
        <v>2167</v>
      </c>
      <c r="BM7" s="82" t="s">
        <v>2168</v>
      </c>
      <c r="BN7" s="82" t="s">
        <v>2169</v>
      </c>
      <c r="BO7" s="82" t="s">
        <v>2149</v>
      </c>
      <c r="BP7" s="83" t="s">
        <v>2175</v>
      </c>
      <c r="BQ7" s="82" t="s">
        <v>2172</v>
      </c>
      <c r="BR7" s="83" t="s">
        <v>1306</v>
      </c>
      <c r="BS7" s="82" t="s">
        <v>1309</v>
      </c>
      <c r="BT7" s="82" t="s">
        <v>2174</v>
      </c>
      <c r="BU7" s="82" t="s">
        <v>1309</v>
      </c>
      <c r="BV7" s="82" t="s">
        <v>1309</v>
      </c>
      <c r="BW7" s="82" t="s">
        <v>1307</v>
      </c>
      <c r="BX7" s="82" t="s">
        <v>2171</v>
      </c>
      <c r="BY7" s="120" t="s">
        <v>2164</v>
      </c>
      <c r="BZ7" s="82" t="s">
        <v>2165</v>
      </c>
      <c r="CA7" s="82" t="s">
        <v>1304</v>
      </c>
      <c r="CB7" s="82" t="s">
        <v>250</v>
      </c>
      <c r="CC7" s="1" t="s">
        <v>229</v>
      </c>
      <c r="CD7" s="1" t="s">
        <v>229</v>
      </c>
      <c r="CE7" s="1" t="s">
        <v>229</v>
      </c>
      <c r="CF7" s="1" t="s">
        <v>229</v>
      </c>
      <c r="CG7" s="1" t="s">
        <v>229</v>
      </c>
      <c r="CH7" s="1" t="s">
        <v>229</v>
      </c>
      <c r="CI7" s="1" t="s">
        <v>229</v>
      </c>
      <c r="CJ7" s="1" t="s">
        <v>229</v>
      </c>
      <c r="CK7" s="1" t="s">
        <v>229</v>
      </c>
      <c r="CL7" s="1" t="s">
        <v>229</v>
      </c>
      <c r="CM7" s="1" t="s">
        <v>229</v>
      </c>
      <c r="CN7" s="1" t="s">
        <v>229</v>
      </c>
      <c r="CO7" s="1" t="s">
        <v>229</v>
      </c>
      <c r="CP7" s="1" t="s">
        <v>229</v>
      </c>
      <c r="CQ7" s="1" t="s">
        <v>229</v>
      </c>
      <c r="CR7" s="1" t="s">
        <v>229</v>
      </c>
      <c r="CS7" s="1" t="s">
        <v>229</v>
      </c>
      <c r="CT7" s="1" t="s">
        <v>229</v>
      </c>
      <c r="CU7" s="1" t="s">
        <v>229</v>
      </c>
      <c r="CV7" s="1" t="s">
        <v>229</v>
      </c>
      <c r="CW7" s="1" t="s">
        <v>229</v>
      </c>
      <c r="CX7" s="1" t="s">
        <v>229</v>
      </c>
      <c r="CY7" s="1" t="s">
        <v>229</v>
      </c>
      <c r="CZ7" s="1" t="s">
        <v>229</v>
      </c>
      <c r="DA7" s="1" t="s">
        <v>229</v>
      </c>
      <c r="DB7" s="1" t="s">
        <v>229</v>
      </c>
      <c r="DC7" s="1" t="s">
        <v>229</v>
      </c>
      <c r="DD7" s="1" t="s">
        <v>229</v>
      </c>
      <c r="DE7" s="1" t="s">
        <v>229</v>
      </c>
      <c r="DF7" s="1" t="s">
        <v>229</v>
      </c>
      <c r="DG7" s="1" t="s">
        <v>229</v>
      </c>
      <c r="DH7" s="1" t="s">
        <v>229</v>
      </c>
      <c r="DI7" s="1" t="s">
        <v>229</v>
      </c>
      <c r="DJ7" s="1" t="s">
        <v>229</v>
      </c>
      <c r="DK7" s="1" t="s">
        <v>1147</v>
      </c>
      <c r="DL7" s="1" t="s">
        <v>249</v>
      </c>
      <c r="DM7" s="1" t="s">
        <v>265</v>
      </c>
      <c r="DN7" s="1" t="s">
        <v>250</v>
      </c>
      <c r="DO7" s="1" t="s">
        <v>1146</v>
      </c>
      <c r="DP7" s="1" t="s">
        <v>265</v>
      </c>
      <c r="DQ7" s="1" t="s">
        <v>250</v>
      </c>
      <c r="DR7" s="1" t="s">
        <v>1146</v>
      </c>
      <c r="DS7" s="1" t="s">
        <v>259</v>
      </c>
      <c r="DT7" s="1" t="s">
        <v>249</v>
      </c>
      <c r="DU7" s="1" t="s">
        <v>1147</v>
      </c>
      <c r="DV7" s="1" t="s">
        <v>257</v>
      </c>
      <c r="DW7" s="1" t="s">
        <v>1148</v>
      </c>
      <c r="DX7" s="1" t="s">
        <v>254</v>
      </c>
      <c r="DY7" s="1" t="s">
        <v>254</v>
      </c>
      <c r="DZ7" s="63" t="s">
        <v>260</v>
      </c>
      <c r="EA7" s="63" t="s">
        <v>250</v>
      </c>
      <c r="EB7" s="1" t="s">
        <v>250</v>
      </c>
      <c r="EC7" s="1" t="s">
        <v>265</v>
      </c>
      <c r="ED7" s="1" t="s">
        <v>250</v>
      </c>
      <c r="EE7" s="1" t="s">
        <v>1146</v>
      </c>
      <c r="EF7" s="1" t="s">
        <v>229</v>
      </c>
      <c r="EG7" s="1" t="s">
        <v>229</v>
      </c>
      <c r="EH7" s="1" t="s">
        <v>229</v>
      </c>
      <c r="EI7" s="1" t="s">
        <v>229</v>
      </c>
      <c r="EJ7" s="1" t="s">
        <v>229</v>
      </c>
      <c r="EK7" s="1" t="s">
        <v>229</v>
      </c>
      <c r="EL7" s="1" t="s">
        <v>229</v>
      </c>
      <c r="EM7" s="1" t="s">
        <v>229</v>
      </c>
      <c r="EN7" s="1" t="s">
        <v>229</v>
      </c>
      <c r="EO7" s="1" t="s">
        <v>250</v>
      </c>
      <c r="EP7" s="1" t="s">
        <v>268</v>
      </c>
      <c r="EQ7" s="1" t="s">
        <v>249</v>
      </c>
      <c r="ER7" s="1" t="s">
        <v>255</v>
      </c>
      <c r="ES7" s="1" t="s">
        <v>250</v>
      </c>
      <c r="ET7" s="1" t="s">
        <v>250</v>
      </c>
      <c r="EU7" s="1" t="s">
        <v>249</v>
      </c>
      <c r="EV7" s="82" t="s">
        <v>258</v>
      </c>
      <c r="EW7" s="82" t="s">
        <v>1145</v>
      </c>
      <c r="EX7" s="82" t="s">
        <v>250</v>
      </c>
      <c r="EY7" s="82" t="s">
        <v>259</v>
      </c>
      <c r="EZ7" s="82" t="s">
        <v>249</v>
      </c>
      <c r="FA7" s="82" t="s">
        <v>260</v>
      </c>
      <c r="FB7" s="82" t="s">
        <v>252</v>
      </c>
      <c r="FC7" s="82" t="s">
        <v>252</v>
      </c>
      <c r="FD7" s="82" t="s">
        <v>1145</v>
      </c>
      <c r="FE7" s="82" t="s">
        <v>249</v>
      </c>
      <c r="FF7" s="82" t="s">
        <v>254</v>
      </c>
      <c r="FG7" s="82" t="s">
        <v>249</v>
      </c>
      <c r="FH7" s="82" t="s">
        <v>1147</v>
      </c>
      <c r="FI7" s="82" t="s">
        <v>249</v>
      </c>
      <c r="FJ7" s="82" t="s">
        <v>259</v>
      </c>
      <c r="FK7" s="82" t="s">
        <v>249</v>
      </c>
      <c r="FL7" s="82" t="s">
        <v>1147</v>
      </c>
      <c r="FM7" s="82" t="s">
        <v>257</v>
      </c>
      <c r="FN7" s="82" t="s">
        <v>254</v>
      </c>
      <c r="FO7" s="82" t="s">
        <v>260</v>
      </c>
      <c r="FP7" s="82" t="s">
        <v>250</v>
      </c>
      <c r="FQ7" s="82" t="s">
        <v>250</v>
      </c>
      <c r="FR7" s="82" t="s">
        <v>258</v>
      </c>
    </row>
    <row r="8" spans="1:174" s="52" customFormat="1" x14ac:dyDescent="0.25">
      <c r="A8" s="63" t="s">
        <v>1429</v>
      </c>
      <c r="C8" s="126" t="s">
        <v>1944</v>
      </c>
      <c r="D8" s="126" t="s">
        <v>2299</v>
      </c>
      <c r="E8" s="126" t="s">
        <v>2300</v>
      </c>
      <c r="F8" s="126" t="s">
        <v>2301</v>
      </c>
      <c r="G8" s="64" t="s">
        <v>249</v>
      </c>
      <c r="H8" s="127" t="s">
        <v>2302</v>
      </c>
      <c r="I8" s="64" t="s">
        <v>229</v>
      </c>
      <c r="J8" s="64" t="s">
        <v>249</v>
      </c>
      <c r="K8" s="64" t="s">
        <v>250</v>
      </c>
      <c r="L8" s="64" t="s">
        <v>261</v>
      </c>
      <c r="M8" s="64" t="s">
        <v>250</v>
      </c>
      <c r="N8" s="64" t="s">
        <v>250</v>
      </c>
      <c r="O8" s="35" t="s">
        <v>1145</v>
      </c>
      <c r="P8" s="35" t="s">
        <v>250</v>
      </c>
      <c r="Q8" s="64" t="s">
        <v>334</v>
      </c>
      <c r="R8" s="64" t="s">
        <v>259</v>
      </c>
      <c r="S8" s="64" t="s">
        <v>250</v>
      </c>
      <c r="T8" s="64" t="s">
        <v>265</v>
      </c>
      <c r="U8" s="64" t="s">
        <v>250</v>
      </c>
      <c r="V8" s="64" t="s">
        <v>1146</v>
      </c>
      <c r="W8" s="64" t="s">
        <v>265</v>
      </c>
      <c r="X8" s="64" t="s">
        <v>250</v>
      </c>
      <c r="Y8" s="64" t="s">
        <v>1146</v>
      </c>
      <c r="Z8" s="64" t="s">
        <v>259</v>
      </c>
      <c r="AA8" s="64" t="s">
        <v>261</v>
      </c>
      <c r="AB8" s="64" t="s">
        <v>257</v>
      </c>
      <c r="AC8" s="64" t="s">
        <v>262</v>
      </c>
      <c r="AD8" s="64" t="s">
        <v>252</v>
      </c>
      <c r="AE8" s="64" t="s">
        <v>257</v>
      </c>
      <c r="AF8" s="64" t="s">
        <v>261</v>
      </c>
      <c r="AG8" s="64" t="s">
        <v>249</v>
      </c>
      <c r="AH8" s="35" t="s">
        <v>260</v>
      </c>
      <c r="AI8" s="35" t="s">
        <v>252</v>
      </c>
      <c r="AJ8" s="64" t="s">
        <v>334</v>
      </c>
      <c r="AK8" s="64" t="s">
        <v>259</v>
      </c>
      <c r="AL8" s="35" t="s">
        <v>252</v>
      </c>
      <c r="AM8" s="35" t="s">
        <v>1145</v>
      </c>
      <c r="AN8" s="64" t="s">
        <v>249</v>
      </c>
      <c r="AO8" s="64" t="s">
        <v>249</v>
      </c>
      <c r="AP8" s="64" t="s">
        <v>249</v>
      </c>
      <c r="AQ8" s="64" t="s">
        <v>261</v>
      </c>
      <c r="AR8" s="64" t="s">
        <v>249</v>
      </c>
      <c r="AS8" s="128" t="s">
        <v>261</v>
      </c>
      <c r="AT8" s="82" t="s">
        <v>2167</v>
      </c>
      <c r="AU8" s="82" t="s">
        <v>2168</v>
      </c>
      <c r="AV8" s="82" t="s">
        <v>2169</v>
      </c>
      <c r="AW8" s="82" t="s">
        <v>2149</v>
      </c>
      <c r="AX8" s="64" t="s">
        <v>2303</v>
      </c>
      <c r="AY8" s="63" t="s">
        <v>1306</v>
      </c>
      <c r="AZ8" s="94" t="s">
        <v>1305</v>
      </c>
      <c r="BA8" s="63" t="s">
        <v>1309</v>
      </c>
      <c r="BB8" s="63" t="s">
        <v>2171</v>
      </c>
      <c r="BC8" s="63" t="s">
        <v>391</v>
      </c>
      <c r="BD8" s="63" t="s">
        <v>391</v>
      </c>
      <c r="BE8" s="63" t="s">
        <v>391</v>
      </c>
      <c r="BF8" s="63" t="s">
        <v>391</v>
      </c>
      <c r="BG8" s="63" t="s">
        <v>391</v>
      </c>
      <c r="BH8" s="63" t="s">
        <v>391</v>
      </c>
      <c r="BI8" s="63" t="s">
        <v>391</v>
      </c>
      <c r="BJ8" s="63" t="s">
        <v>391</v>
      </c>
      <c r="BK8" s="63" t="s">
        <v>391</v>
      </c>
      <c r="BL8" s="63" t="s">
        <v>2167</v>
      </c>
      <c r="BM8" s="63" t="s">
        <v>2168</v>
      </c>
      <c r="BN8" s="63" t="s">
        <v>2169</v>
      </c>
      <c r="BO8" s="63" t="s">
        <v>2149</v>
      </c>
      <c r="BP8" s="64" t="s">
        <v>2303</v>
      </c>
      <c r="BQ8" s="63" t="s">
        <v>2172</v>
      </c>
      <c r="BR8" s="63" t="s">
        <v>2173</v>
      </c>
      <c r="BS8" s="63" t="s">
        <v>1309</v>
      </c>
      <c r="BT8" s="63" t="s">
        <v>2174</v>
      </c>
      <c r="BU8" s="63" t="s">
        <v>1309</v>
      </c>
      <c r="BV8" s="63" t="s">
        <v>1309</v>
      </c>
      <c r="BW8" s="63" t="s">
        <v>1307</v>
      </c>
      <c r="BX8" s="63" t="s">
        <v>2171</v>
      </c>
      <c r="BY8" s="64" t="s">
        <v>2304</v>
      </c>
      <c r="BZ8" s="64" t="s">
        <v>2305</v>
      </c>
      <c r="CA8" s="63" t="s">
        <v>1304</v>
      </c>
      <c r="CB8" s="63" t="s">
        <v>250</v>
      </c>
      <c r="CC8" s="63" t="s">
        <v>229</v>
      </c>
      <c r="CD8" s="63" t="s">
        <v>229</v>
      </c>
      <c r="CE8" s="63" t="s">
        <v>229</v>
      </c>
      <c r="CF8" s="63" t="s">
        <v>229</v>
      </c>
      <c r="CG8" s="63" t="s">
        <v>229</v>
      </c>
      <c r="CH8" s="63" t="s">
        <v>229</v>
      </c>
      <c r="CI8" s="63" t="s">
        <v>229</v>
      </c>
      <c r="CJ8" s="63" t="s">
        <v>229</v>
      </c>
      <c r="CK8" s="63" t="s">
        <v>229</v>
      </c>
      <c r="CL8" s="63" t="s">
        <v>229</v>
      </c>
      <c r="CM8" s="63" t="s">
        <v>229</v>
      </c>
      <c r="CN8" s="63" t="s">
        <v>229</v>
      </c>
      <c r="CO8" s="63" t="s">
        <v>229</v>
      </c>
      <c r="CP8" s="63" t="s">
        <v>229</v>
      </c>
      <c r="CQ8" s="63" t="s">
        <v>229</v>
      </c>
      <c r="CR8" s="63" t="s">
        <v>229</v>
      </c>
      <c r="CS8" s="63" t="s">
        <v>229</v>
      </c>
      <c r="CT8" s="63" t="s">
        <v>229</v>
      </c>
      <c r="CU8" s="63" t="s">
        <v>229</v>
      </c>
      <c r="CV8" s="63" t="s">
        <v>229</v>
      </c>
      <c r="CW8" s="63" t="s">
        <v>229</v>
      </c>
      <c r="CX8" s="63" t="s">
        <v>229</v>
      </c>
      <c r="CY8" s="63" t="s">
        <v>229</v>
      </c>
      <c r="CZ8" s="63" t="s">
        <v>229</v>
      </c>
      <c r="DA8" s="63" t="s">
        <v>229</v>
      </c>
      <c r="DB8" s="63" t="s">
        <v>229</v>
      </c>
      <c r="DC8" s="63" t="s">
        <v>229</v>
      </c>
      <c r="DD8" s="63" t="s">
        <v>229</v>
      </c>
      <c r="DE8" s="63" t="s">
        <v>229</v>
      </c>
      <c r="DF8" s="63" t="s">
        <v>229</v>
      </c>
      <c r="DG8" s="63" t="s">
        <v>229</v>
      </c>
      <c r="DH8" s="63" t="s">
        <v>229</v>
      </c>
      <c r="DI8" s="63" t="s">
        <v>229</v>
      </c>
      <c r="DJ8" s="63" t="s">
        <v>229</v>
      </c>
      <c r="DK8" s="63" t="s">
        <v>1147</v>
      </c>
      <c r="DL8" s="63" t="s">
        <v>249</v>
      </c>
      <c r="DM8" s="63" t="s">
        <v>265</v>
      </c>
      <c r="DN8" s="63" t="s">
        <v>250</v>
      </c>
      <c r="DO8" s="63" t="s">
        <v>1146</v>
      </c>
      <c r="DP8" s="63" t="s">
        <v>265</v>
      </c>
      <c r="DQ8" s="63" t="s">
        <v>250</v>
      </c>
      <c r="DR8" s="63" t="s">
        <v>1146</v>
      </c>
      <c r="DS8" s="63" t="s">
        <v>259</v>
      </c>
      <c r="DT8" s="63" t="s">
        <v>249</v>
      </c>
      <c r="DU8" s="63" t="s">
        <v>1147</v>
      </c>
      <c r="DV8" s="63" t="s">
        <v>257</v>
      </c>
      <c r="DW8" s="63" t="s">
        <v>1148</v>
      </c>
      <c r="DX8" s="63" t="s">
        <v>254</v>
      </c>
      <c r="DY8" s="63" t="s">
        <v>254</v>
      </c>
      <c r="DZ8" s="63" t="s">
        <v>260</v>
      </c>
      <c r="EA8" s="63" t="s">
        <v>250</v>
      </c>
      <c r="EB8" s="63" t="s">
        <v>250</v>
      </c>
      <c r="EC8" s="63" t="s">
        <v>265</v>
      </c>
      <c r="ED8" s="63" t="s">
        <v>250</v>
      </c>
      <c r="EE8" s="63" t="s">
        <v>1146</v>
      </c>
      <c r="EF8" s="63" t="s">
        <v>229</v>
      </c>
      <c r="EG8" s="64" t="s">
        <v>229</v>
      </c>
      <c r="EH8" s="64" t="s">
        <v>229</v>
      </c>
      <c r="EI8" s="64" t="s">
        <v>229</v>
      </c>
      <c r="EJ8" s="64" t="s">
        <v>229</v>
      </c>
      <c r="EK8" s="64" t="s">
        <v>229</v>
      </c>
      <c r="EL8" s="64" t="s">
        <v>229</v>
      </c>
      <c r="EM8" s="64" t="s">
        <v>229</v>
      </c>
      <c r="EN8" s="64" t="s">
        <v>229</v>
      </c>
      <c r="EO8" s="64" t="s">
        <v>250</v>
      </c>
      <c r="EP8" s="64" t="s">
        <v>268</v>
      </c>
      <c r="EQ8" s="64" t="s">
        <v>249</v>
      </c>
      <c r="ER8" s="64" t="s">
        <v>255</v>
      </c>
      <c r="ES8" s="64" t="s">
        <v>250</v>
      </c>
      <c r="ET8" s="64" t="s">
        <v>250</v>
      </c>
      <c r="EU8" s="64" t="s">
        <v>249</v>
      </c>
      <c r="EV8" s="64" t="s">
        <v>258</v>
      </c>
      <c r="EW8" s="63" t="s">
        <v>1145</v>
      </c>
      <c r="EX8" s="63" t="s">
        <v>250</v>
      </c>
      <c r="EY8" s="63" t="s">
        <v>259</v>
      </c>
      <c r="EZ8" s="63" t="s">
        <v>249</v>
      </c>
      <c r="FA8" s="63" t="s">
        <v>260</v>
      </c>
      <c r="FB8" s="63" t="s">
        <v>252</v>
      </c>
      <c r="FC8" s="63" t="s">
        <v>255</v>
      </c>
      <c r="FD8" s="63" t="s">
        <v>1145</v>
      </c>
      <c r="FE8" s="63" t="s">
        <v>249</v>
      </c>
      <c r="FF8" s="63" t="s">
        <v>254</v>
      </c>
      <c r="FG8" s="63" t="s">
        <v>249</v>
      </c>
      <c r="FH8" s="63" t="s">
        <v>1147</v>
      </c>
      <c r="FI8" s="63" t="s">
        <v>249</v>
      </c>
      <c r="FJ8" s="63" t="s">
        <v>259</v>
      </c>
      <c r="FK8" s="63" t="s">
        <v>249</v>
      </c>
      <c r="FL8" s="63" t="s">
        <v>1147</v>
      </c>
      <c r="FM8" s="63" t="s">
        <v>257</v>
      </c>
      <c r="FN8" s="63" t="s">
        <v>254</v>
      </c>
      <c r="FO8" s="63" t="s">
        <v>260</v>
      </c>
      <c r="FP8" s="63" t="s">
        <v>250</v>
      </c>
      <c r="FQ8" s="63" t="s">
        <v>250</v>
      </c>
      <c r="FR8" s="63" t="s">
        <v>258</v>
      </c>
    </row>
    <row r="9" spans="1:174" x14ac:dyDescent="0.25">
      <c r="H9" s="68" t="s">
        <v>2648</v>
      </c>
      <c r="O9" s="202" t="s">
        <v>2647</v>
      </c>
      <c r="P9" s="68" t="s">
        <v>2647</v>
      </c>
      <c r="AH9" s="68" t="s">
        <v>2647</v>
      </c>
      <c r="AL9" s="68" t="s">
        <v>2647</v>
      </c>
      <c r="AM9" s="68" t="s">
        <v>2647</v>
      </c>
      <c r="AS9" s="68" t="s">
        <v>2647</v>
      </c>
      <c r="AV9" s="68" t="s">
        <v>2647</v>
      </c>
      <c r="DZ9" s="68" t="s">
        <v>2647</v>
      </c>
      <c r="EA9" s="68" t="s">
        <v>2647</v>
      </c>
      <c r="EW9" s="68" t="s">
        <v>2647</v>
      </c>
      <c r="EX9" s="68" t="s">
        <v>2647</v>
      </c>
      <c r="FA9" s="68" t="s">
        <v>2647</v>
      </c>
      <c r="FC9" s="68" t="s">
        <v>2647</v>
      </c>
      <c r="FD9" s="68" t="s">
        <v>2647</v>
      </c>
      <c r="FO9" s="68" t="s">
        <v>2647</v>
      </c>
      <c r="FP9" s="68" t="s">
        <v>2647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BG6"/>
  <sheetViews>
    <sheetView topLeftCell="AP1" zoomScale="85" zoomScaleNormal="85" workbookViewId="0">
      <selection activeCell="AR10" sqref="AR10"/>
    </sheetView>
  </sheetViews>
  <sheetFormatPr defaultRowHeight="15" x14ac:dyDescent="0.25"/>
  <cols>
    <col min="1" max="8" width="9.5703125" customWidth="1"/>
    <col min="9" max="13" width="12.28515625" customWidth="1"/>
    <col min="14" max="14" width="20" style="57" customWidth="1"/>
    <col min="15" max="59" width="20" customWidth="1"/>
  </cols>
  <sheetData>
    <row r="1" spans="1:59" s="188" customFormat="1" ht="27.95" customHeight="1" x14ac:dyDescent="0.25">
      <c r="A1" s="185" t="s">
        <v>212</v>
      </c>
      <c r="B1" s="185" t="s">
        <v>213</v>
      </c>
      <c r="C1" s="185" t="s">
        <v>214</v>
      </c>
      <c r="D1" s="185" t="s">
        <v>215</v>
      </c>
      <c r="E1" s="185" t="s">
        <v>235</v>
      </c>
      <c r="F1" s="185" t="s">
        <v>277</v>
      </c>
      <c r="G1" s="185" t="s">
        <v>1212</v>
      </c>
      <c r="H1" s="185" t="s">
        <v>216</v>
      </c>
      <c r="I1" s="185" t="s">
        <v>236</v>
      </c>
      <c r="J1" s="185" t="s">
        <v>1213</v>
      </c>
      <c r="K1" s="185" t="s">
        <v>1214</v>
      </c>
      <c r="L1" s="185" t="s">
        <v>1215</v>
      </c>
      <c r="M1" s="185" t="s">
        <v>1216</v>
      </c>
      <c r="N1" s="186" t="s">
        <v>1217</v>
      </c>
      <c r="O1" s="187" t="s">
        <v>1218</v>
      </c>
      <c r="P1" s="187" t="s">
        <v>1219</v>
      </c>
      <c r="Q1" s="187" t="s">
        <v>1220</v>
      </c>
      <c r="R1" s="187" t="s">
        <v>1221</v>
      </c>
      <c r="S1" s="187" t="s">
        <v>1222</v>
      </c>
      <c r="T1" s="187" t="s">
        <v>1223</v>
      </c>
      <c r="U1" s="187" t="s">
        <v>1224</v>
      </c>
      <c r="V1" s="187" t="s">
        <v>1225</v>
      </c>
      <c r="W1" s="187" t="s">
        <v>1226</v>
      </c>
      <c r="X1" s="187" t="s">
        <v>1227</v>
      </c>
      <c r="Y1" s="187" t="s">
        <v>1228</v>
      </c>
      <c r="Z1" s="187" t="s">
        <v>1229</v>
      </c>
      <c r="AA1" s="187" t="s">
        <v>1230</v>
      </c>
      <c r="AB1" s="187" t="s">
        <v>1231</v>
      </c>
      <c r="AC1" s="187" t="s">
        <v>1232</v>
      </c>
      <c r="AD1" s="187" t="s">
        <v>1233</v>
      </c>
      <c r="AE1" s="187" t="s">
        <v>1234</v>
      </c>
      <c r="AF1" s="187" t="s">
        <v>1235</v>
      </c>
      <c r="AG1" s="187" t="s">
        <v>1236</v>
      </c>
      <c r="AH1" s="187" t="s">
        <v>1237</v>
      </c>
      <c r="AI1" s="187" t="s">
        <v>1238</v>
      </c>
      <c r="AJ1" s="187" t="s">
        <v>1239</v>
      </c>
      <c r="AK1" s="187" t="s">
        <v>1240</v>
      </c>
      <c r="AL1" s="187" t="s">
        <v>1241</v>
      </c>
      <c r="AM1" s="187" t="s">
        <v>1242</v>
      </c>
      <c r="AN1" s="187" t="s">
        <v>1243</v>
      </c>
      <c r="AO1" s="187" t="s">
        <v>1244</v>
      </c>
      <c r="AP1" s="187" t="s">
        <v>1245</v>
      </c>
      <c r="AQ1" s="187" t="s">
        <v>1246</v>
      </c>
      <c r="AR1" s="187" t="s">
        <v>1247</v>
      </c>
      <c r="AS1" s="187" t="s">
        <v>1248</v>
      </c>
      <c r="AT1" s="187" t="s">
        <v>1249</v>
      </c>
      <c r="AU1" s="187" t="s">
        <v>1250</v>
      </c>
      <c r="AV1" s="187" t="s">
        <v>1251</v>
      </c>
      <c r="AW1" s="187" t="s">
        <v>1252</v>
      </c>
      <c r="AX1" s="187" t="s">
        <v>1253</v>
      </c>
      <c r="AY1" s="187" t="s">
        <v>1254</v>
      </c>
      <c r="AZ1" s="187" t="s">
        <v>1255</v>
      </c>
      <c r="BA1" s="187" t="s">
        <v>1256</v>
      </c>
      <c r="BB1" s="187" t="s">
        <v>1257</v>
      </c>
      <c r="BC1" s="187" t="s">
        <v>1258</v>
      </c>
      <c r="BD1" s="187" t="s">
        <v>1259</v>
      </c>
      <c r="BE1" s="187" t="s">
        <v>1260</v>
      </c>
      <c r="BF1" s="185" t="s">
        <v>462</v>
      </c>
      <c r="BG1" s="185" t="s">
        <v>1261</v>
      </c>
    </row>
    <row r="2" spans="1:59" ht="27.95" customHeight="1" x14ac:dyDescent="0.25">
      <c r="A2" s="5" t="s">
        <v>217</v>
      </c>
      <c r="B2" s="5" t="s">
        <v>218</v>
      </c>
      <c r="C2" s="5" t="s">
        <v>219</v>
      </c>
      <c r="D2" s="5" t="s">
        <v>220</v>
      </c>
      <c r="E2" s="5" t="s">
        <v>237</v>
      </c>
      <c r="F2" s="5" t="s">
        <v>295</v>
      </c>
      <c r="G2" s="5" t="s">
        <v>1262</v>
      </c>
      <c r="H2" s="5" t="s">
        <v>221</v>
      </c>
      <c r="I2" s="5" t="s">
        <v>238</v>
      </c>
      <c r="J2" s="5" t="s">
        <v>1263</v>
      </c>
      <c r="K2" s="5" t="s">
        <v>1264</v>
      </c>
      <c r="L2" s="5" t="s">
        <v>1265</v>
      </c>
      <c r="M2" s="5" t="s">
        <v>1266</v>
      </c>
      <c r="N2" s="55" t="s">
        <v>518</v>
      </c>
      <c r="O2" s="5" t="s">
        <v>519</v>
      </c>
      <c r="P2" s="5" t="s">
        <v>520</v>
      </c>
      <c r="Q2" s="5" t="s">
        <v>521</v>
      </c>
      <c r="R2" s="5" t="s">
        <v>522</v>
      </c>
      <c r="S2" s="5" t="s">
        <v>523</v>
      </c>
      <c r="T2" s="5" t="s">
        <v>524</v>
      </c>
      <c r="U2" s="5" t="s">
        <v>525</v>
      </c>
      <c r="V2" s="5" t="s">
        <v>526</v>
      </c>
      <c r="W2" s="5" t="s">
        <v>527</v>
      </c>
      <c r="X2" s="5" t="s">
        <v>528</v>
      </c>
      <c r="Y2" s="5" t="s">
        <v>529</v>
      </c>
      <c r="Z2" s="5" t="s">
        <v>530</v>
      </c>
      <c r="AA2" s="5" t="s">
        <v>531</v>
      </c>
      <c r="AB2" s="5" t="s">
        <v>532</v>
      </c>
      <c r="AC2" s="5" t="s">
        <v>533</v>
      </c>
      <c r="AD2" s="5" t="s">
        <v>534</v>
      </c>
      <c r="AE2" s="5" t="s">
        <v>535</v>
      </c>
      <c r="AF2" s="5" t="s">
        <v>536</v>
      </c>
      <c r="AG2" s="5" t="s">
        <v>537</v>
      </c>
      <c r="AH2" s="5" t="s">
        <v>538</v>
      </c>
      <c r="AI2" s="5" t="s">
        <v>539</v>
      </c>
      <c r="AJ2" s="5" t="s">
        <v>540</v>
      </c>
      <c r="AK2" s="5" t="s">
        <v>541</v>
      </c>
      <c r="AL2" s="5" t="s">
        <v>542</v>
      </c>
      <c r="AM2" s="5" t="s">
        <v>543</v>
      </c>
      <c r="AN2" s="5" t="s">
        <v>544</v>
      </c>
      <c r="AO2" s="5" t="s">
        <v>545</v>
      </c>
      <c r="AP2" s="5" t="s">
        <v>546</v>
      </c>
      <c r="AQ2" s="5" t="s">
        <v>547</v>
      </c>
      <c r="AR2" s="5" t="s">
        <v>548</v>
      </c>
      <c r="AS2" s="5" t="s">
        <v>549</v>
      </c>
      <c r="AT2" s="5" t="s">
        <v>1267</v>
      </c>
      <c r="AU2" s="5" t="s">
        <v>1268</v>
      </c>
      <c r="AV2" s="5" t="s">
        <v>1269</v>
      </c>
      <c r="AW2" s="5" t="s">
        <v>1270</v>
      </c>
      <c r="AX2" s="5" t="s">
        <v>1271</v>
      </c>
      <c r="AY2" s="5" t="s">
        <v>1272</v>
      </c>
      <c r="AZ2" s="5" t="s">
        <v>1273</v>
      </c>
      <c r="BA2" s="5" t="s">
        <v>1274</v>
      </c>
      <c r="BB2" s="5" t="s">
        <v>555</v>
      </c>
      <c r="BC2" s="5" t="s">
        <v>1275</v>
      </c>
      <c r="BD2" s="5" t="s">
        <v>557</v>
      </c>
      <c r="BE2" s="5" t="s">
        <v>13</v>
      </c>
      <c r="BF2" s="5" t="s">
        <v>559</v>
      </c>
      <c r="BG2" s="5" t="s">
        <v>1276</v>
      </c>
    </row>
    <row r="3" spans="1:59" ht="27.95" customHeight="1" x14ac:dyDescent="0.25">
      <c r="A3" s="6" t="s">
        <v>222</v>
      </c>
      <c r="B3" s="6" t="s">
        <v>223</v>
      </c>
      <c r="C3" s="6" t="s">
        <v>224</v>
      </c>
      <c r="D3" s="6" t="s">
        <v>225</v>
      </c>
      <c r="E3" s="6" t="s">
        <v>239</v>
      </c>
      <c r="F3" s="6" t="s">
        <v>225</v>
      </c>
      <c r="G3" s="6" t="s">
        <v>225</v>
      </c>
      <c r="H3" s="6" t="s">
        <v>226</v>
      </c>
      <c r="I3" s="6" t="s">
        <v>240</v>
      </c>
      <c r="J3" s="6" t="s">
        <v>1277</v>
      </c>
      <c r="K3" s="6" t="s">
        <v>996</v>
      </c>
      <c r="L3" s="6" t="s">
        <v>997</v>
      </c>
      <c r="M3" s="6" t="s">
        <v>580</v>
      </c>
      <c r="N3" s="55" t="s">
        <v>586</v>
      </c>
      <c r="O3" s="6" t="s">
        <v>586</v>
      </c>
      <c r="P3" s="6" t="s">
        <v>586</v>
      </c>
      <c r="Q3" s="6" t="s">
        <v>586</v>
      </c>
      <c r="R3" s="6" t="s">
        <v>586</v>
      </c>
      <c r="S3" s="6" t="s">
        <v>586</v>
      </c>
      <c r="T3" s="6" t="s">
        <v>586</v>
      </c>
      <c r="U3" s="6" t="s">
        <v>586</v>
      </c>
      <c r="V3" s="6" t="s">
        <v>586</v>
      </c>
      <c r="W3" s="6" t="s">
        <v>586</v>
      </c>
      <c r="X3" s="6" t="s">
        <v>586</v>
      </c>
      <c r="Y3" s="6" t="s">
        <v>586</v>
      </c>
      <c r="Z3" s="6" t="s">
        <v>586</v>
      </c>
      <c r="AA3" s="6" t="s">
        <v>586</v>
      </c>
      <c r="AB3" s="6" t="s">
        <v>586</v>
      </c>
      <c r="AC3" s="6" t="s">
        <v>586</v>
      </c>
      <c r="AD3" s="6" t="s">
        <v>586</v>
      </c>
      <c r="AE3" s="6" t="s">
        <v>586</v>
      </c>
      <c r="AF3" s="6" t="s">
        <v>586</v>
      </c>
      <c r="AG3" s="6" t="s">
        <v>586</v>
      </c>
      <c r="AH3" s="6" t="s">
        <v>586</v>
      </c>
      <c r="AI3" s="6" t="s">
        <v>586</v>
      </c>
      <c r="AJ3" s="6" t="s">
        <v>586</v>
      </c>
      <c r="AK3" s="6" t="s">
        <v>586</v>
      </c>
      <c r="AL3" s="6" t="s">
        <v>586</v>
      </c>
      <c r="AM3" s="6" t="s">
        <v>586</v>
      </c>
      <c r="AN3" s="6" t="s">
        <v>586</v>
      </c>
      <c r="AO3" s="6" t="s">
        <v>586</v>
      </c>
      <c r="AP3" s="6" t="s">
        <v>586</v>
      </c>
      <c r="AQ3" s="6" t="s">
        <v>586</v>
      </c>
      <c r="AR3" s="6" t="s">
        <v>586</v>
      </c>
      <c r="AS3" s="6" t="s">
        <v>587</v>
      </c>
      <c r="AT3" s="6" t="s">
        <v>581</v>
      </c>
      <c r="AU3" s="6" t="s">
        <v>1278</v>
      </c>
      <c r="AV3" s="6" t="s">
        <v>1279</v>
      </c>
      <c r="AW3" s="6" t="s">
        <v>1188</v>
      </c>
      <c r="AX3" s="6" t="s">
        <v>1280</v>
      </c>
      <c r="AY3" s="6" t="s">
        <v>1281</v>
      </c>
      <c r="AZ3" s="6" t="s">
        <v>589</v>
      </c>
      <c r="BA3" s="6" t="s">
        <v>1282</v>
      </c>
      <c r="BB3" s="6" t="s">
        <v>589</v>
      </c>
      <c r="BC3" s="6" t="s">
        <v>1283</v>
      </c>
      <c r="BD3" s="6" t="s">
        <v>592</v>
      </c>
      <c r="BE3" s="6" t="s">
        <v>243</v>
      </c>
      <c r="BF3" s="6" t="s">
        <v>593</v>
      </c>
      <c r="BG3" s="6" t="s">
        <v>244</v>
      </c>
    </row>
    <row r="4" spans="1:59" ht="27.95" customHeight="1" x14ac:dyDescent="0.25">
      <c r="A4" s="7" t="s">
        <v>246</v>
      </c>
      <c r="B4" s="7" t="s">
        <v>227</v>
      </c>
      <c r="C4" s="7" t="s">
        <v>219</v>
      </c>
      <c r="D4" s="7" t="s">
        <v>220</v>
      </c>
      <c r="E4" s="7" t="s">
        <v>234</v>
      </c>
      <c r="F4" s="7" t="s">
        <v>234</v>
      </c>
      <c r="G4" s="7" t="s">
        <v>234</v>
      </c>
      <c r="H4" s="7" t="s">
        <v>228</v>
      </c>
      <c r="I4" s="7" t="s">
        <v>238</v>
      </c>
      <c r="J4" s="7" t="s">
        <v>1284</v>
      </c>
      <c r="K4" s="7" t="s">
        <v>1285</v>
      </c>
      <c r="L4" s="7" t="s">
        <v>1286</v>
      </c>
      <c r="M4" s="7" t="s">
        <v>1287</v>
      </c>
      <c r="N4" s="55" t="s">
        <v>619</v>
      </c>
      <c r="O4" s="7" t="s">
        <v>620</v>
      </c>
      <c r="P4" s="7" t="s">
        <v>621</v>
      </c>
      <c r="Q4" s="7" t="s">
        <v>622</v>
      </c>
      <c r="R4" s="7" t="s">
        <v>623</v>
      </c>
      <c r="S4" s="7" t="s">
        <v>624</v>
      </c>
      <c r="T4" s="7" t="s">
        <v>625</v>
      </c>
      <c r="U4" s="7" t="s">
        <v>626</v>
      </c>
      <c r="V4" s="7" t="s">
        <v>627</v>
      </c>
      <c r="W4" s="7" t="s">
        <v>628</v>
      </c>
      <c r="X4" s="7" t="s">
        <v>629</v>
      </c>
      <c r="Y4" s="7" t="s">
        <v>630</v>
      </c>
      <c r="Z4" s="7" t="s">
        <v>631</v>
      </c>
      <c r="AA4" s="7" t="s">
        <v>632</v>
      </c>
      <c r="AB4" s="7" t="s">
        <v>633</v>
      </c>
      <c r="AC4" s="7" t="s">
        <v>634</v>
      </c>
      <c r="AD4" s="7" t="s">
        <v>635</v>
      </c>
      <c r="AE4" s="7" t="s">
        <v>636</v>
      </c>
      <c r="AF4" s="7" t="s">
        <v>637</v>
      </c>
      <c r="AG4" s="7" t="s">
        <v>638</v>
      </c>
      <c r="AH4" s="7" t="s">
        <v>639</v>
      </c>
      <c r="AI4" s="7" t="s">
        <v>640</v>
      </c>
      <c r="AJ4" s="7" t="s">
        <v>641</v>
      </c>
      <c r="AK4" s="7" t="s">
        <v>642</v>
      </c>
      <c r="AL4" s="7" t="s">
        <v>643</v>
      </c>
      <c r="AM4" s="7" t="s">
        <v>644</v>
      </c>
      <c r="AN4" s="7" t="s">
        <v>645</v>
      </c>
      <c r="AO4" s="7" t="s">
        <v>646</v>
      </c>
      <c r="AP4" s="7" t="s">
        <v>647</v>
      </c>
      <c r="AQ4" s="7" t="s">
        <v>648</v>
      </c>
      <c r="AR4" s="7" t="s">
        <v>649</v>
      </c>
      <c r="AS4" s="7" t="s">
        <v>1288</v>
      </c>
      <c r="AT4" s="7" t="s">
        <v>1289</v>
      </c>
      <c r="AU4" s="7" t="s">
        <v>1290</v>
      </c>
      <c r="AV4" s="7" t="s">
        <v>1291</v>
      </c>
      <c r="AW4" s="7" t="s">
        <v>1292</v>
      </c>
      <c r="AX4" s="7" t="s">
        <v>1293</v>
      </c>
      <c r="AY4" s="7" t="s">
        <v>1294</v>
      </c>
      <c r="AZ4" s="7" t="s">
        <v>1295</v>
      </c>
      <c r="BA4" s="7" t="s">
        <v>1296</v>
      </c>
      <c r="BB4" s="7" t="s">
        <v>1297</v>
      </c>
      <c r="BC4" s="7" t="s">
        <v>1298</v>
      </c>
      <c r="BD4" s="7" t="s">
        <v>1299</v>
      </c>
      <c r="BE4" s="7" t="s">
        <v>247</v>
      </c>
      <c r="BF4" s="7" t="s">
        <v>1300</v>
      </c>
      <c r="BG4" s="7" t="s">
        <v>1301</v>
      </c>
    </row>
    <row r="5" spans="1:59" ht="27.95" customHeight="1" x14ac:dyDescent="0.25">
      <c r="A5" s="8" t="s">
        <v>229</v>
      </c>
      <c r="B5" s="8" t="s">
        <v>230</v>
      </c>
      <c r="C5" s="8" t="s">
        <v>231</v>
      </c>
      <c r="D5" s="8" t="s">
        <v>231</v>
      </c>
      <c r="E5" s="8" t="s">
        <v>231</v>
      </c>
      <c r="F5" s="8" t="s">
        <v>231</v>
      </c>
      <c r="G5" s="8" t="s">
        <v>231</v>
      </c>
      <c r="H5" s="8" t="s">
        <v>232</v>
      </c>
      <c r="I5" s="8" t="s">
        <v>233</v>
      </c>
      <c r="J5" s="8" t="s">
        <v>248</v>
      </c>
      <c r="K5" s="8" t="s">
        <v>248</v>
      </c>
      <c r="L5" s="8" t="s">
        <v>248</v>
      </c>
      <c r="M5" s="8" t="s">
        <v>248</v>
      </c>
      <c r="N5" s="56" t="s">
        <v>233</v>
      </c>
      <c r="O5" s="8" t="s">
        <v>233</v>
      </c>
      <c r="P5" s="8" t="s">
        <v>233</v>
      </c>
      <c r="Q5" s="8" t="s">
        <v>233</v>
      </c>
      <c r="R5" s="8" t="s">
        <v>233</v>
      </c>
      <c r="S5" s="8" t="s">
        <v>233</v>
      </c>
      <c r="T5" s="8" t="s">
        <v>233</v>
      </c>
      <c r="U5" s="8" t="s">
        <v>233</v>
      </c>
      <c r="V5" s="8" t="s">
        <v>233</v>
      </c>
      <c r="W5" s="8" t="s">
        <v>233</v>
      </c>
      <c r="X5" s="8" t="s">
        <v>233</v>
      </c>
      <c r="Y5" s="8" t="s">
        <v>233</v>
      </c>
      <c r="Z5" s="8" t="s">
        <v>233</v>
      </c>
      <c r="AA5" s="8" t="s">
        <v>233</v>
      </c>
      <c r="AB5" s="8" t="s">
        <v>233</v>
      </c>
      <c r="AC5" s="8" t="s">
        <v>233</v>
      </c>
      <c r="AD5" s="8" t="s">
        <v>233</v>
      </c>
      <c r="AE5" s="8" t="s">
        <v>233</v>
      </c>
      <c r="AF5" s="8" t="s">
        <v>233</v>
      </c>
      <c r="AG5" s="8" t="s">
        <v>233</v>
      </c>
      <c r="AH5" s="8" t="s">
        <v>233</v>
      </c>
      <c r="AI5" s="8" t="s">
        <v>233</v>
      </c>
      <c r="AJ5" s="8" t="s">
        <v>233</v>
      </c>
      <c r="AK5" s="8" t="s">
        <v>233</v>
      </c>
      <c r="AL5" s="8" t="s">
        <v>233</v>
      </c>
      <c r="AM5" s="8" t="s">
        <v>233</v>
      </c>
      <c r="AN5" s="8" t="s">
        <v>233</v>
      </c>
      <c r="AO5" s="8" t="s">
        <v>233</v>
      </c>
      <c r="AP5" s="8" t="s">
        <v>233</v>
      </c>
      <c r="AQ5" s="8" t="s">
        <v>233</v>
      </c>
      <c r="AR5" s="8" t="s">
        <v>233</v>
      </c>
      <c r="AS5" s="8" t="s">
        <v>233</v>
      </c>
      <c r="AT5" s="8" t="s">
        <v>233</v>
      </c>
      <c r="AU5" s="8" t="s">
        <v>233</v>
      </c>
      <c r="AV5" s="8" t="s">
        <v>233</v>
      </c>
      <c r="AW5" s="8" t="s">
        <v>233</v>
      </c>
      <c r="AX5" s="8" t="s">
        <v>233</v>
      </c>
      <c r="AY5" s="8" t="s">
        <v>233</v>
      </c>
      <c r="AZ5" s="8" t="s">
        <v>233</v>
      </c>
      <c r="BA5" s="8" t="s">
        <v>233</v>
      </c>
      <c r="BB5" s="8" t="s">
        <v>233</v>
      </c>
      <c r="BC5" s="8" t="s">
        <v>233</v>
      </c>
      <c r="BD5" s="8" t="s">
        <v>233</v>
      </c>
      <c r="BE5" s="8" t="s">
        <v>233</v>
      </c>
      <c r="BF5" s="8" t="s">
        <v>233</v>
      </c>
      <c r="BG5" s="8" t="s">
        <v>248</v>
      </c>
    </row>
    <row r="6" spans="1:59" x14ac:dyDescent="0.25">
      <c r="A6" s="54" t="s">
        <v>1430</v>
      </c>
      <c r="B6" s="54" t="s">
        <v>229</v>
      </c>
      <c r="C6" s="72">
        <v>10002</v>
      </c>
      <c r="D6" s="72">
        <v>2703</v>
      </c>
      <c r="E6" s="72">
        <v>350124</v>
      </c>
      <c r="F6" s="72">
        <v>89631826</v>
      </c>
      <c r="G6" s="72">
        <v>1</v>
      </c>
      <c r="H6" s="72" t="s">
        <v>2021</v>
      </c>
      <c r="J6" t="s">
        <v>261</v>
      </c>
      <c r="K6" t="s">
        <v>261</v>
      </c>
      <c r="L6" t="s">
        <v>249</v>
      </c>
      <c r="M6" t="s">
        <v>261</v>
      </c>
      <c r="N6" s="1" t="s">
        <v>1302</v>
      </c>
      <c r="O6" s="1" t="s">
        <v>1302</v>
      </c>
      <c r="P6" s="1" t="s">
        <v>1302</v>
      </c>
      <c r="Q6" s="1" t="s">
        <v>1302</v>
      </c>
      <c r="R6" s="1" t="s">
        <v>1302</v>
      </c>
      <c r="S6" s="1" t="s">
        <v>1302</v>
      </c>
      <c r="T6" s="1" t="s">
        <v>1302</v>
      </c>
      <c r="U6" s="1" t="s">
        <v>1302</v>
      </c>
      <c r="V6" s="1" t="s">
        <v>1302</v>
      </c>
      <c r="W6" s="1" t="s">
        <v>1302</v>
      </c>
      <c r="X6" s="1" t="s">
        <v>1302</v>
      </c>
      <c r="Y6" s="1" t="s">
        <v>1302</v>
      </c>
      <c r="Z6" s="1" t="s">
        <v>1302</v>
      </c>
      <c r="AA6" s="1" t="s">
        <v>1302</v>
      </c>
      <c r="AB6" s="1" t="s">
        <v>1302</v>
      </c>
      <c r="AC6" s="1" t="s">
        <v>1302</v>
      </c>
      <c r="AD6" s="1" t="s">
        <v>1302</v>
      </c>
      <c r="AE6" s="1" t="s">
        <v>1302</v>
      </c>
      <c r="AF6" s="1" t="s">
        <v>1302</v>
      </c>
      <c r="AG6" s="1" t="s">
        <v>1302</v>
      </c>
      <c r="AH6" s="1" t="s">
        <v>1302</v>
      </c>
      <c r="AI6" s="1" t="s">
        <v>1302</v>
      </c>
      <c r="AJ6" s="1" t="s">
        <v>1302</v>
      </c>
      <c r="AK6" s="1" t="s">
        <v>1302</v>
      </c>
      <c r="AL6" s="1" t="s">
        <v>1302</v>
      </c>
      <c r="AM6" s="1" t="s">
        <v>1302</v>
      </c>
      <c r="AN6" s="1" t="s">
        <v>1302</v>
      </c>
      <c r="AO6" s="1" t="s">
        <v>1302</v>
      </c>
      <c r="AP6" s="1" t="s">
        <v>1302</v>
      </c>
      <c r="AQ6" s="1" t="s">
        <v>2196</v>
      </c>
      <c r="AR6" s="1" t="s">
        <v>2197</v>
      </c>
      <c r="AS6" s="1" t="s">
        <v>2198</v>
      </c>
      <c r="AT6" t="s">
        <v>1303</v>
      </c>
      <c r="AU6" t="s">
        <v>1304</v>
      </c>
      <c r="AV6" t="s">
        <v>1305</v>
      </c>
      <c r="AW6" t="s">
        <v>1306</v>
      </c>
      <c r="AX6" t="s">
        <v>1307</v>
      </c>
      <c r="AY6" t="s">
        <v>1308</v>
      </c>
      <c r="AZ6" t="s">
        <v>391</v>
      </c>
      <c r="BA6" t="s">
        <v>1309</v>
      </c>
      <c r="BB6" t="s">
        <v>1310</v>
      </c>
      <c r="BC6" t="s">
        <v>391</v>
      </c>
      <c r="BD6" t="s">
        <v>391</v>
      </c>
      <c r="BE6" t="s">
        <v>1304</v>
      </c>
      <c r="BF6" t="s">
        <v>678</v>
      </c>
      <c r="BG6" t="s">
        <v>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6"/>
  <sheetViews>
    <sheetView workbookViewId="0">
      <pane xSplit="7" ySplit="5" topLeftCell="H6" activePane="bottomRight" state="frozen"/>
      <selection activeCell="D18" sqref="D18"/>
      <selection pane="topRight" activeCell="D18" sqref="D18"/>
      <selection pane="bottomLeft" activeCell="D18" sqref="D18"/>
      <selection pane="bottomRight" activeCell="H1" sqref="H1"/>
    </sheetView>
  </sheetViews>
  <sheetFormatPr defaultColWidth="9" defaultRowHeight="15" x14ac:dyDescent="0.25"/>
  <cols>
    <col min="1" max="7" width="12.42578125" style="19" customWidth="1"/>
    <col min="8" max="8" width="12.42578125" style="134" customWidth="1"/>
    <col min="9" max="11" width="12.42578125" style="36" customWidth="1"/>
    <col min="12" max="16384" width="9" style="19"/>
  </cols>
  <sheetData>
    <row r="1" spans="1:11" ht="27.95" customHeight="1" x14ac:dyDescent="0.25">
      <c r="A1" s="17" t="s">
        <v>212</v>
      </c>
      <c r="B1" s="17" t="s">
        <v>213</v>
      </c>
      <c r="C1" s="17" t="s">
        <v>214</v>
      </c>
      <c r="D1" s="17" t="s">
        <v>215</v>
      </c>
      <c r="E1" s="17" t="s">
        <v>235</v>
      </c>
      <c r="F1" s="17" t="s">
        <v>2309</v>
      </c>
      <c r="G1" s="17" t="s">
        <v>216</v>
      </c>
      <c r="H1" s="17" t="s">
        <v>2310</v>
      </c>
      <c r="I1" s="17" t="s">
        <v>2311</v>
      </c>
      <c r="J1" s="17" t="s">
        <v>2312</v>
      </c>
      <c r="K1" s="17" t="s">
        <v>2313</v>
      </c>
    </row>
    <row r="2" spans="1:11" ht="27.95" customHeight="1" x14ac:dyDescent="0.25">
      <c r="A2" s="20" t="s">
        <v>217</v>
      </c>
      <c r="B2" s="20" t="s">
        <v>218</v>
      </c>
      <c r="C2" s="20" t="s">
        <v>219</v>
      </c>
      <c r="D2" s="20" t="s">
        <v>220</v>
      </c>
      <c r="E2" s="20" t="s">
        <v>237</v>
      </c>
      <c r="F2" s="20" t="s">
        <v>2314</v>
      </c>
      <c r="G2" s="20" t="s">
        <v>221</v>
      </c>
      <c r="H2" s="17" t="s">
        <v>2315</v>
      </c>
      <c r="I2" s="17" t="s">
        <v>2316</v>
      </c>
      <c r="J2" s="17" t="s">
        <v>2317</v>
      </c>
      <c r="K2" s="17" t="s">
        <v>2318</v>
      </c>
    </row>
    <row r="3" spans="1:11" ht="27.95" customHeight="1" x14ac:dyDescent="0.25">
      <c r="A3" s="23" t="s">
        <v>222</v>
      </c>
      <c r="B3" s="23" t="s">
        <v>223</v>
      </c>
      <c r="C3" s="23" t="s">
        <v>224</v>
      </c>
      <c r="D3" s="23" t="s">
        <v>225</v>
      </c>
      <c r="E3" s="23" t="s">
        <v>239</v>
      </c>
      <c r="F3" s="23" t="s">
        <v>225</v>
      </c>
      <c r="G3" s="23" t="s">
        <v>226</v>
      </c>
      <c r="H3" s="17" t="s">
        <v>2319</v>
      </c>
      <c r="I3" s="17" t="s">
        <v>2320</v>
      </c>
      <c r="J3" s="17" t="s">
        <v>2321</v>
      </c>
      <c r="K3" s="17" t="s">
        <v>2322</v>
      </c>
    </row>
    <row r="4" spans="1:11" ht="27.95" customHeight="1" x14ac:dyDescent="0.25">
      <c r="A4" s="25" t="s">
        <v>246</v>
      </c>
      <c r="B4" s="25" t="s">
        <v>227</v>
      </c>
      <c r="C4" s="25" t="s">
        <v>219</v>
      </c>
      <c r="D4" s="25" t="s">
        <v>220</v>
      </c>
      <c r="E4" s="25" t="s">
        <v>234</v>
      </c>
      <c r="F4" s="25" t="s">
        <v>234</v>
      </c>
      <c r="G4" s="25" t="s">
        <v>228</v>
      </c>
      <c r="H4" s="17" t="s">
        <v>2323</v>
      </c>
      <c r="I4" s="17" t="s">
        <v>2324</v>
      </c>
      <c r="J4" s="17" t="s">
        <v>2325</v>
      </c>
      <c r="K4" s="17" t="s">
        <v>2326</v>
      </c>
    </row>
    <row r="5" spans="1:11" ht="27.95" customHeight="1" x14ac:dyDescent="0.25">
      <c r="A5" s="26" t="s">
        <v>229</v>
      </c>
      <c r="B5" s="26" t="s">
        <v>230</v>
      </c>
      <c r="C5" s="26" t="s">
        <v>231</v>
      </c>
      <c r="D5" s="26" t="s">
        <v>231</v>
      </c>
      <c r="E5" s="26" t="s">
        <v>231</v>
      </c>
      <c r="F5" s="26" t="s">
        <v>231</v>
      </c>
      <c r="G5" s="26" t="s">
        <v>232</v>
      </c>
      <c r="H5" s="30" t="s">
        <v>248</v>
      </c>
      <c r="I5" s="30" t="s">
        <v>248</v>
      </c>
      <c r="J5" s="30" t="s">
        <v>248</v>
      </c>
      <c r="K5" s="30" t="s">
        <v>248</v>
      </c>
    </row>
    <row r="6" spans="1:11" x14ac:dyDescent="0.25">
      <c r="A6" s="54" t="s">
        <v>1430</v>
      </c>
      <c r="B6" s="54" t="s">
        <v>229</v>
      </c>
      <c r="C6" s="72">
        <v>100007</v>
      </c>
      <c r="D6" s="72">
        <v>5311</v>
      </c>
      <c r="E6" s="72">
        <v>390004</v>
      </c>
      <c r="F6" s="54" t="s">
        <v>249</v>
      </c>
      <c r="G6" s="54" t="s">
        <v>229</v>
      </c>
      <c r="H6" s="47" t="s">
        <v>255</v>
      </c>
      <c r="I6" s="47" t="s">
        <v>255</v>
      </c>
      <c r="J6" s="47" t="s">
        <v>255</v>
      </c>
      <c r="K6" s="47" t="s">
        <v>257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6"/>
  <sheetViews>
    <sheetView topLeftCell="B1" workbookViewId="0">
      <selection activeCell="I1" sqref="I1"/>
    </sheetView>
  </sheetViews>
  <sheetFormatPr defaultColWidth="9" defaultRowHeight="15" x14ac:dyDescent="0.25"/>
  <cols>
    <col min="1" max="7" width="20" style="19" customWidth="1"/>
    <col min="8" max="8" width="20" style="36" customWidth="1"/>
    <col min="9" max="9" width="29.7109375" style="19" bestFit="1" customWidth="1"/>
    <col min="10" max="10" width="28.5703125" style="19" customWidth="1"/>
    <col min="11" max="11" width="23.5703125" style="19" customWidth="1"/>
    <col min="12" max="16384" width="9" style="19"/>
  </cols>
  <sheetData>
    <row r="1" spans="1:11" ht="27.95" customHeight="1" x14ac:dyDescent="0.25">
      <c r="A1" s="17" t="s">
        <v>212</v>
      </c>
      <c r="B1" s="17" t="s">
        <v>213</v>
      </c>
      <c r="C1" s="17" t="s">
        <v>214</v>
      </c>
      <c r="D1" s="17" t="s">
        <v>215</v>
      </c>
      <c r="E1" s="17" t="s">
        <v>235</v>
      </c>
      <c r="F1" s="17" t="s">
        <v>2327</v>
      </c>
      <c r="G1" s="17" t="s">
        <v>216</v>
      </c>
      <c r="H1" s="17" t="s">
        <v>273</v>
      </c>
      <c r="I1" s="13" t="s">
        <v>2328</v>
      </c>
      <c r="J1" s="13" t="s">
        <v>2329</v>
      </c>
      <c r="K1" s="13" t="s">
        <v>2330</v>
      </c>
    </row>
    <row r="2" spans="1:11" ht="27.95" customHeight="1" x14ac:dyDescent="0.25">
      <c r="A2" s="20" t="s">
        <v>217</v>
      </c>
      <c r="B2" s="20" t="s">
        <v>218</v>
      </c>
      <c r="C2" s="20" t="s">
        <v>219</v>
      </c>
      <c r="D2" s="20" t="s">
        <v>220</v>
      </c>
      <c r="E2" s="20" t="s">
        <v>237</v>
      </c>
      <c r="F2" s="20" t="s">
        <v>2331</v>
      </c>
      <c r="G2" s="20" t="s">
        <v>221</v>
      </c>
      <c r="H2" s="17" t="s">
        <v>274</v>
      </c>
      <c r="I2" s="20" t="s">
        <v>2332</v>
      </c>
      <c r="J2" s="20" t="s">
        <v>2333</v>
      </c>
      <c r="K2" s="20" t="s">
        <v>2334</v>
      </c>
    </row>
    <row r="3" spans="1:11" ht="27.95" customHeight="1" x14ac:dyDescent="0.25">
      <c r="A3" s="23" t="s">
        <v>222</v>
      </c>
      <c r="B3" s="23" t="s">
        <v>223</v>
      </c>
      <c r="C3" s="23" t="s">
        <v>224</v>
      </c>
      <c r="D3" s="23" t="s">
        <v>225</v>
      </c>
      <c r="E3" s="23" t="s">
        <v>239</v>
      </c>
      <c r="F3" s="23" t="s">
        <v>225</v>
      </c>
      <c r="G3" s="23" t="s">
        <v>226</v>
      </c>
      <c r="H3" s="17" t="s">
        <v>245</v>
      </c>
      <c r="I3" s="23" t="s">
        <v>241</v>
      </c>
      <c r="J3" s="23" t="s">
        <v>241</v>
      </c>
      <c r="K3" s="23" t="s">
        <v>241</v>
      </c>
    </row>
    <row r="4" spans="1:11" ht="27.95" customHeight="1" x14ac:dyDescent="0.25">
      <c r="A4" s="25" t="s">
        <v>246</v>
      </c>
      <c r="B4" s="25" t="s">
        <v>227</v>
      </c>
      <c r="C4" s="25" t="s">
        <v>219</v>
      </c>
      <c r="D4" s="25" t="s">
        <v>220</v>
      </c>
      <c r="E4" s="25" t="s">
        <v>234</v>
      </c>
      <c r="F4" s="25" t="s">
        <v>234</v>
      </c>
      <c r="G4" s="25" t="s">
        <v>228</v>
      </c>
      <c r="H4" s="17" t="s">
        <v>275</v>
      </c>
      <c r="I4" s="25" t="s">
        <v>2332</v>
      </c>
      <c r="J4" s="25" t="s">
        <v>2335</v>
      </c>
      <c r="K4" s="25" t="s">
        <v>2336</v>
      </c>
    </row>
    <row r="5" spans="1:11" ht="27.95" customHeight="1" x14ac:dyDescent="0.25">
      <c r="A5" s="26" t="s">
        <v>229</v>
      </c>
      <c r="B5" s="26" t="s">
        <v>230</v>
      </c>
      <c r="C5" s="26" t="s">
        <v>231</v>
      </c>
      <c r="D5" s="26" t="s">
        <v>231</v>
      </c>
      <c r="E5" s="26" t="s">
        <v>231</v>
      </c>
      <c r="F5" s="26" t="s">
        <v>231</v>
      </c>
      <c r="G5" s="26" t="s">
        <v>232</v>
      </c>
      <c r="H5" s="30" t="s">
        <v>233</v>
      </c>
      <c r="I5" s="26" t="s">
        <v>248</v>
      </c>
      <c r="J5" s="26" t="s">
        <v>248</v>
      </c>
      <c r="K5" s="26" t="s">
        <v>248</v>
      </c>
    </row>
    <row r="6" spans="1:11" x14ac:dyDescent="0.25">
      <c r="A6" s="54" t="s">
        <v>1430</v>
      </c>
      <c r="B6" s="54" t="s">
        <v>229</v>
      </c>
      <c r="C6" s="72">
        <v>100007</v>
      </c>
      <c r="D6" s="72">
        <v>5311</v>
      </c>
      <c r="E6" s="72">
        <v>390004</v>
      </c>
      <c r="F6" s="54" t="s">
        <v>249</v>
      </c>
      <c r="G6" s="54" t="s">
        <v>229</v>
      </c>
      <c r="H6" s="47" t="s">
        <v>250</v>
      </c>
      <c r="I6" s="33" t="s">
        <v>249</v>
      </c>
      <c r="J6" s="19">
        <v>1</v>
      </c>
      <c r="K6" s="19">
        <v>1</v>
      </c>
    </row>
  </sheetData>
  <autoFilter ref="A5:H5"/>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4" sqref="A13:A14"/>
    </sheetView>
  </sheetViews>
  <sheetFormatPr defaultRowHeight="15" x14ac:dyDescent="0.25"/>
  <cols>
    <col min="1" max="1" width="19.28515625" bestFit="1" customWidth="1"/>
  </cols>
  <sheetData>
    <row r="1" spans="1:1" x14ac:dyDescent="0.25">
      <c r="A1" t="s">
        <v>2638</v>
      </c>
    </row>
    <row r="2" spans="1:1" x14ac:dyDescent="0.25">
      <c r="A2" t="s">
        <v>2639</v>
      </c>
    </row>
    <row r="3" spans="1:1" x14ac:dyDescent="0.25">
      <c r="A3" t="s">
        <v>2640</v>
      </c>
    </row>
    <row r="4" spans="1:1" x14ac:dyDescent="0.25">
      <c r="A4" t="s">
        <v>2641</v>
      </c>
    </row>
    <row r="5" spans="1:1" x14ac:dyDescent="0.25">
      <c r="A5" t="s">
        <v>2642</v>
      </c>
    </row>
    <row r="6" spans="1:1" x14ac:dyDescent="0.25">
      <c r="A6" t="s">
        <v>2643</v>
      </c>
    </row>
    <row r="7" spans="1:1" x14ac:dyDescent="0.25">
      <c r="A7" t="s">
        <v>2644</v>
      </c>
    </row>
    <row r="8" spans="1:1" x14ac:dyDescent="0.25">
      <c r="A8" t="s">
        <v>2645</v>
      </c>
    </row>
    <row r="9" spans="1:1" x14ac:dyDescent="0.25">
      <c r="A9" t="s">
        <v>2646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7" zoomScale="90" zoomScaleNormal="90" workbookViewId="0">
      <selection activeCell="A31" sqref="A31:XFD31"/>
    </sheetView>
  </sheetViews>
  <sheetFormatPr defaultRowHeight="15" x14ac:dyDescent="0.25"/>
  <cols>
    <col min="1" max="1" width="23.7109375" bestFit="1" customWidth="1"/>
    <col min="2" max="2" width="255.7109375" bestFit="1" customWidth="1"/>
  </cols>
  <sheetData>
    <row r="1" spans="1:2" s="191" customFormat="1" x14ac:dyDescent="0.25">
      <c r="A1" s="191" t="s">
        <v>1312</v>
      </c>
      <c r="B1" s="191" t="s">
        <v>2586</v>
      </c>
    </row>
    <row r="2" spans="1:2" s="191" customFormat="1" x14ac:dyDescent="0.25">
      <c r="A2" s="191" t="s">
        <v>1312</v>
      </c>
      <c r="B2" s="191" t="s">
        <v>2587</v>
      </c>
    </row>
    <row r="3" spans="1:2" s="191" customFormat="1" x14ac:dyDescent="0.25">
      <c r="A3" s="191" t="s">
        <v>1312</v>
      </c>
      <c r="B3" s="191" t="s">
        <v>2588</v>
      </c>
    </row>
    <row r="4" spans="1:2" s="191" customFormat="1" x14ac:dyDescent="0.25">
      <c r="A4" s="191" t="s">
        <v>1312</v>
      </c>
      <c r="B4" s="191" t="s">
        <v>2589</v>
      </c>
    </row>
    <row r="5" spans="1:2" s="191" customFormat="1" x14ac:dyDescent="0.25">
      <c r="A5" s="191" t="s">
        <v>1312</v>
      </c>
      <c r="B5" s="191" t="s">
        <v>2590</v>
      </c>
    </row>
    <row r="6" spans="1:2" s="191" customFormat="1" x14ac:dyDescent="0.25">
      <c r="A6" s="191" t="s">
        <v>1312</v>
      </c>
      <c r="B6" s="191" t="s">
        <v>2591</v>
      </c>
    </row>
    <row r="7" spans="1:2" s="191" customFormat="1" x14ac:dyDescent="0.25">
      <c r="A7" s="191" t="s">
        <v>1312</v>
      </c>
      <c r="B7" s="191" t="s">
        <v>2592</v>
      </c>
    </row>
    <row r="8" spans="1:2" s="191" customFormat="1" x14ac:dyDescent="0.25">
      <c r="A8" s="191" t="s">
        <v>1312</v>
      </c>
      <c r="B8" s="191" t="s">
        <v>2593</v>
      </c>
    </row>
    <row r="9" spans="1:2" s="191" customFormat="1" x14ac:dyDescent="0.25">
      <c r="A9" s="191" t="s">
        <v>1312</v>
      </c>
      <c r="B9" s="191" t="s">
        <v>2594</v>
      </c>
    </row>
    <row r="10" spans="1:2" s="191" customFormat="1" x14ac:dyDescent="0.25">
      <c r="A10" s="191" t="s">
        <v>1312</v>
      </c>
      <c r="B10" s="191" t="s">
        <v>2595</v>
      </c>
    </row>
    <row r="11" spans="1:2" s="191" customFormat="1" x14ac:dyDescent="0.25">
      <c r="A11" s="191" t="s">
        <v>1312</v>
      </c>
      <c r="B11" s="191" t="s">
        <v>2596</v>
      </c>
    </row>
    <row r="12" spans="1:2" x14ac:dyDescent="0.25">
      <c r="A12" s="192" t="s">
        <v>2199</v>
      </c>
      <c r="B12" t="s">
        <v>2597</v>
      </c>
    </row>
    <row r="13" spans="1:2" x14ac:dyDescent="0.25">
      <c r="A13" s="194" t="s">
        <v>1409</v>
      </c>
      <c r="B13" t="s">
        <v>2598</v>
      </c>
    </row>
    <row r="14" spans="1:2" x14ac:dyDescent="0.25">
      <c r="A14" s="194" t="s">
        <v>1409</v>
      </c>
      <c r="B14" t="s">
        <v>2599</v>
      </c>
    </row>
    <row r="15" spans="1:2" s="130" customFormat="1" x14ac:dyDescent="0.25">
      <c r="A15" s="130" t="s">
        <v>2348</v>
      </c>
      <c r="B15" s="130" t="s">
        <v>2600</v>
      </c>
    </row>
    <row r="16" spans="1:2" s="130" customFormat="1" x14ac:dyDescent="0.25">
      <c r="A16" s="190" t="s">
        <v>2309</v>
      </c>
      <c r="B16" s="130" t="s">
        <v>2601</v>
      </c>
    </row>
    <row r="17" spans="1:2" s="130" customFormat="1" x14ac:dyDescent="0.25">
      <c r="A17" s="130" t="s">
        <v>2327</v>
      </c>
      <c r="B17" s="130" t="s">
        <v>2602</v>
      </c>
    </row>
    <row r="18" spans="1:2" x14ac:dyDescent="0.25">
      <c r="A18" s="196" t="s">
        <v>277</v>
      </c>
      <c r="B18" t="s">
        <v>2603</v>
      </c>
    </row>
    <row r="19" spans="1:2" x14ac:dyDescent="0.25">
      <c r="A19" s="196" t="s">
        <v>277</v>
      </c>
      <c r="B19" t="s">
        <v>2604</v>
      </c>
    </row>
    <row r="20" spans="1:2" x14ac:dyDescent="0.25">
      <c r="A20" s="196" t="s">
        <v>277</v>
      </c>
      <c r="B20" t="s">
        <v>2605</v>
      </c>
    </row>
    <row r="21" spans="1:2" s="191" customFormat="1" x14ac:dyDescent="0.25">
      <c r="A21" s="191" t="s">
        <v>1312</v>
      </c>
      <c r="B21" s="191" t="s">
        <v>2606</v>
      </c>
    </row>
    <row r="22" spans="1:2" s="191" customFormat="1" x14ac:dyDescent="0.25">
      <c r="A22" s="191" t="s">
        <v>1312</v>
      </c>
      <c r="B22" s="191" t="s">
        <v>2607</v>
      </c>
    </row>
    <row r="23" spans="1:2" s="191" customFormat="1" x14ac:dyDescent="0.25">
      <c r="A23" s="191" t="s">
        <v>1312</v>
      </c>
      <c r="B23" s="191" t="s">
        <v>2608</v>
      </c>
    </row>
    <row r="24" spans="1:2" s="191" customFormat="1" x14ac:dyDescent="0.25">
      <c r="A24" s="191" t="s">
        <v>1312</v>
      </c>
      <c r="B24" s="191" t="s">
        <v>2609</v>
      </c>
    </row>
    <row r="25" spans="1:2" s="191" customFormat="1" x14ac:dyDescent="0.25">
      <c r="A25" s="191" t="s">
        <v>1312</v>
      </c>
      <c r="B25" s="191" t="s">
        <v>2610</v>
      </c>
    </row>
    <row r="26" spans="1:2" s="191" customFormat="1" x14ac:dyDescent="0.25">
      <c r="A26" s="191" t="s">
        <v>1312</v>
      </c>
      <c r="B26" s="191" t="s">
        <v>2611</v>
      </c>
    </row>
    <row r="27" spans="1:2" x14ac:dyDescent="0.25">
      <c r="A27" s="192" t="s">
        <v>2199</v>
      </c>
      <c r="B27" t="s">
        <v>2612</v>
      </c>
    </row>
    <row r="28" spans="1:2" x14ac:dyDescent="0.25">
      <c r="A28" s="193" t="s">
        <v>2199</v>
      </c>
      <c r="B28" t="s">
        <v>2613</v>
      </c>
    </row>
    <row r="29" spans="1:2" x14ac:dyDescent="0.25">
      <c r="A29" s="192" t="s">
        <v>2199</v>
      </c>
      <c r="B29" t="s">
        <v>2614</v>
      </c>
    </row>
    <row r="30" spans="1:2" s="130" customFormat="1" x14ac:dyDescent="0.25">
      <c r="A30" s="130" t="s">
        <v>2361</v>
      </c>
      <c r="B30" s="130" t="s">
        <v>2615</v>
      </c>
    </row>
    <row r="31" spans="1:2" x14ac:dyDescent="0.25">
      <c r="A31" s="194" t="s">
        <v>1409</v>
      </c>
      <c r="B31" t="s">
        <v>2616</v>
      </c>
    </row>
    <row r="32" spans="1:2" x14ac:dyDescent="0.25">
      <c r="A32" t="s">
        <v>336</v>
      </c>
      <c r="B32" t="s">
        <v>2617</v>
      </c>
    </row>
    <row r="33" spans="1:2" x14ac:dyDescent="0.25">
      <c r="A33" t="s">
        <v>336</v>
      </c>
      <c r="B33" t="s">
        <v>2618</v>
      </c>
    </row>
    <row r="34" spans="1:2" x14ac:dyDescent="0.25">
      <c r="A34" t="s">
        <v>336</v>
      </c>
      <c r="B34" t="s">
        <v>2619</v>
      </c>
    </row>
    <row r="35" spans="1:2" s="197" customFormat="1" x14ac:dyDescent="0.25">
      <c r="A35" s="197" t="s">
        <v>348</v>
      </c>
      <c r="B35" s="197" t="s">
        <v>2620</v>
      </c>
    </row>
    <row r="36" spans="1:2" s="197" customFormat="1" x14ac:dyDescent="0.25">
      <c r="A36" s="197" t="s">
        <v>348</v>
      </c>
      <c r="B36" s="197" t="s">
        <v>2621</v>
      </c>
    </row>
    <row r="37" spans="1:2" s="197" customFormat="1" x14ac:dyDescent="0.25">
      <c r="A37" s="197" t="s">
        <v>348</v>
      </c>
      <c r="B37" s="197" t="s">
        <v>2622</v>
      </c>
    </row>
    <row r="38" spans="1:2" x14ac:dyDescent="0.25">
      <c r="B38" t="s">
        <v>2623</v>
      </c>
    </row>
    <row r="39" spans="1:2" x14ac:dyDescent="0.25">
      <c r="B39" t="s">
        <v>2624</v>
      </c>
    </row>
    <row r="40" spans="1:2" x14ac:dyDescent="0.25">
      <c r="B40" t="s">
        <v>2625</v>
      </c>
    </row>
    <row r="41" spans="1:2" x14ac:dyDescent="0.25">
      <c r="A41" s="194" t="s">
        <v>1409</v>
      </c>
      <c r="B41" t="s">
        <v>2626</v>
      </c>
    </row>
    <row r="42" spans="1:2" x14ac:dyDescent="0.25">
      <c r="A42" s="194" t="s">
        <v>1409</v>
      </c>
      <c r="B42" t="s">
        <v>2627</v>
      </c>
    </row>
    <row r="43" spans="1:2" x14ac:dyDescent="0.25">
      <c r="A43" s="194" t="s">
        <v>1409</v>
      </c>
      <c r="B43" t="s">
        <v>2628</v>
      </c>
    </row>
    <row r="44" spans="1:2" x14ac:dyDescent="0.25">
      <c r="A44" t="s">
        <v>684</v>
      </c>
      <c r="B44" t="s">
        <v>2629</v>
      </c>
    </row>
    <row r="45" spans="1:2" x14ac:dyDescent="0.25">
      <c r="A45" t="s">
        <v>684</v>
      </c>
      <c r="B45" t="s">
        <v>2630</v>
      </c>
    </row>
    <row r="46" spans="1:2" x14ac:dyDescent="0.25">
      <c r="A46" t="s">
        <v>684</v>
      </c>
      <c r="B46" t="s">
        <v>2631</v>
      </c>
    </row>
    <row r="47" spans="1:2" x14ac:dyDescent="0.25">
      <c r="A47" t="s">
        <v>1149</v>
      </c>
      <c r="B47" t="s">
        <v>2632</v>
      </c>
    </row>
    <row r="48" spans="1:2" x14ac:dyDescent="0.25">
      <c r="A48" t="s">
        <v>1149</v>
      </c>
      <c r="B48" t="s">
        <v>2633</v>
      </c>
    </row>
    <row r="49" spans="1:2" x14ac:dyDescent="0.25">
      <c r="A49" t="s">
        <v>1149</v>
      </c>
      <c r="B49" t="s">
        <v>2634</v>
      </c>
    </row>
    <row r="50" spans="1:2" x14ac:dyDescent="0.25">
      <c r="A50" t="s">
        <v>1212</v>
      </c>
      <c r="B50" t="s">
        <v>2635</v>
      </c>
    </row>
    <row r="51" spans="1:2" x14ac:dyDescent="0.25">
      <c r="A51" t="s">
        <v>1212</v>
      </c>
      <c r="B51" t="s">
        <v>2636</v>
      </c>
    </row>
    <row r="52" spans="1:2" x14ac:dyDescent="0.25">
      <c r="A52" t="s">
        <v>1212</v>
      </c>
      <c r="B52" t="s">
        <v>2637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6"/>
  <sheetViews>
    <sheetView workbookViewId="0">
      <selection activeCell="H1" sqref="H1"/>
    </sheetView>
  </sheetViews>
  <sheetFormatPr defaultColWidth="9" defaultRowHeight="15" x14ac:dyDescent="0.25"/>
  <cols>
    <col min="1" max="7" width="20" style="19" customWidth="1"/>
    <col min="8" max="9" width="20" style="36" customWidth="1"/>
    <col min="10" max="16384" width="9" style="19"/>
  </cols>
  <sheetData>
    <row r="1" spans="1:9" ht="27.95" customHeight="1" x14ac:dyDescent="0.25">
      <c r="A1" s="13" t="s">
        <v>212</v>
      </c>
      <c r="B1" s="13" t="s">
        <v>213</v>
      </c>
      <c r="C1" s="13" t="s">
        <v>214</v>
      </c>
      <c r="D1" s="13" t="s">
        <v>215</v>
      </c>
      <c r="E1" s="13" t="s">
        <v>235</v>
      </c>
      <c r="F1" s="13" t="s">
        <v>2337</v>
      </c>
      <c r="G1" s="13" t="s">
        <v>216</v>
      </c>
      <c r="H1" s="17" t="s">
        <v>2338</v>
      </c>
      <c r="I1" s="17" t="s">
        <v>2339</v>
      </c>
    </row>
    <row r="2" spans="1:9" ht="27.95" customHeight="1" x14ac:dyDescent="0.25">
      <c r="A2" s="20" t="s">
        <v>217</v>
      </c>
      <c r="B2" s="20" t="s">
        <v>218</v>
      </c>
      <c r="C2" s="20" t="s">
        <v>219</v>
      </c>
      <c r="D2" s="20" t="s">
        <v>220</v>
      </c>
      <c r="E2" s="20" t="s">
        <v>237</v>
      </c>
      <c r="F2" s="20" t="s">
        <v>2340</v>
      </c>
      <c r="G2" s="20" t="s">
        <v>221</v>
      </c>
      <c r="H2" s="17" t="s">
        <v>2341</v>
      </c>
      <c r="I2" s="17" t="s">
        <v>2342</v>
      </c>
    </row>
    <row r="3" spans="1:9" ht="27.95" customHeight="1" x14ac:dyDescent="0.25">
      <c r="A3" s="23" t="s">
        <v>222</v>
      </c>
      <c r="B3" s="23" t="s">
        <v>223</v>
      </c>
      <c r="C3" s="23" t="s">
        <v>224</v>
      </c>
      <c r="D3" s="23" t="s">
        <v>225</v>
      </c>
      <c r="E3" s="23" t="s">
        <v>239</v>
      </c>
      <c r="F3" s="23" t="s">
        <v>225</v>
      </c>
      <c r="G3" s="23" t="s">
        <v>226</v>
      </c>
      <c r="H3" s="17" t="s">
        <v>2343</v>
      </c>
      <c r="I3" s="17" t="s">
        <v>2344</v>
      </c>
    </row>
    <row r="4" spans="1:9" ht="27.95" customHeight="1" x14ac:dyDescent="0.25">
      <c r="A4" s="25" t="s">
        <v>2345</v>
      </c>
      <c r="B4" s="25" t="s">
        <v>227</v>
      </c>
      <c r="C4" s="25" t="s">
        <v>219</v>
      </c>
      <c r="D4" s="25" t="s">
        <v>220</v>
      </c>
      <c r="E4" s="25" t="s">
        <v>234</v>
      </c>
      <c r="F4" s="25" t="s">
        <v>234</v>
      </c>
      <c r="G4" s="25" t="s">
        <v>228</v>
      </c>
      <c r="H4" s="17" t="s">
        <v>2346</v>
      </c>
      <c r="I4" s="17" t="s">
        <v>2342</v>
      </c>
    </row>
    <row r="5" spans="1:9" ht="27.95" customHeight="1" x14ac:dyDescent="0.25">
      <c r="A5" s="26" t="s">
        <v>229</v>
      </c>
      <c r="B5" s="26" t="s">
        <v>230</v>
      </c>
      <c r="C5" s="26" t="s">
        <v>231</v>
      </c>
      <c r="D5" s="26" t="s">
        <v>231</v>
      </c>
      <c r="E5" s="26" t="s">
        <v>231</v>
      </c>
      <c r="F5" s="26" t="s">
        <v>231</v>
      </c>
      <c r="G5" s="26" t="s">
        <v>232</v>
      </c>
      <c r="H5" s="30" t="s">
        <v>248</v>
      </c>
      <c r="I5" s="30" t="s">
        <v>248</v>
      </c>
    </row>
    <row r="6" spans="1:9" x14ac:dyDescent="0.25">
      <c r="A6" s="54" t="s">
        <v>1430</v>
      </c>
      <c r="B6" s="54" t="s">
        <v>229</v>
      </c>
      <c r="C6" s="72">
        <v>100007</v>
      </c>
      <c r="D6" s="72">
        <v>5311</v>
      </c>
      <c r="E6" s="72">
        <v>390004</v>
      </c>
      <c r="F6" s="54" t="s">
        <v>249</v>
      </c>
      <c r="G6" s="54" t="s">
        <v>229</v>
      </c>
      <c r="H6" s="47" t="s">
        <v>2347</v>
      </c>
      <c r="I6" s="47" t="s">
        <v>2347</v>
      </c>
    </row>
  </sheetData>
  <autoFilter ref="A5:I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6"/>
  <sheetViews>
    <sheetView workbookViewId="0">
      <selection activeCell="H1" sqref="H1"/>
    </sheetView>
  </sheetViews>
  <sheetFormatPr defaultColWidth="9" defaultRowHeight="15" x14ac:dyDescent="0.25"/>
  <cols>
    <col min="1" max="7" width="20" style="41" customWidth="1"/>
    <col min="8" max="8" width="20" style="46" customWidth="1"/>
    <col min="9" max="9" width="25.7109375" style="41" customWidth="1"/>
    <col min="10" max="16384" width="9" style="41"/>
  </cols>
  <sheetData>
    <row r="1" spans="1:9" ht="27.95" customHeight="1" x14ac:dyDescent="0.25">
      <c r="A1" s="39" t="s">
        <v>212</v>
      </c>
      <c r="B1" s="39" t="s">
        <v>213</v>
      </c>
      <c r="C1" s="39" t="s">
        <v>214</v>
      </c>
      <c r="D1" s="39" t="s">
        <v>215</v>
      </c>
      <c r="E1" s="39" t="s">
        <v>235</v>
      </c>
      <c r="F1" s="39" t="s">
        <v>2348</v>
      </c>
      <c r="G1" s="39" t="s">
        <v>216</v>
      </c>
      <c r="H1" s="40" t="s">
        <v>2349</v>
      </c>
      <c r="I1" s="13" t="s">
        <v>2350</v>
      </c>
    </row>
    <row r="2" spans="1:9" ht="27.95" customHeight="1" x14ac:dyDescent="0.25">
      <c r="A2" s="42" t="s">
        <v>217</v>
      </c>
      <c r="B2" s="42" t="s">
        <v>218</v>
      </c>
      <c r="C2" s="42" t="s">
        <v>219</v>
      </c>
      <c r="D2" s="42" t="s">
        <v>220</v>
      </c>
      <c r="E2" s="42" t="s">
        <v>237</v>
      </c>
      <c r="F2" s="42" t="s">
        <v>2351</v>
      </c>
      <c r="G2" s="42" t="s">
        <v>221</v>
      </c>
      <c r="H2" s="40" t="s">
        <v>2352</v>
      </c>
      <c r="I2" s="20" t="s">
        <v>2353</v>
      </c>
    </row>
    <row r="3" spans="1:9" ht="27.95" customHeight="1" x14ac:dyDescent="0.25">
      <c r="A3" s="43" t="s">
        <v>222</v>
      </c>
      <c r="B3" s="43" t="s">
        <v>223</v>
      </c>
      <c r="C3" s="43" t="s">
        <v>224</v>
      </c>
      <c r="D3" s="43" t="s">
        <v>225</v>
      </c>
      <c r="E3" s="43" t="s">
        <v>239</v>
      </c>
      <c r="F3" s="43" t="s">
        <v>225</v>
      </c>
      <c r="G3" s="43" t="s">
        <v>226</v>
      </c>
      <c r="H3" s="40" t="s">
        <v>241</v>
      </c>
      <c r="I3" s="23" t="s">
        <v>241</v>
      </c>
    </row>
    <row r="4" spans="1:9" ht="27.95" customHeight="1" x14ac:dyDescent="0.25">
      <c r="A4" s="44" t="s">
        <v>2345</v>
      </c>
      <c r="B4" s="44" t="s">
        <v>227</v>
      </c>
      <c r="C4" s="44" t="s">
        <v>219</v>
      </c>
      <c r="D4" s="44" t="s">
        <v>220</v>
      </c>
      <c r="E4" s="44" t="s">
        <v>234</v>
      </c>
      <c r="F4" s="44" t="s">
        <v>234</v>
      </c>
      <c r="G4" s="44" t="s">
        <v>228</v>
      </c>
      <c r="H4" s="40" t="s">
        <v>2354</v>
      </c>
      <c r="I4" s="25" t="s">
        <v>2355</v>
      </c>
    </row>
    <row r="5" spans="1:9" ht="27.95" customHeight="1" x14ac:dyDescent="0.25">
      <c r="A5" s="45" t="s">
        <v>229</v>
      </c>
      <c r="B5" s="45" t="s">
        <v>230</v>
      </c>
      <c r="C5" s="45" t="s">
        <v>231</v>
      </c>
      <c r="D5" s="45" t="s">
        <v>231</v>
      </c>
      <c r="E5" s="45" t="s">
        <v>231</v>
      </c>
      <c r="F5" s="45" t="s">
        <v>231</v>
      </c>
      <c r="G5" s="45" t="s">
        <v>232</v>
      </c>
      <c r="H5" s="135" t="s">
        <v>248</v>
      </c>
      <c r="I5" s="26" t="s">
        <v>248</v>
      </c>
    </row>
    <row r="6" spans="1:9" x14ac:dyDescent="0.25">
      <c r="A6" s="136" t="s">
        <v>2356</v>
      </c>
      <c r="B6" s="136" t="s">
        <v>2357</v>
      </c>
      <c r="C6" s="136" t="s">
        <v>2358</v>
      </c>
      <c r="D6" s="136" t="s">
        <v>2359</v>
      </c>
      <c r="E6" s="136" t="s">
        <v>2360</v>
      </c>
      <c r="F6" s="136" t="s">
        <v>249</v>
      </c>
      <c r="G6" s="136"/>
      <c r="H6" s="76" t="s">
        <v>249</v>
      </c>
      <c r="I6" s="33" t="s">
        <v>249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43"/>
  <sheetViews>
    <sheetView topLeftCell="B1" zoomScaleNormal="100" workbookViewId="0">
      <selection activeCell="B18" sqref="B18"/>
    </sheetView>
  </sheetViews>
  <sheetFormatPr defaultColWidth="9" defaultRowHeight="15" x14ac:dyDescent="0.25"/>
  <cols>
    <col min="1" max="8" width="20" style="41" customWidth="1"/>
    <col min="9" max="16384" width="9" style="41"/>
  </cols>
  <sheetData>
    <row r="1" spans="1:8" ht="27.95" customHeight="1" x14ac:dyDescent="0.25">
      <c r="A1" s="39" t="s">
        <v>212</v>
      </c>
      <c r="B1" s="39" t="s">
        <v>213</v>
      </c>
      <c r="C1" s="39" t="s">
        <v>214</v>
      </c>
      <c r="D1" s="39" t="s">
        <v>215</v>
      </c>
      <c r="E1" s="39" t="s">
        <v>235</v>
      </c>
      <c r="F1" s="39" t="s">
        <v>2361</v>
      </c>
      <c r="G1" s="39" t="s">
        <v>216</v>
      </c>
      <c r="H1" s="40" t="s">
        <v>2362</v>
      </c>
    </row>
    <row r="2" spans="1:8" ht="27.95" customHeight="1" x14ac:dyDescent="0.25">
      <c r="A2" s="42" t="s">
        <v>217</v>
      </c>
      <c r="B2" s="42" t="s">
        <v>218</v>
      </c>
      <c r="C2" s="42" t="s">
        <v>219</v>
      </c>
      <c r="D2" s="42" t="s">
        <v>220</v>
      </c>
      <c r="E2" s="42" t="s">
        <v>237</v>
      </c>
      <c r="F2" s="42" t="s">
        <v>2363</v>
      </c>
      <c r="G2" s="42" t="s">
        <v>221</v>
      </c>
      <c r="H2" s="42" t="s">
        <v>2364</v>
      </c>
    </row>
    <row r="3" spans="1:8" ht="27.95" customHeight="1" x14ac:dyDescent="0.25">
      <c r="A3" s="43" t="s">
        <v>222</v>
      </c>
      <c r="B3" s="43" t="s">
        <v>223</v>
      </c>
      <c r="C3" s="43" t="s">
        <v>224</v>
      </c>
      <c r="D3" s="43" t="s">
        <v>225</v>
      </c>
      <c r="E3" s="43" t="s">
        <v>239</v>
      </c>
      <c r="F3" s="43" t="s">
        <v>225</v>
      </c>
      <c r="G3" s="43" t="s">
        <v>226</v>
      </c>
      <c r="H3" s="43" t="s">
        <v>2365</v>
      </c>
    </row>
    <row r="4" spans="1:8" ht="27.95" customHeight="1" x14ac:dyDescent="0.25">
      <c r="A4" s="44" t="s">
        <v>246</v>
      </c>
      <c r="B4" s="44" t="s">
        <v>227</v>
      </c>
      <c r="C4" s="44" t="s">
        <v>219</v>
      </c>
      <c r="D4" s="44" t="s">
        <v>220</v>
      </c>
      <c r="E4" s="44" t="s">
        <v>234</v>
      </c>
      <c r="F4" s="44" t="s">
        <v>234</v>
      </c>
      <c r="G4" s="44" t="s">
        <v>228</v>
      </c>
      <c r="H4" s="44" t="s">
        <v>2366</v>
      </c>
    </row>
    <row r="5" spans="1:8" ht="27.95" customHeight="1" x14ac:dyDescent="0.25">
      <c r="A5" s="45" t="s">
        <v>229</v>
      </c>
      <c r="B5" s="45" t="s">
        <v>230</v>
      </c>
      <c r="C5" s="45" t="s">
        <v>231</v>
      </c>
      <c r="D5" s="45" t="s">
        <v>231</v>
      </c>
      <c r="E5" s="45" t="s">
        <v>231</v>
      </c>
      <c r="F5" s="45" t="s">
        <v>231</v>
      </c>
      <c r="G5" s="45" t="s">
        <v>232</v>
      </c>
      <c r="H5" s="45" t="s">
        <v>248</v>
      </c>
    </row>
    <row r="6" spans="1:8" x14ac:dyDescent="0.25">
      <c r="A6" s="136" t="s">
        <v>1430</v>
      </c>
      <c r="B6" s="136" t="s">
        <v>2367</v>
      </c>
      <c r="C6" s="136" t="s">
        <v>2368</v>
      </c>
      <c r="D6" s="136" t="s">
        <v>2369</v>
      </c>
      <c r="E6" s="136" t="s">
        <v>2370</v>
      </c>
      <c r="F6" s="136" t="s">
        <v>249</v>
      </c>
      <c r="G6" s="136" t="s">
        <v>2371</v>
      </c>
      <c r="H6" s="136" t="s">
        <v>261</v>
      </c>
    </row>
    <row r="13" spans="1:8" x14ac:dyDescent="0.25">
      <c r="A13" s="195"/>
    </row>
    <row r="14" spans="1:8" x14ac:dyDescent="0.25">
      <c r="A14" s="195"/>
    </row>
    <row r="18" spans="1:2" x14ac:dyDescent="0.25">
      <c r="A18" s="41" t="s">
        <v>277</v>
      </c>
      <c r="B18" s="41" t="s">
        <v>2603</v>
      </c>
    </row>
    <row r="19" spans="1:2" x14ac:dyDescent="0.25">
      <c r="A19" s="41" t="s">
        <v>277</v>
      </c>
    </row>
    <row r="20" spans="1:2" x14ac:dyDescent="0.25">
      <c r="A20" s="41" t="s">
        <v>277</v>
      </c>
    </row>
    <row r="31" spans="1:2" x14ac:dyDescent="0.25">
      <c r="A31" s="195"/>
    </row>
    <row r="41" spans="1:1" x14ac:dyDescent="0.25">
      <c r="A41" s="195"/>
    </row>
    <row r="42" spans="1:1" x14ac:dyDescent="0.25">
      <c r="A42" s="195"/>
    </row>
    <row r="43" spans="1:1" x14ac:dyDescent="0.25">
      <c r="A43"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21</vt:i4>
      </vt:variant>
    </vt:vector>
  </HeadingPairs>
  <TitlesOfParts>
    <vt:vector size="21" baseType="lpstr">
      <vt:lpstr>TemplateInfo</vt:lpstr>
      <vt:lpstr>Index</vt:lpstr>
      <vt:lpstr>UeTimer</vt:lpstr>
      <vt:lpstr>GlobleSwitchInformation</vt:lpstr>
      <vt:lpstr>%...%</vt:lpstr>
      <vt:lpstr>L09_!</vt:lpstr>
      <vt:lpstr>SecurityManagement</vt:lpstr>
      <vt:lpstr>MobilityManagement</vt:lpstr>
      <vt:lpstr>ControlPlaneTimer</vt:lpstr>
      <vt:lpstr>UeEUtranMeasurement</vt:lpstr>
      <vt:lpstr>UeRATMeasurement</vt:lpstr>
      <vt:lpstr>CellMeasGroup</vt:lpstr>
      <vt:lpstr>EUtranCellFDD</vt:lpstr>
      <vt:lpstr>PrachFDD</vt:lpstr>
      <vt:lpstr>PowerControlUL</vt:lpstr>
      <vt:lpstr>PowerControlDL</vt:lpstr>
      <vt:lpstr>PhyChannel</vt:lpstr>
      <vt:lpstr>UtranReselectionFDD</vt:lpstr>
      <vt:lpstr>EUtranCellMeasurement</vt:lpstr>
      <vt:lpstr>EUtranReselection</vt:lpstr>
      <vt:lpstr>GsmReselection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User</cp:lastModifiedBy>
  <dcterms:created xsi:type="dcterms:W3CDTF">2020-04-10T07:25:31Z</dcterms:created>
  <dcterms:modified xsi:type="dcterms:W3CDTF">2022-08-04T17:41:02Z</dcterms:modified>
</cp:coreProperties>
</file>