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0. JGBS Current semester_Backup every week\1. BITS Courses\2. Global Financial Markets and Products ZG560\"/>
    </mc:Choice>
  </mc:AlternateContent>
  <xr:revisionPtr revIDLastSave="0" documentId="13_ncr:1_{0FE14F06-78E8-47DF-8C4F-9D4F2E1A54A5}" xr6:coauthVersionLast="47" xr6:coauthVersionMax="47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Future Value of Single cashflow" sheetId="1" r:id="rId1"/>
    <sheet name="Multi-period compounding" sheetId="10" r:id="rId2"/>
    <sheet name="FV_Equal cashflow every year" sheetId="2" r:id="rId3"/>
    <sheet name="FV_Uneven cashflows" sheetId="3" r:id="rId4"/>
    <sheet name="Sinking Fund Example" sheetId="4" r:id="rId5"/>
    <sheet name="PV_Single cashflow" sheetId="5" r:id="rId6"/>
    <sheet name="PV_Equal cashflow every year" sheetId="7" r:id="rId7"/>
    <sheet name="Loan Amortisation_EMI" sheetId="6" r:id="rId8"/>
    <sheet name="PV_Uneven cashflows" sheetId="8" r:id="rId9"/>
    <sheet name="Annuity due and Regular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F13" i="6"/>
  <c r="E6" i="2"/>
  <c r="C6" i="1"/>
  <c r="N15" i="9"/>
  <c r="C11" i="9"/>
  <c r="L14" i="6"/>
  <c r="L13" i="6"/>
  <c r="L12" i="6"/>
  <c r="G16" i="4"/>
  <c r="H16" i="4" s="1"/>
  <c r="G17" i="4"/>
  <c r="H17" i="4" s="1"/>
  <c r="G18" i="4"/>
  <c r="G15" i="4"/>
  <c r="G10" i="4"/>
  <c r="B7" i="7"/>
  <c r="C7" i="7" s="1"/>
  <c r="B8" i="7"/>
  <c r="C8" i="7" s="1"/>
  <c r="B9" i="7"/>
  <c r="C9" i="7" s="1"/>
  <c r="B6" i="7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B14" i="2"/>
  <c r="B15" i="2"/>
  <c r="B6" i="2"/>
  <c r="C6" i="2" s="1"/>
  <c r="B21" i="10"/>
  <c r="B22" i="10"/>
  <c r="B20" i="10"/>
  <c r="D11" i="10"/>
  <c r="D12" i="10"/>
  <c r="D13" i="10"/>
  <c r="D10" i="10"/>
  <c r="O15" i="9"/>
  <c r="F11" i="6"/>
  <c r="F10" i="6"/>
  <c r="F9" i="6"/>
  <c r="F15" i="6" s="1"/>
  <c r="C5" i="8"/>
  <c r="C6" i="8"/>
  <c r="C7" i="8"/>
  <c r="C8" i="8"/>
  <c r="C4" i="8"/>
  <c r="B9" i="8"/>
  <c r="F12" i="7"/>
  <c r="F13" i="7"/>
  <c r="F11" i="7"/>
  <c r="E6" i="7"/>
  <c r="C6" i="7"/>
  <c r="B8" i="5"/>
  <c r="B6" i="5"/>
  <c r="G11" i="4"/>
  <c r="H18" i="4"/>
  <c r="G19" i="4"/>
  <c r="C5" i="3"/>
  <c r="C6" i="3"/>
  <c r="C7" i="3"/>
  <c r="C8" i="3"/>
  <c r="C4" i="3"/>
  <c r="B9" i="3"/>
  <c r="E9" i="2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6" i="1"/>
  <c r="H9" i="6" l="1"/>
  <c r="F15" i="7"/>
  <c r="B10" i="7"/>
  <c r="C15" i="2"/>
  <c r="C14" i="2"/>
  <c r="C13" i="2"/>
  <c r="O16" i="9"/>
  <c r="C9" i="8"/>
  <c r="C10" i="7"/>
  <c r="H19" i="4"/>
  <c r="C9" i="3"/>
  <c r="C16" i="2" l="1"/>
  <c r="B16" i="2"/>
</calcChain>
</file>

<file path=xl/sharedStrings.xml><?xml version="1.0" encoding="utf-8"?>
<sst xmlns="http://schemas.openxmlformats.org/spreadsheetml/2006/main" count="93" uniqueCount="53">
  <si>
    <t>Interest rate p.a.</t>
  </si>
  <si>
    <t>Compounded value</t>
  </si>
  <si>
    <t>Power of compounding</t>
  </si>
  <si>
    <t>Compounded annually</t>
  </si>
  <si>
    <t>By Excel formula</t>
  </si>
  <si>
    <t>End of year</t>
  </si>
  <si>
    <t>Invested additional</t>
  </si>
  <si>
    <t>End of every period</t>
  </si>
  <si>
    <t>FV at the end of 10th year</t>
  </si>
  <si>
    <t>Total</t>
  </si>
  <si>
    <t>For exam</t>
  </si>
  <si>
    <t>By formula</t>
  </si>
  <si>
    <t>Do it in notebook</t>
  </si>
  <si>
    <t>Interest rate p.a. (rate)</t>
  </si>
  <si>
    <t>Investment value today (PV)</t>
  </si>
  <si>
    <t>End of year (NPER)</t>
  </si>
  <si>
    <t>Investment value per period (Annuity or PMT)</t>
  </si>
  <si>
    <t>Annuity</t>
  </si>
  <si>
    <t>Cashflows</t>
  </si>
  <si>
    <t>FV at the end of 5th year</t>
  </si>
  <si>
    <t>FV</t>
  </si>
  <si>
    <t>Sinking fund factor</t>
  </si>
  <si>
    <t>A</t>
  </si>
  <si>
    <t>Check</t>
  </si>
  <si>
    <t>Interest/discount rate p.a. (rate)</t>
  </si>
  <si>
    <t>Time (Year)</t>
  </si>
  <si>
    <t>PV</t>
  </si>
  <si>
    <t>Excel formula usage</t>
  </si>
  <si>
    <t>Cashflows per period (Annuity or PMT)</t>
  </si>
  <si>
    <t>Numerator</t>
  </si>
  <si>
    <t>Denominator</t>
  </si>
  <si>
    <t>PV of A</t>
  </si>
  <si>
    <t>PV of future cash flows</t>
  </si>
  <si>
    <t>Time in years</t>
  </si>
  <si>
    <t>Rate</t>
  </si>
  <si>
    <t>?</t>
  </si>
  <si>
    <t>Total payment</t>
  </si>
  <si>
    <t>Excel function</t>
  </si>
  <si>
    <t>PVP</t>
  </si>
  <si>
    <t>Half-yearly</t>
  </si>
  <si>
    <t>Quarterly</t>
  </si>
  <si>
    <t>Monthly</t>
  </si>
  <si>
    <t>Weekly</t>
  </si>
  <si>
    <t>EIR</t>
  </si>
  <si>
    <t>Compounded quarterly</t>
  </si>
  <si>
    <t>Compounding done:</t>
  </si>
  <si>
    <t>EMI</t>
  </si>
  <si>
    <t>PVA</t>
  </si>
  <si>
    <t>EMI or A</t>
  </si>
  <si>
    <t>Cashflow</t>
  </si>
  <si>
    <t>End of years (NPER)</t>
  </si>
  <si>
    <t>Number of compounding in a year (m)</t>
  </si>
  <si>
    <t>FV at the end of 4th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</si>
</sst>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₹&quot;\ #,##0.00;[Red]&quot;₹&quot;\ \-#,##0.00"/>
    <numFmt numFmtId="165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64" fontId="0" fillId="2" borderId="0" xfId="0" applyNumberFormat="1" applyFill="1"/>
    <xf numFmtId="0" fontId="0" fillId="2" borderId="0" xfId="0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19050</xdr:rowOff>
    </xdr:from>
    <xdr:to>
      <xdr:col>5</xdr:col>
      <xdr:colOff>409575</xdr:colOff>
      <xdr:row>2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0A381A-6365-9711-9468-119729516B59}"/>
                </a:ext>
              </a:extLst>
            </xdr:cNvPr>
            <xdr:cNvSpPr txBox="1"/>
          </xdr:nvSpPr>
          <xdr:spPr>
            <a:xfrm>
              <a:off x="4905375" y="19050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× </m:t>
                    </m:r>
                    <m:sSup>
                      <m:sSup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0A381A-6365-9711-9468-119729516B59}"/>
                </a:ext>
              </a:extLst>
            </xdr:cNvPr>
            <xdr:cNvSpPr txBox="1"/>
          </xdr:nvSpPr>
          <xdr:spPr>
            <a:xfrm>
              <a:off x="4905375" y="19050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𝐹𝑉=𝑃𝑉 × 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〗^𝑛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11</xdr:col>
      <xdr:colOff>238125</xdr:colOff>
      <xdr:row>7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AB6A93-E582-BB6B-80D1-7D5ED7A05DC5}"/>
                </a:ext>
              </a:extLst>
            </xdr:cNvPr>
            <xdr:cNvSpPr txBox="1"/>
          </xdr:nvSpPr>
          <xdr:spPr>
            <a:xfrm>
              <a:off x="38099" y="19050"/>
              <a:ext cx="10134601" cy="13716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600" b="1"/>
                <a:t>Effective Interest rate: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IN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num>
                              <m:den>
                                <m:r>
                                  <a:rPr lang="en-IN" sz="16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IN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sup>
                    </m:sSup>
                    <m:r>
                      <a:rPr lang="en-IN" sz="16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IN" sz="1600"/>
            </a:p>
            <a:p>
              <a:r>
                <a:rPr lang="en-IN" sz="1600"/>
                <a:t>Where m is number of compounding in a year. For example, asssume</a:t>
              </a:r>
              <a:r>
                <a:rPr lang="en-IN" sz="1600" baseline="0"/>
                <a:t> 13% annual interest rate and compute EIR, if compounding is done:</a:t>
              </a:r>
              <a:endParaRPr lang="en-IN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1AB6A93-E582-BB6B-80D1-7D5ED7A05DC5}"/>
                </a:ext>
              </a:extLst>
            </xdr:cNvPr>
            <xdr:cNvSpPr txBox="1"/>
          </xdr:nvSpPr>
          <xdr:spPr>
            <a:xfrm>
              <a:off x="38099" y="19050"/>
              <a:ext cx="10134601" cy="13716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600" b="1"/>
                <a:t>Effective Interest rate:</a:t>
              </a:r>
            </a:p>
            <a:p>
              <a:pPr/>
              <a:r>
                <a:rPr lang="en-IN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[1+𝑟/𝑚]^(</a:t>
              </a:r>
              <a:r>
                <a:rPr lang="en-IN" sz="1600" b="0" i="0">
                  <a:latin typeface="Cambria Math" panose="02040503050406030204" pitchFamily="18" charset="0"/>
                </a:rPr>
                <a:t>𝑛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×𝑚)</a:t>
              </a:r>
              <a:r>
                <a:rPr lang="en-IN" sz="1600" b="0" i="0">
                  <a:latin typeface="Cambria Math" panose="02040503050406030204" pitchFamily="18" charset="0"/>
                </a:rPr>
                <a:t>−1</a:t>
              </a:r>
              <a:endParaRPr lang="en-IN" sz="1600"/>
            </a:p>
            <a:p>
              <a:r>
                <a:rPr lang="en-IN" sz="1600"/>
                <a:t>Where m is number of compounding in a year. For example, asssume</a:t>
              </a:r>
              <a:r>
                <a:rPr lang="en-IN" sz="1600" baseline="0"/>
                <a:t> 13% annual interest rate and compute EIR, if compounding is done:</a:t>
              </a:r>
              <a:endParaRPr lang="en-IN" sz="1600"/>
            </a:p>
          </xdr:txBody>
        </xdr:sp>
      </mc:Fallback>
    </mc:AlternateContent>
    <xdr:clientData/>
  </xdr:twoCellAnchor>
  <xdr:twoCellAnchor>
    <xdr:from>
      <xdr:col>0</xdr:col>
      <xdr:colOff>0</xdr:colOff>
      <xdr:row>13</xdr:row>
      <xdr:rowOff>85726</xdr:rowOff>
    </xdr:from>
    <xdr:to>
      <xdr:col>7</xdr:col>
      <xdr:colOff>28575</xdr:colOff>
      <xdr:row>14</xdr:row>
      <xdr:rowOff>180976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2284D2-3BCF-8DA5-C5BF-C15412B8940B}"/>
            </a:ext>
          </a:extLst>
        </xdr:cNvPr>
        <xdr:cNvSpPr txBox="1"/>
      </xdr:nvSpPr>
      <xdr:spPr>
        <a:xfrm>
          <a:off x="0" y="2562226"/>
          <a:ext cx="75247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Same concept can</a:t>
          </a:r>
          <a:r>
            <a:rPr lang="en-IN" sz="1100" baseline="0"/>
            <a:t> be applied in FV and PV formulas:</a:t>
          </a:r>
          <a:endParaRPr lang="en-IN" sz="1100"/>
        </a:p>
      </xdr:txBody>
    </xdr:sp>
    <xdr:clientData/>
  </xdr:twoCellAnchor>
  <xdr:twoCellAnchor>
    <xdr:from>
      <xdr:col>2</xdr:col>
      <xdr:colOff>47625</xdr:colOff>
      <xdr:row>17</xdr:row>
      <xdr:rowOff>161925</xdr:rowOff>
    </xdr:from>
    <xdr:to>
      <xdr:col>2</xdr:col>
      <xdr:colOff>2133600</xdr:colOff>
      <xdr:row>19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6EAF18-CBEB-4E56-A4B8-BD0AB2DFBF68}"/>
                </a:ext>
              </a:extLst>
            </xdr:cNvPr>
            <xdr:cNvSpPr txBox="1"/>
          </xdr:nvSpPr>
          <xdr:spPr>
            <a:xfrm>
              <a:off x="3114675" y="3400425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× </m:t>
                    </m:r>
                    <m:sSup>
                      <m:sSup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</m:t>
                        </m:r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6EAF18-CBEB-4E56-A4B8-BD0AB2DFBF68}"/>
                </a:ext>
              </a:extLst>
            </xdr:cNvPr>
            <xdr:cNvSpPr txBox="1"/>
          </xdr:nvSpPr>
          <xdr:spPr>
            <a:xfrm>
              <a:off x="3114675" y="3400425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𝐹𝑉=𝑃𝑉 × 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/𝑚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〗^(𝑛∗𝑚)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9525</xdr:rowOff>
    </xdr:from>
    <xdr:to>
      <xdr:col>10</xdr:col>
      <xdr:colOff>371475</xdr:colOff>
      <xdr:row>9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40A7588-F54C-4EB9-B34F-D8484CC76D10}"/>
                </a:ext>
              </a:extLst>
            </xdr:cNvPr>
            <xdr:cNvSpPr txBox="1"/>
          </xdr:nvSpPr>
          <xdr:spPr>
            <a:xfrm>
              <a:off x="7534275" y="1343025"/>
              <a:ext cx="2781300" cy="4857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40A7588-F54C-4EB9-B34F-D8484CC76D10}"/>
                </a:ext>
              </a:extLst>
            </xdr:cNvPr>
            <xdr:cNvSpPr txBox="1"/>
          </xdr:nvSpPr>
          <xdr:spPr>
            <a:xfrm>
              <a:off x="7534275" y="1343025"/>
              <a:ext cx="2781300" cy="4857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𝐹𝑉𝑜𝑓 𝐴𝑛𝑛𝑢𝑖𝑡𝑦=𝐴 [(〖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−1)/𝑟]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142875</xdr:rowOff>
    </xdr:from>
    <xdr:to>
      <xdr:col>4</xdr:col>
      <xdr:colOff>523875</xdr:colOff>
      <xdr:row>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9E4ABE-DD5D-9116-E5B6-75338F8C0FF0}"/>
            </a:ext>
          </a:extLst>
        </xdr:cNvPr>
        <xdr:cNvSpPr txBox="1"/>
      </xdr:nvSpPr>
      <xdr:spPr>
        <a:xfrm>
          <a:off x="0" y="142875"/>
          <a:ext cx="296227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Repayment of loan due at the end </a:t>
          </a:r>
          <a:r>
            <a:rPr lang="en-IN" sz="1100" b="1"/>
            <a:t>of 4th year </a:t>
          </a:r>
          <a:r>
            <a:rPr lang="en-IN" sz="1100"/>
            <a:t>of INR </a:t>
          </a:r>
          <a:r>
            <a:rPr lang="en-IN" sz="1100" b="1"/>
            <a:t>24000. How much to deposit every year to accumulate</a:t>
          </a:r>
          <a:r>
            <a:rPr lang="en-IN" sz="1100" b="1" baseline="0"/>
            <a:t> exact 24000</a:t>
          </a:r>
          <a:r>
            <a:rPr lang="en-IN" sz="1100" b="1"/>
            <a:t>? Interest</a:t>
          </a:r>
          <a:r>
            <a:rPr lang="en-IN" sz="1100" b="1" baseline="0"/>
            <a:t> rate at 6% p.a.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sinking fund is an account containing money set aside to pay off a debt or bond.</a:t>
          </a:r>
          <a:endParaRPr lang="en-IN" sz="1100" b="1"/>
        </a:p>
      </xdr:txBody>
    </xdr:sp>
    <xdr:clientData/>
  </xdr:twoCellAnchor>
  <xdr:twoCellAnchor>
    <xdr:from>
      <xdr:col>4</xdr:col>
      <xdr:colOff>590550</xdr:colOff>
      <xdr:row>1</xdr:row>
      <xdr:rowOff>9526</xdr:rowOff>
    </xdr:from>
    <xdr:to>
      <xdr:col>10</xdr:col>
      <xdr:colOff>114300</xdr:colOff>
      <xdr:row>3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B2A12D-E469-4056-B3A1-49D38E50AE0E}"/>
                </a:ext>
              </a:extLst>
            </xdr:cNvPr>
            <xdr:cNvSpPr txBox="1"/>
          </xdr:nvSpPr>
          <xdr:spPr>
            <a:xfrm>
              <a:off x="4276725" y="200026"/>
              <a:ext cx="3181350" cy="5143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7B2A12D-E469-4056-B3A1-49D38E50AE0E}"/>
                </a:ext>
              </a:extLst>
            </xdr:cNvPr>
            <xdr:cNvSpPr txBox="1"/>
          </xdr:nvSpPr>
          <xdr:spPr>
            <a:xfrm>
              <a:off x="4276725" y="200026"/>
              <a:ext cx="3181350" cy="5143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𝐹𝑉𝑜𝑓 𝐴𝑛𝑛𝑢𝑖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𝑦=𝐴 [(〖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−1)/𝑟]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4</xdr:col>
      <xdr:colOff>581025</xdr:colOff>
      <xdr:row>4</xdr:row>
      <xdr:rowOff>9525</xdr:rowOff>
    </xdr:from>
    <xdr:to>
      <xdr:col>10</xdr:col>
      <xdr:colOff>104775</xdr:colOff>
      <xdr:row>6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A2A71D-D1AC-4403-B971-2C69BBD844CC}"/>
                </a:ext>
              </a:extLst>
            </xdr:cNvPr>
            <xdr:cNvSpPr txBox="1"/>
          </xdr:nvSpPr>
          <xdr:spPr>
            <a:xfrm>
              <a:off x="4267200" y="771525"/>
              <a:ext cx="3181350" cy="5143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en-IN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24000=</m:t>
                  </m:r>
                  <m:r>
                    <a:rPr lang="en-IN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  <m:r>
                    <a:rPr lang="en-IN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d>
                    <m:dPr>
                      <m:begChr m:val="["/>
                      <m:endChr m:val="]"/>
                      <m:ctrlPr>
                        <a:rPr lang="en-I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IN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IN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IN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(1+</m:t>
                              </m:r>
                              <m:r>
                                <a:rPr lang="en-IN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0.06</m:t>
                              </m:r>
                              <m:r>
                                <a:rPr lang="en-IN" sz="110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IN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</m:sSup>
                          <m:r>
                            <a:rPr lang="en-IN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num>
                        <m:den>
                          <m:r>
                            <a:rPr lang="en-IN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0.06</m:t>
                          </m:r>
                        </m:den>
                      </m:f>
                    </m:e>
                  </m:d>
                </m:oMath>
              </a14:m>
              <a:r>
                <a:rPr lang="en-IN" sz="1100"/>
                <a:t> (Compute A)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A2A71D-D1AC-4403-B971-2C69BBD844CC}"/>
                </a:ext>
              </a:extLst>
            </xdr:cNvPr>
            <xdr:cNvSpPr txBox="1"/>
          </xdr:nvSpPr>
          <xdr:spPr>
            <a:xfrm>
              <a:off x="4267200" y="771525"/>
              <a:ext cx="3181350" cy="5143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24000=𝐴 [(〖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4−1)/0.06]</a:t>
              </a:r>
              <a:r>
                <a:rPr lang="en-IN" sz="1100"/>
                <a:t> (Compute A)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9525</xdr:rowOff>
    </xdr:from>
    <xdr:to>
      <xdr:col>3</xdr:col>
      <xdr:colOff>733425</xdr:colOff>
      <xdr:row>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319BEB-A829-49D0-BBAB-8E38C58A7993}"/>
                </a:ext>
              </a:extLst>
            </xdr:cNvPr>
            <xdr:cNvSpPr txBox="1"/>
          </xdr:nvSpPr>
          <xdr:spPr>
            <a:xfrm>
              <a:off x="3552825" y="200025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 </m:t>
                    </m:r>
                    <m:sSup>
                      <m:sSup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319BEB-A829-49D0-BBAB-8E38C58A7993}"/>
                </a:ext>
              </a:extLst>
            </xdr:cNvPr>
            <xdr:cNvSpPr txBox="1"/>
          </xdr:nvSpPr>
          <xdr:spPr>
            <a:xfrm>
              <a:off x="3552825" y="200025"/>
              <a:ext cx="2085975" cy="37147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𝑃𝑉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𝐹𝑉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 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〗^𝑛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19050</xdr:rowOff>
    </xdr:from>
    <xdr:to>
      <xdr:col>10</xdr:col>
      <xdr:colOff>390525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2AAB4E-E5AA-4DB1-AE4B-0F655AE86D3B}"/>
                </a:ext>
              </a:extLst>
            </xdr:cNvPr>
            <xdr:cNvSpPr txBox="1"/>
          </xdr:nvSpPr>
          <xdr:spPr>
            <a:xfrm>
              <a:off x="8010525" y="1733550"/>
              <a:ext cx="278130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92AAB4E-E5AA-4DB1-AE4B-0F655AE86D3B}"/>
                </a:ext>
              </a:extLst>
            </xdr:cNvPr>
            <xdr:cNvSpPr txBox="1"/>
          </xdr:nvSpPr>
          <xdr:spPr>
            <a:xfrm>
              <a:off x="8010525" y="1733550"/>
              <a:ext cx="278130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𝐴𝑛𝑛𝑢𝑖𝑡𝑦=𝐴 [(〖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−1)/(𝑟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)]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171450</xdr:rowOff>
    </xdr:from>
    <xdr:to>
      <xdr:col>4</xdr:col>
      <xdr:colOff>161925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72806E-423A-0889-A5F9-D7F117CB87C6}"/>
            </a:ext>
          </a:extLst>
        </xdr:cNvPr>
        <xdr:cNvSpPr txBox="1"/>
      </xdr:nvSpPr>
      <xdr:spPr>
        <a:xfrm>
          <a:off x="66675" y="171450"/>
          <a:ext cx="253365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Loan taken 20000 today for four years. Interest Rate 10%.</a:t>
          </a:r>
          <a:r>
            <a:rPr lang="en-IN" sz="1100" baseline="0"/>
            <a:t> How much you should pay every year to retire your debt on time?</a:t>
          </a:r>
          <a:endParaRPr lang="en-IN" sz="1100"/>
        </a:p>
      </xdr:txBody>
    </xdr:sp>
    <xdr:clientData/>
  </xdr:twoCellAnchor>
  <xdr:twoCellAnchor>
    <xdr:from>
      <xdr:col>4</xdr:col>
      <xdr:colOff>361950</xdr:colOff>
      <xdr:row>1</xdr:row>
      <xdr:rowOff>38100</xdr:rowOff>
    </xdr:from>
    <xdr:to>
      <xdr:col>9</xdr:col>
      <xdr:colOff>95250</xdr:colOff>
      <xdr:row>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F926B0-9045-4FAC-8765-AF29A6537015}"/>
                </a:ext>
              </a:extLst>
            </xdr:cNvPr>
            <xdr:cNvSpPr txBox="1"/>
          </xdr:nvSpPr>
          <xdr:spPr>
            <a:xfrm>
              <a:off x="3638550" y="228600"/>
              <a:ext cx="278130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F926B0-9045-4FAC-8765-AF29A6537015}"/>
                </a:ext>
              </a:extLst>
            </xdr:cNvPr>
            <xdr:cNvSpPr txBox="1"/>
          </xdr:nvSpPr>
          <xdr:spPr>
            <a:xfrm>
              <a:off x="3638550" y="228600"/>
              <a:ext cx="278130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𝐴=𝑃𝑉 𝑜𝑓 𝐴𝑛𝑛𝑢𝑖𝑡𝑦 [(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𝑟〖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(1+𝑟)〗^𝑛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−1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)]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9</xdr:col>
      <xdr:colOff>542925</xdr:colOff>
      <xdr:row>1</xdr:row>
      <xdr:rowOff>19050</xdr:rowOff>
    </xdr:from>
    <xdr:to>
      <xdr:col>16</xdr:col>
      <xdr:colOff>590550</xdr:colOff>
      <xdr:row>5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A915A-FC21-0C8F-4C5B-06D8AE10D50B}"/>
            </a:ext>
          </a:extLst>
        </xdr:cNvPr>
        <xdr:cNvSpPr txBox="1"/>
      </xdr:nvSpPr>
      <xdr:spPr>
        <a:xfrm>
          <a:off x="7191375" y="209550"/>
          <a:ext cx="4314825" cy="7524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Example: Shyam takes a housing loan of Rs. 10,00,000 carrying an interest of 1 per cent per month. The loan is to be repaid over 180 months. What is the EMI? Apply the concept of annuity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  <xdr:twoCellAnchor>
    <xdr:from>
      <xdr:col>9</xdr:col>
      <xdr:colOff>571500</xdr:colOff>
      <xdr:row>7</xdr:row>
      <xdr:rowOff>95250</xdr:rowOff>
    </xdr:from>
    <xdr:to>
      <xdr:col>15</xdr:col>
      <xdr:colOff>19050</xdr:colOff>
      <xdr:row>10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5CC10E-8353-4656-9C6F-B8C66C3AE187}"/>
                </a:ext>
              </a:extLst>
            </xdr:cNvPr>
            <xdr:cNvSpPr txBox="1"/>
          </xdr:nvSpPr>
          <xdr:spPr>
            <a:xfrm>
              <a:off x="7219950" y="1428750"/>
              <a:ext cx="310515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=1000000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0.01</m:t>
                            </m:r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0.01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180</m:t>
                                </m:r>
                              </m:sup>
                            </m:sSup>
                          </m:num>
                          <m:den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0.01</m:t>
                                </m:r>
                                <m:r>
                                  <a:rPr lang="en-IN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180</m:t>
                                </m:r>
                              </m:sup>
                            </m:s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5CC10E-8353-4656-9C6F-B8C66C3AE187}"/>
                </a:ext>
              </a:extLst>
            </xdr:cNvPr>
            <xdr:cNvSpPr txBox="1"/>
          </xdr:nvSpPr>
          <xdr:spPr>
            <a:xfrm>
              <a:off x="7219950" y="1428750"/>
              <a:ext cx="3105150" cy="5524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𝐴=1000000 [(0.01〖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180)/(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0.01</a:t>
              </a:r>
              <a:r>
                <a:rPr lang="en-IN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)〗^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180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−1)]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57149</xdr:rowOff>
    </xdr:from>
    <xdr:to>
      <xdr:col>8</xdr:col>
      <xdr:colOff>95250</xdr:colOff>
      <xdr:row>9</xdr:row>
      <xdr:rowOff>85724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D541E2-9D97-EDD5-1EAB-47CEC6872F11}"/>
                </a:ext>
              </a:extLst>
            </xdr:cNvPr>
            <xdr:cNvSpPr txBox="1"/>
          </xdr:nvSpPr>
          <xdr:spPr>
            <a:xfrm>
              <a:off x="0" y="57149"/>
              <a:ext cx="4972050" cy="1743075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Perpetuity: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Every period for lifetime (Infinite periods).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𝑃𝑒𝑟𝑝𝑒𝑡𝑢𝑖𝑡𝑦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𝐴𝑛𝑛𝑢𝑖𝑡𝑦</m:t>
                        </m:r>
                      </m:num>
                      <m:den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den>
                    </m:f>
                  </m:oMath>
                </m:oMathPara>
              </a14:m>
              <a:endParaRPr lang="en-IN" sz="2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600" b="1">
                  <a:effectLst/>
                </a:rPr>
                <a:t>Example: Mr. X wants to receive 1000</a:t>
              </a:r>
              <a:r>
                <a:rPr lang="en-IN" sz="1600" b="1" baseline="0">
                  <a:effectLst/>
                </a:rPr>
                <a:t> annually for his lifetime. What is PV if interest rate is 10%.</a:t>
              </a:r>
              <a:endParaRPr lang="en-IN" sz="1600" b="1">
                <a:effectLst/>
              </a:endParaRPr>
            </a:p>
            <a:p>
              <a:endParaRPr lang="en-IN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D541E2-9D97-EDD5-1EAB-47CEC6872F11}"/>
                </a:ext>
              </a:extLst>
            </xdr:cNvPr>
            <xdr:cNvSpPr txBox="1"/>
          </xdr:nvSpPr>
          <xdr:spPr>
            <a:xfrm>
              <a:off x="0" y="57149"/>
              <a:ext cx="4972050" cy="1743075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Perpetuity: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Every period for lifetime (Infinite periods).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𝑃𝑒𝑟𝑝𝑒𝑡𝑢𝑖𝑡𝑦=𝐴𝑛𝑛𝑢𝑖𝑡𝑦/𝑟</a:t>
              </a:r>
              <a:endParaRPr lang="en-IN" sz="2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600" b="1">
                  <a:effectLst/>
                </a:rPr>
                <a:t>Example: Mr. X wants to receive 1000</a:t>
              </a:r>
              <a:r>
                <a:rPr lang="en-IN" sz="1600" b="1" baseline="0">
                  <a:effectLst/>
                </a:rPr>
                <a:t> annually for his lifetime. What is PV if interest rate is 10%.</a:t>
              </a:r>
              <a:endParaRPr lang="en-IN" sz="1600" b="1">
                <a:effectLst/>
              </a:endParaRPr>
            </a:p>
            <a:p>
              <a:endParaRPr lang="en-IN" sz="1200"/>
            </a:p>
          </xdr:txBody>
        </xdr:sp>
      </mc:Fallback>
    </mc:AlternateContent>
    <xdr:clientData/>
  </xdr:twoCellAnchor>
  <xdr:twoCellAnchor>
    <xdr:from>
      <xdr:col>8</xdr:col>
      <xdr:colOff>171450</xdr:colOff>
      <xdr:row>0</xdr:row>
      <xdr:rowOff>66676</xdr:rowOff>
    </xdr:from>
    <xdr:to>
      <xdr:col>17</xdr:col>
      <xdr:colOff>590550</xdr:colOff>
      <xdr:row>13</xdr:row>
      <xdr:rowOff>28576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E7C1E51-D17A-4396-AD80-B08BB2C61C4E}"/>
                </a:ext>
              </a:extLst>
            </xdr:cNvPr>
            <xdr:cNvSpPr txBox="1"/>
          </xdr:nvSpPr>
          <xdr:spPr>
            <a:xfrm>
              <a:off x="5048250" y="66676"/>
              <a:ext cx="5905500" cy="2438400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Growing Annuity: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with a certain growth every year for certain time periods.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𝐺𝑟𝑜𝑤𝑖𝑛𝑔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lang="en-IN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num>
                                  <m:den>
                                    <m: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IN" sz="20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20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IN" sz="20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200" b="1">
                  <a:effectLst/>
                </a:rPr>
                <a:t>Example: Company paid dividend of $</a:t>
              </a:r>
              <a:r>
                <a:rPr lang="en-IN" sz="1200" b="1" baseline="0">
                  <a:effectLst/>
                </a:rPr>
                <a:t>90 last year. Now the growth is expected 10% per annum (from year 1) in dividends for next 15 years. Use discount rate 21% and compute PV of this series of cashflows.</a:t>
              </a:r>
              <a:endParaRPr lang="en-IN" sz="1200" b="1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𝐺𝑟𝑜𝑤𝑖𝑛𝑔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99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0.21−0.10</m:t>
                        </m:r>
                      </m:den>
                    </m:f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p>
                          <m:sSupPr>
                            <m:ctrlP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IN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IN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1+0.10</m:t>
                                    </m:r>
                                  </m:num>
                                  <m:den>
                                    <m:r>
                                      <a:rPr lang="en-IN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1+0.21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IN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E7C1E51-D17A-4396-AD80-B08BB2C61C4E}"/>
                </a:ext>
              </a:extLst>
            </xdr:cNvPr>
            <xdr:cNvSpPr txBox="1"/>
          </xdr:nvSpPr>
          <xdr:spPr>
            <a:xfrm>
              <a:off x="5048250" y="66676"/>
              <a:ext cx="5905500" cy="2438400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Growing Annuity: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with a certain growth every year for certain time periods.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𝑜𝑓 𝐺𝑟𝑜𝑤𝑖𝑛𝑔 𝐴𝑛𝑛𝑢𝑖𝑡𝑦=𝐴/(𝑟−𝑔)  [1−((1+𝑔)/(1+𝑟))^𝑛 ]</a:t>
              </a:r>
              <a:endParaRPr lang="en-IN" sz="20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200" b="1">
                  <a:effectLst/>
                </a:rPr>
                <a:t>Example: Company paid dividend of $</a:t>
              </a:r>
              <a:r>
                <a:rPr lang="en-IN" sz="1200" b="1" baseline="0">
                  <a:effectLst/>
                </a:rPr>
                <a:t>90 last year. Now the growth is expected 10% per annum (from year 1) in dividends for next 15 years. Use discount rate 21% and compute PV of this series of cashflows.</a:t>
              </a:r>
              <a:endParaRPr lang="en-IN" sz="1200" b="1">
                <a:effectLst/>
              </a:endParaRPr>
            </a:p>
            <a:p>
              <a:pPr/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𝑜𝑓 𝐺𝑟𝑜𝑤𝑖𝑛𝑔 𝐴𝑛𝑛𝑢𝑖𝑡𝑦=99/(0.21−0.10)  [1−((1+0.10)/(1+0.21))^15 ]</a:t>
              </a:r>
              <a:endParaRPr lang="en-IN" sz="1200"/>
            </a:p>
          </xdr:txBody>
        </xdr:sp>
      </mc:Fallback>
    </mc:AlternateContent>
    <xdr:clientData/>
  </xdr:twoCellAnchor>
  <xdr:twoCellAnchor>
    <xdr:from>
      <xdr:col>18</xdr:col>
      <xdr:colOff>238124</xdr:colOff>
      <xdr:row>0</xdr:row>
      <xdr:rowOff>38100</xdr:rowOff>
    </xdr:from>
    <xdr:to>
      <xdr:col>28</xdr:col>
      <xdr:colOff>457199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86D660-8630-483E-BAA8-28F7533886E6}"/>
                </a:ext>
              </a:extLst>
            </xdr:cNvPr>
            <xdr:cNvSpPr txBox="1"/>
          </xdr:nvSpPr>
          <xdr:spPr>
            <a:xfrm>
              <a:off x="11210924" y="38100"/>
              <a:ext cx="6315075" cy="2476500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of Growing Perpetuity: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Every period for lifetime (Infinite periods) 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with a certain growth every year</a:t>
              </a:r>
              <a:r>
                <a:rPr lang="en-IN" sz="1200" baseline="0"/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𝐺𝑟𝑜𝑤𝑖𝑛𝑔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𝑃𝑒𝑟𝑝𝑒𝑡𝑢𝑖𝑡𝑦</m:t>
                    </m:r>
                    <m:r>
                      <a:rPr lang="en-IN" sz="20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𝐴𝑛𝑛𝑢𝑖𝑡𝑦</m:t>
                        </m:r>
                      </m:num>
                      <m:den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IN" sz="20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den>
                    </m:f>
                  </m:oMath>
                </m:oMathPara>
              </a14:m>
              <a:endParaRPr lang="en-IN" sz="2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Example: Company paid dividend of $</a:t>
              </a:r>
              <a:r>
                <a:rPr lang="en-IN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90 last year. Now the growth is expected 10% per annum (from year 1) in dividends for lifetime. Use discount rate 21% and compute PV of this series of cashflows.</a:t>
              </a:r>
              <a:endParaRPr lang="en-IN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600" b="1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𝐺𝑟𝑜𝑤𝑖𝑛𝑔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𝑃𝑒𝑟𝑝𝑒𝑡𝑢𝑖𝑡𝑦</m:t>
                    </m:r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99</m:t>
                        </m:r>
                      </m:num>
                      <m:den>
                        <m:r>
                          <a:rPr lang="en-IN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0.21−0.10</m:t>
                        </m:r>
                      </m:den>
                    </m:f>
                    <m:r>
                      <a:rPr lang="en-IN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=900</m:t>
                    </m:r>
                  </m:oMath>
                </m:oMathPara>
              </a14:m>
              <a:endParaRPr lang="en-IN" sz="1200">
                <a:effectLst/>
              </a:endParaRPr>
            </a:p>
            <a:p>
              <a:endParaRPr lang="en-IN" sz="12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86D660-8630-483E-BAA8-28F7533886E6}"/>
                </a:ext>
              </a:extLst>
            </xdr:cNvPr>
            <xdr:cNvSpPr txBox="1"/>
          </xdr:nvSpPr>
          <xdr:spPr>
            <a:xfrm>
              <a:off x="11210924" y="38100"/>
              <a:ext cx="6315075" cy="2476500"/>
            </a:xfrm>
            <a:prstGeom prst="rect">
              <a:avLst/>
            </a:prstGeom>
            <a:solidFill>
              <a:srgbClr val="92D05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2000"/>
                <a:t>PV of of Growing Perpetuity:</a:t>
              </a:r>
            </a:p>
            <a:p>
              <a:r>
                <a:rPr lang="en-IN" sz="1200"/>
                <a:t>Equal</a:t>
              </a:r>
              <a:r>
                <a:rPr lang="en-IN" sz="1200" baseline="0"/>
                <a:t> Amount Every period for lifetime (Infinite periods) </a:t>
              </a:r>
              <a:r>
                <a:rPr lang="en-IN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with a certain growth every year</a:t>
              </a:r>
              <a:r>
                <a:rPr lang="en-IN" sz="1200" baseline="0"/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𝐺𝑟𝑜𝑤𝑖𝑛𝑔 𝑃𝑒𝑟𝑝𝑒𝑡𝑢𝑖𝑡𝑦=𝐴𝑛𝑛𝑢𝑖𝑡𝑦/(𝑟−𝑔)</a:t>
              </a:r>
              <a:endParaRPr lang="en-IN" sz="2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Example: Company paid dividend of $</a:t>
              </a:r>
              <a:r>
                <a:rPr lang="en-IN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90 last year. Now the growth is expected 10% per annum (from year 1) in dividends for lifetime. Use discount rate 21% and compute PV of this series of cashflows.</a:t>
              </a:r>
              <a:endParaRPr lang="en-IN" sz="1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600" b="1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𝑜𝑓 𝐺𝑟𝑜𝑤𝑖𝑛𝑔 𝑃𝑒𝑟𝑝𝑒𝑡𝑢𝑖𝑡𝑦=99/(0.21−0.10)=900</a:t>
              </a:r>
              <a:endParaRPr lang="en-IN" sz="1200">
                <a:effectLst/>
              </a:endParaRPr>
            </a:p>
            <a:p>
              <a:endParaRPr lang="en-IN" sz="1200"/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190498</xdr:rowOff>
    </xdr:from>
    <xdr:to>
      <xdr:col>9</xdr:col>
      <xdr:colOff>276225</xdr:colOff>
      <xdr:row>31</xdr:row>
      <xdr:rowOff>38099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20D79C-54D8-37D3-40CD-32398A54EC31}"/>
                </a:ext>
              </a:extLst>
            </xdr:cNvPr>
            <xdr:cNvSpPr txBox="1"/>
          </xdr:nvSpPr>
          <xdr:spPr>
            <a:xfrm>
              <a:off x="0" y="3428998"/>
              <a:ext cx="5762625" cy="2514601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Annuity Due: </a:t>
              </a:r>
              <a:r>
                <a:rPr lang="en-IN" sz="1400"/>
                <a:t>If cashflows occur at the </a:t>
              </a:r>
              <a:r>
                <a:rPr lang="en-IN" sz="1400" b="1"/>
                <a:t>beginning of each period</a:t>
              </a:r>
              <a:r>
                <a:rPr lang="en-IN" sz="1400"/>
                <a:t>, it is called annuity due. So far, all examples are based on the assumption of cashflows at the end of the period. Just multiply the annuity formulas by </a:t>
              </a:r>
              <a14:m>
                <m:oMath xmlns:m="http://schemas.openxmlformats.org/officeDocument/2006/math"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</m:t>
                  </m:r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𝒓</m:t>
                  </m:r>
                  <m:r>
                    <a:rPr lang="en-IN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IN" sz="1400" b="1"/>
                <a:t> </a:t>
              </a:r>
              <a:r>
                <a:rPr lang="en-IN" sz="1400"/>
                <a:t>to get the fornulas for</a:t>
              </a:r>
              <a:r>
                <a:rPr lang="en-IN" sz="1400" baseline="0"/>
                <a:t> annuity due such as:</a:t>
              </a:r>
            </a:p>
            <a:p>
              <a:endParaRPr lang="en-IN" sz="14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𝑃𝑉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𝑑𝑢𝑒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sSup>
                              <m:sSupPr>
                                <m:ctrlP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n-IN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(1+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𝑟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IN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4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𝐹𝑉𝑜𝑓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𝐴𝑛𝑛𝑢𝑖𝑡𝑦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𝑑𝑢𝑒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IN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IN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</m:sSup>
                            <m: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den>
                        </m:f>
                      </m:e>
                    </m:d>
                    <m:r>
                      <a:rPr lang="en-IN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(1+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en-IN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220D79C-54D8-37D3-40CD-32398A54EC31}"/>
                </a:ext>
              </a:extLst>
            </xdr:cNvPr>
            <xdr:cNvSpPr txBox="1"/>
          </xdr:nvSpPr>
          <xdr:spPr>
            <a:xfrm>
              <a:off x="0" y="3428998"/>
              <a:ext cx="5762625" cy="2514601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Annuity Due: </a:t>
              </a:r>
              <a:r>
                <a:rPr lang="en-IN" sz="1400"/>
                <a:t>If cashflows occur at the </a:t>
              </a:r>
              <a:r>
                <a:rPr lang="en-IN" sz="1400" b="1"/>
                <a:t>beginning of each period</a:t>
              </a:r>
              <a:r>
                <a:rPr lang="en-IN" sz="1400"/>
                <a:t>, it is called annuity due. So far, all examples are based on the assumption of cashflows at the end of the period. Just multiply the annuity formulas by </a:t>
              </a:r>
              <a:r>
                <a:rPr lang="en-IN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(𝟏+𝒓)</a:t>
              </a:r>
              <a:r>
                <a:rPr lang="en-IN" sz="1400" b="1"/>
                <a:t> </a:t>
              </a:r>
              <a:r>
                <a:rPr lang="en-IN" sz="1400"/>
                <a:t>to get the fornulas for</a:t>
              </a:r>
              <a:r>
                <a:rPr lang="en-IN" sz="1400" baseline="0"/>
                <a:t> annuity due such as:</a:t>
              </a:r>
            </a:p>
            <a:p>
              <a:endParaRPr lang="en-IN" sz="14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𝑃𝑉 𝑜𝑓 𝐴𝑛𝑛𝑢𝑖𝑡𝑦 𝑑𝑢𝑒=𝐴 [(〖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−1)/(𝑟〖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 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)]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(1+𝑟)</a:t>
              </a:r>
              <a:endParaRPr lang="en-IN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IN" sz="1400">
                <a:effectLst/>
              </a:endParaRPr>
            </a:p>
            <a:p>
              <a:pPr/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𝐹𝑉𝑜𝑓 𝐴𝑛𝑛𝑢𝑖𝑡𝑦 𝑑𝑢𝑒 =𝐴 [(〖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(1+𝑟)〗^𝑛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−1)/𝑟]</a:t>
              </a:r>
              <a:r>
                <a:rPr lang="en-IN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n-I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(1+𝑟)</a:t>
              </a:r>
              <a:endParaRPr lang="en-IN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workbookViewId="0">
      <selection activeCell="E18" sqref="E18"/>
    </sheetView>
  </sheetViews>
  <sheetFormatPr defaultRowHeight="15" x14ac:dyDescent="0.25"/>
  <cols>
    <col min="1" max="1" width="33" bestFit="1" customWidth="1"/>
    <col min="2" max="2" width="21.5703125" customWidth="1"/>
    <col min="3" max="3" width="22" bestFit="1" customWidth="1"/>
    <col min="4" max="4" width="16" bestFit="1" customWidth="1"/>
    <col min="5" max="5" width="11.85546875" bestFit="1" customWidth="1"/>
    <col min="6" max="6" width="9.85546875" bestFit="1" customWidth="1"/>
  </cols>
  <sheetData>
    <row r="2" spans="1:6" x14ac:dyDescent="0.25">
      <c r="A2" t="s">
        <v>14</v>
      </c>
      <c r="B2">
        <v>1000</v>
      </c>
    </row>
    <row r="3" spans="1:6" x14ac:dyDescent="0.25">
      <c r="A3" t="s">
        <v>13</v>
      </c>
      <c r="B3" s="1">
        <v>0.1</v>
      </c>
      <c r="C3" t="s">
        <v>3</v>
      </c>
    </row>
    <row r="4" spans="1:6" x14ac:dyDescent="0.25">
      <c r="B4" s="1"/>
    </row>
    <row r="5" spans="1:6" x14ac:dyDescent="0.25">
      <c r="A5" s="3" t="s">
        <v>15</v>
      </c>
      <c r="B5" s="4" t="s">
        <v>1</v>
      </c>
      <c r="D5" t="s">
        <v>4</v>
      </c>
    </row>
    <row r="6" spans="1:6" x14ac:dyDescent="0.25">
      <c r="A6" s="3">
        <v>1</v>
      </c>
      <c r="B6" s="5">
        <f>$B$2*(1+$B$3)^A6</f>
        <v>1100</v>
      </c>
      <c r="C6">
        <f>B2*(1+B3)^A6</f>
        <v>1100</v>
      </c>
      <c r="D6" s="6">
        <f>FV($B$3,A6,0,-$B$2,0)</f>
        <v>1100</v>
      </c>
      <c r="E6" s="18"/>
    </row>
    <row r="7" spans="1:6" x14ac:dyDescent="0.25">
      <c r="A7" s="3">
        <v>2</v>
      </c>
      <c r="B7" s="5">
        <f t="shared" ref="B7:B18" si="0">$B$2*(1+$B$3)^A7</f>
        <v>1210.0000000000002</v>
      </c>
      <c r="D7" s="6">
        <f t="shared" ref="D7:D18" si="1">FV($B$3,A7,0,-$B$2,0)</f>
        <v>1210.0000000000002</v>
      </c>
    </row>
    <row r="8" spans="1:6" x14ac:dyDescent="0.25">
      <c r="A8" s="3">
        <v>3</v>
      </c>
      <c r="B8" s="5">
        <f t="shared" si="0"/>
        <v>1331.0000000000005</v>
      </c>
      <c r="D8" s="6">
        <f t="shared" si="1"/>
        <v>1331.0000000000005</v>
      </c>
    </row>
    <row r="9" spans="1:6" x14ac:dyDescent="0.25">
      <c r="A9" s="3">
        <v>4</v>
      </c>
      <c r="B9" s="5">
        <f t="shared" si="0"/>
        <v>1464.1000000000004</v>
      </c>
      <c r="D9" s="6">
        <f t="shared" si="1"/>
        <v>1464.1000000000004</v>
      </c>
      <c r="F9" s="18"/>
    </row>
    <row r="10" spans="1:6" x14ac:dyDescent="0.25">
      <c r="A10" s="3">
        <v>5</v>
      </c>
      <c r="B10" s="5">
        <f t="shared" si="0"/>
        <v>1610.5100000000004</v>
      </c>
      <c r="D10" s="6">
        <f t="shared" si="1"/>
        <v>1610.5100000000004</v>
      </c>
    </row>
    <row r="11" spans="1:6" x14ac:dyDescent="0.25">
      <c r="A11" s="3">
        <v>6</v>
      </c>
      <c r="B11" s="5">
        <f t="shared" si="0"/>
        <v>1771.5610000000008</v>
      </c>
      <c r="D11" s="6">
        <f t="shared" si="1"/>
        <v>1771.5610000000008</v>
      </c>
    </row>
    <row r="12" spans="1:6" x14ac:dyDescent="0.25">
      <c r="A12" s="3">
        <v>7</v>
      </c>
      <c r="B12" s="5">
        <f t="shared" si="0"/>
        <v>1948.7171000000012</v>
      </c>
      <c r="D12" s="6">
        <f t="shared" si="1"/>
        <v>1948.7171000000012</v>
      </c>
    </row>
    <row r="13" spans="1:6" x14ac:dyDescent="0.25">
      <c r="A13" s="3">
        <v>8</v>
      </c>
      <c r="B13" s="5">
        <f t="shared" si="0"/>
        <v>2143.5888100000011</v>
      </c>
      <c r="D13" s="6">
        <f t="shared" si="1"/>
        <v>2143.5888100000011</v>
      </c>
    </row>
    <row r="14" spans="1:6" x14ac:dyDescent="0.25">
      <c r="A14" s="3">
        <v>9</v>
      </c>
      <c r="B14" s="5">
        <f t="shared" si="0"/>
        <v>2357.9476910000017</v>
      </c>
      <c r="D14" s="6">
        <f t="shared" si="1"/>
        <v>2357.9476910000017</v>
      </c>
    </row>
    <row r="15" spans="1:6" x14ac:dyDescent="0.25">
      <c r="A15" s="3">
        <v>10</v>
      </c>
      <c r="B15" s="5">
        <f t="shared" si="0"/>
        <v>2593.7424601000021</v>
      </c>
      <c r="D15" s="6">
        <f t="shared" si="1"/>
        <v>2593.7424601000021</v>
      </c>
    </row>
    <row r="16" spans="1:6" x14ac:dyDescent="0.25">
      <c r="A16" s="3">
        <v>20</v>
      </c>
      <c r="B16" s="5">
        <f t="shared" si="0"/>
        <v>6727.4999493256091</v>
      </c>
      <c r="D16" s="6">
        <f t="shared" si="1"/>
        <v>6727.4999493256091</v>
      </c>
    </row>
    <row r="17" spans="1:5" x14ac:dyDescent="0.25">
      <c r="A17" s="3">
        <v>25</v>
      </c>
      <c r="B17" s="5">
        <f t="shared" si="0"/>
        <v>10834.705943388391</v>
      </c>
      <c r="D17" s="6">
        <f t="shared" si="1"/>
        <v>10834.705943388391</v>
      </c>
    </row>
    <row r="18" spans="1:5" x14ac:dyDescent="0.25">
      <c r="A18" s="3">
        <v>50</v>
      </c>
      <c r="B18" s="5">
        <f t="shared" si="0"/>
        <v>117390.85287969571</v>
      </c>
      <c r="C18" s="2" t="s">
        <v>2</v>
      </c>
      <c r="D18" s="6">
        <f t="shared" si="1"/>
        <v>117390.85287969571</v>
      </c>
      <c r="E18" s="18"/>
    </row>
    <row r="19" spans="1:5" x14ac:dyDescent="0.25">
      <c r="D19" s="1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5D7B-945B-41BA-B5BA-2AC31BC6AD80}">
  <dimension ref="B11:O16"/>
  <sheetViews>
    <sheetView tabSelected="1" topLeftCell="A13" workbookViewId="0">
      <selection activeCell="L16" sqref="L16"/>
    </sheetView>
  </sheetViews>
  <sheetFormatPr defaultRowHeight="15" x14ac:dyDescent="0.25"/>
  <sheetData>
    <row r="11" spans="2:15" x14ac:dyDescent="0.25">
      <c r="B11" s="11" t="s">
        <v>38</v>
      </c>
      <c r="C11" s="11">
        <f>1000/0.1</f>
        <v>10000</v>
      </c>
    </row>
    <row r="15" spans="2:15" x14ac:dyDescent="0.25">
      <c r="N15">
        <f>99/0.11</f>
        <v>900</v>
      </c>
      <c r="O15">
        <f>1-(1.1/1.21)^15</f>
        <v>0.76060795063083597</v>
      </c>
    </row>
    <row r="16" spans="2:15" x14ac:dyDescent="0.25">
      <c r="O16" s="11">
        <f>N15*O15</f>
        <v>684.54715556775238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0543-474C-479A-B57F-0A59CEF680A6}">
  <dimension ref="A9:D22"/>
  <sheetViews>
    <sheetView topLeftCell="A4" workbookViewId="0">
      <selection activeCell="B22" sqref="B22"/>
    </sheetView>
  </sheetViews>
  <sheetFormatPr defaultRowHeight="15" x14ac:dyDescent="0.25"/>
  <cols>
    <col min="1" max="1" width="26.7109375" bestFit="1" customWidth="1"/>
    <col min="2" max="2" width="19.28515625" bestFit="1" customWidth="1"/>
    <col min="3" max="3" width="34.28515625" bestFit="1" customWidth="1"/>
  </cols>
  <sheetData>
    <row r="9" spans="1:4" x14ac:dyDescent="0.25">
      <c r="B9" t="s">
        <v>45</v>
      </c>
      <c r="C9" t="s">
        <v>51</v>
      </c>
      <c r="D9" s="16" t="s">
        <v>43</v>
      </c>
    </row>
    <row r="10" spans="1:4" x14ac:dyDescent="0.25">
      <c r="B10" t="s">
        <v>39</v>
      </c>
      <c r="C10">
        <v>2</v>
      </c>
      <c r="D10" s="17">
        <f>((1+0.13/C10)^(1*C10))-1</f>
        <v>0.13422499999999982</v>
      </c>
    </row>
    <row r="11" spans="1:4" x14ac:dyDescent="0.25">
      <c r="B11" t="s">
        <v>40</v>
      </c>
      <c r="C11">
        <v>4</v>
      </c>
      <c r="D11" s="17">
        <f t="shared" ref="D11:D13" si="0">((1+0.13/C11)^(1*C11))-1</f>
        <v>0.1364759281640624</v>
      </c>
    </row>
    <row r="12" spans="1:4" x14ac:dyDescent="0.25">
      <c r="B12" t="s">
        <v>41</v>
      </c>
      <c r="C12">
        <v>12</v>
      </c>
      <c r="D12" s="17">
        <f t="shared" si="0"/>
        <v>0.1380324816138776</v>
      </c>
    </row>
    <row r="13" spans="1:4" x14ac:dyDescent="0.25">
      <c r="B13" t="s">
        <v>42</v>
      </c>
      <c r="C13">
        <v>52</v>
      </c>
      <c r="D13" s="17">
        <f t="shared" si="0"/>
        <v>0.13864364655315731</v>
      </c>
    </row>
    <row r="16" spans="1:4" x14ac:dyDescent="0.25">
      <c r="A16" t="s">
        <v>14</v>
      </c>
      <c r="B16">
        <v>100000</v>
      </c>
    </row>
    <row r="17" spans="1:3" x14ac:dyDescent="0.25">
      <c r="A17" t="s">
        <v>13</v>
      </c>
      <c r="B17" s="1">
        <v>0.1</v>
      </c>
      <c r="C17" t="s">
        <v>44</v>
      </c>
    </row>
    <row r="19" spans="1:3" x14ac:dyDescent="0.25">
      <c r="A19" s="3" t="s">
        <v>50</v>
      </c>
      <c r="B19" s="4" t="s">
        <v>1</v>
      </c>
    </row>
    <row r="20" spans="1:3" x14ac:dyDescent="0.25">
      <c r="A20" s="3">
        <v>5</v>
      </c>
      <c r="B20" s="5">
        <f>$B$16*(1+$B$17/4)^(A20*4)</f>
        <v>163861.64402903954</v>
      </c>
    </row>
    <row r="21" spans="1:3" x14ac:dyDescent="0.25">
      <c r="A21" s="3">
        <v>10</v>
      </c>
      <c r="B21" s="5">
        <f>$B$16*(1+$B$17/4)^(A21*4)</f>
        <v>268506.3838389967</v>
      </c>
    </row>
    <row r="22" spans="1:3" x14ac:dyDescent="0.25">
      <c r="A22" s="3">
        <v>20</v>
      </c>
      <c r="B22" s="5">
        <f>$B$16*(1+$B$17/4)^(A22*4)</f>
        <v>720956.7816229465</v>
      </c>
      <c r="C22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DD90-9808-440A-8B8A-38BB970C949A}">
  <dimension ref="A1:F16"/>
  <sheetViews>
    <sheetView workbookViewId="0">
      <selection activeCell="F15" sqref="F15"/>
    </sheetView>
  </sheetViews>
  <sheetFormatPr defaultRowHeight="15" x14ac:dyDescent="0.25"/>
  <cols>
    <col min="1" max="1" width="42.7109375" bestFit="1" customWidth="1"/>
    <col min="2" max="2" width="18.42578125" bestFit="1" customWidth="1"/>
    <col min="3" max="3" width="24" bestFit="1" customWidth="1"/>
    <col min="5" max="5" width="16" bestFit="1" customWidth="1"/>
  </cols>
  <sheetData>
    <row r="1" spans="1:6" x14ac:dyDescent="0.25">
      <c r="A1" s="12" t="s">
        <v>17</v>
      </c>
    </row>
    <row r="2" spans="1:6" x14ac:dyDescent="0.25">
      <c r="A2" t="s">
        <v>16</v>
      </c>
      <c r="B2">
        <v>15000</v>
      </c>
      <c r="C2" t="s">
        <v>7</v>
      </c>
    </row>
    <row r="3" spans="1:6" x14ac:dyDescent="0.25">
      <c r="A3" t="s">
        <v>0</v>
      </c>
      <c r="B3" s="1">
        <v>0.08</v>
      </c>
      <c r="C3" t="s">
        <v>3</v>
      </c>
    </row>
    <row r="5" spans="1:6" x14ac:dyDescent="0.25">
      <c r="A5" s="3" t="s">
        <v>5</v>
      </c>
      <c r="B5" s="3" t="s">
        <v>6</v>
      </c>
      <c r="C5" s="3" t="s">
        <v>8</v>
      </c>
      <c r="E5" t="s">
        <v>4</v>
      </c>
    </row>
    <row r="6" spans="1:6" x14ac:dyDescent="0.25">
      <c r="A6" s="3">
        <v>1</v>
      </c>
      <c r="B6" s="8">
        <f>$B$2</f>
        <v>15000</v>
      </c>
      <c r="C6" s="8">
        <f t="shared" ref="C6:C15" si="0">B6*(1+$B$3)^($A$15-A6)</f>
        <v>29985.069406566497</v>
      </c>
      <c r="E6" s="6">
        <f>FV(B3,10,-B2,0,0)</f>
        <v>217298.43698864771</v>
      </c>
    </row>
    <row r="7" spans="1:6" x14ac:dyDescent="0.25">
      <c r="A7" s="3">
        <v>2</v>
      </c>
      <c r="B7" s="8">
        <f t="shared" ref="B7:B15" si="1">$B$2</f>
        <v>15000</v>
      </c>
      <c r="C7" s="8">
        <f t="shared" si="0"/>
        <v>27763.953154228235</v>
      </c>
      <c r="E7" s="6"/>
    </row>
    <row r="8" spans="1:6" x14ac:dyDescent="0.25">
      <c r="A8" s="3">
        <v>3</v>
      </c>
      <c r="B8" s="8">
        <f t="shared" si="1"/>
        <v>15000</v>
      </c>
      <c r="C8" s="8">
        <f t="shared" si="0"/>
        <v>25707.36403169281</v>
      </c>
      <c r="E8" s="6" t="s">
        <v>11</v>
      </c>
      <c r="F8" s="11" t="s">
        <v>10</v>
      </c>
    </row>
    <row r="9" spans="1:6" x14ac:dyDescent="0.25">
      <c r="A9" s="3">
        <v>4</v>
      </c>
      <c r="B9" s="8">
        <f t="shared" si="1"/>
        <v>15000</v>
      </c>
      <c r="C9" s="8">
        <f t="shared" si="0"/>
        <v>23803.114844160009</v>
      </c>
      <c r="E9" s="6">
        <f>B2*((((1+B3)^10)-1)/B3)</f>
        <v>217298.43698864771</v>
      </c>
    </row>
    <row r="10" spans="1:6" x14ac:dyDescent="0.25">
      <c r="A10" s="3">
        <v>5</v>
      </c>
      <c r="B10" s="8">
        <f t="shared" si="1"/>
        <v>15000</v>
      </c>
      <c r="C10" s="8">
        <f t="shared" si="0"/>
        <v>22039.921152000006</v>
      </c>
      <c r="E10" s="6" t="s">
        <v>12</v>
      </c>
    </row>
    <row r="11" spans="1:6" x14ac:dyDescent="0.25">
      <c r="A11" s="3">
        <v>6</v>
      </c>
      <c r="B11" s="8">
        <f t="shared" si="1"/>
        <v>15000</v>
      </c>
      <c r="C11" s="8">
        <f t="shared" si="0"/>
        <v>20407.334400000003</v>
      </c>
      <c r="E11" s="6"/>
    </row>
    <row r="12" spans="1:6" x14ac:dyDescent="0.25">
      <c r="A12" s="3">
        <v>7</v>
      </c>
      <c r="B12" s="8">
        <f t="shared" si="1"/>
        <v>15000</v>
      </c>
      <c r="C12" s="8">
        <f t="shared" si="0"/>
        <v>18895.680000000004</v>
      </c>
      <c r="E12" s="6"/>
    </row>
    <row r="13" spans="1:6" x14ac:dyDescent="0.25">
      <c r="A13" s="3">
        <v>8</v>
      </c>
      <c r="B13" s="8">
        <f t="shared" si="1"/>
        <v>15000</v>
      </c>
      <c r="C13" s="8">
        <f t="shared" si="0"/>
        <v>17496</v>
      </c>
      <c r="E13" s="6"/>
    </row>
    <row r="14" spans="1:6" x14ac:dyDescent="0.25">
      <c r="A14" s="3">
        <v>9</v>
      </c>
      <c r="B14" s="8">
        <f t="shared" si="1"/>
        <v>15000</v>
      </c>
      <c r="C14" s="8">
        <f t="shared" si="0"/>
        <v>16200.000000000002</v>
      </c>
      <c r="E14" s="6"/>
    </row>
    <row r="15" spans="1:6" x14ac:dyDescent="0.25">
      <c r="A15" s="3">
        <v>10</v>
      </c>
      <c r="B15" s="8">
        <f t="shared" si="1"/>
        <v>15000</v>
      </c>
      <c r="C15" s="8">
        <f t="shared" si="0"/>
        <v>15000</v>
      </c>
      <c r="E15" s="6"/>
    </row>
    <row r="16" spans="1:6" x14ac:dyDescent="0.25">
      <c r="A16" s="7" t="s">
        <v>9</v>
      </c>
      <c r="B16" s="9">
        <f>SUM(B6:B15)</f>
        <v>150000</v>
      </c>
      <c r="C16" s="10">
        <f t="shared" ref="C16" si="2">SUM(C6:C15)</f>
        <v>217298.43698864756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BA3B-EB30-4545-93BD-17072E16E77A}">
  <dimension ref="A1:C9"/>
  <sheetViews>
    <sheetView workbookViewId="0">
      <selection activeCell="C5" sqref="C5"/>
    </sheetView>
  </sheetViews>
  <sheetFormatPr defaultRowHeight="15" x14ac:dyDescent="0.25"/>
  <cols>
    <col min="1" max="1" width="42.7109375" bestFit="1" customWidth="1"/>
    <col min="2" max="2" width="18.42578125" bestFit="1" customWidth="1"/>
    <col min="3" max="3" width="24" bestFit="1" customWidth="1"/>
  </cols>
  <sheetData>
    <row r="1" spans="1:3" x14ac:dyDescent="0.25">
      <c r="A1" t="s">
        <v>0</v>
      </c>
      <c r="B1" s="1">
        <v>0.2</v>
      </c>
      <c r="C1" t="s">
        <v>3</v>
      </c>
    </row>
    <row r="3" spans="1:3" x14ac:dyDescent="0.25">
      <c r="A3" s="3" t="s">
        <v>5</v>
      </c>
      <c r="B3" s="3" t="s">
        <v>18</v>
      </c>
      <c r="C3" s="3" t="s">
        <v>19</v>
      </c>
    </row>
    <row r="4" spans="1:3" x14ac:dyDescent="0.25">
      <c r="A4" s="3">
        <v>1</v>
      </c>
      <c r="B4" s="8">
        <v>10000</v>
      </c>
      <c r="C4" s="8">
        <f>B4*(1+$B$1)^(5-A4)</f>
        <v>20736</v>
      </c>
    </row>
    <row r="5" spans="1:3" x14ac:dyDescent="0.25">
      <c r="A5" s="3">
        <v>2</v>
      </c>
      <c r="B5" s="8">
        <v>15000</v>
      </c>
      <c r="C5" s="8">
        <f t="shared" ref="C5:C8" si="0">B5*(1+$B$1)^(5-A5)</f>
        <v>25920</v>
      </c>
    </row>
    <row r="6" spans="1:3" x14ac:dyDescent="0.25">
      <c r="A6" s="3">
        <v>3</v>
      </c>
      <c r="B6" s="8">
        <v>20000</v>
      </c>
      <c r="C6" s="8">
        <f t="shared" si="0"/>
        <v>28800</v>
      </c>
    </row>
    <row r="7" spans="1:3" x14ac:dyDescent="0.25">
      <c r="A7" s="3">
        <v>4</v>
      </c>
      <c r="B7" s="8">
        <v>15000</v>
      </c>
      <c r="C7" s="8">
        <f t="shared" si="0"/>
        <v>18000</v>
      </c>
    </row>
    <row r="8" spans="1:3" x14ac:dyDescent="0.25">
      <c r="A8" s="3">
        <v>5</v>
      </c>
      <c r="B8" s="8">
        <v>50000</v>
      </c>
      <c r="C8" s="8">
        <f t="shared" si="0"/>
        <v>50000</v>
      </c>
    </row>
    <row r="9" spans="1:3" x14ac:dyDescent="0.25">
      <c r="A9" s="7" t="s">
        <v>9</v>
      </c>
      <c r="B9" s="9">
        <f>SUM(B4:B8)</f>
        <v>110000</v>
      </c>
      <c r="C9" s="10">
        <f>SUM(C4:C8)</f>
        <v>143456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2DD9-A185-4DB7-A413-8E4365E9A1A7}">
  <dimension ref="F9:I19"/>
  <sheetViews>
    <sheetView workbookViewId="0">
      <selection activeCell="H15" sqref="H15"/>
    </sheetView>
  </sheetViews>
  <sheetFormatPr defaultRowHeight="15" x14ac:dyDescent="0.25"/>
  <cols>
    <col min="6" max="6" width="17.85546875" bestFit="1" customWidth="1"/>
    <col min="7" max="7" width="12" bestFit="1" customWidth="1"/>
    <col min="8" max="8" width="23" bestFit="1" customWidth="1"/>
    <col min="9" max="9" width="28.42578125" customWidth="1"/>
  </cols>
  <sheetData>
    <row r="9" spans="6:9" x14ac:dyDescent="0.25">
      <c r="F9" t="s">
        <v>20</v>
      </c>
      <c r="G9">
        <v>24000</v>
      </c>
    </row>
    <row r="10" spans="6:9" x14ac:dyDescent="0.25">
      <c r="F10" t="s">
        <v>21</v>
      </c>
      <c r="G10">
        <f>(((1+0.06)^4)-1)/0.06</f>
        <v>4.3746160000000058</v>
      </c>
    </row>
    <row r="11" spans="6:9" x14ac:dyDescent="0.25">
      <c r="F11" t="s">
        <v>22</v>
      </c>
      <c r="G11">
        <f>G9/G10</f>
        <v>5486.195816958555</v>
      </c>
      <c r="I11" s="13"/>
    </row>
    <row r="13" spans="6:9" x14ac:dyDescent="0.25">
      <c r="F13" t="s">
        <v>23</v>
      </c>
    </row>
    <row r="14" spans="6:9" x14ac:dyDescent="0.25">
      <c r="F14" s="3" t="s">
        <v>5</v>
      </c>
      <c r="G14" s="3" t="s">
        <v>18</v>
      </c>
      <c r="H14" s="3" t="s">
        <v>52</v>
      </c>
    </row>
    <row r="15" spans="6:9" x14ac:dyDescent="0.25">
      <c r="F15" s="3">
        <v>1</v>
      </c>
      <c r="G15" s="8">
        <f>$G$11</f>
        <v>5486.195816958555</v>
      </c>
      <c r="H15" s="8">
        <f>G15*(1+0.06)^(4-F15)</f>
        <v>6534.1469971307124</v>
      </c>
    </row>
    <row r="16" spans="6:9" x14ac:dyDescent="0.25">
      <c r="F16" s="3">
        <v>2</v>
      </c>
      <c r="G16" s="8">
        <f t="shared" ref="G16:G18" si="0">$G$11</f>
        <v>5486.195816958555</v>
      </c>
      <c r="H16" s="8">
        <f t="shared" ref="H16:H18" si="1">G16*(1+0.06)^(4-F16)</f>
        <v>6164.2896199346333</v>
      </c>
    </row>
    <row r="17" spans="6:8" x14ac:dyDescent="0.25">
      <c r="F17" s="3">
        <v>3</v>
      </c>
      <c r="G17" s="8">
        <f t="shared" si="0"/>
        <v>5486.195816958555</v>
      </c>
      <c r="H17" s="8">
        <f t="shared" si="1"/>
        <v>5815.3675659760684</v>
      </c>
    </row>
    <row r="18" spans="6:8" x14ac:dyDescent="0.25">
      <c r="F18" s="3">
        <v>4</v>
      </c>
      <c r="G18" s="8">
        <f t="shared" si="0"/>
        <v>5486.195816958555</v>
      </c>
      <c r="H18" s="8">
        <f t="shared" si="1"/>
        <v>5486.195816958555</v>
      </c>
    </row>
    <row r="19" spans="6:8" x14ac:dyDescent="0.25">
      <c r="F19" s="7" t="s">
        <v>9</v>
      </c>
      <c r="G19" s="9">
        <f>SUM(G15:G18)</f>
        <v>21944.78326783422</v>
      </c>
      <c r="H19" s="10">
        <f>SUM(H15:H18)</f>
        <v>23999.999999999971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D5AA-E63F-4D74-9EF8-F9F53355D111}">
  <dimension ref="A2:C8"/>
  <sheetViews>
    <sheetView workbookViewId="0">
      <selection activeCell="C8" sqref="C8"/>
    </sheetView>
  </sheetViews>
  <sheetFormatPr defaultRowHeight="15" x14ac:dyDescent="0.25"/>
  <cols>
    <col min="1" max="1" width="33" bestFit="1" customWidth="1"/>
    <col min="2" max="2" width="18.5703125" bestFit="1" customWidth="1"/>
    <col min="3" max="3" width="22" bestFit="1" customWidth="1"/>
    <col min="4" max="4" width="16" bestFit="1" customWidth="1"/>
  </cols>
  <sheetData>
    <row r="2" spans="1:3" x14ac:dyDescent="0.25">
      <c r="A2" t="s">
        <v>49</v>
      </c>
      <c r="B2">
        <v>100000</v>
      </c>
    </row>
    <row r="3" spans="1:3" x14ac:dyDescent="0.25">
      <c r="A3" t="s">
        <v>24</v>
      </c>
      <c r="B3" s="1">
        <v>0.08</v>
      </c>
    </row>
    <row r="4" spans="1:3" x14ac:dyDescent="0.25">
      <c r="A4" t="s">
        <v>25</v>
      </c>
      <c r="B4" s="14">
        <v>16</v>
      </c>
    </row>
    <row r="6" spans="1:3" x14ac:dyDescent="0.25">
      <c r="A6" t="s">
        <v>26</v>
      </c>
      <c r="B6">
        <f>B2/((1+B3)^B4)</f>
        <v>29189.046756100925</v>
      </c>
    </row>
    <row r="8" spans="1:3" x14ac:dyDescent="0.25">
      <c r="A8" t="s">
        <v>27</v>
      </c>
      <c r="B8" s="6">
        <f>PV(B3,B4,0,-B2,0)</f>
        <v>29189.046756100925</v>
      </c>
      <c r="C8" s="1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4D95-0845-4065-9C33-224FE2E694D8}">
  <dimension ref="A1:F15"/>
  <sheetViews>
    <sheetView workbookViewId="0">
      <selection activeCell="E6" sqref="E6"/>
    </sheetView>
  </sheetViews>
  <sheetFormatPr defaultRowHeight="15" x14ac:dyDescent="0.25"/>
  <cols>
    <col min="1" max="1" width="42.7109375" bestFit="1" customWidth="1"/>
    <col min="2" max="2" width="18.42578125" bestFit="1" customWidth="1"/>
    <col min="3" max="3" width="24" bestFit="1" customWidth="1"/>
    <col min="5" max="5" width="16" bestFit="1" customWidth="1"/>
    <col min="6" max="6" width="10.85546875" bestFit="1" customWidth="1"/>
  </cols>
  <sheetData>
    <row r="1" spans="1:6" x14ac:dyDescent="0.25">
      <c r="A1" s="12" t="s">
        <v>17</v>
      </c>
    </row>
    <row r="2" spans="1:6" x14ac:dyDescent="0.25">
      <c r="A2" t="s">
        <v>28</v>
      </c>
      <c r="B2">
        <v>10000</v>
      </c>
      <c r="C2" t="s">
        <v>7</v>
      </c>
    </row>
    <row r="3" spans="1:6" x14ac:dyDescent="0.25">
      <c r="A3" t="s">
        <v>0</v>
      </c>
      <c r="B3" s="1">
        <v>0.1</v>
      </c>
      <c r="C3" t="s">
        <v>3</v>
      </c>
    </row>
    <row r="5" spans="1:6" x14ac:dyDescent="0.25">
      <c r="A5" s="3" t="s">
        <v>5</v>
      </c>
      <c r="B5" s="3" t="s">
        <v>6</v>
      </c>
      <c r="C5" s="3" t="s">
        <v>26</v>
      </c>
      <c r="E5" t="s">
        <v>4</v>
      </c>
    </row>
    <row r="6" spans="1:6" x14ac:dyDescent="0.25">
      <c r="A6" s="3">
        <v>1</v>
      </c>
      <c r="B6" s="8">
        <f>$B$2</f>
        <v>10000</v>
      </c>
      <c r="C6" s="8">
        <f>B6/(1+$B$3)^A6</f>
        <v>9090.9090909090901</v>
      </c>
      <c r="E6" s="15">
        <f>PV(B3,4,-B2,0,0)</f>
        <v>31698.654463492949</v>
      </c>
      <c r="F6" s="18"/>
    </row>
    <row r="7" spans="1:6" x14ac:dyDescent="0.25">
      <c r="A7" s="3">
        <v>2</v>
      </c>
      <c r="B7" s="8">
        <f t="shared" ref="B7:B9" si="0">$B$2</f>
        <v>10000</v>
      </c>
      <c r="C7" s="8">
        <f t="shared" ref="C7:C9" si="1">B7/(1+$B$3)^A7</f>
        <v>8264.4628099173533</v>
      </c>
      <c r="E7" s="6"/>
    </row>
    <row r="8" spans="1:6" x14ac:dyDescent="0.25">
      <c r="A8" s="3">
        <v>3</v>
      </c>
      <c r="B8" s="8">
        <f t="shared" si="0"/>
        <v>10000</v>
      </c>
      <c r="C8" s="8">
        <f t="shared" si="1"/>
        <v>7513.1480090157756</v>
      </c>
      <c r="E8" s="11" t="s">
        <v>10</v>
      </c>
    </row>
    <row r="9" spans="1:6" x14ac:dyDescent="0.25">
      <c r="A9" s="3">
        <v>4</v>
      </c>
      <c r="B9" s="8">
        <f t="shared" si="0"/>
        <v>10000</v>
      </c>
      <c r="C9" s="8">
        <f t="shared" si="1"/>
        <v>6830.1345536507051</v>
      </c>
      <c r="E9" s="6" t="s">
        <v>12</v>
      </c>
    </row>
    <row r="10" spans="1:6" x14ac:dyDescent="0.25">
      <c r="A10" s="7" t="s">
        <v>9</v>
      </c>
      <c r="B10" s="9">
        <f>SUM(B6:B9)</f>
        <v>40000</v>
      </c>
      <c r="C10" s="10">
        <f>SUM(C6:C9)</f>
        <v>31698.654463492923</v>
      </c>
      <c r="E10" s="6" t="s">
        <v>11</v>
      </c>
    </row>
    <row r="11" spans="1:6" x14ac:dyDescent="0.25">
      <c r="E11" t="s">
        <v>22</v>
      </c>
      <c r="F11">
        <f>B2</f>
        <v>10000</v>
      </c>
    </row>
    <row r="12" spans="1:6" x14ac:dyDescent="0.25">
      <c r="E12" t="s">
        <v>29</v>
      </c>
      <c r="F12">
        <f>((1+B3)^4)-1</f>
        <v>0.4641000000000004</v>
      </c>
    </row>
    <row r="13" spans="1:6" x14ac:dyDescent="0.25">
      <c r="E13" t="s">
        <v>30</v>
      </c>
      <c r="F13">
        <f>B3*(1+B3)^4</f>
        <v>0.14641000000000004</v>
      </c>
    </row>
    <row r="15" spans="1:6" x14ac:dyDescent="0.25">
      <c r="E15" t="s">
        <v>31</v>
      </c>
      <c r="F15" s="11">
        <f>F11*F12/F13</f>
        <v>31698.654463492949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02C8-4885-4E55-8DC0-38EED7AE7561}">
  <dimension ref="A7:N15"/>
  <sheetViews>
    <sheetView zoomScaleNormal="100" workbookViewId="0">
      <selection activeCell="L18" sqref="L18"/>
    </sheetView>
  </sheetViews>
  <sheetFormatPr defaultRowHeight="15" x14ac:dyDescent="0.25"/>
  <cols>
    <col min="1" max="1" width="21.7109375" bestFit="1" customWidth="1"/>
    <col min="5" max="5" width="12.7109375" bestFit="1" customWidth="1"/>
    <col min="8" max="8" width="10.42578125" bestFit="1" customWidth="1"/>
    <col min="11" max="11" width="12.7109375" bestFit="1" customWidth="1"/>
  </cols>
  <sheetData>
    <row r="7" spans="1:14" x14ac:dyDescent="0.25">
      <c r="K7" t="s">
        <v>22</v>
      </c>
      <c r="L7" t="s">
        <v>46</v>
      </c>
      <c r="M7" t="s">
        <v>47</v>
      </c>
      <c r="N7">
        <v>1000000</v>
      </c>
    </row>
    <row r="8" spans="1:14" x14ac:dyDescent="0.25">
      <c r="A8" t="s">
        <v>32</v>
      </c>
      <c r="B8">
        <v>20000</v>
      </c>
      <c r="E8" s="6" t="s">
        <v>11</v>
      </c>
      <c r="H8" t="s">
        <v>37</v>
      </c>
    </row>
    <row r="9" spans="1:14" x14ac:dyDescent="0.25">
      <c r="A9" t="s">
        <v>33</v>
      </c>
      <c r="B9">
        <v>4</v>
      </c>
      <c r="E9" t="s">
        <v>31</v>
      </c>
      <c r="F9">
        <f>B8</f>
        <v>20000</v>
      </c>
      <c r="H9" s="15">
        <f>PMT(B10,B9,-F9,0,0)</f>
        <v>6309.4160741219566</v>
      </c>
    </row>
    <row r="10" spans="1:14" x14ac:dyDescent="0.25">
      <c r="A10" t="s">
        <v>34</v>
      </c>
      <c r="B10" s="1">
        <v>0.1</v>
      </c>
      <c r="E10" t="s">
        <v>29</v>
      </c>
      <c r="F10">
        <f>B10*(1+B10)^4</f>
        <v>0.14641000000000004</v>
      </c>
      <c r="H10" s="18"/>
    </row>
    <row r="11" spans="1:14" x14ac:dyDescent="0.25">
      <c r="A11" t="s">
        <v>22</v>
      </c>
      <c r="B11" t="s">
        <v>35</v>
      </c>
      <c r="E11" t="s">
        <v>30</v>
      </c>
      <c r="F11">
        <f>((1+B10)^4)-1</f>
        <v>0.4641000000000004</v>
      </c>
    </row>
    <row r="12" spans="1:14" x14ac:dyDescent="0.25">
      <c r="K12" t="s">
        <v>29</v>
      </c>
      <c r="L12">
        <f>0.01*1.01^180</f>
        <v>5.9958019753561798E-2</v>
      </c>
    </row>
    <row r="13" spans="1:14" x14ac:dyDescent="0.25">
      <c r="E13" t="s">
        <v>22</v>
      </c>
      <c r="F13" s="11">
        <f>F9*F10/F11</f>
        <v>6309.416074121953</v>
      </c>
      <c r="K13" t="s">
        <v>30</v>
      </c>
      <c r="L13">
        <f>(1.01^180)-1</f>
        <v>4.99580197535618</v>
      </c>
    </row>
    <row r="14" spans="1:14" x14ac:dyDescent="0.25">
      <c r="K14" s="2" t="s">
        <v>48</v>
      </c>
      <c r="L14" s="2">
        <f>N7*L12/L13</f>
        <v>12001.680620915131</v>
      </c>
    </row>
    <row r="15" spans="1:14" x14ac:dyDescent="0.25">
      <c r="E15" t="s">
        <v>36</v>
      </c>
      <c r="F15">
        <f>F13*4</f>
        <v>25237.664296487812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4616-DD3C-457B-81A7-4FE7CF8C831B}">
  <dimension ref="A1:C9"/>
  <sheetViews>
    <sheetView workbookViewId="0">
      <selection activeCell="C9" sqref="C9"/>
    </sheetView>
  </sheetViews>
  <sheetFormatPr defaultRowHeight="15" x14ac:dyDescent="0.25"/>
  <cols>
    <col min="1" max="1" width="42.7109375" bestFit="1" customWidth="1"/>
    <col min="2" max="2" width="12.28515625" bestFit="1" customWidth="1"/>
    <col min="3" max="3" width="23" bestFit="1" customWidth="1"/>
  </cols>
  <sheetData>
    <row r="1" spans="1:3" x14ac:dyDescent="0.25">
      <c r="A1" t="s">
        <v>0</v>
      </c>
      <c r="B1" s="1">
        <v>0.1</v>
      </c>
      <c r="C1" t="s">
        <v>3</v>
      </c>
    </row>
    <row r="3" spans="1:3" x14ac:dyDescent="0.25">
      <c r="A3" s="3" t="s">
        <v>5</v>
      </c>
      <c r="B3" s="3" t="s">
        <v>18</v>
      </c>
      <c r="C3" s="3" t="s">
        <v>26</v>
      </c>
    </row>
    <row r="4" spans="1:3" x14ac:dyDescent="0.25">
      <c r="A4" s="3">
        <v>1</v>
      </c>
      <c r="B4" s="8">
        <v>10000</v>
      </c>
      <c r="C4" s="8">
        <f>B4/(1+$B$1)^A4</f>
        <v>9090.9090909090901</v>
      </c>
    </row>
    <row r="5" spans="1:3" x14ac:dyDescent="0.25">
      <c r="A5" s="3">
        <v>2</v>
      </c>
      <c r="B5" s="8">
        <v>15000</v>
      </c>
      <c r="C5" s="8">
        <f t="shared" ref="C5:C8" si="0">B5/(1+$B$1)^A5</f>
        <v>12396.694214876032</v>
      </c>
    </row>
    <row r="6" spans="1:3" x14ac:dyDescent="0.25">
      <c r="A6" s="3">
        <v>3</v>
      </c>
      <c r="B6" s="8">
        <v>20000</v>
      </c>
      <c r="C6" s="8">
        <f t="shared" si="0"/>
        <v>15026.296018031551</v>
      </c>
    </row>
    <row r="7" spans="1:3" x14ac:dyDescent="0.25">
      <c r="A7" s="3">
        <v>4</v>
      </c>
      <c r="B7" s="8">
        <v>15000</v>
      </c>
      <c r="C7" s="8">
        <f t="shared" si="0"/>
        <v>10245.201830476057</v>
      </c>
    </row>
    <row r="8" spans="1:3" x14ac:dyDescent="0.25">
      <c r="A8" s="3">
        <v>5</v>
      </c>
      <c r="B8" s="8">
        <v>50000</v>
      </c>
      <c r="C8" s="8">
        <f t="shared" si="0"/>
        <v>31046.066152957748</v>
      </c>
    </row>
    <row r="9" spans="1:3" x14ac:dyDescent="0.25">
      <c r="A9" s="7" t="s">
        <v>9</v>
      </c>
      <c r="B9" s="9">
        <f>SUM(B4:B8)</f>
        <v>110000</v>
      </c>
      <c r="C9" s="10">
        <f>SUM(C4:C8)</f>
        <v>77805.167307250478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AB6E9E277804DABC86EB8C860FA82" ma:contentTypeVersion="29" ma:contentTypeDescription="Create a new document." ma:contentTypeScope="" ma:versionID="df7e74829e488977db0236f3346d3ecc">
  <xsd:schema xmlns:xsd="http://www.w3.org/2001/XMLSchema" xmlns:xs="http://www.w3.org/2001/XMLSchema" xmlns:p="http://schemas.microsoft.com/office/2006/metadata/properties" xmlns:ns2="358c27f4-605e-4a4d-a8b9-e26961c65206" targetNamespace="http://schemas.microsoft.com/office/2006/metadata/properties" ma:root="true" ma:fieldsID="c3ffef4f04f92b77f181381f7fb8710a" ns2:_="">
    <xsd:import namespace="358c27f4-605e-4a4d-a8b9-e26961c65206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c27f4-605e-4a4d-a8b9-e26961c65206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3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3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MS_Mappings xmlns="358c27f4-605e-4a4d-a8b9-e26961c65206" xsi:nil="true"/>
    <IsNotebookLocked xmlns="358c27f4-605e-4a4d-a8b9-e26961c65206" xsi:nil="true"/>
    <FolderType xmlns="358c27f4-605e-4a4d-a8b9-e26961c65206" xsi:nil="true"/>
    <Owner xmlns="358c27f4-605e-4a4d-a8b9-e26961c65206">
      <UserInfo>
        <DisplayName/>
        <AccountId xsi:nil="true"/>
        <AccountType/>
      </UserInfo>
    </Owner>
    <Teachers xmlns="358c27f4-605e-4a4d-a8b9-e26961c65206">
      <UserInfo>
        <DisplayName/>
        <AccountId xsi:nil="true"/>
        <AccountType/>
      </UserInfo>
    </Teachers>
    <Student_Groups xmlns="358c27f4-605e-4a4d-a8b9-e26961c65206">
      <UserInfo>
        <DisplayName/>
        <AccountId xsi:nil="true"/>
        <AccountType/>
      </UserInfo>
    </Student_Groups>
    <Invited_Teachers xmlns="358c27f4-605e-4a4d-a8b9-e26961c65206" xsi:nil="true"/>
    <DefaultSectionNames xmlns="358c27f4-605e-4a4d-a8b9-e26961c65206" xsi:nil="true"/>
    <Is_Collaboration_Space_Locked xmlns="358c27f4-605e-4a4d-a8b9-e26961c65206" xsi:nil="true"/>
    <NotebookType xmlns="358c27f4-605e-4a4d-a8b9-e26961c65206" xsi:nil="true"/>
    <CultureName xmlns="358c27f4-605e-4a4d-a8b9-e26961c65206" xsi:nil="true"/>
    <Distribution_Groups xmlns="358c27f4-605e-4a4d-a8b9-e26961c65206" xsi:nil="true"/>
    <AppVersion xmlns="358c27f4-605e-4a4d-a8b9-e26961c65206" xsi:nil="true"/>
    <TeamsChannelId xmlns="358c27f4-605e-4a4d-a8b9-e26961c65206" xsi:nil="true"/>
    <Teams_Channel_Section_Location xmlns="358c27f4-605e-4a4d-a8b9-e26961c65206" xsi:nil="true"/>
    <Templates xmlns="358c27f4-605e-4a4d-a8b9-e26961c65206" xsi:nil="true"/>
    <Self_Registration_Enabled xmlns="358c27f4-605e-4a4d-a8b9-e26961c65206" xsi:nil="true"/>
    <Has_Teacher_Only_SectionGroup xmlns="358c27f4-605e-4a4d-a8b9-e26961c65206" xsi:nil="true"/>
    <Invited_Students xmlns="358c27f4-605e-4a4d-a8b9-e26961c65206" xsi:nil="true"/>
    <Math_Settings xmlns="358c27f4-605e-4a4d-a8b9-e26961c65206" xsi:nil="true"/>
    <Students xmlns="358c27f4-605e-4a4d-a8b9-e26961c65206">
      <UserInfo>
        <DisplayName/>
        <AccountId xsi:nil="true"/>
        <AccountType/>
      </UserInfo>
    </Students>
  </documentManagement>
</p:properties>
</file>

<file path=customXml/itemProps1.xml><?xml version="1.0" encoding="utf-8"?>
<ds:datastoreItem xmlns:ds="http://schemas.openxmlformats.org/officeDocument/2006/customXml" ds:itemID="{DCCA7B46-EA33-4AC6-BE80-F26071A9F391}"/>
</file>

<file path=customXml/itemProps2.xml><?xml version="1.0" encoding="utf-8"?>
<ds:datastoreItem xmlns:ds="http://schemas.openxmlformats.org/officeDocument/2006/customXml" ds:itemID="{9828ACDF-38A9-4F0E-A450-31BBFCF58D80}"/>
</file>

<file path=customXml/itemProps3.xml><?xml version="1.0" encoding="utf-8"?>
<ds:datastoreItem xmlns:ds="http://schemas.openxmlformats.org/officeDocument/2006/customXml" ds:itemID="{BE7DA5BE-D136-4C0A-BC78-F23EC7293D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Future Value of Single cashflow</vt:lpstr>
      <vt:lpstr>Multi-period compounding</vt:lpstr>
      <vt:lpstr>FV_Equal cashflow every year</vt:lpstr>
      <vt:lpstr>FV_Uneven cashflows</vt:lpstr>
      <vt:lpstr>Sinking Fund Example</vt:lpstr>
      <vt:lpstr>PV_Single cashflow</vt:lpstr>
      <vt:lpstr>PV_Equal cashflow every year</vt:lpstr>
      <vt:lpstr>Loan Amortisation_EMI</vt:lpstr>
      <vt:lpstr>PV_Uneven cashflows</vt:lpstr>
      <vt:lpstr>Annuity due and Regular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SARVESHWAR</dc:creator>
  <cp:lastModifiedBy>Sarveshwar Kumar Inani</cp:lastModifiedBy>
  <dcterms:created xsi:type="dcterms:W3CDTF">2015-06-05T18:17:20Z</dcterms:created>
  <dcterms:modified xsi:type="dcterms:W3CDTF">2024-08-10T07:34:10Z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0x010100B5AAB6E9E277804DABC86EB8C860FA82</vt:lpwstr>
  </property>
</Properties>
</file>