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0. JGBS Current semester_Backup every week\1. BITS Courses\3. Financial Management ZG521 Sun 0820 AM\"/>
    </mc:Choice>
  </mc:AlternateContent>
  <xr:revisionPtr revIDLastSave="0" documentId="13_ncr:1_{157D6C36-4C47-4D40-8EB0-943F9ADBB1FB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imple Return" sheetId="1" r:id="rId1"/>
    <sheet name="Average Return vs CAGR" sheetId="2" r:id="rId2"/>
    <sheet name="Mean and SD without probability" sheetId="3" r:id="rId3"/>
    <sheet name="Mean and SD with probability" sheetId="4" r:id="rId4"/>
    <sheet name="2-Asset Portfolio" sheetId="5" r:id="rId5"/>
    <sheet name="Practi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D16" i="3"/>
  <c r="F17" i="3"/>
  <c r="D17" i="3"/>
  <c r="F16" i="3"/>
  <c r="G14" i="6"/>
  <c r="G13" i="6"/>
  <c r="F8" i="6"/>
  <c r="F4" i="6"/>
  <c r="F5" i="6"/>
  <c r="F6" i="6"/>
  <c r="F7" i="6"/>
  <c r="F3" i="6"/>
  <c r="J8" i="6"/>
  <c r="J9" i="6" s="1"/>
  <c r="J4" i="6"/>
  <c r="J5" i="6"/>
  <c r="J6" i="6"/>
  <c r="J7" i="6"/>
  <c r="J3" i="6"/>
  <c r="E9" i="6"/>
  <c r="E4" i="6"/>
  <c r="E5" i="6"/>
  <c r="E6" i="6"/>
  <c r="E7" i="6"/>
  <c r="E3" i="6"/>
  <c r="D9" i="6"/>
  <c r="I4" i="6" s="1"/>
  <c r="C9" i="6"/>
  <c r="H4" i="6" s="1"/>
  <c r="E5" i="4"/>
  <c r="C2" i="4"/>
  <c r="B19" i="3"/>
  <c r="C2" i="2"/>
  <c r="C3" i="2" s="1"/>
  <c r="C4" i="2" s="1"/>
  <c r="C5" i="2" s="1"/>
  <c r="C6" i="2" s="1"/>
  <c r="D19" i="5"/>
  <c r="H14" i="5" s="1"/>
  <c r="C19" i="5"/>
  <c r="E14" i="5"/>
  <c r="E15" i="5"/>
  <c r="E16" i="5"/>
  <c r="E17" i="5"/>
  <c r="E13" i="5"/>
  <c r="C4" i="5"/>
  <c r="B7" i="5" s="1"/>
  <c r="F13" i="4"/>
  <c r="D11" i="4"/>
  <c r="D12" i="4"/>
  <c r="E11" i="4" s="1"/>
  <c r="F11" i="4" s="1"/>
  <c r="D10" i="4"/>
  <c r="D6" i="4"/>
  <c r="D7" i="4"/>
  <c r="D8" i="4"/>
  <c r="D9" i="4"/>
  <c r="D5" i="4"/>
  <c r="D15" i="3"/>
  <c r="B15" i="3"/>
  <c r="B17" i="3"/>
  <c r="B16" i="3"/>
  <c r="C8" i="3" s="1"/>
  <c r="D8" i="3" s="1"/>
  <c r="B10" i="2"/>
  <c r="B11" i="2" s="1"/>
  <c r="B9" i="2"/>
  <c r="B7" i="2"/>
  <c r="B9" i="1"/>
  <c r="B7" i="1"/>
  <c r="B6" i="1"/>
  <c r="B8" i="1"/>
  <c r="B8" i="5" l="1"/>
  <c r="H6" i="6"/>
  <c r="I5" i="6"/>
  <c r="I3" i="6"/>
  <c r="H3" i="6"/>
  <c r="I7" i="6"/>
  <c r="H7" i="6"/>
  <c r="I6" i="6"/>
  <c r="H5" i="6"/>
  <c r="H17" i="5"/>
  <c r="H16" i="5"/>
  <c r="H15" i="5"/>
  <c r="H13" i="5"/>
  <c r="F15" i="5"/>
  <c r="F17" i="5"/>
  <c r="G13" i="5"/>
  <c r="G16" i="5"/>
  <c r="F13" i="5"/>
  <c r="F16" i="5"/>
  <c r="G17" i="5"/>
  <c r="F14" i="5"/>
  <c r="G15" i="5"/>
  <c r="G14" i="5"/>
  <c r="E19" i="5"/>
  <c r="E10" i="4"/>
  <c r="F10" i="4" s="1"/>
  <c r="E6" i="4"/>
  <c r="F6" i="4" s="1"/>
  <c r="C7" i="3"/>
  <c r="D7" i="3" s="1"/>
  <c r="C14" i="3"/>
  <c r="D14" i="3" s="1"/>
  <c r="C6" i="3"/>
  <c r="D6" i="3" s="1"/>
  <c r="C3" i="3"/>
  <c r="D3" i="3" s="1"/>
  <c r="C13" i="3"/>
  <c r="D13" i="3" s="1"/>
  <c r="C5" i="3"/>
  <c r="D5" i="3" s="1"/>
  <c r="C12" i="3"/>
  <c r="D12" i="3" s="1"/>
  <c r="C4" i="3"/>
  <c r="D4" i="3" s="1"/>
  <c r="C11" i="3"/>
  <c r="D11" i="3" s="1"/>
  <c r="C10" i="3"/>
  <c r="D10" i="3" s="1"/>
  <c r="C9" i="3"/>
  <c r="D9" i="3" s="1"/>
  <c r="H8" i="6" l="1"/>
  <c r="H9" i="6" s="1"/>
  <c r="I8" i="6"/>
  <c r="I9" i="6" s="1"/>
  <c r="I15" i="5"/>
  <c r="I13" i="5"/>
  <c r="I16" i="5"/>
  <c r="I17" i="5"/>
  <c r="I14" i="5"/>
  <c r="H19" i="5"/>
  <c r="H20" i="5" s="1"/>
  <c r="F19" i="5"/>
  <c r="G19" i="5"/>
  <c r="E8" i="4"/>
  <c r="F8" i="4" s="1"/>
  <c r="E9" i="4"/>
  <c r="F9" i="4" s="1"/>
  <c r="F5" i="4"/>
  <c r="F12" i="4" s="1"/>
  <c r="E7" i="4"/>
  <c r="F7" i="4" s="1"/>
  <c r="G20" i="5" l="1"/>
  <c r="L13" i="5"/>
  <c r="L14" i="5" s="1"/>
  <c r="I19" i="5"/>
  <c r="I20" i="5" s="1"/>
</calcChain>
</file>

<file path=xl/sharedStrings.xml><?xml version="1.0" encoding="utf-8"?>
<sst xmlns="http://schemas.openxmlformats.org/spreadsheetml/2006/main" count="98" uniqueCount="76">
  <si>
    <t>Per share values</t>
  </si>
  <si>
    <t>Rs.</t>
  </si>
  <si>
    <t>Initial Investment (P0)</t>
  </si>
  <si>
    <t>Dividend (Div)</t>
  </si>
  <si>
    <t>Current market price (P1)</t>
  </si>
  <si>
    <t>Capital Gain</t>
  </si>
  <si>
    <t>Total Gain</t>
  </si>
  <si>
    <t>Dividend Gain</t>
  </si>
  <si>
    <t>Or</t>
  </si>
  <si>
    <t>Formula</t>
  </si>
  <si>
    <t>Practice</t>
  </si>
  <si>
    <t>Year</t>
  </si>
  <si>
    <t>Return (in %)</t>
  </si>
  <si>
    <t>Average</t>
  </si>
  <si>
    <t>Holding period return</t>
  </si>
  <si>
    <t>For entire period of 5 years</t>
  </si>
  <si>
    <t>Compute CAGR</t>
  </si>
  <si>
    <t>Annualised return</t>
  </si>
  <si>
    <t>Check</t>
  </si>
  <si>
    <t>Value after 5 years</t>
  </si>
  <si>
    <t>Return %</t>
  </si>
  <si>
    <t>Mean</t>
  </si>
  <si>
    <t>Mean Deviation</t>
  </si>
  <si>
    <t>Mean deviation squared</t>
  </si>
  <si>
    <t>Sum</t>
  </si>
  <si>
    <t>Historical data</t>
  </si>
  <si>
    <t>Variance</t>
  </si>
  <si>
    <t>Excel Formula</t>
  </si>
  <si>
    <t>Standard Deviation (Risk)</t>
  </si>
  <si>
    <t>Expected for Future</t>
  </si>
  <si>
    <t>Depends on scenarios (Economic conditions)</t>
  </si>
  <si>
    <t>Economic condition</t>
  </si>
  <si>
    <t>Probability</t>
  </si>
  <si>
    <t>Returns %</t>
  </si>
  <si>
    <t>Expected returns</t>
  </si>
  <si>
    <t>Just sum</t>
  </si>
  <si>
    <t>Mean Deviation squared</t>
  </si>
  <si>
    <t>Mean deviation squared *P</t>
  </si>
  <si>
    <t>Risk %</t>
  </si>
  <si>
    <t>Asset 1</t>
  </si>
  <si>
    <t>Asset 2</t>
  </si>
  <si>
    <t>Weight</t>
  </si>
  <si>
    <t>Portfolio Return</t>
  </si>
  <si>
    <t>Ret A</t>
  </si>
  <si>
    <t>Ret B</t>
  </si>
  <si>
    <t>Ret Portfolio</t>
  </si>
  <si>
    <t>MD of A squared *Prob.</t>
  </si>
  <si>
    <t>SD</t>
  </si>
  <si>
    <t>Weight 50:50</t>
  </si>
  <si>
    <t>Covariance</t>
  </si>
  <si>
    <t>50:50 weights</t>
  </si>
  <si>
    <t>MDS*P for A</t>
  </si>
  <si>
    <t>MDS*P for B</t>
  </si>
  <si>
    <t>MD of B squared *Prob.</t>
  </si>
  <si>
    <t>MD of Portfolio squared *Prob.</t>
  </si>
  <si>
    <t xml:space="preserve">Variance </t>
  </si>
  <si>
    <t>Use formula</t>
  </si>
  <si>
    <t xml:space="preserve">Book: I. M. Pandey </t>
  </si>
  <si>
    <t>By Portfolio values</t>
  </si>
  <si>
    <t>By Individual assets values</t>
  </si>
  <si>
    <t>MDS*P for PF</t>
  </si>
  <si>
    <t>Use formula now</t>
  </si>
  <si>
    <t>Expected Return</t>
  </si>
  <si>
    <t>PPT example</t>
  </si>
  <si>
    <t>Begin</t>
  </si>
  <si>
    <t>Example</t>
  </si>
  <si>
    <t>Year 1</t>
  </si>
  <si>
    <t>Year 2</t>
  </si>
  <si>
    <t>Mean % (Weighted average)</t>
  </si>
  <si>
    <t>Risk % (SD)</t>
  </si>
  <si>
    <t>Correlation</t>
  </si>
  <si>
    <t>Portfolio Risk (SD in %)</t>
  </si>
  <si>
    <t>Practice Simple Q</t>
  </si>
  <si>
    <t>Practice with probability</t>
  </si>
  <si>
    <t>Beginning Investment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</si>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</sst>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0" applyNumberFormat="1"/>
    <xf numFmtId="0" fontId="0" fillId="2" borderId="0" xfId="0" applyFill="1"/>
    <xf numFmtId="9" fontId="0" fillId="2" borderId="1" xfId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/>
    <xf numFmtId="9" fontId="2" fillId="0" borderId="0" xfId="0" applyNumberFormat="1" applyFont="1"/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0" borderId="1" xfId="0" applyNumberFormat="1" applyFont="1" applyBorder="1"/>
    <xf numFmtId="2" fontId="0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85726</xdr:rowOff>
    </xdr:from>
    <xdr:to>
      <xdr:col>12</xdr:col>
      <xdr:colOff>600075</xdr:colOff>
      <xdr:row>4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6174E-61CF-0A85-742D-47E6959DB888}"/>
            </a:ext>
          </a:extLst>
        </xdr:cNvPr>
        <xdr:cNvSpPr txBox="1"/>
      </xdr:nvSpPr>
      <xdr:spPr>
        <a:xfrm>
          <a:off x="8201025" y="85726"/>
          <a:ext cx="199072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Compute Average return, holding period return, and CAGR?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20" zoomScaleNormal="120" workbookViewId="0">
      <selection activeCell="D6" sqref="D6:D9"/>
    </sheetView>
  </sheetViews>
  <sheetFormatPr defaultRowHeight="15" x14ac:dyDescent="0.25"/>
  <cols>
    <col min="1" max="1" width="23.7109375" bestFit="1" customWidth="1"/>
  </cols>
  <sheetData>
    <row r="1" spans="1:6" x14ac:dyDescent="0.25">
      <c r="A1" s="4" t="s">
        <v>0</v>
      </c>
      <c r="B1" s="5" t="s">
        <v>1</v>
      </c>
      <c r="C1" s="5"/>
      <c r="D1" s="5" t="s">
        <v>10</v>
      </c>
    </row>
    <row r="2" spans="1:6" x14ac:dyDescent="0.25">
      <c r="A2" s="3" t="s">
        <v>2</v>
      </c>
      <c r="B2" s="6">
        <v>225</v>
      </c>
      <c r="C2" s="6"/>
      <c r="D2" s="6">
        <v>1500</v>
      </c>
    </row>
    <row r="3" spans="1:6" x14ac:dyDescent="0.25">
      <c r="A3" s="3" t="s">
        <v>3</v>
      </c>
      <c r="B3" s="6">
        <v>2.5</v>
      </c>
      <c r="C3" s="6"/>
      <c r="D3" s="6">
        <v>45</v>
      </c>
    </row>
    <row r="4" spans="1:6" x14ac:dyDescent="0.25">
      <c r="A4" s="3" t="s">
        <v>4</v>
      </c>
      <c r="B4" s="6">
        <v>267.5</v>
      </c>
      <c r="C4" s="6"/>
      <c r="D4" s="6">
        <v>1650</v>
      </c>
    </row>
    <row r="5" spans="1:6" x14ac:dyDescent="0.25">
      <c r="A5" s="3"/>
      <c r="B5" s="6"/>
      <c r="C5" s="6"/>
      <c r="D5" s="6"/>
    </row>
    <row r="6" spans="1:6" x14ac:dyDescent="0.25">
      <c r="A6" s="3" t="s">
        <v>7</v>
      </c>
      <c r="B6" s="7">
        <f>B3/B2</f>
        <v>1.1111111111111112E-2</v>
      </c>
      <c r="C6" s="6"/>
      <c r="D6" s="12"/>
      <c r="F6" s="1"/>
    </row>
    <row r="7" spans="1:6" x14ac:dyDescent="0.25">
      <c r="A7" s="3" t="s">
        <v>5</v>
      </c>
      <c r="B7" s="7">
        <f>(B4-B2)/B2</f>
        <v>0.18888888888888888</v>
      </c>
      <c r="C7" s="6"/>
      <c r="D7" s="11"/>
    </row>
    <row r="8" spans="1:6" x14ac:dyDescent="0.25">
      <c r="A8" s="3" t="s">
        <v>6</v>
      </c>
      <c r="B8" s="7">
        <f>B6+B7</f>
        <v>0.19999999999999998</v>
      </c>
      <c r="C8" s="6"/>
      <c r="D8" s="13"/>
    </row>
    <row r="9" spans="1:6" x14ac:dyDescent="0.25">
      <c r="A9" s="3" t="s">
        <v>8</v>
      </c>
      <c r="B9" s="8">
        <f>(B3+(B4-B2))/B2</f>
        <v>0.2</v>
      </c>
      <c r="C9" s="6" t="s">
        <v>9</v>
      </c>
      <c r="D9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1BEE-B8E4-42CF-9CC3-A48FD005199B}">
  <dimension ref="A1:L19"/>
  <sheetViews>
    <sheetView workbookViewId="0">
      <selection activeCell="E11" sqref="E11"/>
    </sheetView>
  </sheetViews>
  <sheetFormatPr defaultRowHeight="15" x14ac:dyDescent="0.25"/>
  <cols>
    <col min="1" max="1" width="20.42578125" bestFit="1" customWidth="1"/>
    <col min="2" max="2" width="12.5703125" bestFit="1" customWidth="1"/>
    <col min="3" max="3" width="25.28515625" bestFit="1" customWidth="1"/>
    <col min="4" max="4" width="9.85546875" bestFit="1" customWidth="1"/>
    <col min="8" max="8" width="12.42578125" customWidth="1"/>
  </cols>
  <sheetData>
    <row r="1" spans="1:12" x14ac:dyDescent="0.25">
      <c r="A1" s="6" t="s">
        <v>11</v>
      </c>
      <c r="B1" s="6" t="s">
        <v>12</v>
      </c>
      <c r="C1" s="6">
        <v>100</v>
      </c>
      <c r="D1" t="s">
        <v>74</v>
      </c>
      <c r="G1" t="s">
        <v>65</v>
      </c>
      <c r="H1" t="s">
        <v>12</v>
      </c>
      <c r="I1">
        <v>100</v>
      </c>
      <c r="J1" t="s">
        <v>64</v>
      </c>
    </row>
    <row r="2" spans="1:12" x14ac:dyDescent="0.25">
      <c r="A2" s="6">
        <v>1</v>
      </c>
      <c r="B2" s="21">
        <v>0.2</v>
      </c>
      <c r="C2" s="6">
        <f>C1*(1+B2)</f>
        <v>120</v>
      </c>
      <c r="G2" t="s">
        <v>66</v>
      </c>
      <c r="H2" s="20">
        <v>1</v>
      </c>
      <c r="I2">
        <v>200</v>
      </c>
    </row>
    <row r="3" spans="1:12" x14ac:dyDescent="0.25">
      <c r="A3" s="6">
        <v>2</v>
      </c>
      <c r="B3" s="21">
        <v>0.15</v>
      </c>
      <c r="C3" s="6">
        <f>C2*(1+B3)</f>
        <v>138</v>
      </c>
      <c r="G3" t="s">
        <v>67</v>
      </c>
      <c r="H3" s="20">
        <v>-0.5</v>
      </c>
      <c r="I3">
        <v>100</v>
      </c>
    </row>
    <row r="4" spans="1:12" x14ac:dyDescent="0.25">
      <c r="A4" s="6">
        <v>3</v>
      </c>
      <c r="B4" s="21">
        <v>-0.2</v>
      </c>
      <c r="C4" s="6">
        <f>C3*(1+B4)</f>
        <v>110.4</v>
      </c>
      <c r="H4" s="9"/>
    </row>
    <row r="5" spans="1:12" x14ac:dyDescent="0.25">
      <c r="A5" s="6">
        <v>4</v>
      </c>
      <c r="B5" s="21">
        <v>0.1</v>
      </c>
      <c r="C5" s="6">
        <f>C4*(1+B5)</f>
        <v>121.44000000000001</v>
      </c>
      <c r="L5" s="1"/>
    </row>
    <row r="6" spans="1:12" x14ac:dyDescent="0.25">
      <c r="A6" s="6">
        <v>5</v>
      </c>
      <c r="B6" s="21">
        <v>-0.05</v>
      </c>
      <c r="C6" s="6">
        <f>C5*(1+B6)</f>
        <v>115.36800000000001</v>
      </c>
    </row>
    <row r="7" spans="1:12" x14ac:dyDescent="0.25">
      <c r="A7" s="16" t="s">
        <v>13</v>
      </c>
      <c r="B7" s="8">
        <f>SUM(B2:B6)/5</f>
        <v>3.9999999999999994E-2</v>
      </c>
    </row>
    <row r="9" spans="1:12" x14ac:dyDescent="0.25">
      <c r="A9" s="16" t="s">
        <v>14</v>
      </c>
      <c r="B9" s="7">
        <f>(1.2*1.15*0.8*1.1*0.95)-1</f>
        <v>0.15367999999999982</v>
      </c>
      <c r="C9" s="6" t="s">
        <v>15</v>
      </c>
    </row>
    <row r="10" spans="1:12" x14ac:dyDescent="0.25">
      <c r="A10" s="16" t="s">
        <v>16</v>
      </c>
      <c r="B10" s="7">
        <f>((1.2*1.15*0.8*1.1*0.95)^0.2)-1</f>
        <v>2.9004023194558304E-2</v>
      </c>
      <c r="C10" s="6" t="s">
        <v>17</v>
      </c>
    </row>
    <row r="11" spans="1:12" x14ac:dyDescent="0.25">
      <c r="A11" s="6" t="s">
        <v>19</v>
      </c>
      <c r="B11" s="6">
        <f>(1+B10)^5</f>
        <v>1.1536800000000003</v>
      </c>
      <c r="C11" s="6" t="s">
        <v>18</v>
      </c>
    </row>
    <row r="13" spans="1:12" x14ac:dyDescent="0.25">
      <c r="B13" s="1"/>
    </row>
    <row r="19" spans="5:5" x14ac:dyDescent="0.25">
      <c r="E19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C2E6-4220-4118-889B-7B5C5F90F51D}">
  <dimension ref="A1:F21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15.140625" bestFit="1" customWidth="1"/>
    <col min="4" max="4" width="22.85546875" bestFit="1" customWidth="1"/>
    <col min="5" max="5" width="23.7109375" bestFit="1" customWidth="1"/>
  </cols>
  <sheetData>
    <row r="1" spans="1:6" x14ac:dyDescent="0.25">
      <c r="A1" s="10" t="s">
        <v>25</v>
      </c>
    </row>
    <row r="2" spans="1:6" x14ac:dyDescent="0.25">
      <c r="A2" s="6" t="s">
        <v>11</v>
      </c>
      <c r="B2" s="6" t="s">
        <v>20</v>
      </c>
      <c r="C2" s="6" t="s">
        <v>22</v>
      </c>
      <c r="D2" s="6" t="s">
        <v>23</v>
      </c>
    </row>
    <row r="3" spans="1:6" x14ac:dyDescent="0.25">
      <c r="A3" s="6">
        <v>2011</v>
      </c>
      <c r="B3" s="6">
        <v>20</v>
      </c>
      <c r="C3" s="15">
        <f t="shared" ref="C3:C14" si="0">B3-$B$16</f>
        <v>15.416666666666668</v>
      </c>
      <c r="D3" s="15">
        <f>C3^2</f>
        <v>237.67361111111114</v>
      </c>
    </row>
    <row r="4" spans="1:6" x14ac:dyDescent="0.25">
      <c r="A4" s="6">
        <v>2012</v>
      </c>
      <c r="B4" s="6">
        <v>10</v>
      </c>
      <c r="C4" s="15">
        <f t="shared" si="0"/>
        <v>5.416666666666667</v>
      </c>
      <c r="D4" s="15">
        <f t="shared" ref="D4:D14" si="1">C4^2</f>
        <v>29.340277777777782</v>
      </c>
    </row>
    <row r="5" spans="1:6" x14ac:dyDescent="0.25">
      <c r="A5" s="6">
        <v>2013</v>
      </c>
      <c r="B5" s="6">
        <v>-15</v>
      </c>
      <c r="C5" s="15">
        <f t="shared" si="0"/>
        <v>-19.583333333333332</v>
      </c>
      <c r="D5" s="15">
        <f t="shared" si="1"/>
        <v>383.5069444444444</v>
      </c>
    </row>
    <row r="6" spans="1:6" x14ac:dyDescent="0.25">
      <c r="A6" s="6">
        <v>2014</v>
      </c>
      <c r="B6" s="6">
        <v>-6</v>
      </c>
      <c r="C6" s="15">
        <f t="shared" si="0"/>
        <v>-10.583333333333332</v>
      </c>
      <c r="D6" s="15">
        <f t="shared" si="1"/>
        <v>112.00694444444441</v>
      </c>
    </row>
    <row r="7" spans="1:6" x14ac:dyDescent="0.25">
      <c r="A7" s="6">
        <v>2015</v>
      </c>
      <c r="B7" s="6">
        <v>-15</v>
      </c>
      <c r="C7" s="15">
        <f t="shared" si="0"/>
        <v>-19.583333333333332</v>
      </c>
      <c r="D7" s="15">
        <f t="shared" si="1"/>
        <v>383.5069444444444</v>
      </c>
    </row>
    <row r="8" spans="1:6" x14ac:dyDescent="0.25">
      <c r="A8" s="6">
        <v>2016</v>
      </c>
      <c r="B8" s="6">
        <v>10</v>
      </c>
      <c r="C8" s="15">
        <f t="shared" si="0"/>
        <v>5.416666666666667</v>
      </c>
      <c r="D8" s="15">
        <f t="shared" si="1"/>
        <v>29.340277777777782</v>
      </c>
    </row>
    <row r="9" spans="1:6" x14ac:dyDescent="0.25">
      <c r="A9" s="6">
        <v>2017</v>
      </c>
      <c r="B9" s="6">
        <v>12</v>
      </c>
      <c r="C9" s="15">
        <f t="shared" si="0"/>
        <v>7.416666666666667</v>
      </c>
      <c r="D9" s="15">
        <f t="shared" si="1"/>
        <v>55.00694444444445</v>
      </c>
    </row>
    <row r="10" spans="1:6" x14ac:dyDescent="0.25">
      <c r="A10" s="6">
        <v>2018</v>
      </c>
      <c r="B10" s="6">
        <v>-16</v>
      </c>
      <c r="C10" s="15">
        <f t="shared" si="0"/>
        <v>-20.583333333333332</v>
      </c>
      <c r="D10" s="15">
        <f t="shared" si="1"/>
        <v>423.67361111111109</v>
      </c>
    </row>
    <row r="11" spans="1:6" x14ac:dyDescent="0.25">
      <c r="A11" s="6">
        <v>2019</v>
      </c>
      <c r="B11" s="6">
        <v>30</v>
      </c>
      <c r="C11" s="15">
        <f t="shared" si="0"/>
        <v>25.416666666666668</v>
      </c>
      <c r="D11" s="15">
        <f t="shared" si="1"/>
        <v>646.00694444444446</v>
      </c>
    </row>
    <row r="12" spans="1:6" x14ac:dyDescent="0.25">
      <c r="A12" s="6">
        <v>2020</v>
      </c>
      <c r="B12" s="6">
        <v>-5</v>
      </c>
      <c r="C12" s="15">
        <f t="shared" si="0"/>
        <v>-9.5833333333333321</v>
      </c>
      <c r="D12" s="15">
        <f t="shared" si="1"/>
        <v>91.840277777777757</v>
      </c>
    </row>
    <row r="13" spans="1:6" x14ac:dyDescent="0.25">
      <c r="A13" s="6">
        <v>2021</v>
      </c>
      <c r="B13" s="6">
        <v>20</v>
      </c>
      <c r="C13" s="15">
        <f t="shared" si="0"/>
        <v>15.416666666666668</v>
      </c>
      <c r="D13" s="15">
        <f t="shared" si="1"/>
        <v>237.67361111111114</v>
      </c>
    </row>
    <row r="14" spans="1:6" x14ac:dyDescent="0.25">
      <c r="A14" s="6">
        <v>2022</v>
      </c>
      <c r="B14" s="6">
        <v>10</v>
      </c>
      <c r="C14" s="15">
        <f t="shared" si="0"/>
        <v>5.416666666666667</v>
      </c>
      <c r="D14" s="15">
        <f t="shared" si="1"/>
        <v>29.340277777777782</v>
      </c>
    </row>
    <row r="15" spans="1:6" x14ac:dyDescent="0.25">
      <c r="A15" s="5" t="s">
        <v>24</v>
      </c>
      <c r="B15" s="5">
        <f>SUM(B3:B14)</f>
        <v>55</v>
      </c>
      <c r="C15" s="24"/>
      <c r="D15" s="24">
        <f>SUM(D3:D14)</f>
        <v>2658.916666666667</v>
      </c>
    </row>
    <row r="16" spans="1:6" x14ac:dyDescent="0.25">
      <c r="A16" s="22" t="s">
        <v>21</v>
      </c>
      <c r="B16" s="23">
        <f>SUM(B3:B14)/COUNT(B3:B14)</f>
        <v>4.583333333333333</v>
      </c>
      <c r="C16" s="22" t="s">
        <v>26</v>
      </c>
      <c r="D16" s="23">
        <f>D15/(12-1)</f>
        <v>241.719696969697</v>
      </c>
      <c r="E16" s="25" t="s">
        <v>28</v>
      </c>
      <c r="F16" s="26">
        <f>SQRT(D16)</f>
        <v>15.547337295167202</v>
      </c>
    </row>
    <row r="17" spans="1:6" x14ac:dyDescent="0.25">
      <c r="A17" s="5" t="s">
        <v>27</v>
      </c>
      <c r="B17" s="24">
        <f>AVERAGE(B3:B14)</f>
        <v>4.583333333333333</v>
      </c>
      <c r="C17" s="5"/>
      <c r="D17" s="24">
        <f>_xlfn.VAR.S(B3:B14)</f>
        <v>241.71969696969697</v>
      </c>
      <c r="E17" s="4"/>
      <c r="F17" s="27">
        <f>_xlfn.STDEV.S(B3:B14)</f>
        <v>15.547337295167202</v>
      </c>
    </row>
    <row r="19" spans="1:6" x14ac:dyDescent="0.25">
      <c r="A19" s="22" t="s">
        <v>21</v>
      </c>
      <c r="B19" s="23">
        <f>AVERAGE(B3:B14)</f>
        <v>4.583333333333333</v>
      </c>
    </row>
    <row r="20" spans="1:6" x14ac:dyDescent="0.25">
      <c r="A20" s="22" t="s">
        <v>47</v>
      </c>
      <c r="B20" s="23">
        <f>_xlfn.STDEV.S(B3:B14)</f>
        <v>15.547337295167202</v>
      </c>
    </row>
    <row r="21" spans="1:6" x14ac:dyDescent="0.25">
      <c r="B21" s="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BE60-A8F6-4FD0-B53C-DAF0E81487BA}">
  <dimension ref="A1:F13"/>
  <sheetViews>
    <sheetView workbookViewId="0">
      <selection activeCell="F13" sqref="F13"/>
    </sheetView>
  </sheetViews>
  <sheetFormatPr defaultRowHeight="15" x14ac:dyDescent="0.25"/>
  <cols>
    <col min="1" max="1" width="41.28515625" bestFit="1" customWidth="1"/>
    <col min="2" max="2" width="10.7109375" bestFit="1" customWidth="1"/>
    <col min="3" max="3" width="27.140625" bestFit="1" customWidth="1"/>
    <col min="4" max="4" width="16.140625" bestFit="1" customWidth="1"/>
    <col min="5" max="5" width="23" bestFit="1" customWidth="1"/>
    <col min="6" max="6" width="25.5703125" bestFit="1" customWidth="1"/>
  </cols>
  <sheetData>
    <row r="1" spans="1:6" x14ac:dyDescent="0.25">
      <c r="A1" s="10" t="s">
        <v>29</v>
      </c>
    </row>
    <row r="2" spans="1:6" x14ac:dyDescent="0.25">
      <c r="A2" t="s">
        <v>30</v>
      </c>
      <c r="C2">
        <f>SUMPRODUCT(B5:B11,C5:C11)</f>
        <v>13</v>
      </c>
    </row>
    <row r="4" spans="1:6" x14ac:dyDescent="0.25">
      <c r="A4" s="5" t="s">
        <v>31</v>
      </c>
      <c r="B4" s="5" t="s">
        <v>32</v>
      </c>
      <c r="C4" s="5" t="s">
        <v>33</v>
      </c>
      <c r="D4" s="5" t="s">
        <v>34</v>
      </c>
      <c r="E4" s="5" t="s">
        <v>36</v>
      </c>
      <c r="F4" s="5" t="s">
        <v>37</v>
      </c>
    </row>
    <row r="5" spans="1:6" x14ac:dyDescent="0.25">
      <c r="A5" s="6">
        <v>1</v>
      </c>
      <c r="B5" s="6">
        <v>0.05</v>
      </c>
      <c r="C5" s="6">
        <v>-20</v>
      </c>
      <c r="D5" s="6">
        <f>C5*B5</f>
        <v>-1</v>
      </c>
      <c r="E5" s="6">
        <f t="shared" ref="E5:E11" si="0">(C5-$D$12)^2</f>
        <v>1089</v>
      </c>
      <c r="F5" s="6">
        <f>E5*B5</f>
        <v>54.45</v>
      </c>
    </row>
    <row r="6" spans="1:6" x14ac:dyDescent="0.25">
      <c r="A6" s="6">
        <v>2</v>
      </c>
      <c r="B6" s="6">
        <v>0.1</v>
      </c>
      <c r="C6" s="6">
        <v>-10</v>
      </c>
      <c r="D6" s="6">
        <f t="shared" ref="D6:D11" si="1">C6*B6</f>
        <v>-1</v>
      </c>
      <c r="E6" s="6">
        <f t="shared" si="0"/>
        <v>529</v>
      </c>
      <c r="F6" s="6">
        <f t="shared" ref="F6:F11" si="2">E6*B6</f>
        <v>52.900000000000006</v>
      </c>
    </row>
    <row r="7" spans="1:6" x14ac:dyDescent="0.25">
      <c r="A7" s="6">
        <v>3</v>
      </c>
      <c r="B7" s="6">
        <v>0.2</v>
      </c>
      <c r="C7" s="6">
        <v>10</v>
      </c>
      <c r="D7" s="6">
        <f t="shared" si="1"/>
        <v>2</v>
      </c>
      <c r="E7" s="6">
        <f t="shared" si="0"/>
        <v>9</v>
      </c>
      <c r="F7" s="6">
        <f t="shared" si="2"/>
        <v>1.8</v>
      </c>
    </row>
    <row r="8" spans="1:6" x14ac:dyDescent="0.25">
      <c r="A8" s="6">
        <v>4</v>
      </c>
      <c r="B8" s="6">
        <v>0.25</v>
      </c>
      <c r="C8" s="6">
        <v>15</v>
      </c>
      <c r="D8" s="6">
        <f t="shared" si="1"/>
        <v>3.75</v>
      </c>
      <c r="E8" s="6">
        <f t="shared" si="0"/>
        <v>4</v>
      </c>
      <c r="F8" s="6">
        <f t="shared" si="2"/>
        <v>1</v>
      </c>
    </row>
    <row r="9" spans="1:6" x14ac:dyDescent="0.25">
      <c r="A9" s="6">
        <v>5</v>
      </c>
      <c r="B9" s="6">
        <v>0.2</v>
      </c>
      <c r="C9" s="6">
        <v>20</v>
      </c>
      <c r="D9" s="6">
        <f t="shared" si="1"/>
        <v>4</v>
      </c>
      <c r="E9" s="6">
        <f t="shared" si="0"/>
        <v>49</v>
      </c>
      <c r="F9" s="6">
        <f t="shared" si="2"/>
        <v>9.8000000000000007</v>
      </c>
    </row>
    <row r="10" spans="1:6" x14ac:dyDescent="0.25">
      <c r="A10" s="6">
        <v>6</v>
      </c>
      <c r="B10" s="6">
        <v>0.15</v>
      </c>
      <c r="C10" s="6">
        <v>25</v>
      </c>
      <c r="D10" s="6">
        <f t="shared" si="1"/>
        <v>3.75</v>
      </c>
      <c r="E10" s="6">
        <f t="shared" si="0"/>
        <v>144</v>
      </c>
      <c r="F10" s="6">
        <f t="shared" si="2"/>
        <v>21.599999999999998</v>
      </c>
    </row>
    <row r="11" spans="1:6" x14ac:dyDescent="0.25">
      <c r="A11" s="6">
        <v>7</v>
      </c>
      <c r="B11" s="6">
        <v>0.05</v>
      </c>
      <c r="C11" s="6">
        <v>30</v>
      </c>
      <c r="D11" s="6">
        <f t="shared" si="1"/>
        <v>1.5</v>
      </c>
      <c r="E11" s="6">
        <f t="shared" si="0"/>
        <v>289</v>
      </c>
      <c r="F11" s="6">
        <f t="shared" si="2"/>
        <v>14.450000000000001</v>
      </c>
    </row>
    <row r="12" spans="1:6" x14ac:dyDescent="0.25">
      <c r="A12" s="3"/>
      <c r="B12" s="3"/>
      <c r="C12" s="3" t="s">
        <v>68</v>
      </c>
      <c r="D12" s="17">
        <f>SUM(D5:D11)</f>
        <v>13</v>
      </c>
      <c r="E12" s="6"/>
      <c r="F12" s="16">
        <f>SUM(F5:F11)</f>
        <v>156</v>
      </c>
    </row>
    <row r="13" spans="1:6" x14ac:dyDescent="0.25">
      <c r="A13" s="3"/>
      <c r="B13" s="3"/>
      <c r="C13" s="3" t="s">
        <v>35</v>
      </c>
      <c r="D13" s="3"/>
      <c r="E13" s="6" t="s">
        <v>38</v>
      </c>
      <c r="F13" s="15">
        <f>SQRT(F12)</f>
        <v>12.489995996796797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F429-DCF0-492C-8884-36F04B03224C}">
  <dimension ref="A1:M20"/>
  <sheetViews>
    <sheetView workbookViewId="0">
      <selection activeCell="B8" sqref="B8"/>
    </sheetView>
  </sheetViews>
  <sheetFormatPr defaultRowHeight="15" x14ac:dyDescent="0.25"/>
  <cols>
    <col min="1" max="1" width="23" bestFit="1" customWidth="1"/>
    <col min="2" max="2" width="10.7109375" bestFit="1" customWidth="1"/>
    <col min="3" max="3" width="7.28515625" bestFit="1" customWidth="1"/>
    <col min="5" max="5" width="12.28515625" bestFit="1" customWidth="1"/>
    <col min="6" max="6" width="12.28515625" customWidth="1"/>
    <col min="7" max="7" width="10.5703125" customWidth="1"/>
    <col min="8" max="8" width="11.5703125" customWidth="1"/>
    <col min="9" max="9" width="15" customWidth="1"/>
    <col min="11" max="11" width="11.7109375" bestFit="1" customWidth="1"/>
    <col min="12" max="12" width="15.85546875" customWidth="1"/>
  </cols>
  <sheetData>
    <row r="1" spans="1:13" x14ac:dyDescent="0.25">
      <c r="A1" s="22" t="s">
        <v>72</v>
      </c>
      <c r="B1" s="5" t="s">
        <v>39</v>
      </c>
      <c r="C1" s="5" t="s">
        <v>40</v>
      </c>
    </row>
    <row r="2" spans="1:13" x14ac:dyDescent="0.25">
      <c r="A2" s="6" t="s">
        <v>20</v>
      </c>
      <c r="B2" s="15">
        <v>20</v>
      </c>
      <c r="C2" s="15">
        <v>10</v>
      </c>
    </row>
    <row r="3" spans="1:13" x14ac:dyDescent="0.25">
      <c r="A3" s="6" t="s">
        <v>69</v>
      </c>
      <c r="B3" s="15">
        <v>25</v>
      </c>
      <c r="C3" s="15">
        <v>13</v>
      </c>
    </row>
    <row r="4" spans="1:13" x14ac:dyDescent="0.25">
      <c r="A4" s="6" t="s">
        <v>41</v>
      </c>
      <c r="B4" s="6">
        <v>0.5</v>
      </c>
      <c r="C4" s="6">
        <f>1-B4</f>
        <v>0.5</v>
      </c>
    </row>
    <row r="5" spans="1:13" x14ac:dyDescent="0.25">
      <c r="A5" s="6" t="s">
        <v>70</v>
      </c>
      <c r="B5" s="6">
        <v>0.7</v>
      </c>
      <c r="C5" s="6"/>
    </row>
    <row r="7" spans="1:13" x14ac:dyDescent="0.25">
      <c r="A7" s="16" t="s">
        <v>42</v>
      </c>
      <c r="B7" s="28">
        <f>SUMPRODUCT(B2:C2,B4:C4)</f>
        <v>15</v>
      </c>
    </row>
    <row r="8" spans="1:13" x14ac:dyDescent="0.25">
      <c r="A8" s="16" t="s">
        <v>71</v>
      </c>
      <c r="B8" s="17">
        <f>SQRT(B3^2*B4^2+C3^2*C4^2+2*B5*B3*C3*B4*C4)</f>
        <v>17.670597047072292</v>
      </c>
    </row>
    <row r="9" spans="1:13" x14ac:dyDescent="0.25">
      <c r="B9" s="2"/>
    </row>
    <row r="10" spans="1:13" x14ac:dyDescent="0.25">
      <c r="A10" s="25" t="s">
        <v>73</v>
      </c>
      <c r="B10" s="2"/>
    </row>
    <row r="11" spans="1:13" x14ac:dyDescent="0.25">
      <c r="A11" s="25" t="s">
        <v>57</v>
      </c>
      <c r="E11" t="s">
        <v>48</v>
      </c>
      <c r="I11" t="s">
        <v>58</v>
      </c>
    </row>
    <row r="12" spans="1:13" s="14" customFormat="1" ht="48" customHeight="1" x14ac:dyDescent="0.25">
      <c r="A12" s="18" t="s">
        <v>31</v>
      </c>
      <c r="B12" s="18" t="s">
        <v>32</v>
      </c>
      <c r="C12" s="18" t="s">
        <v>43</v>
      </c>
      <c r="D12" s="18" t="s">
        <v>44</v>
      </c>
      <c r="E12" s="18" t="s">
        <v>45</v>
      </c>
      <c r="F12" s="18" t="s">
        <v>49</v>
      </c>
      <c r="G12" s="18" t="s">
        <v>46</v>
      </c>
      <c r="H12" s="18" t="s">
        <v>53</v>
      </c>
      <c r="I12" s="18" t="s">
        <v>54</v>
      </c>
      <c r="J12" s="18"/>
      <c r="K12" s="18"/>
      <c r="L12" s="18" t="s">
        <v>59</v>
      </c>
      <c r="M12" s="18"/>
    </row>
    <row r="13" spans="1:13" x14ac:dyDescent="0.25">
      <c r="A13" s="6">
        <v>1</v>
      </c>
      <c r="B13" s="6">
        <v>0.1</v>
      </c>
      <c r="C13" s="6">
        <v>-8</v>
      </c>
      <c r="D13" s="6">
        <v>14</v>
      </c>
      <c r="E13" s="6">
        <f>(C13+D13)/2</f>
        <v>3</v>
      </c>
      <c r="F13" s="6">
        <f>(C13-$C$19)*(D13-$D$19)*B13</f>
        <v>-7.8000000000000007</v>
      </c>
      <c r="G13" s="6">
        <f>((C13-$C$19)^2)*B13</f>
        <v>16.900000000000002</v>
      </c>
      <c r="H13" s="6">
        <f>((D13-$D$19)^2)*B13</f>
        <v>3.6</v>
      </c>
      <c r="I13" s="6">
        <f>((E13-$E$19)^2)*B13</f>
        <v>1.2250000000000001</v>
      </c>
      <c r="J13" s="6"/>
      <c r="K13" s="16" t="s">
        <v>56</v>
      </c>
      <c r="L13" s="6">
        <f>G19*0.5^2+H19*0.5^2+2*F19*0.5*0.5</f>
        <v>6.4499999999999993</v>
      </c>
      <c r="M13" s="6" t="s">
        <v>55</v>
      </c>
    </row>
    <row r="14" spans="1:13" x14ac:dyDescent="0.25">
      <c r="A14" s="6">
        <v>2</v>
      </c>
      <c r="B14" s="6">
        <v>0.2</v>
      </c>
      <c r="C14" s="6">
        <v>10</v>
      </c>
      <c r="D14" s="6">
        <v>-4</v>
      </c>
      <c r="E14" s="6">
        <f t="shared" ref="E14:E17" si="0">(C14+D14)/2</f>
        <v>3</v>
      </c>
      <c r="F14" s="6">
        <f t="shared" ref="F14:F17" si="1">(C14-$C$19)*(D14-$D$19)*B14</f>
        <v>-12</v>
      </c>
      <c r="G14" s="6">
        <f t="shared" ref="G14:G17" si="2">((C14-$C$19)^2)*B14</f>
        <v>5</v>
      </c>
      <c r="H14" s="6">
        <f t="shared" ref="H14:H17" si="3">((D14-$D$19)^2)*B14</f>
        <v>28.8</v>
      </c>
      <c r="I14" s="6">
        <f t="shared" ref="I14:I17" si="4">((E14-$E$19)^2)*B14</f>
        <v>2.4500000000000002</v>
      </c>
      <c r="J14" s="6"/>
      <c r="K14" s="6"/>
      <c r="L14" s="15">
        <f>SQRT(L13)</f>
        <v>2.5396850198400589</v>
      </c>
      <c r="M14" s="6" t="s">
        <v>47</v>
      </c>
    </row>
    <row r="15" spans="1:13" x14ac:dyDescent="0.25">
      <c r="A15" s="6">
        <v>3</v>
      </c>
      <c r="B15" s="6">
        <v>0.4</v>
      </c>
      <c r="C15" s="6">
        <v>8</v>
      </c>
      <c r="D15" s="6">
        <v>6</v>
      </c>
      <c r="E15" s="6">
        <f t="shared" si="0"/>
        <v>7</v>
      </c>
      <c r="F15" s="6">
        <f t="shared" si="1"/>
        <v>-2.4000000000000004</v>
      </c>
      <c r="G15" s="6">
        <f t="shared" si="2"/>
        <v>3.6</v>
      </c>
      <c r="H15" s="6">
        <f t="shared" si="3"/>
        <v>1.6</v>
      </c>
      <c r="I15" s="6">
        <f t="shared" si="4"/>
        <v>0.1</v>
      </c>
      <c r="J15" s="6"/>
      <c r="K15" s="6"/>
      <c r="L15" s="6"/>
      <c r="M15" s="6"/>
    </row>
    <row r="16" spans="1:13" x14ac:dyDescent="0.25">
      <c r="A16" s="6">
        <v>4</v>
      </c>
      <c r="B16" s="6">
        <v>0.2</v>
      </c>
      <c r="C16" s="6">
        <v>5</v>
      </c>
      <c r="D16" s="6">
        <v>15</v>
      </c>
      <c r="E16" s="6">
        <f t="shared" si="0"/>
        <v>10</v>
      </c>
      <c r="F16" s="6">
        <f t="shared" si="1"/>
        <v>0</v>
      </c>
      <c r="G16" s="6">
        <f t="shared" si="2"/>
        <v>0</v>
      </c>
      <c r="H16" s="6">
        <f t="shared" si="3"/>
        <v>9.8000000000000007</v>
      </c>
      <c r="I16" s="6">
        <f t="shared" si="4"/>
        <v>2.4500000000000002</v>
      </c>
      <c r="J16" s="6"/>
      <c r="K16" s="6"/>
      <c r="L16" s="6"/>
      <c r="M16" s="6"/>
    </row>
    <row r="17" spans="1:13" x14ac:dyDescent="0.25">
      <c r="A17" s="6">
        <v>5</v>
      </c>
      <c r="B17" s="6">
        <v>0.1</v>
      </c>
      <c r="C17" s="6">
        <v>-4</v>
      </c>
      <c r="D17" s="6">
        <v>20</v>
      </c>
      <c r="E17" s="6">
        <f t="shared" si="0"/>
        <v>8</v>
      </c>
      <c r="F17" s="6">
        <f t="shared" si="1"/>
        <v>-10.8</v>
      </c>
      <c r="G17" s="6">
        <f t="shared" si="2"/>
        <v>8.1</v>
      </c>
      <c r="H17" s="6">
        <f t="shared" si="3"/>
        <v>14.4</v>
      </c>
      <c r="I17" s="6">
        <f t="shared" si="4"/>
        <v>0.22500000000000001</v>
      </c>
      <c r="J17" s="6"/>
      <c r="K17" s="6"/>
      <c r="L17" s="6"/>
      <c r="M17" s="6"/>
    </row>
    <row r="18" spans="1:13" x14ac:dyDescent="0.25">
      <c r="A18" s="6" t="s">
        <v>24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 t="s">
        <v>21</v>
      </c>
      <c r="C19" s="29">
        <f>SUMPRODUCT(B13:B17,C13:C17)</f>
        <v>5</v>
      </c>
      <c r="D19" s="29">
        <f>SUMPRODUCT(B13:B17,D13:D17)</f>
        <v>8</v>
      </c>
      <c r="E19" s="29">
        <f>SUMPRODUCT(B13:B17,E13:E17)</f>
        <v>6.5</v>
      </c>
      <c r="F19" s="16">
        <f>SUM(F13:F17)</f>
        <v>-33</v>
      </c>
      <c r="G19" s="16">
        <f>SUM(G13:G17)</f>
        <v>33.6</v>
      </c>
      <c r="H19" s="16">
        <f>SUM(H13:H17)</f>
        <v>58.199999999999996</v>
      </c>
      <c r="I19" s="16">
        <f>SUM(I13:I17)</f>
        <v>6.45</v>
      </c>
      <c r="J19" s="22" t="s">
        <v>55</v>
      </c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16"/>
      <c r="G20" s="17">
        <f>SQRT(G19)</f>
        <v>5.7965506984757758</v>
      </c>
      <c r="H20" s="17">
        <f>SQRT(H19)</f>
        <v>7.62889244910426</v>
      </c>
      <c r="I20" s="17">
        <f>SQRT(I19)</f>
        <v>2.5396850198400589</v>
      </c>
      <c r="J20" s="22" t="s">
        <v>47</v>
      </c>
      <c r="K20" s="6"/>
      <c r="L20" s="6"/>
      <c r="M2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EA2F-FE56-4926-B97E-20D73E6801EE}">
  <dimension ref="A1:J14"/>
  <sheetViews>
    <sheetView tabSelected="1" workbookViewId="0">
      <selection activeCell="J15" sqref="J15"/>
    </sheetView>
  </sheetViews>
  <sheetFormatPr defaultRowHeight="15" x14ac:dyDescent="0.25"/>
  <cols>
    <col min="1" max="1" width="18.5703125" bestFit="1" customWidth="1"/>
    <col min="2" max="2" width="15.7109375" bestFit="1" customWidth="1"/>
    <col min="3" max="3" width="9" customWidth="1"/>
    <col min="4" max="4" width="9.28515625" customWidth="1"/>
    <col min="5" max="5" width="13.140625" bestFit="1" customWidth="1"/>
    <col min="6" max="6" width="13.140625" customWidth="1"/>
    <col min="7" max="7" width="9.28515625" customWidth="1"/>
    <col min="8" max="8" width="11.85546875" bestFit="1" customWidth="1"/>
    <col min="9" max="9" width="11.7109375" bestFit="1" customWidth="1"/>
    <col min="10" max="10" width="13.140625" bestFit="1" customWidth="1"/>
  </cols>
  <sheetData>
    <row r="1" spans="1:10" x14ac:dyDescent="0.25">
      <c r="A1" t="s">
        <v>63</v>
      </c>
      <c r="E1" s="10" t="s">
        <v>50</v>
      </c>
    </row>
    <row r="2" spans="1:10" x14ac:dyDescent="0.25">
      <c r="A2" s="5" t="s">
        <v>31</v>
      </c>
      <c r="B2" s="5" t="s">
        <v>32</v>
      </c>
      <c r="C2" s="5" t="s">
        <v>43</v>
      </c>
      <c r="D2" s="5" t="s">
        <v>44</v>
      </c>
      <c r="E2" s="5" t="s">
        <v>45</v>
      </c>
      <c r="F2" s="5" t="s">
        <v>49</v>
      </c>
      <c r="G2" s="5"/>
      <c r="H2" s="5" t="s">
        <v>51</v>
      </c>
      <c r="I2" s="5" t="s">
        <v>52</v>
      </c>
      <c r="J2" s="5" t="s">
        <v>60</v>
      </c>
    </row>
    <row r="3" spans="1:10" x14ac:dyDescent="0.25">
      <c r="A3" s="6">
        <v>1</v>
      </c>
      <c r="B3" s="6">
        <v>0.2</v>
      </c>
      <c r="C3" s="15">
        <v>15</v>
      </c>
      <c r="D3" s="15">
        <v>-5</v>
      </c>
      <c r="E3" s="15">
        <f>0.5*C3+0.5*D3</f>
        <v>5</v>
      </c>
      <c r="F3" s="15">
        <f>(C3-$C$9)*(D3-$D$9)*B3</f>
        <v>0</v>
      </c>
      <c r="G3" s="15"/>
      <c r="H3" s="15">
        <f>((C3-$C$9)^2)*B3</f>
        <v>0</v>
      </c>
      <c r="I3" s="15">
        <f>((D3-$D$9)^2)*B3</f>
        <v>80</v>
      </c>
      <c r="J3" s="6">
        <f>((E3-$E$9)^2)*B3</f>
        <v>20</v>
      </c>
    </row>
    <row r="4" spans="1:10" x14ac:dyDescent="0.25">
      <c r="A4" s="6">
        <v>2</v>
      </c>
      <c r="B4" s="6">
        <v>0.2</v>
      </c>
      <c r="C4" s="15">
        <v>-5</v>
      </c>
      <c r="D4" s="15">
        <v>15</v>
      </c>
      <c r="E4" s="15">
        <f>0.5*C4+0.5*D4</f>
        <v>5</v>
      </c>
      <c r="F4" s="15">
        <f t="shared" ref="F4:F7" si="0">(C4-$C$9)*(D4-$D$9)*B4</f>
        <v>0</v>
      </c>
      <c r="G4" s="15"/>
      <c r="H4" s="15">
        <f t="shared" ref="H4:H7" si="1">((C4-$C$9)^2)*B4</f>
        <v>80</v>
      </c>
      <c r="I4" s="15">
        <f t="shared" ref="I4:I7" si="2">((D4-$D$9)^2)*B4</f>
        <v>0</v>
      </c>
      <c r="J4" s="6">
        <f t="shared" ref="J4:J7" si="3">((E4-$E$9)^2)*B4</f>
        <v>20</v>
      </c>
    </row>
    <row r="5" spans="1:10" x14ac:dyDescent="0.25">
      <c r="A5" s="6">
        <v>3</v>
      </c>
      <c r="B5" s="6">
        <v>0.2</v>
      </c>
      <c r="C5" s="15">
        <v>5</v>
      </c>
      <c r="D5" s="15">
        <v>25</v>
      </c>
      <c r="E5" s="15">
        <f>0.5*C5+0.5*D5</f>
        <v>15</v>
      </c>
      <c r="F5" s="15">
        <f t="shared" si="0"/>
        <v>-20</v>
      </c>
      <c r="G5" s="15"/>
      <c r="H5" s="15">
        <f t="shared" si="1"/>
        <v>20</v>
      </c>
      <c r="I5" s="15">
        <f t="shared" si="2"/>
        <v>20</v>
      </c>
      <c r="J5" s="6">
        <f t="shared" si="3"/>
        <v>0</v>
      </c>
    </row>
    <row r="6" spans="1:10" x14ac:dyDescent="0.25">
      <c r="A6" s="6">
        <v>4</v>
      </c>
      <c r="B6" s="6">
        <v>0.2</v>
      </c>
      <c r="C6" s="15">
        <v>35</v>
      </c>
      <c r="D6" s="15">
        <v>5</v>
      </c>
      <c r="E6" s="15">
        <f>0.5*C6+0.5*D6</f>
        <v>20</v>
      </c>
      <c r="F6" s="15">
        <f t="shared" si="0"/>
        <v>-40</v>
      </c>
      <c r="G6" s="15"/>
      <c r="H6" s="15">
        <f t="shared" si="1"/>
        <v>80</v>
      </c>
      <c r="I6" s="15">
        <f t="shared" si="2"/>
        <v>20</v>
      </c>
      <c r="J6" s="6">
        <f t="shared" si="3"/>
        <v>5</v>
      </c>
    </row>
    <row r="7" spans="1:10" x14ac:dyDescent="0.25">
      <c r="A7" s="6">
        <v>5</v>
      </c>
      <c r="B7" s="6">
        <v>0.2</v>
      </c>
      <c r="C7" s="15">
        <v>25</v>
      </c>
      <c r="D7" s="15">
        <v>35</v>
      </c>
      <c r="E7" s="15">
        <f>0.5*C7+0.5*D7</f>
        <v>30</v>
      </c>
      <c r="F7" s="15">
        <f t="shared" si="0"/>
        <v>40</v>
      </c>
      <c r="G7" s="15"/>
      <c r="H7" s="15">
        <f t="shared" si="1"/>
        <v>20</v>
      </c>
      <c r="I7" s="15">
        <f t="shared" si="2"/>
        <v>80</v>
      </c>
      <c r="J7" s="6">
        <f t="shared" si="3"/>
        <v>45</v>
      </c>
    </row>
    <row r="8" spans="1:10" x14ac:dyDescent="0.25">
      <c r="A8" s="6"/>
      <c r="B8" s="6" t="s">
        <v>24</v>
      </c>
      <c r="C8" s="6"/>
      <c r="D8" s="6"/>
      <c r="E8" s="15"/>
      <c r="F8" s="15">
        <f>SUM(F3:F7)</f>
        <v>-20</v>
      </c>
      <c r="G8" s="6" t="s">
        <v>26</v>
      </c>
      <c r="H8" s="15">
        <f>SUM(H3:H7)</f>
        <v>200</v>
      </c>
      <c r="I8" s="15">
        <f>SUM(I3:I7)</f>
        <v>200</v>
      </c>
      <c r="J8" s="15">
        <f>SUM(J3:J7)</f>
        <v>90</v>
      </c>
    </row>
    <row r="9" spans="1:10" x14ac:dyDescent="0.25">
      <c r="A9" s="6"/>
      <c r="B9" s="16" t="s">
        <v>62</v>
      </c>
      <c r="C9" s="16">
        <f>SUMPRODUCT(B3:B7,C3:C7)</f>
        <v>15</v>
      </c>
      <c r="D9" s="16">
        <f>SUMPRODUCT(B3:B7,D3:D7)</f>
        <v>15</v>
      </c>
      <c r="E9" s="17">
        <f>SUMPRODUCT(B3:B7,E3:E7)</f>
        <v>15</v>
      </c>
      <c r="F9" s="15"/>
      <c r="G9" s="16" t="s">
        <v>47</v>
      </c>
      <c r="H9" s="17">
        <f>SQRT(H8)</f>
        <v>14.142135623730951</v>
      </c>
      <c r="I9" s="17">
        <f>SQRT(I8)</f>
        <v>14.142135623730951</v>
      </c>
      <c r="J9" s="17">
        <f>SQRT(J8)</f>
        <v>9.4868329805051381</v>
      </c>
    </row>
    <row r="12" spans="1:10" x14ac:dyDescent="0.25">
      <c r="F12" t="s">
        <v>61</v>
      </c>
    </row>
    <row r="13" spans="1:10" x14ac:dyDescent="0.25">
      <c r="F13" t="s">
        <v>26</v>
      </c>
      <c r="G13">
        <f>H8*0.5^2+I8*0.5^2+2*F8*0.5*0.5</f>
        <v>90</v>
      </c>
    </row>
    <row r="14" spans="1:10" x14ac:dyDescent="0.25">
      <c r="F14" t="s">
        <v>47</v>
      </c>
      <c r="G14" s="2">
        <f>SQRT(G13)</f>
        <v>9.4868329805051381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AB6E9E277804DABC86EB8C860FA82" ma:contentTypeVersion="29" ma:contentTypeDescription="Create a new document." ma:contentTypeScope="" ma:versionID="df7e74829e488977db0236f3346d3ecc">
  <xsd:schema xmlns:xsd="http://www.w3.org/2001/XMLSchema" xmlns:xs="http://www.w3.org/2001/XMLSchema" xmlns:p="http://schemas.microsoft.com/office/2006/metadata/properties" xmlns:ns2="358c27f4-605e-4a4d-a8b9-e26961c65206" targetNamespace="http://schemas.microsoft.com/office/2006/metadata/properties" ma:root="true" ma:fieldsID="c3ffef4f04f92b77f181381f7fb8710a" ns2:_="">
    <xsd:import namespace="358c27f4-605e-4a4d-a8b9-e26961c65206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c27f4-605e-4a4d-a8b9-e26961c65206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3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MS_Mappings xmlns="358c27f4-605e-4a4d-a8b9-e26961c65206" xsi:nil="true"/>
    <IsNotebookLocked xmlns="358c27f4-605e-4a4d-a8b9-e26961c65206" xsi:nil="true"/>
    <FolderType xmlns="358c27f4-605e-4a4d-a8b9-e26961c65206" xsi:nil="true"/>
    <Owner xmlns="358c27f4-605e-4a4d-a8b9-e26961c65206">
      <UserInfo>
        <DisplayName/>
        <AccountId xsi:nil="true"/>
        <AccountType/>
      </UserInfo>
    </Owner>
    <Teachers xmlns="358c27f4-605e-4a4d-a8b9-e26961c65206">
      <UserInfo>
        <DisplayName/>
        <AccountId xsi:nil="true"/>
        <AccountType/>
      </UserInfo>
    </Teachers>
    <Student_Groups xmlns="358c27f4-605e-4a4d-a8b9-e26961c65206">
      <UserInfo>
        <DisplayName/>
        <AccountId xsi:nil="true"/>
        <AccountType/>
      </UserInfo>
    </Student_Groups>
    <Invited_Teachers xmlns="358c27f4-605e-4a4d-a8b9-e26961c65206" xsi:nil="true"/>
    <DefaultSectionNames xmlns="358c27f4-605e-4a4d-a8b9-e26961c65206" xsi:nil="true"/>
    <Is_Collaboration_Space_Locked xmlns="358c27f4-605e-4a4d-a8b9-e26961c65206" xsi:nil="true"/>
    <NotebookType xmlns="358c27f4-605e-4a4d-a8b9-e26961c65206" xsi:nil="true"/>
    <CultureName xmlns="358c27f4-605e-4a4d-a8b9-e26961c65206" xsi:nil="true"/>
    <Distribution_Groups xmlns="358c27f4-605e-4a4d-a8b9-e26961c65206" xsi:nil="true"/>
    <AppVersion xmlns="358c27f4-605e-4a4d-a8b9-e26961c65206" xsi:nil="true"/>
    <TeamsChannelId xmlns="358c27f4-605e-4a4d-a8b9-e26961c65206" xsi:nil="true"/>
    <Teams_Channel_Section_Location xmlns="358c27f4-605e-4a4d-a8b9-e26961c65206" xsi:nil="true"/>
    <Templates xmlns="358c27f4-605e-4a4d-a8b9-e26961c65206" xsi:nil="true"/>
    <Self_Registration_Enabled xmlns="358c27f4-605e-4a4d-a8b9-e26961c65206" xsi:nil="true"/>
    <Has_Teacher_Only_SectionGroup xmlns="358c27f4-605e-4a4d-a8b9-e26961c65206" xsi:nil="true"/>
    <Invited_Students xmlns="358c27f4-605e-4a4d-a8b9-e26961c65206" xsi:nil="true"/>
    <Math_Settings xmlns="358c27f4-605e-4a4d-a8b9-e26961c65206" xsi:nil="true"/>
    <Students xmlns="358c27f4-605e-4a4d-a8b9-e26961c65206">
      <UserInfo>
        <DisplayName/>
        <AccountId xsi:nil="true"/>
        <AccountType/>
      </UserInfo>
    </Students>
  </documentManagement>
</p:properties>
</file>

<file path=customXml/itemProps1.xml><?xml version="1.0" encoding="utf-8"?>
<ds:datastoreItem xmlns:ds="http://schemas.openxmlformats.org/officeDocument/2006/customXml" ds:itemID="{8FC17733-9DE9-43EC-9F27-3F6D24BC4804}"/>
</file>

<file path=customXml/itemProps2.xml><?xml version="1.0" encoding="utf-8"?>
<ds:datastoreItem xmlns:ds="http://schemas.openxmlformats.org/officeDocument/2006/customXml" ds:itemID="{1E45361A-1587-456C-9089-384F1FE469E9}"/>
</file>

<file path=customXml/itemProps3.xml><?xml version="1.0" encoding="utf-8"?>
<ds:datastoreItem xmlns:ds="http://schemas.openxmlformats.org/officeDocument/2006/customXml" ds:itemID="{55FC725C-2D84-4C83-ADB2-8C22A952A5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Return</vt:lpstr>
      <vt:lpstr>Average Return vs CAGR</vt:lpstr>
      <vt:lpstr>Mean and SD without probability</vt:lpstr>
      <vt:lpstr>Mean and SD with probability</vt:lpstr>
      <vt:lpstr>2-Asset Portfolio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</dc:creator>
  <cp:lastModifiedBy>Sarveshwar Kumar Inani</cp:lastModifiedBy>
  <dcterms:created xsi:type="dcterms:W3CDTF">2015-06-05T18:17:20Z</dcterms:created>
  <dcterms:modified xsi:type="dcterms:W3CDTF">2024-08-24T12:34:21Z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0x010100B5AAB6E9E277804DABC86EB8C860FA82</vt:lpwstr>
  </property>
</Properties>
</file>