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works\SaiPragnaEnclave\SPEM\"/>
    </mc:Choice>
  </mc:AlternateContent>
  <xr:revisionPtr revIDLastSave="0" documentId="13_ncr:1_{5C3A0DAF-653B-4697-88C7-96BF634E80D0}" xr6:coauthVersionLast="45" xr6:coauthVersionMax="45" xr10:uidLastSave="{00000000-0000-0000-0000-000000000000}"/>
  <bookViews>
    <workbookView xWindow="120" yWindow="732" windowWidth="22920" windowHeight="12228" tabRatio="747" activeTab="6" xr2:uid="{43043216-F16B-4478-BC9B-74E33D699851}"/>
  </bookViews>
  <sheets>
    <sheet name="Maintenance Collection Summary" sheetId="1" r:id="rId1"/>
    <sheet name="2018-CashLedger" sheetId="7" r:id="rId2"/>
    <sheet name="2019-CashLedger" sheetId="2" r:id="rId3"/>
    <sheet name="2020-CashLedger" sheetId="8" r:id="rId4"/>
    <sheet name="Cash Flow" sheetId="3" r:id="rId5"/>
    <sheet name="Annual Corpus Fund" sheetId="6" r:id="rId6"/>
    <sheet name="Validations" sheetId="9" r:id="rId7"/>
    <sheet name="Graphs" sheetId="5" r:id="rId8"/>
    <sheet name="Legend" sheetId="4" r:id="rId9"/>
    <sheet name="2021-CashLedger" sheetId="10" r:id="rId10"/>
  </sheets>
  <definedNames>
    <definedName name="_xlnm._FilterDatabase" localSheetId="1" hidden="1">'2018-CashLedger'!$A$1:$AC$305</definedName>
    <definedName name="_xlnm._FilterDatabase" localSheetId="2" hidden="1">'2019-CashLedger'!$A$1:$H$309</definedName>
    <definedName name="_xlnm._FilterDatabase" localSheetId="3" hidden="1">'2020-CashLedger'!$A$1:$H$305</definedName>
    <definedName name="_xlnm._FilterDatabase" localSheetId="9" hidden="1">'2021-CashLedger'!$A$1:$H$305</definedName>
    <definedName name="_xlnm._FilterDatabase" localSheetId="5" hidden="1">'Annual Corpus Fund'!$A$1:$AC$300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8" l="1"/>
  <c r="F38" i="8" l="1"/>
  <c r="A1" i="1" l="1"/>
  <c r="A30" i="1"/>
  <c r="G36" i="8" l="1"/>
  <c r="G35" i="8"/>
  <c r="I26" i="9" l="1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V26" i="9" l="1"/>
  <c r="U26" i="9"/>
  <c r="T26" i="9"/>
  <c r="S26" i="9"/>
  <c r="R26" i="9"/>
  <c r="Q26" i="9"/>
  <c r="P26" i="9"/>
  <c r="O26" i="9"/>
  <c r="N26" i="9"/>
  <c r="M26" i="9"/>
  <c r="L26" i="9"/>
  <c r="K26" i="9"/>
  <c r="J26" i="9"/>
  <c r="H26" i="9"/>
  <c r="G26" i="9"/>
  <c r="F26" i="9"/>
  <c r="E26" i="9"/>
  <c r="D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H25" i="9"/>
  <c r="G25" i="9"/>
  <c r="F25" i="9"/>
  <c r="E25" i="9"/>
  <c r="D25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H24" i="9"/>
  <c r="G24" i="9"/>
  <c r="F24" i="9"/>
  <c r="E24" i="9"/>
  <c r="D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H23" i="9"/>
  <c r="G23" i="9"/>
  <c r="F23" i="9"/>
  <c r="E23" i="9"/>
  <c r="D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H22" i="9"/>
  <c r="G22" i="9"/>
  <c r="F22" i="9"/>
  <c r="E22" i="9"/>
  <c r="D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H21" i="9"/>
  <c r="G21" i="9"/>
  <c r="F21" i="9"/>
  <c r="E21" i="9"/>
  <c r="D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H20" i="9"/>
  <c r="G20" i="9"/>
  <c r="F20" i="9"/>
  <c r="E20" i="9"/>
  <c r="D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H19" i="9"/>
  <c r="G19" i="9"/>
  <c r="F19" i="9"/>
  <c r="E19" i="9"/>
  <c r="D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H18" i="9"/>
  <c r="G18" i="9"/>
  <c r="F18" i="9"/>
  <c r="E18" i="9"/>
  <c r="D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H17" i="9"/>
  <c r="G17" i="9"/>
  <c r="F17" i="9"/>
  <c r="E17" i="9"/>
  <c r="D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H16" i="9"/>
  <c r="G16" i="9"/>
  <c r="F16" i="9"/>
  <c r="E16" i="9"/>
  <c r="D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H15" i="9"/>
  <c r="G15" i="9"/>
  <c r="F15" i="9"/>
  <c r="E15" i="9"/>
  <c r="D15" i="9"/>
  <c r="C26" i="9"/>
  <c r="C25" i="9"/>
  <c r="C24" i="9"/>
  <c r="C23" i="9"/>
  <c r="C22" i="9"/>
  <c r="C21" i="9"/>
  <c r="C20" i="9"/>
  <c r="C19" i="9"/>
  <c r="C18" i="9"/>
  <c r="C17" i="9"/>
  <c r="C16" i="9"/>
  <c r="C15" i="9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138" i="2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H13" i="9"/>
  <c r="G13" i="9"/>
  <c r="F13" i="9"/>
  <c r="E13" i="9"/>
  <c r="D13" i="9"/>
  <c r="C13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H10" i="9"/>
  <c r="G10" i="9"/>
  <c r="F10" i="9"/>
  <c r="E10" i="9"/>
  <c r="D10" i="9"/>
  <c r="C10" i="9"/>
  <c r="V9" i="9"/>
  <c r="U9" i="9"/>
  <c r="T9" i="9"/>
  <c r="S9" i="9"/>
  <c r="R9" i="9"/>
  <c r="Q9" i="9"/>
  <c r="P9" i="9"/>
  <c r="O9" i="9"/>
  <c r="N9" i="9"/>
  <c r="M9" i="9"/>
  <c r="L9" i="9"/>
  <c r="K9" i="9"/>
  <c r="J9" i="9"/>
  <c r="H9" i="9"/>
  <c r="G9" i="9"/>
  <c r="F9" i="9"/>
  <c r="E9" i="9"/>
  <c r="D9" i="9"/>
  <c r="C9" i="9"/>
  <c r="V8" i="9"/>
  <c r="U8" i="9"/>
  <c r="T8" i="9"/>
  <c r="S8" i="9"/>
  <c r="R8" i="9"/>
  <c r="Q8" i="9"/>
  <c r="P8" i="9"/>
  <c r="O8" i="9"/>
  <c r="N8" i="9"/>
  <c r="M8" i="9"/>
  <c r="L8" i="9"/>
  <c r="K8" i="9"/>
  <c r="J8" i="9"/>
  <c r="H8" i="9"/>
  <c r="G8" i="9"/>
  <c r="F8" i="9"/>
  <c r="E8" i="9"/>
  <c r="D8" i="9"/>
  <c r="C8" i="9"/>
  <c r="V7" i="9"/>
  <c r="U7" i="9"/>
  <c r="T7" i="9"/>
  <c r="S7" i="9"/>
  <c r="R7" i="9"/>
  <c r="Q7" i="9"/>
  <c r="P7" i="9"/>
  <c r="O7" i="9"/>
  <c r="N7" i="9"/>
  <c r="M7" i="9"/>
  <c r="L7" i="9"/>
  <c r="K7" i="9"/>
  <c r="J7" i="9"/>
  <c r="H7" i="9"/>
  <c r="G7" i="9"/>
  <c r="F7" i="9"/>
  <c r="E7" i="9"/>
  <c r="D7" i="9"/>
  <c r="C7" i="9"/>
  <c r="V6" i="9"/>
  <c r="U6" i="9"/>
  <c r="T6" i="9"/>
  <c r="S6" i="9"/>
  <c r="R6" i="9"/>
  <c r="Q6" i="9"/>
  <c r="P6" i="9"/>
  <c r="O6" i="9"/>
  <c r="N6" i="9"/>
  <c r="M6" i="9"/>
  <c r="L6" i="9"/>
  <c r="K6" i="9"/>
  <c r="J6" i="9"/>
  <c r="H6" i="9"/>
  <c r="G6" i="9"/>
  <c r="F6" i="9"/>
  <c r="E6" i="9"/>
  <c r="D6" i="9"/>
  <c r="C6" i="9"/>
  <c r="V5" i="9"/>
  <c r="U5" i="9"/>
  <c r="T5" i="9"/>
  <c r="S5" i="9"/>
  <c r="R5" i="9"/>
  <c r="Q5" i="9"/>
  <c r="P5" i="9"/>
  <c r="O5" i="9"/>
  <c r="N5" i="9"/>
  <c r="M5" i="9"/>
  <c r="L5" i="9"/>
  <c r="K5" i="9"/>
  <c r="J5" i="9"/>
  <c r="H5" i="9"/>
  <c r="G5" i="9"/>
  <c r="F5" i="9"/>
  <c r="E5" i="9"/>
  <c r="D5" i="9"/>
  <c r="C5" i="9"/>
  <c r="V4" i="9"/>
  <c r="U4" i="9"/>
  <c r="T4" i="9"/>
  <c r="S4" i="9"/>
  <c r="R4" i="9"/>
  <c r="Q4" i="9"/>
  <c r="P4" i="9"/>
  <c r="O4" i="9"/>
  <c r="N4" i="9"/>
  <c r="M4" i="9"/>
  <c r="L4" i="9"/>
  <c r="K4" i="9"/>
  <c r="J4" i="9"/>
  <c r="H4" i="9"/>
  <c r="G4" i="9"/>
  <c r="F4" i="9"/>
  <c r="E4" i="9"/>
  <c r="D4" i="9"/>
  <c r="C4" i="9"/>
  <c r="V3" i="9"/>
  <c r="U3" i="9"/>
  <c r="T3" i="9"/>
  <c r="S3" i="9"/>
  <c r="R3" i="9"/>
  <c r="Q3" i="9"/>
  <c r="P3" i="9"/>
  <c r="O3" i="9"/>
  <c r="N3" i="9"/>
  <c r="M3" i="9"/>
  <c r="L3" i="9"/>
  <c r="K3" i="9"/>
  <c r="J3" i="9"/>
  <c r="H3" i="9"/>
  <c r="G3" i="9"/>
  <c r="F3" i="9"/>
  <c r="E3" i="9"/>
  <c r="D3" i="9"/>
  <c r="C3" i="9"/>
  <c r="W14" i="9"/>
  <c r="W12" i="9"/>
  <c r="H50" i="3"/>
  <c r="X14" i="9" l="1"/>
  <c r="W3" i="9"/>
  <c r="X3" i="9" s="1"/>
  <c r="X12" i="9"/>
  <c r="E33" i="1"/>
  <c r="W11" i="9"/>
  <c r="X11" i="9" s="1"/>
  <c r="W13" i="9"/>
  <c r="X13" i="9" s="1"/>
  <c r="W4" i="9"/>
  <c r="X4" i="9" s="1"/>
  <c r="W5" i="9"/>
  <c r="X5" i="9" s="1"/>
  <c r="W6" i="9"/>
  <c r="X6" i="9" s="1"/>
  <c r="W7" i="9"/>
  <c r="X7" i="9" s="1"/>
  <c r="W8" i="9"/>
  <c r="X8" i="9" s="1"/>
  <c r="W9" i="9"/>
  <c r="X9" i="9" s="1"/>
  <c r="W10" i="9"/>
  <c r="X10" i="9" s="1"/>
  <c r="W17" i="9"/>
  <c r="X17" i="9" s="1"/>
  <c r="W19" i="9"/>
  <c r="X19" i="9" s="1"/>
  <c r="W21" i="9"/>
  <c r="X21" i="9" s="1"/>
  <c r="W23" i="9"/>
  <c r="X23" i="9" s="1"/>
  <c r="W25" i="9"/>
  <c r="X25" i="9" s="1"/>
  <c r="W16" i="9"/>
  <c r="X16" i="9" s="1"/>
  <c r="W18" i="9"/>
  <c r="X18" i="9" s="1"/>
  <c r="W20" i="9"/>
  <c r="X20" i="9" s="1"/>
  <c r="W22" i="9"/>
  <c r="X22" i="9" s="1"/>
  <c r="W24" i="9"/>
  <c r="X24" i="9" s="1"/>
  <c r="W26" i="9"/>
  <c r="X26" i="9" s="1"/>
  <c r="W15" i="9"/>
  <c r="X15" i="9" s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M26" i="1" s="1"/>
  <c r="L24" i="1"/>
  <c r="K24" i="1"/>
  <c r="K26" i="1" s="1"/>
  <c r="J24" i="1"/>
  <c r="J26" i="1" s="1"/>
  <c r="I24" i="1"/>
  <c r="H24" i="1"/>
  <c r="G24" i="1"/>
  <c r="F24" i="1"/>
  <c r="E24" i="1"/>
  <c r="E26" i="1" l="1"/>
  <c r="E27" i="1" s="1"/>
  <c r="H26" i="1"/>
  <c r="F26" i="1"/>
  <c r="N26" i="1"/>
  <c r="L26" i="1"/>
  <c r="G26" i="1"/>
  <c r="O26" i="1"/>
  <c r="P26" i="1"/>
  <c r="I26" i="1"/>
  <c r="F27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F22" i="8"/>
  <c r="L47" i="3" l="1"/>
  <c r="L46" i="3"/>
  <c r="L45" i="3"/>
  <c r="L44" i="3"/>
  <c r="L43" i="3"/>
  <c r="L42" i="3"/>
  <c r="L41" i="3"/>
  <c r="L40" i="3"/>
  <c r="L39" i="3"/>
  <c r="L38" i="3"/>
  <c r="L37" i="3"/>
  <c r="G159" i="2"/>
  <c r="G153" i="2"/>
  <c r="G238" i="2"/>
  <c r="G237" i="2"/>
  <c r="G236" i="2"/>
  <c r="G235" i="2"/>
  <c r="G234" i="2"/>
  <c r="G233" i="2"/>
  <c r="G232" i="2"/>
  <c r="G231" i="2"/>
  <c r="G230" i="2"/>
  <c r="G19" i="8"/>
  <c r="G22" i="8"/>
  <c r="G17" i="8"/>
  <c r="G163" i="2"/>
  <c r="F164" i="2"/>
  <c r="G16" i="2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D15" i="3" s="1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48" i="8"/>
  <c r="G47" i="8"/>
  <c r="G40" i="8"/>
  <c r="G39" i="8"/>
  <c r="G38" i="8"/>
  <c r="E15" i="3"/>
  <c r="E14" i="3"/>
  <c r="E13" i="3"/>
  <c r="E12" i="3"/>
  <c r="D12" i="3"/>
  <c r="E11" i="3"/>
  <c r="E10" i="3"/>
  <c r="E9" i="3"/>
  <c r="E8" i="3"/>
  <c r="E7" i="3"/>
  <c r="E6" i="3"/>
  <c r="E36" i="3"/>
  <c r="E5" i="3"/>
  <c r="E4" i="3"/>
  <c r="G15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18" i="8"/>
  <c r="G14" i="8"/>
  <c r="F14" i="8"/>
  <c r="G13" i="8"/>
  <c r="D38" i="3" s="1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L15" i="3"/>
  <c r="L14" i="3"/>
  <c r="L13" i="3"/>
  <c r="L12" i="3"/>
  <c r="L11" i="3"/>
  <c r="L10" i="3"/>
  <c r="L9" i="3"/>
  <c r="L8" i="3"/>
  <c r="L7" i="3"/>
  <c r="L6" i="3"/>
  <c r="L5" i="3"/>
  <c r="L4" i="3"/>
  <c r="L36" i="3"/>
  <c r="L31" i="3"/>
  <c r="L30" i="3"/>
  <c r="L29" i="3"/>
  <c r="L28" i="3"/>
  <c r="L27" i="3"/>
  <c r="L26" i="3"/>
  <c r="L25" i="3"/>
  <c r="L24" i="3"/>
  <c r="L23" i="3"/>
  <c r="G34" i="2"/>
  <c r="G196" i="2"/>
  <c r="G228" i="2"/>
  <c r="D8" i="3" l="1"/>
  <c r="D4" i="3"/>
  <c r="E47" i="3"/>
  <c r="E39" i="3"/>
  <c r="E46" i="3"/>
  <c r="E38" i="3"/>
  <c r="E37" i="3"/>
  <c r="E45" i="3"/>
  <c r="E44" i="3"/>
  <c r="E43" i="3"/>
  <c r="E42" i="3"/>
  <c r="E41" i="3"/>
  <c r="E40" i="3"/>
  <c r="D46" i="3"/>
  <c r="D45" i="3"/>
  <c r="D42" i="3"/>
  <c r="D39" i="3"/>
  <c r="D43" i="3"/>
  <c r="D47" i="3"/>
  <c r="D36" i="3"/>
  <c r="D40" i="3"/>
  <c r="D44" i="3"/>
  <c r="D37" i="3"/>
  <c r="D41" i="3"/>
  <c r="D5" i="3"/>
  <c r="D9" i="3"/>
  <c r="D13" i="3"/>
  <c r="D6" i="3"/>
  <c r="D10" i="3"/>
  <c r="D14" i="3"/>
  <c r="D7" i="3"/>
  <c r="D11" i="3"/>
  <c r="L16" i="3"/>
  <c r="E16" i="3"/>
  <c r="F4" i="3"/>
  <c r="C5" i="3" s="1"/>
  <c r="L48" i="3"/>
  <c r="G222" i="2"/>
  <c r="D16" i="3" l="1"/>
  <c r="F5" i="3"/>
  <c r="L22" i="3"/>
  <c r="L21" i="3"/>
  <c r="L20" i="3"/>
  <c r="G3" i="2"/>
  <c r="C6" i="3" l="1"/>
  <c r="L32" i="3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K15" i="3" l="1"/>
  <c r="K47" i="3"/>
  <c r="K43" i="3"/>
  <c r="K39" i="3"/>
  <c r="K10" i="3"/>
  <c r="K6" i="3"/>
  <c r="K14" i="3"/>
  <c r="K46" i="3"/>
  <c r="K42" i="3"/>
  <c r="K38" i="3"/>
  <c r="K9" i="3"/>
  <c r="K5" i="3"/>
  <c r="K13" i="3"/>
  <c r="K45" i="3"/>
  <c r="K41" i="3"/>
  <c r="K37" i="3"/>
  <c r="K8" i="3"/>
  <c r="K4" i="3"/>
  <c r="K44" i="3"/>
  <c r="K40" i="3"/>
  <c r="K11" i="3"/>
  <c r="K7" i="3"/>
  <c r="K36" i="3"/>
  <c r="F6" i="3"/>
  <c r="K27" i="3"/>
  <c r="K31" i="3"/>
  <c r="K26" i="3"/>
  <c r="K21" i="3"/>
  <c r="K30" i="3"/>
  <c r="K20" i="3"/>
  <c r="K24" i="3"/>
  <c r="K29" i="3"/>
  <c r="K23" i="3"/>
  <c r="K22" i="3"/>
  <c r="K25" i="3"/>
  <c r="F225" i="2"/>
  <c r="E22" i="3" l="1"/>
  <c r="E25" i="3"/>
  <c r="E23" i="3"/>
  <c r="E21" i="3"/>
  <c r="E26" i="3"/>
  <c r="E27" i="3"/>
  <c r="E28" i="3"/>
  <c r="E29" i="3"/>
  <c r="E30" i="3"/>
  <c r="E31" i="3"/>
  <c r="E24" i="3"/>
  <c r="K48" i="3"/>
  <c r="K16" i="3"/>
  <c r="M4" i="3"/>
  <c r="J5" i="3" s="1"/>
  <c r="M5" i="3" s="1"/>
  <c r="J6" i="3" s="1"/>
  <c r="M6" i="3" s="1"/>
  <c r="C7" i="3"/>
  <c r="K32" i="3"/>
  <c r="E20" i="3"/>
  <c r="M20" i="3"/>
  <c r="G55" i="2"/>
  <c r="G46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27" i="2"/>
  <c r="G223" i="2"/>
  <c r="G221" i="2"/>
  <c r="G216" i="2"/>
  <c r="G13" i="2"/>
  <c r="G9" i="2"/>
  <c r="G11" i="2"/>
  <c r="G7" i="2"/>
  <c r="G10" i="2"/>
  <c r="G2" i="2"/>
  <c r="G35" i="2"/>
  <c r="G33" i="2"/>
  <c r="G32" i="2"/>
  <c r="G29" i="2"/>
  <c r="G30" i="2"/>
  <c r="G28" i="2"/>
  <c r="G26" i="2"/>
  <c r="G22" i="2"/>
  <c r="G21" i="2"/>
  <c r="G19" i="2"/>
  <c r="G52" i="2"/>
  <c r="G50" i="2"/>
  <c r="G41" i="2"/>
  <c r="G43" i="2"/>
  <c r="G42" i="2"/>
  <c r="G40" i="2"/>
  <c r="G36" i="2"/>
  <c r="G37" i="2"/>
  <c r="G53" i="2"/>
  <c r="G71" i="2"/>
  <c r="G69" i="2"/>
  <c r="G65" i="2"/>
  <c r="G67" i="2"/>
  <c r="G68" i="2"/>
  <c r="G64" i="2"/>
  <c r="G61" i="2"/>
  <c r="G57" i="2"/>
  <c r="G92" i="2"/>
  <c r="G91" i="2"/>
  <c r="G88" i="2"/>
  <c r="G90" i="2"/>
  <c r="G84" i="2"/>
  <c r="G82" i="2"/>
  <c r="G73" i="2"/>
  <c r="G76" i="2"/>
  <c r="G75" i="2"/>
  <c r="G113" i="2"/>
  <c r="G106" i="2"/>
  <c r="G114" i="2"/>
  <c r="G100" i="2"/>
  <c r="G104" i="2"/>
  <c r="G94" i="2"/>
  <c r="G115" i="2"/>
  <c r="G102" i="2"/>
  <c r="G101" i="2"/>
  <c r="G98" i="2"/>
  <c r="G99" i="2"/>
  <c r="P54" i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G54" i="1"/>
  <c r="G53" i="1"/>
  <c r="E53" i="1"/>
  <c r="F53" i="1"/>
  <c r="G133" i="2"/>
  <c r="G135" i="2"/>
  <c r="G134" i="2"/>
  <c r="G132" i="2"/>
  <c r="G131" i="2"/>
  <c r="G125" i="2"/>
  <c r="G126" i="2"/>
  <c r="G120" i="2"/>
  <c r="G122" i="2"/>
  <c r="G119" i="2"/>
  <c r="G149" i="2"/>
  <c r="G150" i="2"/>
  <c r="G152" i="2"/>
  <c r="G151" i="2"/>
  <c r="G148" i="2"/>
  <c r="G144" i="2"/>
  <c r="G142" i="2"/>
  <c r="G139" i="2"/>
  <c r="G172" i="2"/>
  <c r="G167" i="2"/>
  <c r="G164" i="2"/>
  <c r="G166" i="2"/>
  <c r="G171" i="2"/>
  <c r="G158" i="2"/>
  <c r="G170" i="2"/>
  <c r="G173" i="2"/>
  <c r="G165" i="2"/>
  <c r="G156" i="2"/>
  <c r="G191" i="2"/>
  <c r="G192" i="2"/>
  <c r="G190" i="2"/>
  <c r="G186" i="2"/>
  <c r="G185" i="2"/>
  <c r="G178" i="2"/>
  <c r="G176" i="2"/>
  <c r="G225" i="2"/>
  <c r="H17" i="4"/>
  <c r="H11" i="4"/>
  <c r="H22" i="4"/>
  <c r="H12" i="4"/>
  <c r="H10" i="4"/>
  <c r="H16" i="4"/>
  <c r="H15" i="4"/>
  <c r="H9" i="4"/>
  <c r="H8" i="4"/>
  <c r="H7" i="4"/>
  <c r="H6" i="4"/>
  <c r="H18" i="4"/>
  <c r="H5" i="4"/>
  <c r="H14" i="4"/>
  <c r="H13" i="4"/>
  <c r="H21" i="4"/>
  <c r="H20" i="4"/>
  <c r="H19" i="4"/>
  <c r="G187" i="2"/>
  <c r="G181" i="2"/>
  <c r="G218" i="2"/>
  <c r="G211" i="2"/>
  <c r="G212" i="2"/>
  <c r="G198" i="2"/>
  <c r="G210" i="2"/>
  <c r="G205" i="2"/>
  <c r="G199" i="2"/>
  <c r="F54" i="1"/>
  <c r="E54" i="1"/>
  <c r="E32" i="3" l="1"/>
  <c r="D28" i="3"/>
  <c r="D24" i="3"/>
  <c r="D31" i="3"/>
  <c r="D27" i="3"/>
  <c r="D23" i="3"/>
  <c r="D30" i="3"/>
  <c r="D26" i="3"/>
  <c r="D22" i="3"/>
  <c r="D29" i="3"/>
  <c r="D25" i="3"/>
  <c r="D21" i="3"/>
  <c r="F7" i="3"/>
  <c r="J7" i="3"/>
  <c r="J21" i="3"/>
  <c r="E48" i="3"/>
  <c r="D20" i="3"/>
  <c r="P55" i="1"/>
  <c r="L55" i="1"/>
  <c r="M55" i="1"/>
  <c r="K55" i="1"/>
  <c r="N55" i="1"/>
  <c r="I55" i="1"/>
  <c r="J55" i="1"/>
  <c r="E55" i="1"/>
  <c r="E56" i="1" s="1"/>
  <c r="F55" i="1"/>
  <c r="G55" i="1"/>
  <c r="H55" i="1"/>
  <c r="O55" i="1"/>
  <c r="D32" i="3" l="1"/>
  <c r="C8" i="3"/>
  <c r="M7" i="3"/>
  <c r="M21" i="3"/>
  <c r="D48" i="3"/>
  <c r="F20" i="3"/>
  <c r="H20" i="3" s="1"/>
  <c r="F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C21" i="3" l="1"/>
  <c r="F21" i="3" s="1"/>
  <c r="F8" i="3"/>
  <c r="J8" i="3"/>
  <c r="J22" i="3"/>
  <c r="C22" i="3" l="1"/>
  <c r="F22" i="3" s="1"/>
  <c r="H21" i="3"/>
  <c r="C9" i="3"/>
  <c r="M8" i="3"/>
  <c r="M22" i="3"/>
  <c r="C23" i="3" l="1"/>
  <c r="F23" i="3" s="1"/>
  <c r="H22" i="3"/>
  <c r="F9" i="3"/>
  <c r="J9" i="3"/>
  <c r="J23" i="3"/>
  <c r="C24" i="3" l="1"/>
  <c r="F24" i="3" s="1"/>
  <c r="C10" i="3"/>
  <c r="M9" i="3"/>
  <c r="J10" i="3" s="1"/>
  <c r="M10" i="3" s="1"/>
  <c r="J11" i="3" s="1"/>
  <c r="M11" i="3" s="1"/>
  <c r="J12" i="3" s="1"/>
  <c r="M12" i="3" s="1"/>
  <c r="J13" i="3" s="1"/>
  <c r="M13" i="3" s="1"/>
  <c r="J14" i="3" s="1"/>
  <c r="M14" i="3" s="1"/>
  <c r="J15" i="3" s="1"/>
  <c r="M15" i="3" s="1"/>
  <c r="M16" i="3" s="1"/>
  <c r="M23" i="3"/>
  <c r="H23" i="3" s="1"/>
  <c r="C25" i="3" l="1"/>
  <c r="F25" i="3" s="1"/>
  <c r="F10" i="3"/>
  <c r="J16" i="3"/>
  <c r="J24" i="3"/>
  <c r="C26" i="3" l="1"/>
  <c r="F26" i="3" s="1"/>
  <c r="C27" i="3" s="1"/>
  <c r="F27" i="3" s="1"/>
  <c r="C11" i="3"/>
  <c r="F11" i="3" s="1"/>
  <c r="C12" i="3" s="1"/>
  <c r="F12" i="3" s="1"/>
  <c r="C13" i="3" s="1"/>
  <c r="F13" i="3" s="1"/>
  <c r="C14" i="3" s="1"/>
  <c r="F14" i="3" s="1"/>
  <c r="M24" i="3"/>
  <c r="H24" i="3" s="1"/>
  <c r="C28" i="3" l="1"/>
  <c r="F28" i="3" s="1"/>
  <c r="C29" i="3" s="1"/>
  <c r="F29" i="3" s="1"/>
  <c r="F15" i="3"/>
  <c r="F16" i="3" s="1"/>
  <c r="C16" i="3"/>
  <c r="J25" i="3"/>
  <c r="C30" i="3" l="1"/>
  <c r="M25" i="3"/>
  <c r="J26" i="3" l="1"/>
  <c r="M26" i="3" s="1"/>
  <c r="H25" i="3"/>
  <c r="F30" i="3"/>
  <c r="J27" i="3" l="1"/>
  <c r="H26" i="3"/>
  <c r="C31" i="3"/>
  <c r="M27" i="3" l="1"/>
  <c r="F31" i="3"/>
  <c r="C32" i="3"/>
  <c r="J28" i="3" l="1"/>
  <c r="H27" i="3"/>
  <c r="C36" i="3"/>
  <c r="F36" i="3" s="1"/>
  <c r="F32" i="3"/>
  <c r="M28" i="3" l="1"/>
  <c r="C37" i="3"/>
  <c r="F37" i="3" s="1"/>
  <c r="C38" i="3" s="1"/>
  <c r="F38" i="3" s="1"/>
  <c r="J29" i="3" l="1"/>
  <c r="H28" i="3"/>
  <c r="C39" i="3"/>
  <c r="F39" i="3" s="1"/>
  <c r="M29" i="3" l="1"/>
  <c r="C40" i="3"/>
  <c r="F40" i="3" s="1"/>
  <c r="J30" i="3" l="1"/>
  <c r="H29" i="3"/>
  <c r="C41" i="3"/>
  <c r="F41" i="3" s="1"/>
  <c r="M30" i="3" l="1"/>
  <c r="J32" i="3"/>
  <c r="J31" i="3"/>
  <c r="M31" i="3" s="1"/>
  <c r="H30" i="3"/>
  <c r="C42" i="3"/>
  <c r="F42" i="3" s="1"/>
  <c r="M32" i="3" l="1"/>
  <c r="J36" i="3"/>
  <c r="H31" i="3"/>
  <c r="C43" i="3"/>
  <c r="F43" i="3" s="1"/>
  <c r="M36" i="3" l="1"/>
  <c r="J37" i="3" l="1"/>
  <c r="H36" i="3"/>
  <c r="C44" i="3"/>
  <c r="F44" i="3" s="1"/>
  <c r="M37" i="3" l="1"/>
  <c r="C45" i="3"/>
  <c r="F45" i="3" s="1"/>
  <c r="J38" i="3" l="1"/>
  <c r="H37" i="3"/>
  <c r="C46" i="3"/>
  <c r="F46" i="3" s="1"/>
  <c r="M38" i="3" l="1"/>
  <c r="C47" i="3"/>
  <c r="F47" i="3" s="1"/>
  <c r="J39" i="3" l="1"/>
  <c r="H38" i="3"/>
  <c r="M39" i="3" l="1"/>
  <c r="C48" i="3"/>
  <c r="J40" i="3" l="1"/>
  <c r="H39" i="3"/>
  <c r="F48" i="3"/>
  <c r="M40" i="3" l="1"/>
  <c r="J41" i="3" l="1"/>
  <c r="H40" i="3"/>
  <c r="M41" i="3" l="1"/>
  <c r="J42" i="3" l="1"/>
  <c r="M42" i="3" s="1"/>
  <c r="H41" i="3"/>
  <c r="J43" i="3" l="1"/>
  <c r="M43" i="3" s="1"/>
  <c r="H42" i="3"/>
  <c r="J44" i="3" l="1"/>
  <c r="M44" i="3" s="1"/>
  <c r="H43" i="3"/>
  <c r="J45" i="3" l="1"/>
  <c r="M45" i="3" s="1"/>
  <c r="H44" i="3"/>
  <c r="J46" i="3" l="1"/>
  <c r="M46" i="3" s="1"/>
  <c r="H45" i="3"/>
  <c r="J47" i="3" l="1"/>
  <c r="H46" i="3"/>
  <c r="M47" i="3" l="1"/>
  <c r="J48" i="3"/>
  <c r="M48" i="3" l="1"/>
  <c r="H47" i="3"/>
  <c r="H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 Ahmed</author>
  </authors>
  <commentList>
    <comment ref="B39" authorId="0" shapeId="0" xr:uid="{BEA727AA-FF85-456E-BC93-3BB5F32C1F17}">
      <text>
        <r>
          <rPr>
            <b/>
            <sz val="9"/>
            <color indexed="81"/>
            <rFont val="Tahoma"/>
            <charset val="1"/>
          </rPr>
          <t>Noor Ahmed: paid half maintenance till occupency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<sst xmlns="http://schemas.openxmlformats.org/spreadsheetml/2006/main" count="3298" uniqueCount="406">
  <si>
    <t>Date</t>
  </si>
  <si>
    <t>Particulars</t>
  </si>
  <si>
    <t>Flat No.</t>
  </si>
  <si>
    <t>Owner</t>
  </si>
  <si>
    <t>Tenant</t>
  </si>
  <si>
    <t>Owner Name</t>
  </si>
  <si>
    <t>April</t>
  </si>
  <si>
    <t>January</t>
  </si>
  <si>
    <t>PAID</t>
  </si>
  <si>
    <t>DUE</t>
  </si>
  <si>
    <t xml:space="preserve">Monthly Maintenance Amount Per Flat -&gt; </t>
  </si>
  <si>
    <t>Noor Ahmed</t>
  </si>
  <si>
    <t>Rajnish Kumar</t>
  </si>
  <si>
    <t>Occupant</t>
  </si>
  <si>
    <t>Hari K.</t>
  </si>
  <si>
    <t>Madan Kumar</t>
  </si>
  <si>
    <t>Vijay Sekhar Reddy</t>
  </si>
  <si>
    <t>Aditya Chandra</t>
  </si>
  <si>
    <t>Prakash L</t>
  </si>
  <si>
    <t>Chandrasekhar</t>
  </si>
  <si>
    <t>Madhu Tamulapalli</t>
  </si>
  <si>
    <t>Suresh Babu C.V.</t>
  </si>
  <si>
    <t>Aravinda B.</t>
  </si>
  <si>
    <t>Remarks</t>
  </si>
  <si>
    <t>Transaction Type</t>
  </si>
  <si>
    <t>Cash In-Flow</t>
  </si>
  <si>
    <t>Closing Balance</t>
  </si>
  <si>
    <t>Month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</si>
  <si>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</si>
  <si>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</si>
  <si>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</si>
  <si>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</si>
  <si>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</si>
  <si>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</si>
  <si>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</si>
  <si>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</si>
  <si>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</si>
  <si>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</si>
  <si>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Cash Out-Flow </t>
  </si>
  <si>
    <t>Cash Flow - 2019</t>
  </si>
  <si>
    <t>Amount 
(Debit)</t>
  </si>
  <si>
    <t>Amount 
(Credit)</t>
  </si>
  <si>
    <t>Category</t>
  </si>
  <si>
    <t>Salaries</t>
  </si>
  <si>
    <t>AGOA Maintenance</t>
  </si>
  <si>
    <t>Plumbing</t>
  </si>
  <si>
    <t>Sub-Category</t>
  </si>
  <si>
    <t>BESCOM - Repair / Inspection</t>
  </si>
  <si>
    <t>BESCOM - Installation / Setup</t>
  </si>
  <si>
    <t>Expense (Cash-Out)</t>
  </si>
  <si>
    <t>Revenue (Cash-In)</t>
  </si>
  <si>
    <t>BESCOM - Electricity Charges</t>
  </si>
  <si>
    <t>BESCOM - Electricity Fund Deposit</t>
  </si>
  <si>
    <t>F101,F102</t>
  </si>
  <si>
    <t>F203,F204</t>
  </si>
  <si>
    <t>F303</t>
  </si>
  <si>
    <t>Security Salary paid</t>
  </si>
  <si>
    <t>Water Tankers</t>
  </si>
  <si>
    <t>Housekeeping Supplies</t>
  </si>
  <si>
    <t>Mr. Muscle ( Madan)</t>
  </si>
  <si>
    <t>F001,F002,F003,F004</t>
  </si>
  <si>
    <t>Diesel for Generator</t>
  </si>
  <si>
    <t>Suresh</t>
  </si>
  <si>
    <t>F103,F301</t>
  </si>
  <si>
    <t>Maintenance Collection for Oct-2019</t>
  </si>
  <si>
    <t>F202</t>
  </si>
  <si>
    <t>F201</t>
  </si>
  <si>
    <t>Maintenance Collection for Sep-2019 &amp; Oct-2019</t>
  </si>
  <si>
    <t>F302 (2 Months)</t>
  </si>
  <si>
    <t>F304 (2 Months)</t>
  </si>
  <si>
    <t>F404 (2 Months)</t>
  </si>
  <si>
    <t>Fund - Monthly Maintenance</t>
  </si>
  <si>
    <t>Borewell</t>
  </si>
  <si>
    <t>Lift</t>
  </si>
  <si>
    <t>Others</t>
  </si>
  <si>
    <t>Generator (Backup)</t>
  </si>
  <si>
    <t>Corpus</t>
  </si>
  <si>
    <t>Fund - Annual/Special</t>
  </si>
  <si>
    <t>Power Supply</t>
  </si>
  <si>
    <t>Water</t>
  </si>
  <si>
    <t>Power</t>
  </si>
  <si>
    <t>Water - Borewell</t>
  </si>
  <si>
    <t>Land &amp; Building</t>
  </si>
  <si>
    <t>Water - Supply</t>
  </si>
  <si>
    <t>Security</t>
  </si>
  <si>
    <t>Intercom</t>
  </si>
  <si>
    <t xml:space="preserve">Land &amp; Building </t>
  </si>
  <si>
    <t>BESCOM</t>
  </si>
  <si>
    <t>AGOA</t>
  </si>
  <si>
    <t>Fund</t>
  </si>
  <si>
    <t>SPEOA</t>
  </si>
  <si>
    <t>Solar Heater</t>
  </si>
  <si>
    <t>Electrical</t>
  </si>
  <si>
    <t>Painting</t>
  </si>
  <si>
    <t>Maintenance Collection for Nov-2019</t>
  </si>
  <si>
    <t>F103</t>
  </si>
  <si>
    <t>F001,F002,F003</t>
  </si>
  <si>
    <t>Cameras</t>
  </si>
  <si>
    <t>Security Guard</t>
  </si>
  <si>
    <t>AMC Renewal</t>
  </si>
  <si>
    <t>Miscellaneous</t>
  </si>
  <si>
    <t>Fuel Expenses</t>
  </si>
  <si>
    <t>Repairs, Spares &amp; Services</t>
  </si>
  <si>
    <t>Supplies &amp; Services</t>
  </si>
  <si>
    <t>Cleaning Services</t>
  </si>
  <si>
    <t>Sump / Storage Tanks</t>
  </si>
  <si>
    <t>Supply (Tankers)</t>
  </si>
  <si>
    <t>Garbage / Sewage</t>
  </si>
  <si>
    <t>House-keeping</t>
  </si>
  <si>
    <t>New Setup / Installation Charges</t>
  </si>
  <si>
    <t>Repair / Inspection Charges</t>
  </si>
  <si>
    <t>Land &amp; Building  : Electrical</t>
  </si>
  <si>
    <t>Land &amp; Building  : Plumbing</t>
  </si>
  <si>
    <t>Land &amp; Building  : Painting</t>
  </si>
  <si>
    <t>Land &amp; Building  : House-keeping</t>
  </si>
  <si>
    <t>Land &amp; Building  : Lift</t>
  </si>
  <si>
    <t>Land &amp; Building  : Garbage / Sewage</t>
  </si>
  <si>
    <t>Others : Miscellaneous</t>
  </si>
  <si>
    <t>Power : BESCOM</t>
  </si>
  <si>
    <t>Power : Generator (Backup)</t>
  </si>
  <si>
    <t>Security : Cameras</t>
  </si>
  <si>
    <t>Security : Security Guard</t>
  </si>
  <si>
    <t>Security : Intercom</t>
  </si>
  <si>
    <t>SPEOA : Corpus</t>
  </si>
  <si>
    <t>Water : Borewell</t>
  </si>
  <si>
    <t>Water : Supply (Tankers)</t>
  </si>
  <si>
    <t>Water : Solar Heater</t>
  </si>
  <si>
    <t>Water : Sump / Storage Tanks</t>
  </si>
  <si>
    <t>F401,F402,F403,F104   (Through Madan)</t>
  </si>
  <si>
    <t>Maintenance Collection for Sep-2019</t>
  </si>
  <si>
    <t>F203</t>
  </si>
  <si>
    <t>Maintenance Collection for Aug-2019</t>
  </si>
  <si>
    <t>F301</t>
  </si>
  <si>
    <t>F101,F103</t>
  </si>
  <si>
    <t>F202,F204</t>
  </si>
  <si>
    <t>F401,F403</t>
  </si>
  <si>
    <t>4 bulbs (Madan)</t>
  </si>
  <si>
    <t>Rajnish</t>
  </si>
  <si>
    <t>F301,F102</t>
  </si>
  <si>
    <t xml:space="preserve">Borewell Motor repair </t>
  </si>
  <si>
    <t>150*19</t>
  </si>
  <si>
    <t>Lizol (Madan)</t>
  </si>
  <si>
    <t>F104</t>
  </si>
  <si>
    <t>Electricity Bill  (Common) Paid for Sep-2019</t>
  </si>
  <si>
    <t>Electricity Bill  (Common) Paid for Oct-2019</t>
  </si>
  <si>
    <r>
      <t xml:space="preserve">Opening Balance 
</t>
    </r>
    <r>
      <rPr>
        <i/>
        <sz val="9"/>
        <color theme="1"/>
        <rFont val="Calibri"/>
        <family val="2"/>
        <scheme val="minor"/>
      </rPr>
      <t>(Bal Carried Forward)</t>
    </r>
  </si>
  <si>
    <t>(19*650) +(2*500)</t>
  </si>
  <si>
    <t>F102</t>
  </si>
  <si>
    <t>F201 (2Months)</t>
  </si>
  <si>
    <t>F002,F003,F004</t>
  </si>
  <si>
    <t>F103,F104</t>
  </si>
  <si>
    <t>F302 (2Months)</t>
  </si>
  <si>
    <t>432(on31/8) +360(on 11/8) settled - Madan</t>
  </si>
  <si>
    <t>F202,F203,F204,F303,F304,F401</t>
  </si>
  <si>
    <t>F101,F404</t>
  </si>
  <si>
    <t>F403</t>
  </si>
  <si>
    <t xml:space="preserve">Borewell Motor electrical repair &amp; parts </t>
  </si>
  <si>
    <t>Prakash (100+1250+200)</t>
  </si>
  <si>
    <t>Arvinda</t>
  </si>
  <si>
    <t>Supplies (Register Book, Seal, Letterhead) for Association</t>
  </si>
  <si>
    <t>Prakash (455+300+1900+150)</t>
  </si>
  <si>
    <t>Borewell Water level checking</t>
  </si>
  <si>
    <t>F001 (adj against diesel) rajnish</t>
  </si>
  <si>
    <t>PAN Card for Association</t>
  </si>
  <si>
    <t>F103,F203,F204,F303,F304,F404</t>
  </si>
  <si>
    <t>F301 (2 months)</t>
  </si>
  <si>
    <t>F402 (3 months)</t>
  </si>
  <si>
    <t>Distilled Water 5Ltr for Generator</t>
  </si>
  <si>
    <t>19*100</t>
  </si>
  <si>
    <t>16*650</t>
  </si>
  <si>
    <t xml:space="preserve">BESCOM ASD Payment </t>
  </si>
  <si>
    <t>Prakash</t>
  </si>
  <si>
    <t>F102,F403,F003,F004</t>
  </si>
  <si>
    <t>F103,F001,F002,F101</t>
  </si>
  <si>
    <t>F202,F203,F204</t>
  </si>
  <si>
    <t>F401,F104</t>
  </si>
  <si>
    <t>725+440</t>
  </si>
  <si>
    <t>F304,F404,F302</t>
  </si>
  <si>
    <t>Plumbing (Balcony Pipeline 02 series)</t>
  </si>
  <si>
    <t>Lift AMC Renewal</t>
  </si>
  <si>
    <t>Hari</t>
  </si>
  <si>
    <t>Asscociation Documents (Xerox Exps)</t>
  </si>
  <si>
    <t>F001,F102,F201</t>
  </si>
  <si>
    <t>350+90+1103 (Madan)</t>
  </si>
  <si>
    <t>Association Formation Expenses (Balance Amount Settled)</t>
  </si>
  <si>
    <t>F202, F203,F204</t>
  </si>
  <si>
    <t xml:space="preserve">Solar Water System Cleanup </t>
  </si>
  <si>
    <t>Madhu</t>
  </si>
  <si>
    <t>Generator AMC Renewal</t>
  </si>
  <si>
    <t>Amrutha ( Aravinda)</t>
  </si>
  <si>
    <t>Arrears Collected</t>
  </si>
  <si>
    <t>F302</t>
  </si>
  <si>
    <t>F304,F404</t>
  </si>
  <si>
    <t>F101</t>
  </si>
  <si>
    <t>Prakash (bill of 18/5 submitted on 12/6)</t>
  </si>
  <si>
    <t>F003,F102</t>
  </si>
  <si>
    <t>F001,F002,F004,F201</t>
  </si>
  <si>
    <t>F303 (2 months)</t>
  </si>
  <si>
    <t>F003</t>
  </si>
  <si>
    <t>Madan</t>
  </si>
  <si>
    <t>F402 (2 months)</t>
  </si>
  <si>
    <t>F004,F101,F201,F203,F204</t>
  </si>
  <si>
    <t>F002,F301</t>
  </si>
  <si>
    <t>F202,F104</t>
  </si>
  <si>
    <t>500*10+650*23</t>
  </si>
  <si>
    <t>504+319 (Lyzol, Brooms) 2 bills 17/3 &amp; 20/4</t>
  </si>
  <si>
    <t>Lift Carpet Purchase</t>
  </si>
  <si>
    <t>Prakash (bill submitted in april)</t>
  </si>
  <si>
    <t>Association Formation Expenses (Advance Paid)</t>
  </si>
  <si>
    <t>Electrician Charges for Motor Change/USB Backup etc.</t>
  </si>
  <si>
    <t>Salt for WaterPurifier</t>
  </si>
  <si>
    <t>F101,F202,F203</t>
  </si>
  <si>
    <t>18*650+1*500</t>
  </si>
  <si>
    <t>F304</t>
  </si>
  <si>
    <t>F404</t>
  </si>
  <si>
    <t>LED bulbs 4Nos.</t>
  </si>
  <si>
    <t>F102,F202,F203,F204,F303,F304,F403</t>
  </si>
  <si>
    <t>F401,F104,F201</t>
  </si>
  <si>
    <t>6*500</t>
  </si>
  <si>
    <t>Water Sump Cleaning</t>
  </si>
  <si>
    <t>Sump Connecting together - hole</t>
  </si>
  <si>
    <t>Meeting - Snacks</t>
  </si>
  <si>
    <t>Oil Servicing for Generator</t>
  </si>
  <si>
    <t>hari</t>
  </si>
  <si>
    <t>F002</t>
  </si>
  <si>
    <t>F402</t>
  </si>
  <si>
    <t>Hari:20K + Noor:80K</t>
  </si>
  <si>
    <t>Account Balance</t>
  </si>
  <si>
    <t>Hari:5K + Noor:45K</t>
  </si>
  <si>
    <t>Meterboard Labeling Stickers</t>
  </si>
  <si>
    <t>AGOA : Maintenance</t>
  </si>
  <si>
    <t>Land &amp; Building : Electrical</t>
  </si>
  <si>
    <t>Land &amp; Building : Garbage / Sewage</t>
  </si>
  <si>
    <t>Land &amp; Building : House-keeping</t>
  </si>
  <si>
    <t>Land &amp; Building : Lift</t>
  </si>
  <si>
    <t>Land &amp; Building : Painting</t>
  </si>
  <si>
    <t>Land &amp; Building : Plumbing</t>
  </si>
  <si>
    <t>Monthly Expense</t>
  </si>
  <si>
    <t>SPEOA : Association</t>
  </si>
  <si>
    <t>Documentation &amp; Processing Charges</t>
  </si>
  <si>
    <t>F001</t>
  </si>
  <si>
    <t>F004</t>
  </si>
  <si>
    <t>F204</t>
  </si>
  <si>
    <t>F401</t>
  </si>
  <si>
    <t>Generator Pipe Painting</t>
  </si>
  <si>
    <t>250+360 (broomsticks+ 3 led bulbs) Madan</t>
  </si>
  <si>
    <t>34*650</t>
  </si>
  <si>
    <t>F201 (Suresh adj towards diesel filled)</t>
  </si>
  <si>
    <t>F301 (2 months) adjusted towards expense in advance</t>
  </si>
  <si>
    <t>JayShekar Babu</t>
  </si>
  <si>
    <t>Madhusudhan Rao</t>
  </si>
  <si>
    <t>Pratap Reddy</t>
  </si>
  <si>
    <t>Maintenance Collection for Dec-2019</t>
  </si>
  <si>
    <t>Row Labels</t>
  </si>
  <si>
    <t>(blank)</t>
  </si>
  <si>
    <t>Grand Total</t>
  </si>
  <si>
    <t>2019</t>
  </si>
  <si>
    <t>2020</t>
  </si>
  <si>
    <t>&lt;01-01-2019</t>
  </si>
  <si>
    <t>(All)</t>
  </si>
  <si>
    <t>Sum of Amount 
(Debit)</t>
  </si>
  <si>
    <t>F001,F003,F004</t>
  </si>
  <si>
    <t xml:space="preserve">Total - PAID </t>
  </si>
  <si>
    <t xml:space="preserve">Total - DUE </t>
  </si>
  <si>
    <t xml:space="preserve">Monthly Total Amount </t>
  </si>
  <si>
    <t>Cumulative Total  -&gt;</t>
  </si>
  <si>
    <t>Average Monthly Totals</t>
  </si>
  <si>
    <t>Cash Flow - 2020</t>
  </si>
  <si>
    <t>Year</t>
  </si>
  <si>
    <t>(16*650)+(3*500)</t>
  </si>
  <si>
    <t>Paid through Prakash</t>
  </si>
  <si>
    <t>Paid through online by Noor</t>
  </si>
  <si>
    <t>Electricity Bill  (Common) Paid for Nov-2019</t>
  </si>
  <si>
    <t>Hari:20K + Noor:45K</t>
  </si>
  <si>
    <t>Notes</t>
  </si>
  <si>
    <t>Fund - Transfer to Maintenance Acc.</t>
  </si>
  <si>
    <t>Fund - Annual/Special Collection</t>
  </si>
  <si>
    <t>Fund - Maintenance Collection</t>
  </si>
  <si>
    <t>Hari:5K + Noor:47.6K</t>
  </si>
  <si>
    <t>transfered to maintenance account</t>
  </si>
  <si>
    <t>Cash Flow - 2018</t>
  </si>
  <si>
    <t>Corpus Fund Collection Account - 2018</t>
  </si>
  <si>
    <t>2*500</t>
  </si>
  <si>
    <t>suresh</t>
  </si>
  <si>
    <t>rajnish</t>
  </si>
  <si>
    <t>Fund Transfer: To Maintenance Corpus</t>
  </si>
  <si>
    <t>Fund Transfer: To Annual/Special Corpus</t>
  </si>
  <si>
    <t>Fund Received: From Maintenance Corpus</t>
  </si>
  <si>
    <t>Fund Received: From Annual/Special Corpus</t>
  </si>
  <si>
    <t>Annual/Special Corpus Fund Account - 2019</t>
  </si>
  <si>
    <t>Annual/Special Corpus Fund Account - 2020</t>
  </si>
  <si>
    <t>F302,F304,F404</t>
  </si>
  <si>
    <t>F102,F202,F203,F204</t>
  </si>
  <si>
    <t>Internal fund transfer (Maintenance to Spl Corpus) (previously collected in maintenance fund is now seperated to spl corpus fund)</t>
  </si>
  <si>
    <t>Additonal Corpus /Spl fund</t>
  </si>
  <si>
    <t>F402 *2mths</t>
  </si>
  <si>
    <t>Madan (Lizol -1)</t>
  </si>
  <si>
    <t>Moved to Maintenance A/c to cover deficit</t>
  </si>
  <si>
    <t>Ganesha Fund balance 2600 parked with Noor</t>
  </si>
  <si>
    <t>Occupency From</t>
  </si>
  <si>
    <t>F401, F403</t>
  </si>
  <si>
    <t>Housekeeping supplies</t>
  </si>
  <si>
    <t>Chandra Aditya  (Mobsticks, bulbs-2nos.)</t>
  </si>
  <si>
    <t>In-Hand (Balance)</t>
  </si>
  <si>
    <t>Actual (Balance)</t>
  </si>
  <si>
    <t>Maintenance Collection for Nov-2018</t>
  </si>
  <si>
    <t>Transfered from Maintenance A/c to Annual Corpus A/c</t>
  </si>
  <si>
    <t>Transfered from Annual Corpus Fund to Maintenance A/c</t>
  </si>
  <si>
    <t>Internal fund transfer (Spl to Maintenance a/c)</t>
  </si>
  <si>
    <t>Year sheet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</si>
  <si>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</si>
  <si>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</si>
  <si>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</si>
  <si>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</si>
  <si>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</si>
  <si>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</si>
  <si>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</si>
  <si>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</si>
  <si>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</si>
  <si>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</si>
  <si>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</si>
  <si>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F101, F303</t>
  </si>
  <si>
    <t>F001, F003, F004, F102</t>
  </si>
  <si>
    <t>F104, F201, F202, F203, F204, F302, F401, F403, F404</t>
  </si>
  <si>
    <t>Maintenance Collection for Jan-2019</t>
  </si>
  <si>
    <t>Electricity Bill Payment for Jan-2019</t>
  </si>
  <si>
    <t>Maintenance Collection for Jan-2019 &amp; Feb-2019</t>
  </si>
  <si>
    <t>Maintenance Collection for Feb-2019</t>
  </si>
  <si>
    <t>Maintenance Collection for  Feb-2019</t>
  </si>
  <si>
    <t>Electricity Bill Payment for Feb-2019</t>
  </si>
  <si>
    <t>Maintenance Collection for  Mar-2019</t>
  </si>
  <si>
    <t>Maintenance Collection for Mar-2019</t>
  </si>
  <si>
    <t>Electricity Bill Payment for Mar-2019</t>
  </si>
  <si>
    <t>Maintenance Collection for Apr-2019</t>
  </si>
  <si>
    <t>Maintenance Collection for Mar-2019 &amp; Apr-2019</t>
  </si>
  <si>
    <t>Electricity Bill Payment for Apr-2019</t>
  </si>
  <si>
    <t>Maintenance Collection for May-2019</t>
  </si>
  <si>
    <t>Electricity Bill Payment for May-2019</t>
  </si>
  <si>
    <t>Maintenance Collection for Jun-2019</t>
  </si>
  <si>
    <t>Electricity Bill Payment for Jun-2019</t>
  </si>
  <si>
    <t>Maintenance Collection for Jul-2019</t>
  </si>
  <si>
    <t>Maintenance Collection for Jun-2019 &amp; Jul-2019</t>
  </si>
  <si>
    <t>Maintenance Collection for May-2019, Jun-2019 &amp; Jul-2019</t>
  </si>
  <si>
    <t>Electricity Bill Payment for Jul-2019</t>
  </si>
  <si>
    <t>Electricity Bill (Common) paid for Aug-2019</t>
  </si>
  <si>
    <t xml:space="preserve">Maintenance Collection for Jul-2019 &amp; Aug-2019 </t>
  </si>
  <si>
    <t>Electricity Bill  (Common) Paid for Dec-2019</t>
  </si>
  <si>
    <t>Maintenance Collection for Nov-2019 &amp; Dec-2019</t>
  </si>
  <si>
    <t>Maintenance Collection for Jan-2020</t>
  </si>
  <si>
    <t>Electricity Bill  (Common) Paid for Dec-2018</t>
  </si>
  <si>
    <t>Maintenance Collection for Dec-2018</t>
  </si>
  <si>
    <t>Paid by Noor</t>
  </si>
  <si>
    <t>Security Salary paid for Dec-2018</t>
  </si>
  <si>
    <t>Harish</t>
  </si>
  <si>
    <t>Security Salary paid for Apr-2019</t>
  </si>
  <si>
    <t>Security Salary paid for Mar-2019</t>
  </si>
  <si>
    <t>Security Salary paid for Feb-2019</t>
  </si>
  <si>
    <t>Security Salary paid for Jan-2019</t>
  </si>
  <si>
    <t>Security Salary paid for May-2019</t>
  </si>
  <si>
    <t>Security Salary paid for Jun-2019</t>
  </si>
  <si>
    <t>Security Salary paid for Jul-2019</t>
  </si>
  <si>
    <t>Security Salary paid for Aug-2019</t>
  </si>
  <si>
    <t>Security Salary paid for Sep-2019</t>
  </si>
  <si>
    <t>Security Salary paid for Oct-2019</t>
  </si>
  <si>
    <t>Security Salary paid for Nov-2019</t>
  </si>
  <si>
    <t>Security Salary paid for Dec-2019</t>
  </si>
  <si>
    <t>AGOA Maintenance paid</t>
  </si>
  <si>
    <t>MCB Fixing Electrical Expense</t>
  </si>
  <si>
    <t>Electrician charges for Motor switch replacement</t>
  </si>
  <si>
    <t>Diesel bill paid by Prakash</t>
  </si>
  <si>
    <t>F401, F403 (Paid by Madan to Mrs. Noor)</t>
  </si>
  <si>
    <t>F101 (Paid by Himaja to Mrs. Noor)</t>
  </si>
  <si>
    <t>150*19 (paid by Noor to AGOA)</t>
  </si>
  <si>
    <t>F102 (Adjusted towards AGOA maintenance)</t>
  </si>
  <si>
    <t>Maintenance collection entries validation for each flat  (In Data Sheets)</t>
  </si>
  <si>
    <t>F002 (Paid through Security to Noor)</t>
  </si>
  <si>
    <t>Maintenance Collection for Aug-2019 and Sep-2019</t>
  </si>
  <si>
    <t>F402 (2 months Arrears)</t>
  </si>
  <si>
    <t>F102,F201,F303,F204</t>
  </si>
  <si>
    <t>F302 (2months), F402(2 months)</t>
  </si>
  <si>
    <t>Water Tankers for Jan-2020</t>
  </si>
  <si>
    <t>Electricity Bill  (Common)  for Jan-2020</t>
  </si>
  <si>
    <t>Security Salary paid for Jan-2020</t>
  </si>
  <si>
    <t>F003, F004  (Paid through Rajnish)</t>
  </si>
  <si>
    <t>Monthly Paid Count</t>
  </si>
  <si>
    <t>Monthly Dues Count</t>
  </si>
  <si>
    <t xml:space="preserve"> </t>
  </si>
  <si>
    <t>22T * 650/-</t>
  </si>
  <si>
    <t>F104,F301 (Paid through Security)</t>
  </si>
  <si>
    <t>F402 (Paid through Security to Noor)</t>
  </si>
  <si>
    <t>F104 (Paid through Security to Noor)</t>
  </si>
  <si>
    <t>Maintenance Collection for Feb-2020</t>
  </si>
  <si>
    <t>9wled bulb 1 -( by Aditya)</t>
  </si>
  <si>
    <t>mopz floor cleanerlime 1 pet ( by Aditya)</t>
  </si>
  <si>
    <t>F102 (Paid directly to Noor)</t>
  </si>
  <si>
    <t>100*100</t>
  </si>
  <si>
    <t>50*100</t>
  </si>
  <si>
    <t>200*10</t>
  </si>
  <si>
    <t>Denomination</t>
  </si>
  <si>
    <t>(2000*18) + (500 *28)</t>
  </si>
  <si>
    <t>(500*38) + (200*5)</t>
  </si>
  <si>
    <t>(100*2) + (50*1 )+ (10*1)</t>
  </si>
  <si>
    <t>F302 (Paid by ChandraSekhar to Noor)</t>
  </si>
  <si>
    <t>F001 (Paid by Rajnish directly to Noor)</t>
  </si>
  <si>
    <t>F103 (Paid by Aravind directly to Noor)</t>
  </si>
  <si>
    <t>F304 (Paid by Aditya directly to Noor with 260 expense deducted)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</si>
</sst>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i/>
      <sz val="10"/>
      <name val="Century Gothic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entury Gothic"/>
      <family val="2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auto="1"/>
      </left>
      <right/>
      <top/>
      <bottom/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/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2" borderId="9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" fontId="2" fillId="8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" fontId="3" fillId="9" borderId="10" xfId="0" applyNumberFormat="1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left" vertical="center" wrapText="1"/>
    </xf>
    <xf numFmtId="164" fontId="3" fillId="9" borderId="11" xfId="0" applyNumberFormat="1" applyFont="1" applyFill="1" applyBorder="1" applyAlignment="1">
      <alignment horizontal="center" vertical="center" wrapText="1"/>
    </xf>
    <xf numFmtId="16" fontId="3" fillId="9" borderId="12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left" vertical="center" wrapText="1"/>
    </xf>
    <xf numFmtId="164" fontId="3" fillId="9" borderId="13" xfId="0" applyNumberFormat="1" applyFont="1" applyFill="1" applyBorder="1" applyAlignment="1">
      <alignment horizontal="center" vertical="center" wrapText="1"/>
    </xf>
    <xf numFmtId="3" fontId="3" fillId="9" borderId="14" xfId="0" applyNumberFormat="1" applyFont="1" applyFill="1" applyBorder="1" applyAlignment="1">
      <alignment horizontal="left" vertical="center" wrapText="1"/>
    </xf>
    <xf numFmtId="0" fontId="3" fillId="9" borderId="14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6" fontId="0" fillId="9" borderId="12" xfId="0" applyNumberFormat="1" applyFill="1" applyBorder="1" applyAlignment="1">
      <alignment horizontal="center" vertical="center" wrapText="1"/>
    </xf>
    <xf numFmtId="16" fontId="3" fillId="9" borderId="15" xfId="0" applyNumberFormat="1" applyFont="1" applyFill="1" applyBorder="1" applyAlignment="1">
      <alignment horizontal="center" vertical="center" wrapText="1"/>
    </xf>
    <xf numFmtId="164" fontId="0" fillId="9" borderId="13" xfId="0" applyNumberFormat="1" applyFill="1" applyBorder="1" applyAlignment="1">
      <alignment horizontal="center" vertical="center" wrapText="1"/>
    </xf>
    <xf numFmtId="164" fontId="3" fillId="9" borderId="16" xfId="0" applyNumberFormat="1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left" vertical="center" wrapText="1"/>
    </xf>
    <xf numFmtId="0" fontId="3" fillId="9" borderId="17" xfId="0" applyFont="1" applyFill="1" applyBorder="1" applyAlignment="1">
      <alignment horizontal="left" vertical="center" wrapText="1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11" fillId="4" borderId="0" xfId="0" applyNumberFormat="1" applyFont="1" applyFill="1" applyBorder="1" applyAlignment="1">
      <alignment horizontal="center" vertical="center"/>
    </xf>
    <xf numFmtId="164" fontId="11" fillId="4" borderId="7" xfId="0" applyNumberFormat="1" applyFont="1" applyFill="1" applyBorder="1" applyAlignment="1">
      <alignment horizontal="center" vertical="center"/>
    </xf>
    <xf numFmtId="17" fontId="12" fillId="3" borderId="8" xfId="0" applyNumberFormat="1" applyFont="1" applyFill="1" applyBorder="1" applyAlignment="1">
      <alignment horizontal="center" vertical="center" wrapText="1"/>
    </xf>
    <xf numFmtId="17" fontId="12" fillId="3" borderId="19" xfId="0" applyNumberFormat="1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2" borderId="19" xfId="0" applyNumberFormat="1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 vertical="center" wrapText="1"/>
    </xf>
    <xf numFmtId="164" fontId="12" fillId="2" borderId="19" xfId="0" applyNumberFormat="1" applyFont="1" applyFill="1" applyBorder="1" applyAlignment="1">
      <alignment horizontal="center" vertical="center" wrapText="1"/>
    </xf>
    <xf numFmtId="164" fontId="14" fillId="2" borderId="20" xfId="0" applyNumberFormat="1" applyFont="1" applyFill="1" applyBorder="1"/>
    <xf numFmtId="164" fontId="14" fillId="2" borderId="21" xfId="0" applyNumberFormat="1" applyFont="1" applyFill="1" applyBorder="1"/>
    <xf numFmtId="0" fontId="13" fillId="0" borderId="0" xfId="0" applyFont="1"/>
    <xf numFmtId="0" fontId="12" fillId="3" borderId="18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/>
    </xf>
    <xf numFmtId="16" fontId="15" fillId="5" borderId="8" xfId="0" applyNumberFormat="1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16" fontId="15" fillId="10" borderId="8" xfId="0" applyNumberFormat="1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16" fontId="15" fillId="5" borderId="29" xfId="0" applyNumberFormat="1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164" fontId="12" fillId="2" borderId="34" xfId="0" applyNumberFormat="1" applyFont="1" applyFill="1" applyBorder="1" applyAlignment="1">
      <alignment horizontal="center"/>
    </xf>
    <xf numFmtId="164" fontId="12" fillId="2" borderId="35" xfId="0" applyNumberFormat="1" applyFont="1" applyFill="1" applyBorder="1" applyAlignment="1">
      <alignment horizontal="center"/>
    </xf>
    <xf numFmtId="164" fontId="12" fillId="2" borderId="33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 vertical="center" wrapText="1"/>
    </xf>
    <xf numFmtId="164" fontId="14" fillId="2" borderId="27" xfId="0" applyNumberFormat="1" applyFont="1" applyFill="1" applyBorder="1"/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 wrapText="1"/>
    </xf>
    <xf numFmtId="49" fontId="2" fillId="8" borderId="0" xfId="0" applyNumberFormat="1" applyFont="1" applyFill="1" applyAlignment="1">
      <alignment horizontal="center" vertical="center"/>
    </xf>
    <xf numFmtId="0" fontId="2" fillId="8" borderId="0" xfId="0" applyNumberFormat="1" applyFont="1" applyFill="1" applyAlignment="1">
      <alignment horizontal="center" vertical="center"/>
    </xf>
    <xf numFmtId="0" fontId="3" fillId="9" borderId="15" xfId="0" applyFont="1" applyFill="1" applyBorder="1" applyAlignment="1">
      <alignment horizontal="center" vertical="center" wrapText="1"/>
    </xf>
    <xf numFmtId="164" fontId="3" fillId="10" borderId="13" xfId="0" applyNumberFormat="1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64" fontId="12" fillId="2" borderId="36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12" borderId="3" xfId="0" applyFont="1" applyFill="1" applyBorder="1" applyAlignment="1">
      <alignment horizontal="right"/>
    </xf>
    <xf numFmtId="0" fontId="2" fillId="12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/>
    </xf>
    <xf numFmtId="0" fontId="2" fillId="12" borderId="39" xfId="0" applyFont="1" applyFill="1" applyBorder="1" applyAlignment="1">
      <alignment horizontal="right"/>
    </xf>
    <xf numFmtId="0" fontId="2" fillId="12" borderId="40" xfId="0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 vertical="center" wrapText="1"/>
    </xf>
    <xf numFmtId="0" fontId="2" fillId="12" borderId="4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right"/>
    </xf>
    <xf numFmtId="0" fontId="2" fillId="13" borderId="4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/>
    </xf>
    <xf numFmtId="0" fontId="2" fillId="13" borderId="39" xfId="0" applyFont="1" applyFill="1" applyBorder="1" applyAlignment="1">
      <alignment horizontal="right"/>
    </xf>
    <xf numFmtId="0" fontId="2" fillId="13" borderId="40" xfId="0" applyFont="1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/>
    <xf numFmtId="0" fontId="3" fillId="0" borderId="17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right" vertical="center" wrapText="1"/>
    </xf>
    <xf numFmtId="0" fontId="14" fillId="2" borderId="23" xfId="0" applyFont="1" applyFill="1" applyBorder="1" applyAlignment="1">
      <alignment horizontal="right" vertical="center" wrapText="1"/>
    </xf>
    <xf numFmtId="0" fontId="14" fillId="2" borderId="37" xfId="0" applyFont="1" applyFill="1" applyBorder="1" applyAlignment="1">
      <alignment horizontal="right" vertical="center" wrapText="1"/>
    </xf>
    <xf numFmtId="0" fontId="14" fillId="2" borderId="25" xfId="0" applyFont="1" applyFill="1" applyBorder="1" applyAlignment="1">
      <alignment horizontal="right"/>
    </xf>
    <xf numFmtId="0" fontId="14" fillId="2" borderId="26" xfId="0" applyFont="1" applyFill="1" applyBorder="1" applyAlignment="1">
      <alignment horizontal="right"/>
    </xf>
    <xf numFmtId="0" fontId="14" fillId="2" borderId="38" xfId="0" applyFont="1" applyFill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0" fontId="14" fillId="2" borderId="31" xfId="0" applyFont="1" applyFill="1" applyBorder="1" applyAlignment="1">
      <alignment horizontal="right"/>
    </xf>
    <xf numFmtId="0" fontId="14" fillId="2" borderId="32" xfId="0" applyFont="1" applyFill="1" applyBorder="1" applyAlignment="1">
      <alignment horizontal="right"/>
    </xf>
    <xf numFmtId="0" fontId="14" fillId="2" borderId="36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right"/>
    </xf>
    <xf numFmtId="0" fontId="14" fillId="2" borderId="23" xfId="0" applyFont="1" applyFill="1" applyBorder="1" applyAlignment="1">
      <alignment horizontal="right"/>
    </xf>
    <xf numFmtId="0" fontId="14" fillId="2" borderId="37" xfId="0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</cellXfs>
  <cellStyles count="1">
    <cellStyle name="Normal" xfId="0" builtinId="0"/>
  </cellStyles>
  <dxfs count="8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[2019-Accounts-Local.xlsx]Graphs!PivotTable1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Graphs!$A$4:$A$32</c:f>
              <c:multiLvlStrCache>
                <c:ptCount val="15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&lt;01-01-2019</c:v>
                  </c:pt>
                </c:lvl>
                <c:lvl>
                  <c:pt idx="0">
                    <c:v>AMC Renewal</c:v>
                  </c:pt>
                  <c:pt idx="1">
                    <c:v>BESCOM - Electricity Charges</c:v>
                  </c:pt>
                  <c:pt idx="2">
                    <c:v>BESCOM - Electricity Fund Deposit</c:v>
                  </c:pt>
                  <c:pt idx="3">
                    <c:v>Cleaning Services</c:v>
                  </c:pt>
                  <c:pt idx="4">
                    <c:v>Documentation &amp; Processing Charges</c:v>
                  </c:pt>
                  <c:pt idx="5">
                    <c:v>Fuel Expenses</c:v>
                  </c:pt>
                  <c:pt idx="7">
                    <c:v>Fund - Annual/Special</c:v>
                  </c:pt>
                  <c:pt idx="8">
                    <c:v>Fund - Monthly Maintenance</c:v>
                  </c:pt>
                  <c:pt idx="10">
                    <c:v>Monthly Expense</c:v>
                  </c:pt>
                  <c:pt idx="11">
                    <c:v>Repairs, Spares &amp; Services</c:v>
                  </c:pt>
                  <c:pt idx="12">
                    <c:v>Salaries</c:v>
                  </c:pt>
                  <c:pt idx="13">
                    <c:v>Supplies &amp; Services</c:v>
                  </c:pt>
                  <c:pt idx="14">
                    <c:v>(blank)</c:v>
                  </c:pt>
                </c:lvl>
              </c:multiLvlStrCache>
            </c:multiLvlStrRef>
          </c:cat>
          <c:val>
            <c:numRef>
              <c:f>Graphs!$B$4:$B$32</c:f>
              <c:numCache>
                <c:formatCode>General</c:formatCode>
                <c:ptCount val="15"/>
                <c:pt idx="0">
                  <c:v>34810</c:v>
                </c:pt>
                <c:pt idx="1">
                  <c:v>130033</c:v>
                </c:pt>
                <c:pt idx="2">
                  <c:v>19840</c:v>
                </c:pt>
                <c:pt idx="3">
                  <c:v>1600</c:v>
                </c:pt>
                <c:pt idx="4">
                  <c:v>14350</c:v>
                </c:pt>
                <c:pt idx="5">
                  <c:v>65240</c:v>
                </c:pt>
                <c:pt idx="6">
                  <c:v>2500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23750</c:v>
                </c:pt>
                <c:pt idx="11">
                  <c:v>17330</c:v>
                </c:pt>
                <c:pt idx="12">
                  <c:v>120000</c:v>
                </c:pt>
                <c:pt idx="13">
                  <c:v>182020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EAC-84CA-FA57B82A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92560"/>
        <c:axId val="454825968"/>
      </c:barChart>
      <c:catAx>
        <c:axId val="4623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25968"/>
        <c:crosses val="autoZero"/>
        <c:auto val="1"/>
        <c:lblAlgn val="ctr"/>
        <c:lblOffset val="100"/>
        <c:noMultiLvlLbl val="0"/>
      </c:catAx>
      <c:valAx>
        <c:axId val="454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72647-A0B5-4A87-BDBF-7D7A0AC61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or Ahmed" refreshedDate="43835.97854236111" createdVersion="6" refreshedVersion="6" minRefreshableVersion="3" recordCount="300" xr:uid="{E2F00758-3171-4D6D-A447-BE4683F6DCDC}">
  <cacheSource type="worksheet">
    <worksheetSource ref="A1:G1048576" sheet="2019-CashLedger"/>
  </cacheSource>
  <cacheFields count="9">
    <cacheField name="Transaction Type" numFmtId="0">
      <sharedItems containsBlank="1"/>
    </cacheField>
    <cacheField name="Category" numFmtId="0">
      <sharedItems containsBlank="1" count="16">
        <s v="Land &amp; Building  : Electrical"/>
        <s v="SPEOA : Corpus"/>
        <s v="Water : Supply (Tankers)"/>
        <s v="Security : Security Guard"/>
        <s v="AGOA : Maintenance"/>
        <s v="Power : Generator (Backup)"/>
        <s v="Land &amp; Building  : House-keeping"/>
        <s v="Water : Sump / Storage Tanks"/>
        <s v="Others : Miscellaneous"/>
        <s v="Power : BESCOM"/>
        <s v="SPEOA : Association"/>
        <s v="Land &amp; Building  : Lift"/>
        <s v="Water : Solar Heater"/>
        <s v="Land &amp; Building  : Plumbing"/>
        <s v="Water : Borewell"/>
        <m/>
      </sharedItems>
    </cacheField>
    <cacheField name="Sub-Category" numFmtId="0">
      <sharedItems containsBlank="1" count="13">
        <s v="Supplies &amp; Services"/>
        <s v="Fund - Annual/Special"/>
        <s v="Fund - Monthly Maintenance"/>
        <s v="Salaries"/>
        <s v="Monthly Expense"/>
        <s v="Fuel Expenses"/>
        <s v="Repairs, Spares &amp; Services"/>
        <s v="BESCOM - Electricity Charges"/>
        <s v="Documentation &amp; Processing Charges"/>
        <s v="Cleaning Services"/>
        <s v="AMC Renewal"/>
        <s v="BESCOM - Electricity Fund Deposit"/>
        <m/>
      </sharedItems>
    </cacheField>
    <cacheField name="Date" numFmtId="0">
      <sharedItems containsNonDate="0" containsDate="1" containsString="0" containsBlank="1" minDate="2019-01-01T00:00:00" maxDate="2020-12-22T00:00:00" count="131">
        <d v="2019-01-01T00:00:00"/>
        <d v="2019-01-03T00:00:00"/>
        <d v="2019-01-05T00:00:00"/>
        <d v="2019-01-06T00:00:00"/>
        <d v="2019-01-08T00:00:00"/>
        <d v="2019-01-19T00:00:00"/>
        <d v="2019-01-20T00:00:00"/>
        <d v="2019-01-21T00:00:00"/>
        <d v="2019-01-26T00:00:00"/>
        <d v="2019-02-02T00:00:00"/>
        <d v="2019-02-03T00:00:00"/>
        <d v="2019-02-07T00:00:00"/>
        <d v="2019-02-08T00:00:00"/>
        <d v="2019-02-10T00:00:00"/>
        <d v="2019-02-16T00:00:00"/>
        <d v="2019-02-17T00:00:00"/>
        <d v="2019-02-22T00:00:00"/>
        <d v="2019-03-02T00:00:00"/>
        <d v="2019-03-03T00:00:00"/>
        <d v="2019-03-04T00:00:00"/>
        <d v="2019-03-05T00:00:00"/>
        <d v="2019-03-12T00:00:00"/>
        <d v="2019-03-15T00:00:00"/>
        <d v="2019-03-16T00:00:00"/>
        <d v="2019-03-17T00:00:00"/>
        <d v="2019-03-22T00:00:00"/>
        <d v="2019-03-23T00:00:00"/>
        <d v="2019-03-24T00:00:00"/>
        <d v="2019-03-30T00:00:00"/>
        <d v="2019-04-04T00:00:00"/>
        <d v="2019-04-05T00:00:00"/>
        <d v="2019-04-06T00:00:00"/>
        <d v="2019-04-09T00:00:00"/>
        <d v="2019-04-10T00:00:00"/>
        <d v="2019-04-13T00:00:00"/>
        <d v="2019-04-16T00:00:00"/>
        <d v="2019-04-18T00:00:00"/>
        <d v="2019-04-20T00:00:00"/>
        <d v="2019-04-26T00:00:00"/>
        <d v="2019-05-04T00:00:00"/>
        <d v="2019-05-05T00:00:00"/>
        <d v="2019-05-06T00:00:00"/>
        <d v="2019-05-07T00:00:00"/>
        <d v="2019-05-09T00:00:00"/>
        <d v="2019-05-12T00:00:00"/>
        <d v="2019-05-14T00:00:00"/>
        <d v="2019-05-20T00:00:00"/>
        <d v="2019-05-22T00:00:00"/>
        <d v="2019-05-23T00:00:00"/>
        <d v="2019-05-27T00:00:00"/>
        <d v="2019-05-31T00:00:00"/>
        <d v="2019-06-03T00:00:00"/>
        <d v="2019-06-06T00:00:00"/>
        <d v="2019-06-10T00:00:00"/>
        <d v="2019-06-11T00:00:00"/>
        <d v="2019-06-12T00:00:00"/>
        <d v="2019-06-13T00:00:00"/>
        <d v="2019-06-16T00:00:00"/>
        <d v="2019-06-17T00:00:00"/>
        <d v="2019-06-21T00:00:00"/>
        <d v="2019-07-02T00:00:00"/>
        <d v="2019-07-05T00:00:00"/>
        <d v="2019-07-06T00:00:00"/>
        <d v="2019-07-07T00:00:00"/>
        <d v="2019-07-09T00:00:00"/>
        <d v="2019-07-10T00:00:00"/>
        <d v="2019-07-11T00:00:00"/>
        <d v="2019-07-14T00:00:00"/>
        <d v="2019-07-17T00:00:00"/>
        <d v="2019-07-20T00:00:00"/>
        <d v="2019-07-31T00:00:00"/>
        <d v="2019-08-02T00:00:00"/>
        <d v="2019-08-04T00:00:00"/>
        <d v="2019-08-05T00:00:00"/>
        <d v="2019-08-06T00:00:00"/>
        <d v="2019-08-07T00:00:00"/>
        <d v="2019-08-10T00:00:00"/>
        <d v="2019-08-16T00:00:00"/>
        <d v="2019-08-20T00:00:00"/>
        <d v="2019-08-23T00:00:00"/>
        <d v="2019-09-01T00:00:00"/>
        <d v="2019-09-07T00:00:00"/>
        <d v="2019-09-08T00:00:00"/>
        <d v="2019-09-14T00:00:00"/>
        <d v="2019-09-15T00:00:00"/>
        <d v="2019-09-16T00:00:00"/>
        <d v="2019-09-19T00:00:00"/>
        <d v="2019-09-20T00:00:00"/>
        <d v="2019-09-25T00:00:00"/>
        <d v="2019-09-26T00:00:00"/>
        <d v="2019-09-29T00:00:00"/>
        <d v="2019-10-01T00:00:00"/>
        <d v="2019-10-02T00:00:00"/>
        <d v="2019-10-06T00:00:00"/>
        <d v="2019-10-07T00:00:00"/>
        <d v="2019-10-08T00:00:00"/>
        <d v="2019-10-09T00:00:00"/>
        <d v="2019-10-10T00:00:00"/>
        <d v="2019-10-12T00:00:00"/>
        <d v="2019-10-13T00:00:00"/>
        <d v="2019-10-14T00:00:00"/>
        <d v="2019-10-15T00:00:00"/>
        <d v="2019-10-16T00:00:00"/>
        <d v="2019-10-20T00:00:00"/>
        <d v="2019-10-2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5T00:00:00"/>
        <d v="2019-11-17T00:00:00"/>
        <d v="2019-11-20T00:00:00"/>
        <d v="2019-11-25T00:00:00"/>
        <d v="2019-11-28T00:00:00"/>
        <d v="2019-12-01T00:00:00"/>
        <d v="2019-12-04T00:00:00"/>
        <d v="2019-12-05T00:00:00"/>
        <d v="2019-12-07T00:00:00"/>
        <d v="2019-12-08T00:00:00"/>
        <d v="2019-12-09T00:00:00"/>
        <d v="2019-12-10T00:00:00"/>
        <d v="2019-12-11T00:00:00"/>
        <d v="2019-12-15T00:00:00"/>
        <d v="2020-12-18T00:00:00"/>
        <d v="2020-12-21T00:00:00"/>
        <d v="2020-01-04T00:00:00"/>
        <d v="2020-01-05T00:00:00"/>
        <m/>
      </sharedItems>
      <fieldGroup par="8" base="3">
        <rangePr groupBy="months" startDate="2019-01-01T00:00:00" endDate="2020-12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0"/>
        </groupItems>
      </fieldGroup>
    </cacheField>
    <cacheField name="Particulars" numFmtId="0">
      <sharedItems containsBlank="1"/>
    </cacheField>
    <cacheField name="Amount _x000a_(Debit)" numFmtId="0">
      <sharedItems containsString="0" containsBlank="1" containsNumber="1" containsInteger="1" minValue="0" maxValue="25960"/>
    </cacheField>
    <cacheField name="Amount _x000a_(Credit)" numFmtId="0">
      <sharedItems containsString="0" containsBlank="1" containsNumber="1" containsInteger="1" minValue="0" maxValue="40000" count="17">
        <n v="0"/>
        <n v="4000"/>
        <n v="11200"/>
        <n v="1400"/>
        <n v="5600"/>
        <n v="40000"/>
        <n v="25200"/>
        <n v="2800"/>
        <n v="5000"/>
        <n v="2500"/>
        <n v="19600"/>
        <n v="8400"/>
        <n v="16800"/>
        <n v="14000"/>
        <n v="3000"/>
        <n v="8600"/>
        <m/>
      </sharedItems>
    </cacheField>
    <cacheField name="Quarters" numFmtId="0" databaseField="0">
      <fieldGroup base="3">
        <rangePr groupBy="quarters" startDate="2019-01-01T00:00:00" endDate="2020-12-22T00:00:00"/>
        <groupItems count="6">
          <s v="&lt;01-01-2019"/>
          <s v="Qtr1"/>
          <s v="Qtr2"/>
          <s v="Qtr3"/>
          <s v="Qtr4"/>
          <s v="&gt;22-12-2020"/>
        </groupItems>
      </fieldGroup>
    </cacheField>
    <cacheField name="Years" numFmtId="0" databaseField="0">
      <fieldGroup base="3">
        <rangePr groupBy="years" startDate="2019-01-01T00:00:00" endDate="2020-12-22T00:00:00"/>
        <groupItems count="4">
          <s v="&lt;01-01-2019"/>
          <s v="2019"/>
          <s v="2020"/>
          <s v="&gt;22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xpense (Cash-Out)"/>
    <x v="0"/>
    <x v="0"/>
    <x v="0"/>
    <s v="Meterboard Labeling Stickers"/>
    <n v="1500"/>
    <x v="0"/>
  </r>
  <r>
    <s v="Revenue (Cash-In)"/>
    <x v="1"/>
    <x v="1"/>
    <x v="1"/>
    <s v="Additonal Corpus"/>
    <n v="0"/>
    <x v="1"/>
  </r>
  <r>
    <s v="Revenue (Cash-In)"/>
    <x v="1"/>
    <x v="2"/>
    <x v="2"/>
    <s v="Maintenance Collection for Dec 2018"/>
    <n v="0"/>
    <x v="2"/>
  </r>
  <r>
    <s v="Revenue (Cash-In)"/>
    <x v="1"/>
    <x v="2"/>
    <x v="2"/>
    <s v="Maintenance Collection for Dec 2018"/>
    <n v="0"/>
    <x v="3"/>
  </r>
  <r>
    <s v="Revenue (Cash-In)"/>
    <x v="1"/>
    <x v="2"/>
    <x v="2"/>
    <s v="Maintenance Collection for Dec 2018"/>
    <n v="0"/>
    <x v="4"/>
  </r>
  <r>
    <s v="Expense (Cash-Out)"/>
    <x v="2"/>
    <x v="0"/>
    <x v="2"/>
    <s v="Water Tankers"/>
    <n v="1000"/>
    <x v="0"/>
  </r>
  <r>
    <s v="Revenue (Cash-In)"/>
    <x v="1"/>
    <x v="1"/>
    <x v="3"/>
    <s v="Additonal Corpus"/>
    <n v="0"/>
    <x v="5"/>
  </r>
  <r>
    <s v="Revenue (Cash-In)"/>
    <x v="1"/>
    <x v="2"/>
    <x v="3"/>
    <s v="Maintenance Collection for Dec 2018"/>
    <n v="0"/>
    <x v="6"/>
  </r>
  <r>
    <s v="Expense (Cash-Out)"/>
    <x v="3"/>
    <x v="3"/>
    <x v="3"/>
    <s v="Security Salary paid"/>
    <n v="10000"/>
    <x v="0"/>
  </r>
  <r>
    <s v="Expense (Cash-Out)"/>
    <x v="4"/>
    <x v="4"/>
    <x v="4"/>
    <s v="AGOA Maintenance"/>
    <n v="1900"/>
    <x v="0"/>
  </r>
  <r>
    <s v="Expense (Cash-Out)"/>
    <x v="5"/>
    <x v="5"/>
    <x v="4"/>
    <s v="Diesel for Generator"/>
    <n v="2500"/>
    <x v="0"/>
  </r>
  <r>
    <s v="Expense (Cash-Out)"/>
    <x v="0"/>
    <x v="6"/>
    <x v="4"/>
    <s v="Electrician Motor switch replacement"/>
    <n v="400"/>
    <x v="0"/>
  </r>
  <r>
    <s v="Revenue (Cash-In)"/>
    <x v="1"/>
    <x v="2"/>
    <x v="4"/>
    <s v="Maintenance Collection for Dec 2018"/>
    <n v="0"/>
    <x v="7"/>
  </r>
  <r>
    <s v="Expense (Cash-Out)"/>
    <x v="5"/>
    <x v="5"/>
    <x v="5"/>
    <s v="Diesel for Generator"/>
    <n v="2500"/>
    <x v="0"/>
  </r>
  <r>
    <s v="Revenue (Cash-In)"/>
    <x v="1"/>
    <x v="2"/>
    <x v="6"/>
    <s v="Maintenance Collection for Dec 2018"/>
    <n v="0"/>
    <x v="7"/>
  </r>
  <r>
    <s v="Revenue (Cash-In)"/>
    <x v="1"/>
    <x v="1"/>
    <x v="7"/>
    <s v="Additonal Corpus"/>
    <n v="0"/>
    <x v="8"/>
  </r>
  <r>
    <s v="Revenue (Cash-In)"/>
    <x v="1"/>
    <x v="2"/>
    <x v="7"/>
    <s v="Maintenance Collection for Dec 2018"/>
    <n v="0"/>
    <x v="9"/>
  </r>
  <r>
    <s v="Revenue (Cash-In)"/>
    <x v="1"/>
    <x v="2"/>
    <x v="8"/>
    <s v="Maintenance Collection for Jan 2019 &amp; Feb 2019"/>
    <n v="0"/>
    <x v="4"/>
  </r>
  <r>
    <s v="Expense (Cash-Out)"/>
    <x v="6"/>
    <x v="0"/>
    <x v="9"/>
    <s v="Housekeeping Supplies"/>
    <n v="398"/>
    <x v="0"/>
  </r>
  <r>
    <s v="Revenue (Cash-In)"/>
    <x v="1"/>
    <x v="2"/>
    <x v="10"/>
    <s v="Maintenance Collection for Jan 2019"/>
    <n v="0"/>
    <x v="10"/>
  </r>
  <r>
    <s v="Expense (Cash-Out)"/>
    <x v="4"/>
    <x v="4"/>
    <x v="11"/>
    <s v="AGOA Maintenance"/>
    <n v="1900"/>
    <x v="0"/>
  </r>
  <r>
    <s v="Expense (Cash-Out)"/>
    <x v="5"/>
    <x v="5"/>
    <x v="11"/>
    <s v="Diesel for Generator"/>
    <n v="2500"/>
    <x v="0"/>
  </r>
  <r>
    <s v="Revenue (Cash-In)"/>
    <x v="1"/>
    <x v="2"/>
    <x v="11"/>
    <s v="Maintenance Collection for Jan 2019"/>
    <n v="0"/>
    <x v="11"/>
  </r>
  <r>
    <s v="Revenue (Cash-In)"/>
    <x v="1"/>
    <x v="2"/>
    <x v="11"/>
    <s v="Maintenance Collection for Jan 2019"/>
    <n v="0"/>
    <x v="2"/>
  </r>
  <r>
    <s v="Revenue (Cash-In)"/>
    <x v="1"/>
    <x v="2"/>
    <x v="11"/>
    <s v="Maintenance Collection for Jan 2019"/>
    <n v="0"/>
    <x v="3"/>
  </r>
  <r>
    <s v="Revenue (Cash-In)"/>
    <x v="1"/>
    <x v="2"/>
    <x v="12"/>
    <s v="Maintenance Collection for Jan 2019"/>
    <n v="0"/>
    <x v="7"/>
  </r>
  <r>
    <s v="Expense (Cash-Out)"/>
    <x v="3"/>
    <x v="3"/>
    <x v="12"/>
    <s v="Security Salary paid"/>
    <n v="10000"/>
    <x v="0"/>
  </r>
  <r>
    <s v="Expense (Cash-Out)"/>
    <x v="2"/>
    <x v="0"/>
    <x v="13"/>
    <s v="Water Tankers"/>
    <n v="3000"/>
    <x v="0"/>
  </r>
  <r>
    <s v="Revenue (Cash-In)"/>
    <x v="1"/>
    <x v="2"/>
    <x v="14"/>
    <s v="Maintenance Collection for Jan 2019"/>
    <n v="0"/>
    <x v="7"/>
  </r>
  <r>
    <s v="Expense (Cash-Out)"/>
    <x v="2"/>
    <x v="0"/>
    <x v="14"/>
    <s v="Sump Connecting together - hole"/>
    <n v="700"/>
    <x v="0"/>
  </r>
  <r>
    <s v="Expense (Cash-Out)"/>
    <x v="7"/>
    <x v="0"/>
    <x v="14"/>
    <s v="Water Sump Cleaning"/>
    <n v="3000"/>
    <x v="0"/>
  </r>
  <r>
    <s v="Expense (Cash-Out)"/>
    <x v="8"/>
    <x v="0"/>
    <x v="15"/>
    <s v="Meeting - Snacks"/>
    <n v="200"/>
    <x v="0"/>
  </r>
  <r>
    <s v="Expense (Cash-Out)"/>
    <x v="5"/>
    <x v="0"/>
    <x v="15"/>
    <s v="Oil Servicing for Generator"/>
    <n v="3954"/>
    <x v="0"/>
  </r>
  <r>
    <s v="Expense (Cash-Out)"/>
    <x v="9"/>
    <x v="7"/>
    <x v="16"/>
    <s v="Electricity Bill Payment for Jan 2019"/>
    <n v="18392"/>
    <x v="0"/>
  </r>
  <r>
    <s v="Expense (Cash-Out)"/>
    <x v="0"/>
    <x v="6"/>
    <x v="17"/>
    <s v="Electrician Charges for Motor Change/USB Backup etc."/>
    <n v="1000"/>
    <x v="0"/>
  </r>
  <r>
    <s v="Expense (Cash-Out)"/>
    <x v="10"/>
    <x v="8"/>
    <x v="18"/>
    <s v="Association Formation Expenses (Advance Paid)"/>
    <n v="10000"/>
    <x v="0"/>
  </r>
  <r>
    <s v="Revenue (Cash-In)"/>
    <x v="1"/>
    <x v="2"/>
    <x v="18"/>
    <s v="Maintenance Collection for  Feb 2019"/>
    <n v="0"/>
    <x v="12"/>
  </r>
  <r>
    <s v="Revenue (Cash-In)"/>
    <x v="1"/>
    <x v="2"/>
    <x v="18"/>
    <s v="Maintenance Collection for Jan 2019"/>
    <n v="0"/>
    <x v="4"/>
  </r>
  <r>
    <s v="Expense (Cash-Out)"/>
    <x v="6"/>
    <x v="0"/>
    <x v="19"/>
    <s v="Housekeeping Supplies"/>
    <n v="550"/>
    <x v="0"/>
  </r>
  <r>
    <s v="Expense (Cash-Out)"/>
    <x v="4"/>
    <x v="4"/>
    <x v="20"/>
    <s v="AGOA Maintenance"/>
    <n v="1900"/>
    <x v="0"/>
  </r>
  <r>
    <s v="Expense (Cash-Out)"/>
    <x v="5"/>
    <x v="5"/>
    <x v="20"/>
    <s v="Diesel for Generator"/>
    <n v="2500"/>
    <x v="0"/>
  </r>
  <r>
    <s v="Revenue (Cash-In)"/>
    <x v="1"/>
    <x v="2"/>
    <x v="20"/>
    <s v="Maintenance Collection for  Feb 2019"/>
    <n v="0"/>
    <x v="2"/>
  </r>
  <r>
    <s v="Revenue (Cash-In)"/>
    <x v="1"/>
    <x v="2"/>
    <x v="20"/>
    <s v="Maintenance Collection for  Feb 2019"/>
    <n v="0"/>
    <x v="11"/>
  </r>
  <r>
    <s v="Expense (Cash-Out)"/>
    <x v="3"/>
    <x v="3"/>
    <x v="20"/>
    <s v="Security Salary paid"/>
    <n v="10000"/>
    <x v="0"/>
  </r>
  <r>
    <s v="Revenue (Cash-In)"/>
    <x v="1"/>
    <x v="2"/>
    <x v="21"/>
    <s v="Maintenance Collection for  Feb 2019"/>
    <n v="0"/>
    <x v="4"/>
  </r>
  <r>
    <s v="Expense (Cash-Out)"/>
    <x v="2"/>
    <x v="0"/>
    <x v="21"/>
    <s v="Water Tankers"/>
    <n v="12200"/>
    <x v="0"/>
  </r>
  <r>
    <s v="Revenue (Cash-In)"/>
    <x v="1"/>
    <x v="2"/>
    <x v="22"/>
    <s v="Maintenance Collection for  Feb 2019"/>
    <n v="0"/>
    <x v="7"/>
  </r>
  <r>
    <s v="Revenue (Cash-In)"/>
    <x v="1"/>
    <x v="2"/>
    <x v="22"/>
    <s v="Maintenance Collection for  Feb 2019"/>
    <n v="0"/>
    <x v="3"/>
  </r>
  <r>
    <s v="Expense (Cash-Out)"/>
    <x v="5"/>
    <x v="5"/>
    <x v="23"/>
    <s v="Diesel for Generator"/>
    <n v="2500"/>
    <x v="0"/>
  </r>
  <r>
    <s v="Revenue (Cash-In)"/>
    <x v="1"/>
    <x v="2"/>
    <x v="24"/>
    <s v="Maintenance Collection for  Feb 2019"/>
    <n v="0"/>
    <x v="7"/>
  </r>
  <r>
    <s v="Expense (Cash-Out)"/>
    <x v="9"/>
    <x v="7"/>
    <x v="25"/>
    <s v="Electricity Bill Payment for Feb 2019"/>
    <n v="17394"/>
    <x v="0"/>
  </r>
  <r>
    <s v="Expense (Cash-Out)"/>
    <x v="11"/>
    <x v="0"/>
    <x v="26"/>
    <s v="Lift Carpet Purchase"/>
    <n v="1133"/>
    <x v="0"/>
  </r>
  <r>
    <s v="Revenue (Cash-In)"/>
    <x v="1"/>
    <x v="2"/>
    <x v="27"/>
    <s v="Maintenance Collection for  Feb 2019"/>
    <n v="0"/>
    <x v="7"/>
  </r>
  <r>
    <s v="Expense (Cash-Out)"/>
    <x v="5"/>
    <x v="5"/>
    <x v="28"/>
    <s v="Diesel for Generator"/>
    <n v="2500"/>
    <x v="0"/>
  </r>
  <r>
    <s v="Expense (Cash-Out)"/>
    <x v="4"/>
    <x v="4"/>
    <x v="29"/>
    <s v="AGOA Maintenance"/>
    <n v="1900"/>
    <x v="0"/>
  </r>
  <r>
    <s v="Revenue (Cash-In)"/>
    <x v="1"/>
    <x v="2"/>
    <x v="29"/>
    <s v="Maintenance Collection for  Mar 2019"/>
    <n v="0"/>
    <x v="3"/>
  </r>
  <r>
    <s v="Revenue (Cash-In)"/>
    <x v="1"/>
    <x v="2"/>
    <x v="29"/>
    <s v="Maintenance Collection for  Mar 2019"/>
    <n v="0"/>
    <x v="7"/>
  </r>
  <r>
    <s v="Revenue (Cash-In)"/>
    <x v="1"/>
    <x v="2"/>
    <x v="30"/>
    <s v="Maintenance Collection for  Mar 2019"/>
    <n v="0"/>
    <x v="13"/>
  </r>
  <r>
    <s v="Revenue (Cash-In)"/>
    <x v="1"/>
    <x v="2"/>
    <x v="31"/>
    <s v="Maintenance Collection for  Feb 2019"/>
    <n v="0"/>
    <x v="7"/>
  </r>
  <r>
    <s v="Revenue (Cash-In)"/>
    <x v="1"/>
    <x v="2"/>
    <x v="31"/>
    <s v="Maintenance Collection for  Mar 2019"/>
    <n v="0"/>
    <x v="4"/>
  </r>
  <r>
    <s v="Expense (Cash-Out)"/>
    <x v="3"/>
    <x v="3"/>
    <x v="31"/>
    <s v="Security Salary paid"/>
    <n v="10000"/>
    <x v="0"/>
  </r>
  <r>
    <s v="Revenue (Cash-In)"/>
    <x v="1"/>
    <x v="2"/>
    <x v="32"/>
    <s v="Maintenance Collection for  Mar 2019"/>
    <n v="0"/>
    <x v="4"/>
  </r>
  <r>
    <s v="Expense (Cash-Out)"/>
    <x v="2"/>
    <x v="0"/>
    <x v="33"/>
    <s v="Water Tankers"/>
    <n v="19950"/>
    <x v="0"/>
  </r>
  <r>
    <s v="Expense (Cash-Out)"/>
    <x v="5"/>
    <x v="5"/>
    <x v="34"/>
    <s v="Diesel for Generator"/>
    <n v="2500"/>
    <x v="0"/>
  </r>
  <r>
    <s v="Revenue (Cash-In)"/>
    <x v="1"/>
    <x v="2"/>
    <x v="34"/>
    <s v="Maintenance Collection for Mar 2019"/>
    <n v="0"/>
    <x v="7"/>
  </r>
  <r>
    <s v="Expense (Cash-Out)"/>
    <x v="5"/>
    <x v="5"/>
    <x v="35"/>
    <s v="Diesel for Generator"/>
    <n v="2500"/>
    <x v="0"/>
  </r>
  <r>
    <s v="Expense (Cash-Out)"/>
    <x v="9"/>
    <x v="7"/>
    <x v="36"/>
    <s v="Electricity Bill Payment for Mar 2019"/>
    <n v="12398"/>
    <x v="0"/>
  </r>
  <r>
    <s v="Expense (Cash-Out)"/>
    <x v="6"/>
    <x v="0"/>
    <x v="37"/>
    <s v="Housekeeping Supplies"/>
    <n v="823"/>
    <x v="0"/>
  </r>
  <r>
    <s v="Revenue (Cash-In)"/>
    <x v="1"/>
    <x v="2"/>
    <x v="37"/>
    <s v="Maintenance Collection for Mar 2019"/>
    <n v="0"/>
    <x v="4"/>
  </r>
  <r>
    <s v="Expense (Cash-Out)"/>
    <x v="5"/>
    <x v="5"/>
    <x v="38"/>
    <s v="Diesel for Generator"/>
    <n v="2500"/>
    <x v="0"/>
  </r>
  <r>
    <s v="Revenue (Cash-In)"/>
    <x v="1"/>
    <x v="2"/>
    <x v="39"/>
    <s v="Maintenance Collection for April 2019"/>
    <n v="0"/>
    <x v="11"/>
  </r>
  <r>
    <s v="Expense (Cash-Out)"/>
    <x v="5"/>
    <x v="5"/>
    <x v="40"/>
    <s v="Diesel for Generator"/>
    <n v="2500"/>
    <x v="0"/>
  </r>
  <r>
    <s v="Revenue (Cash-In)"/>
    <x v="1"/>
    <x v="2"/>
    <x v="40"/>
    <s v="Maintenance Collection for April 2019"/>
    <n v="0"/>
    <x v="4"/>
  </r>
  <r>
    <s v="Expense (Cash-Out)"/>
    <x v="4"/>
    <x v="4"/>
    <x v="41"/>
    <s v="AGOA Maintenance"/>
    <n v="1900"/>
    <x v="0"/>
  </r>
  <r>
    <s v="Revenue (Cash-In)"/>
    <x v="1"/>
    <x v="2"/>
    <x v="41"/>
    <s v="Maintenance Collection for April 2019"/>
    <n v="0"/>
    <x v="2"/>
  </r>
  <r>
    <s v="Revenue (Cash-In)"/>
    <x v="1"/>
    <x v="2"/>
    <x v="41"/>
    <s v="Maintenance Collection for April 2019"/>
    <n v="0"/>
    <x v="7"/>
  </r>
  <r>
    <s v="Revenue (Cash-In)"/>
    <x v="1"/>
    <x v="2"/>
    <x v="41"/>
    <s v="Maintenance Collection for Mar 2019 &amp; April 2019"/>
    <n v="0"/>
    <x v="4"/>
  </r>
  <r>
    <s v="Expense (Cash-Out)"/>
    <x v="3"/>
    <x v="3"/>
    <x v="41"/>
    <s v="Security Salary paid"/>
    <n v="10000"/>
    <x v="0"/>
  </r>
  <r>
    <s v="Revenue (Cash-In)"/>
    <x v="1"/>
    <x v="2"/>
    <x v="42"/>
    <s v="Maintenance Collection for April 2019"/>
    <n v="0"/>
    <x v="7"/>
  </r>
  <r>
    <s v="Revenue (Cash-In)"/>
    <x v="1"/>
    <x v="2"/>
    <x v="42"/>
    <s v="Maintenance Collection for Mar 2019 &amp; April 2019"/>
    <n v="0"/>
    <x v="4"/>
  </r>
  <r>
    <s v="Expense (Cash-Out)"/>
    <x v="6"/>
    <x v="0"/>
    <x v="43"/>
    <s v="Housekeeping Supplies"/>
    <n v="587"/>
    <x v="0"/>
  </r>
  <r>
    <s v="Revenue (Cash-In)"/>
    <x v="1"/>
    <x v="2"/>
    <x v="43"/>
    <s v="Maintenance Collection for April 2019"/>
    <n v="0"/>
    <x v="4"/>
  </r>
  <r>
    <s v="Revenue (Cash-In)"/>
    <x v="1"/>
    <x v="2"/>
    <x v="44"/>
    <s v="Maintenance Collection for April 2019"/>
    <n v="0"/>
    <x v="7"/>
  </r>
  <r>
    <s v="Revenue (Cash-In)"/>
    <x v="1"/>
    <x v="2"/>
    <x v="44"/>
    <s v="Maintenance Collection for Mar 2019 &amp; April 2019"/>
    <n v="0"/>
    <x v="4"/>
  </r>
  <r>
    <s v="Revenue (Cash-In)"/>
    <x v="1"/>
    <x v="2"/>
    <x v="44"/>
    <s v="Maintenance Collection for Mar 2019 &amp; April 2019"/>
    <n v="0"/>
    <x v="4"/>
  </r>
  <r>
    <s v="Expense (Cash-Out)"/>
    <x v="2"/>
    <x v="0"/>
    <x v="44"/>
    <s v="Water Tankers"/>
    <n v="19450"/>
    <x v="0"/>
  </r>
  <r>
    <s v="Expense (Cash-Out)"/>
    <x v="5"/>
    <x v="5"/>
    <x v="45"/>
    <s v="Diesel for Generator"/>
    <n v="2500"/>
    <x v="0"/>
  </r>
  <r>
    <s v="Revenue (Cash-In)"/>
    <x v="1"/>
    <x v="2"/>
    <x v="46"/>
    <s v="Maintenance Collection for April 2019"/>
    <n v="0"/>
    <x v="4"/>
  </r>
  <r>
    <s v="Expense (Cash-Out)"/>
    <x v="9"/>
    <x v="7"/>
    <x v="47"/>
    <s v="Electricity Bill Payment for April 2019"/>
    <n v="10118"/>
    <x v="0"/>
  </r>
  <r>
    <s v="Expense (Cash-Out)"/>
    <x v="5"/>
    <x v="5"/>
    <x v="48"/>
    <s v="Diesel for Generator"/>
    <n v="2500"/>
    <x v="0"/>
  </r>
  <r>
    <s v="Expense (Cash-Out)"/>
    <x v="5"/>
    <x v="5"/>
    <x v="49"/>
    <s v="Diesel for Generator"/>
    <n v="2500"/>
    <x v="0"/>
  </r>
  <r>
    <s v="Revenue (Cash-In)"/>
    <x v="1"/>
    <x v="2"/>
    <x v="50"/>
    <s v="Maintenance Collection for April 2019"/>
    <n v="0"/>
    <x v="7"/>
  </r>
  <r>
    <s v="Revenue (Cash-In)"/>
    <x v="1"/>
    <x v="2"/>
    <x v="51"/>
    <s v="Arrears Collected"/>
    <n v="0"/>
    <x v="14"/>
  </r>
  <r>
    <s v="Expense (Cash-Out)"/>
    <x v="5"/>
    <x v="5"/>
    <x v="51"/>
    <s v="Diesel for Generator"/>
    <n v="2500"/>
    <x v="0"/>
  </r>
  <r>
    <s v="Revenue (Cash-In)"/>
    <x v="1"/>
    <x v="2"/>
    <x v="51"/>
    <s v="Maintenance Collection for May 2019"/>
    <n v="0"/>
    <x v="7"/>
  </r>
  <r>
    <s v="Revenue (Cash-In)"/>
    <x v="1"/>
    <x v="2"/>
    <x v="51"/>
    <s v="Maintenance Collection for May 2019"/>
    <n v="0"/>
    <x v="11"/>
  </r>
  <r>
    <s v="Expense (Cash-Out)"/>
    <x v="4"/>
    <x v="4"/>
    <x v="52"/>
    <s v="AGOA Maintenance"/>
    <n v="1900"/>
    <x v="0"/>
  </r>
  <r>
    <s v="Expense (Cash-Out)"/>
    <x v="6"/>
    <x v="0"/>
    <x v="53"/>
    <s v="Housekeeping Supplies"/>
    <n v="1543"/>
    <x v="0"/>
  </r>
  <r>
    <s v="Revenue (Cash-In)"/>
    <x v="1"/>
    <x v="2"/>
    <x v="53"/>
    <s v="Maintenance Collection for May 2019"/>
    <n v="0"/>
    <x v="4"/>
  </r>
  <r>
    <s v="Expense (Cash-Out)"/>
    <x v="3"/>
    <x v="3"/>
    <x v="53"/>
    <s v="Security Salary paid"/>
    <n v="10000"/>
    <x v="0"/>
  </r>
  <r>
    <s v="Expense (Cash-Out)"/>
    <x v="12"/>
    <x v="9"/>
    <x v="53"/>
    <s v="Solar Water System Cleanup "/>
    <n v="1600"/>
    <x v="0"/>
  </r>
  <r>
    <s v="Expense (Cash-Out)"/>
    <x v="2"/>
    <x v="0"/>
    <x v="53"/>
    <s v="Water Tankers"/>
    <n v="17900"/>
    <x v="0"/>
  </r>
  <r>
    <s v="Expense (Cash-Out)"/>
    <x v="10"/>
    <x v="8"/>
    <x v="54"/>
    <s v="Association Formation Expenses (Balance Amount Settled)"/>
    <n v="4000"/>
    <x v="0"/>
  </r>
  <r>
    <s v="Revenue (Cash-In)"/>
    <x v="1"/>
    <x v="2"/>
    <x v="54"/>
    <s v="Maintenance Collection for May 2019"/>
    <n v="0"/>
    <x v="11"/>
  </r>
  <r>
    <s v="Expense (Cash-Out)"/>
    <x v="5"/>
    <x v="5"/>
    <x v="55"/>
    <s v="Diesel for Generator"/>
    <n v="2500"/>
    <x v="0"/>
  </r>
  <r>
    <s v="Revenue (Cash-In)"/>
    <x v="1"/>
    <x v="2"/>
    <x v="55"/>
    <s v="Maintenance Collection for May 2019"/>
    <n v="0"/>
    <x v="11"/>
  </r>
  <r>
    <s v="Revenue (Cash-In)"/>
    <x v="1"/>
    <x v="2"/>
    <x v="55"/>
    <s v="Maintenance Collection for May 2019"/>
    <n v="0"/>
    <x v="7"/>
  </r>
  <r>
    <s v="Revenue (Cash-In)"/>
    <x v="1"/>
    <x v="2"/>
    <x v="55"/>
    <s v="Maintenance Collection for May 2019"/>
    <n v="0"/>
    <x v="7"/>
  </r>
  <r>
    <s v="Revenue (Cash-In)"/>
    <x v="1"/>
    <x v="2"/>
    <x v="56"/>
    <s v="Maintenance Collection for May 2019"/>
    <n v="0"/>
    <x v="7"/>
  </r>
  <r>
    <s v="Revenue (Cash-In)"/>
    <x v="1"/>
    <x v="2"/>
    <x v="57"/>
    <s v="Maintenance Collection for April 2019"/>
    <n v="0"/>
    <x v="7"/>
  </r>
  <r>
    <s v="Revenue (Cash-In)"/>
    <x v="1"/>
    <x v="2"/>
    <x v="57"/>
    <s v="Maintenance Collection for May 2019"/>
    <n v="0"/>
    <x v="4"/>
  </r>
  <r>
    <s v="Expense (Cash-Out)"/>
    <x v="5"/>
    <x v="5"/>
    <x v="58"/>
    <s v="Diesel for Generator"/>
    <n v="2500"/>
    <x v="0"/>
  </r>
  <r>
    <s v="Expense (Cash-Out)"/>
    <x v="9"/>
    <x v="7"/>
    <x v="59"/>
    <s v="Electricity Bill Payment for May 2019"/>
    <n v="10111"/>
    <x v="0"/>
  </r>
  <r>
    <s v="Expense (Cash-Out)"/>
    <x v="5"/>
    <x v="10"/>
    <x v="59"/>
    <s v="Generator AMC Renewal"/>
    <n v="8850"/>
    <x v="0"/>
  </r>
  <r>
    <s v="Revenue (Cash-In)"/>
    <x v="1"/>
    <x v="2"/>
    <x v="59"/>
    <s v="Maintenance Collection for May 2019"/>
    <n v="0"/>
    <x v="7"/>
  </r>
  <r>
    <s v="Revenue (Cash-In)"/>
    <x v="1"/>
    <x v="2"/>
    <x v="60"/>
    <s v="Maintenance Collection for June 2019"/>
    <n v="0"/>
    <x v="2"/>
  </r>
  <r>
    <s v="Expense (Cash-Out)"/>
    <x v="4"/>
    <x v="4"/>
    <x v="61"/>
    <s v="AGOA Maintenance"/>
    <n v="1900"/>
    <x v="0"/>
  </r>
  <r>
    <s v="Expense (Cash-Out)"/>
    <x v="5"/>
    <x v="5"/>
    <x v="61"/>
    <s v="Diesel for Generator"/>
    <n v="2500"/>
    <x v="0"/>
  </r>
  <r>
    <s v="Revenue (Cash-In)"/>
    <x v="1"/>
    <x v="2"/>
    <x v="62"/>
    <s v="Maintenance Collection for June 2019"/>
    <n v="0"/>
    <x v="2"/>
  </r>
  <r>
    <s v="Revenue (Cash-In)"/>
    <x v="1"/>
    <x v="2"/>
    <x v="63"/>
    <s v="Maintenance Collection for June 2019"/>
    <n v="0"/>
    <x v="11"/>
  </r>
  <r>
    <s v="Revenue (Cash-In)"/>
    <x v="1"/>
    <x v="2"/>
    <x v="63"/>
    <s v="Maintenance Collection for June 2019"/>
    <n v="0"/>
    <x v="4"/>
  </r>
  <r>
    <s v="Expense (Cash-Out)"/>
    <x v="3"/>
    <x v="3"/>
    <x v="63"/>
    <s v="Security Salary paid"/>
    <n v="10000"/>
    <x v="0"/>
  </r>
  <r>
    <s v="Expense (Cash-Out)"/>
    <x v="6"/>
    <x v="0"/>
    <x v="64"/>
    <s v="Housekeeping Supplies"/>
    <n v="1165"/>
    <x v="0"/>
  </r>
  <r>
    <s v="Revenue (Cash-In)"/>
    <x v="1"/>
    <x v="2"/>
    <x v="65"/>
    <s v="Maintenance Collection for June 2019"/>
    <n v="0"/>
    <x v="7"/>
  </r>
  <r>
    <s v="Expense (Cash-Out)"/>
    <x v="2"/>
    <x v="0"/>
    <x v="65"/>
    <s v="Water Tankers"/>
    <n v="19350"/>
    <x v="0"/>
  </r>
  <r>
    <s v="Revenue (Cash-In)"/>
    <x v="1"/>
    <x v="2"/>
    <x v="66"/>
    <s v="Maintenance Collection for June 2019"/>
    <n v="0"/>
    <x v="7"/>
  </r>
  <r>
    <s v="Revenue (Cash-In)"/>
    <x v="1"/>
    <x v="2"/>
    <x v="67"/>
    <s v="Maintenance Collection for June 2019"/>
    <n v="0"/>
    <x v="15"/>
  </r>
  <r>
    <s v="Revenue (Cash-In)"/>
    <x v="1"/>
    <x v="2"/>
    <x v="67"/>
    <s v="Maintenance Collection for May 2019"/>
    <n v="0"/>
    <x v="7"/>
  </r>
  <r>
    <s v="Expense (Cash-Out)"/>
    <x v="9"/>
    <x v="7"/>
    <x v="68"/>
    <s v="Electricity Bill Payment for June 2019"/>
    <n v="10838"/>
    <x v="0"/>
  </r>
  <r>
    <s v="Expense (Cash-Out)"/>
    <x v="5"/>
    <x v="5"/>
    <x v="69"/>
    <s v="Diesel for Generator"/>
    <n v="2500"/>
    <x v="0"/>
  </r>
  <r>
    <s v="Expense (Cash-Out)"/>
    <x v="10"/>
    <x v="8"/>
    <x v="70"/>
    <s v="Asscociation Documents (Xerox Exps)"/>
    <n v="50"/>
    <x v="0"/>
  </r>
  <r>
    <s v="Expense (Cash-Out)"/>
    <x v="11"/>
    <x v="10"/>
    <x v="70"/>
    <s v="Lift AMC Renewal"/>
    <n v="25960"/>
    <x v="0"/>
  </r>
  <r>
    <s v="Expense (Cash-Out)"/>
    <x v="13"/>
    <x v="6"/>
    <x v="70"/>
    <s v="Plumbing (Balcony Pipeline 02 series)"/>
    <n v="500"/>
    <x v="0"/>
  </r>
  <r>
    <s v="Revenue (Cash-In)"/>
    <x v="1"/>
    <x v="2"/>
    <x v="71"/>
    <s v="Maintenance Collection for July 2019"/>
    <n v="0"/>
    <x v="4"/>
  </r>
  <r>
    <s v="Expense (Cash-Out)"/>
    <x v="5"/>
    <x v="5"/>
    <x v="72"/>
    <s v="Distilled Water 5Ltr for Generator"/>
    <n v="140"/>
    <x v="0"/>
  </r>
  <r>
    <s v="Revenue (Cash-In)"/>
    <x v="1"/>
    <x v="2"/>
    <x v="72"/>
    <s v="Maintenance Collection for July 2019"/>
    <n v="0"/>
    <x v="12"/>
  </r>
  <r>
    <s v="Revenue (Cash-In)"/>
    <x v="1"/>
    <x v="2"/>
    <x v="72"/>
    <s v="Maintenance Collection for June 2019 &amp; July 2019"/>
    <n v="0"/>
    <x v="4"/>
  </r>
  <r>
    <s v="Revenue (Cash-In)"/>
    <x v="1"/>
    <x v="2"/>
    <x v="72"/>
    <s v="Maintenance Collection for May 2019, June 2019 &amp; July 2019"/>
    <n v="0"/>
    <x v="11"/>
  </r>
  <r>
    <s v="Expense (Cash-Out)"/>
    <x v="3"/>
    <x v="3"/>
    <x v="72"/>
    <s v="Security Salary paid"/>
    <n v="10000"/>
    <x v="0"/>
  </r>
  <r>
    <s v="Expense (Cash-Out)"/>
    <x v="4"/>
    <x v="4"/>
    <x v="73"/>
    <s v="AGOA Maintenance"/>
    <n v="1900"/>
    <x v="0"/>
  </r>
  <r>
    <s v="Revenue (Cash-In)"/>
    <x v="1"/>
    <x v="2"/>
    <x v="73"/>
    <s v="Maintenance Collection for July 2019"/>
    <n v="0"/>
    <x v="7"/>
  </r>
  <r>
    <s v="Expense (Cash-Out)"/>
    <x v="5"/>
    <x v="5"/>
    <x v="74"/>
    <s v="Diesel for Generator"/>
    <n v="2500"/>
    <x v="0"/>
  </r>
  <r>
    <s v="Revenue (Cash-In)"/>
    <x v="1"/>
    <x v="2"/>
    <x v="74"/>
    <s v="Maintenance Collection for July 2019"/>
    <n v="0"/>
    <x v="2"/>
  </r>
  <r>
    <s v="Revenue (Cash-In)"/>
    <x v="1"/>
    <x v="2"/>
    <x v="74"/>
    <s v="Maintenance Collection for July 2019"/>
    <n v="0"/>
    <x v="4"/>
  </r>
  <r>
    <s v="Revenue (Cash-In)"/>
    <x v="1"/>
    <x v="2"/>
    <x v="75"/>
    <s v="Maintenance Collection for July 2019"/>
    <n v="0"/>
    <x v="7"/>
  </r>
  <r>
    <s v="Expense (Cash-Out)"/>
    <x v="2"/>
    <x v="0"/>
    <x v="76"/>
    <s v="Water Tankers"/>
    <n v="10400"/>
    <x v="0"/>
  </r>
  <r>
    <s v="Expense (Cash-Out)"/>
    <x v="5"/>
    <x v="5"/>
    <x v="77"/>
    <s v="Diesel for Generator"/>
    <n v="2500"/>
    <x v="0"/>
  </r>
  <r>
    <s v="Expense (Cash-Out)"/>
    <x v="0"/>
    <x v="6"/>
    <x v="77"/>
    <s v="MCB Fixing Electrical Exp"/>
    <n v="250"/>
    <x v="0"/>
  </r>
  <r>
    <s v="Expense (Cash-Out)"/>
    <x v="9"/>
    <x v="7"/>
    <x v="78"/>
    <s v="Electricity Bill Payment for July 2019"/>
    <n v="14723"/>
    <x v="0"/>
  </r>
  <r>
    <s v="Expense (Cash-Out)"/>
    <x v="9"/>
    <x v="11"/>
    <x v="79"/>
    <s v="BESCOM ASD Payment "/>
    <n v="19840"/>
    <x v="0"/>
  </r>
  <r>
    <s v="Revenue (Cash-In)"/>
    <x v="1"/>
    <x v="2"/>
    <x v="80"/>
    <s v="Maintenance Collection for Aug -2019"/>
    <n v="0"/>
    <x v="7"/>
  </r>
  <r>
    <s v="Revenue (Cash-In)"/>
    <x v="1"/>
    <x v="2"/>
    <x v="80"/>
    <s v="Maintenance Collection for July 2019 &amp; Aug -2019 "/>
    <n v="0"/>
    <x v="4"/>
  </r>
  <r>
    <s v="Expense (Cash-Out)"/>
    <x v="4"/>
    <x v="4"/>
    <x v="81"/>
    <s v="AGOA Maintenance"/>
    <n v="2850"/>
    <x v="0"/>
  </r>
  <r>
    <s v="Revenue (Cash-In)"/>
    <x v="1"/>
    <x v="2"/>
    <x v="81"/>
    <s v="Maintenance Collection for Aug -2019"/>
    <n v="0"/>
    <x v="11"/>
  </r>
  <r>
    <s v="Expense (Cash-Out)"/>
    <x v="6"/>
    <x v="0"/>
    <x v="82"/>
    <s v="Housekeeping Supplies"/>
    <n v="792"/>
    <x v="0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Aug -2019"/>
    <n v="0"/>
    <x v="12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July 2019 &amp; Aug -2019 "/>
    <n v="0"/>
    <x v="4"/>
  </r>
  <r>
    <s v="Expense (Cash-Out)"/>
    <x v="10"/>
    <x v="0"/>
    <x v="83"/>
    <s v="Supplies (Register Book, Seal, Letterhead) for Association"/>
    <n v="2850"/>
    <x v="0"/>
  </r>
  <r>
    <s v="Expense (Cash-Out)"/>
    <x v="3"/>
    <x v="3"/>
    <x v="84"/>
    <s v="Security Salary paid"/>
    <n v="10000"/>
    <x v="0"/>
  </r>
  <r>
    <s v="Expense (Cash-Out)"/>
    <x v="10"/>
    <x v="8"/>
    <x v="85"/>
    <s v="PAN Card for Association"/>
    <n v="300"/>
    <x v="0"/>
  </r>
  <r>
    <s v="Expense (Cash-Out)"/>
    <x v="5"/>
    <x v="5"/>
    <x v="86"/>
    <s v="Diesel for Generator"/>
    <n v="2500"/>
    <x v="0"/>
  </r>
  <r>
    <s v="Revenue (Cash-In)"/>
    <x v="1"/>
    <x v="2"/>
    <x v="86"/>
    <s v="Maintenance Collection for Aug -2019"/>
    <n v="0"/>
    <x v="7"/>
  </r>
  <r>
    <s v="Revenue (Cash-In)"/>
    <x v="1"/>
    <x v="2"/>
    <x v="86"/>
    <s v="Maintenance Collection for Aug -2019"/>
    <n v="0"/>
    <x v="7"/>
  </r>
  <r>
    <s v="Expense (Cash-Out)"/>
    <x v="9"/>
    <x v="7"/>
    <x v="87"/>
    <s v="Electricity Bill (Common) paid for Aug 2019"/>
    <n v="14495"/>
    <x v="0"/>
  </r>
  <r>
    <s v="Expense (Cash-Out)"/>
    <x v="14"/>
    <x v="6"/>
    <x v="88"/>
    <s v="Borewell Motor electrical repair &amp; parts "/>
    <n v="1550"/>
    <x v="0"/>
  </r>
  <r>
    <s v="Expense (Cash-Out)"/>
    <x v="5"/>
    <x v="5"/>
    <x v="88"/>
    <s v="Diesel for Generator"/>
    <n v="2500"/>
    <x v="0"/>
  </r>
  <r>
    <s v="Expense (Cash-Out)"/>
    <x v="2"/>
    <x v="0"/>
    <x v="89"/>
    <s v="Water Tankers"/>
    <n v="22300"/>
    <x v="0"/>
  </r>
  <r>
    <s v="Expense (Cash-Out)"/>
    <x v="14"/>
    <x v="6"/>
    <x v="90"/>
    <s v="Borewell Water level checking"/>
    <n v="1500"/>
    <x v="0"/>
  </r>
  <r>
    <s v="Revenue (Cash-In)"/>
    <x v="1"/>
    <x v="2"/>
    <x v="91"/>
    <s v="Maintenance Collection for Sep-2019"/>
    <n v="0"/>
    <x v="7"/>
  </r>
  <r>
    <s v="Expense (Cash-Out)"/>
    <x v="14"/>
    <x v="6"/>
    <x v="92"/>
    <s v="Borewell Motor repair "/>
    <n v="10000"/>
    <x v="0"/>
  </r>
  <r>
    <s v="Revenue (Cash-In)"/>
    <x v="1"/>
    <x v="2"/>
    <x v="92"/>
    <s v="Maintenance Collection for Aug-2019"/>
    <n v="0"/>
    <x v="7"/>
  </r>
  <r>
    <s v="Expense (Cash-Out)"/>
    <x v="4"/>
    <x v="4"/>
    <x v="93"/>
    <s v="AGOA Maintenance"/>
    <n v="2850"/>
    <x v="0"/>
  </r>
  <r>
    <s v="Revenue (Cash-In)"/>
    <x v="1"/>
    <x v="2"/>
    <x v="93"/>
    <s v="Maintenance Collection for Sep-2019"/>
    <n v="0"/>
    <x v="4"/>
  </r>
  <r>
    <s v="Revenue (Cash-In)"/>
    <x v="1"/>
    <x v="2"/>
    <x v="94"/>
    <s v="Maintenance Collection for Sep-2019"/>
    <n v="0"/>
    <x v="4"/>
  </r>
  <r>
    <s v="Expense (Cash-Out)"/>
    <x v="6"/>
    <x v="0"/>
    <x v="95"/>
    <s v="Housekeeping Supplies"/>
    <n v="480"/>
    <x v="0"/>
  </r>
  <r>
    <s v="Revenue (Cash-In)"/>
    <x v="1"/>
    <x v="2"/>
    <x v="95"/>
    <s v="Maintenance Collection for Sep-2019"/>
    <n v="0"/>
    <x v="4"/>
  </r>
  <r>
    <s v="Revenue (Cash-In)"/>
    <x v="1"/>
    <x v="2"/>
    <x v="96"/>
    <s v="Maintenance Collection for Sep-2019"/>
    <n v="0"/>
    <x v="2"/>
  </r>
  <r>
    <s v="Revenue (Cash-In)"/>
    <x v="1"/>
    <x v="2"/>
    <x v="97"/>
    <s v="Maintenance Collection for Sep-2019"/>
    <n v="0"/>
    <x v="4"/>
  </r>
  <r>
    <s v="Expense (Cash-Out)"/>
    <x v="3"/>
    <x v="3"/>
    <x v="98"/>
    <s v="Security Salary paid"/>
    <n v="10000"/>
    <x v="0"/>
  </r>
  <r>
    <s v="Expense (Cash-Out)"/>
    <x v="6"/>
    <x v="0"/>
    <x v="99"/>
    <s v="Housekeeping Supplies"/>
    <n v="360"/>
    <x v="0"/>
  </r>
  <r>
    <s v="Expense (Cash-Out)"/>
    <x v="5"/>
    <x v="5"/>
    <x v="100"/>
    <s v="Diesel for Generator"/>
    <n v="2600"/>
    <x v="0"/>
  </r>
  <r>
    <s v="Revenue (Cash-In)"/>
    <x v="1"/>
    <x v="2"/>
    <x v="101"/>
    <s v="Maintenance Collection for Sep-2019"/>
    <n v="0"/>
    <x v="7"/>
  </r>
  <r>
    <s v="Revenue (Cash-In)"/>
    <x v="1"/>
    <x v="2"/>
    <x v="102"/>
    <s v="Maintenance Collection for Sep-2019"/>
    <n v="0"/>
    <x v="7"/>
  </r>
  <r>
    <s v="Expense (Cash-Out)"/>
    <x v="9"/>
    <x v="7"/>
    <x v="103"/>
    <s v="Electricity Bill  (Common) Paid for Sep-2019"/>
    <n v="9151"/>
    <x v="0"/>
  </r>
  <r>
    <s v="Expense (Cash-Out)"/>
    <x v="5"/>
    <x v="5"/>
    <x v="104"/>
    <s v="Diesel for Generator"/>
    <n v="2500"/>
    <x v="0"/>
  </r>
  <r>
    <s v="Revenue (Cash-In)"/>
    <x v="1"/>
    <x v="2"/>
    <x v="104"/>
    <s v="Maintenance Collection for Sep-2019"/>
    <n v="0"/>
    <x v="7"/>
  </r>
  <r>
    <s v="Expense (Cash-Out)"/>
    <x v="2"/>
    <x v="0"/>
    <x v="104"/>
    <s v="Water Tankers"/>
    <n v="13350"/>
    <x v="0"/>
  </r>
  <r>
    <s v="Revenue (Cash-In)"/>
    <x v="1"/>
    <x v="2"/>
    <x v="105"/>
    <s v="Maintenance Collection for Oct-2019"/>
    <n v="0"/>
    <x v="4"/>
  </r>
  <r>
    <s v="Revenue (Cash-In)"/>
    <x v="1"/>
    <x v="2"/>
    <x v="106"/>
    <s v="Maintenance Collection for Oct-2019"/>
    <n v="0"/>
    <x v="4"/>
  </r>
  <r>
    <s v="Revenue (Cash-In)"/>
    <x v="1"/>
    <x v="2"/>
    <x v="107"/>
    <s v="Maintenance Collection for Oct-2019"/>
    <n v="0"/>
    <x v="7"/>
  </r>
  <r>
    <s v="Expense (Cash-Out)"/>
    <x v="6"/>
    <x v="0"/>
    <x v="108"/>
    <s v="Housekeeping Supplies"/>
    <n v="140"/>
    <x v="0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7"/>
  </r>
  <r>
    <s v="Expense (Cash-Out)"/>
    <x v="3"/>
    <x v="3"/>
    <x v="109"/>
    <s v="Security Salary paid"/>
    <n v="10000"/>
    <x v="0"/>
  </r>
  <r>
    <s v="Revenue (Cash-In)"/>
    <x v="1"/>
    <x v="2"/>
    <x v="110"/>
    <s v="Maintenance Collection for Oct-2019"/>
    <n v="0"/>
    <x v="7"/>
  </r>
  <r>
    <s v="Revenue (Cash-In)"/>
    <x v="1"/>
    <x v="2"/>
    <x v="110"/>
    <s v="Maintenance Collection for Sep-2019 &amp; Oct-2019"/>
    <n v="0"/>
    <x v="4"/>
  </r>
  <r>
    <s v="Expense (Cash-Out)"/>
    <x v="4"/>
    <x v="4"/>
    <x v="111"/>
    <s v="AGOA Maintenance"/>
    <n v="2850"/>
    <x v="0"/>
  </r>
  <r>
    <s v="Revenue (Cash-In)"/>
    <x v="1"/>
    <x v="2"/>
    <x v="111"/>
    <s v="Maintenance Collection for Sep-2019 &amp; Oct-2019"/>
    <n v="0"/>
    <x v="4"/>
  </r>
  <r>
    <s v="Revenue (Cash-In)"/>
    <x v="1"/>
    <x v="2"/>
    <x v="112"/>
    <s v="Maintenance Collection for Sep-2019 &amp; Oct-2019"/>
    <n v="0"/>
    <x v="4"/>
  </r>
  <r>
    <s v="Revenue (Cash-In)"/>
    <x v="1"/>
    <x v="2"/>
    <x v="113"/>
    <s v="Maintenance Collection for Oct-2019"/>
    <n v="0"/>
    <x v="4"/>
  </r>
  <r>
    <s v="Expense (Cash-Out)"/>
    <x v="9"/>
    <x v="7"/>
    <x v="114"/>
    <s v="Electricity Bill  (Common) Paid for Oct-2019"/>
    <n v="12413"/>
    <x v="0"/>
  </r>
  <r>
    <s v="Expense (Cash-Out)"/>
    <x v="6"/>
    <x v="0"/>
    <x v="115"/>
    <s v="Housekeeping Supplies"/>
    <n v="235"/>
    <x v="0"/>
  </r>
  <r>
    <s v="Expense (Cash-Out)"/>
    <x v="5"/>
    <x v="5"/>
    <x v="116"/>
    <s v="Diesel for Generator"/>
    <n v="2500"/>
    <x v="0"/>
  </r>
  <r>
    <s v="Revenue (Cash-In)"/>
    <x v="1"/>
    <x v="2"/>
    <x v="117"/>
    <s v="Maintenance Collection for Nov-2019"/>
    <n v="0"/>
    <x v="7"/>
  </r>
  <r>
    <s v="Revenue (Cash-In)"/>
    <x v="1"/>
    <x v="2"/>
    <x v="118"/>
    <s v="Maintenance Collection for Nov-2019"/>
    <n v="0"/>
    <x v="2"/>
  </r>
  <r>
    <s v="Revenue (Cash-In)"/>
    <x v="1"/>
    <x v="2"/>
    <x v="119"/>
    <s v="Maintenance Collection for Nov-2019"/>
    <n v="0"/>
    <x v="7"/>
  </r>
  <r>
    <s v="Expense (Cash-Out)"/>
    <x v="5"/>
    <x v="6"/>
    <x v="120"/>
    <s v="Generator Pipe Painting"/>
    <n v="2130"/>
    <x v="0"/>
  </r>
  <r>
    <s v="Revenue (Cash-In)"/>
    <x v="1"/>
    <x v="2"/>
    <x v="120"/>
    <s v="Maintenance Collection for Nov-2019"/>
    <n v="0"/>
    <x v="7"/>
  </r>
  <r>
    <s v="Expense (Cash-Out)"/>
    <x v="5"/>
    <x v="5"/>
    <x v="121"/>
    <s v="Diesel for Generator"/>
    <n v="2500"/>
    <x v="0"/>
  </r>
  <r>
    <s v="Revenue (Cash-In)"/>
    <x v="1"/>
    <x v="2"/>
    <x v="121"/>
    <s v="Maintenance Collection for Nov-2019"/>
    <n v="0"/>
    <x v="11"/>
  </r>
  <r>
    <s v="Revenue (Cash-In)"/>
    <x v="1"/>
    <x v="2"/>
    <x v="122"/>
    <s v="Maintenance Collection for Nov-2019"/>
    <n v="0"/>
    <x v="4"/>
  </r>
  <r>
    <s v="Expense (Cash-Out)"/>
    <x v="6"/>
    <x v="0"/>
    <x v="123"/>
    <s v="Housekeeping Supplies"/>
    <n v="610"/>
    <x v="0"/>
  </r>
  <r>
    <s v="Revenue (Cash-In)"/>
    <x v="1"/>
    <x v="2"/>
    <x v="123"/>
    <s v="Maintenance Collection for Nov-2019"/>
    <n v="0"/>
    <x v="7"/>
  </r>
  <r>
    <s v="Expense (Cash-Out)"/>
    <x v="3"/>
    <x v="3"/>
    <x v="123"/>
    <s v="Security Salary paid"/>
    <n v="10000"/>
    <x v="0"/>
  </r>
  <r>
    <s v="Expense (Cash-Out)"/>
    <x v="2"/>
    <x v="0"/>
    <x v="124"/>
    <s v="Water Tankers"/>
    <n v="22100"/>
    <x v="0"/>
  </r>
  <r>
    <s v="Revenue (Cash-In)"/>
    <x v="1"/>
    <x v="2"/>
    <x v="125"/>
    <s v="Maintenance Collection for Nov-2019"/>
    <n v="0"/>
    <x v="4"/>
  </r>
  <r>
    <s v="Expense (Cash-Out)"/>
    <x v="5"/>
    <x v="5"/>
    <x v="126"/>
    <s v="Diesel for Generator"/>
    <n v="2500"/>
    <x v="0"/>
  </r>
  <r>
    <s v="Revenue (Cash-In)"/>
    <x v="1"/>
    <x v="2"/>
    <x v="127"/>
    <s v="Maintenance Collection for Nov-2019"/>
    <n v="0"/>
    <x v="7"/>
  </r>
  <r>
    <s v="Revenue (Cash-In)"/>
    <x v="1"/>
    <x v="2"/>
    <x v="128"/>
    <s v="Maintenance Collection for Dec-2019"/>
    <n v="0"/>
    <x v="4"/>
  </r>
  <r>
    <s v="Revenue (Cash-In)"/>
    <x v="1"/>
    <x v="2"/>
    <x v="129"/>
    <s v="Maintenance Collection for Dec-2019"/>
    <n v="0"/>
    <x v="12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m/>
    <x v="15"/>
    <x v="12"/>
    <x v="130"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11776-AC5C-4BC6-A5A2-1E77F68EB96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2" firstHeaderRow="1" firstDataRow="1" firstDataCol="1" rowPageCount="1" colPageCount="1"/>
  <pivotFields count="9">
    <pivotField showAll="0"/>
    <pivotField showAll="0">
      <items count="17">
        <item x="4"/>
        <item x="0"/>
        <item x="6"/>
        <item x="11"/>
        <item x="13"/>
        <item x="8"/>
        <item x="9"/>
        <item x="5"/>
        <item x="3"/>
        <item x="10"/>
        <item x="1"/>
        <item x="14"/>
        <item x="12"/>
        <item x="7"/>
        <item x="2"/>
        <item x="15"/>
        <item t="default"/>
      </items>
    </pivotField>
    <pivotField axis="axisRow" showAll="0">
      <items count="14">
        <item x="10"/>
        <item x="7"/>
        <item x="11"/>
        <item x="9"/>
        <item x="8"/>
        <item x="5"/>
        <item x="1"/>
        <item x="2"/>
        <item x="4"/>
        <item x="6"/>
        <item x="3"/>
        <item x="0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Page" showAll="0">
      <items count="18">
        <item x="0"/>
        <item x="3"/>
        <item x="9"/>
        <item x="7"/>
        <item x="14"/>
        <item x="1"/>
        <item x="8"/>
        <item x="4"/>
        <item x="11"/>
        <item x="15"/>
        <item x="2"/>
        <item x="13"/>
        <item x="12"/>
        <item x="10"/>
        <item x="6"/>
        <item x="5"/>
        <item x="1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2"/>
    <field x="8"/>
    <field x="7"/>
  </rowFields>
  <rowItems count="2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r="1">
      <x v="2"/>
    </i>
    <i>
      <x v="6"/>
    </i>
    <i r="1">
      <x v="1"/>
    </i>
    <i>
      <x v="7"/>
    </i>
    <i r="1">
      <x v="1"/>
    </i>
    <i r="1">
      <x v="2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 t="grand">
      <x/>
    </i>
  </rowItems>
  <colItems count="1">
    <i/>
  </colItems>
  <pageFields count="1">
    <pageField fld="6" hier="-1"/>
  </pageFields>
  <dataFields count="1">
    <dataField name="Sum of Amount _x000a_(Debit)" fld="5" baseField="0" baseItem="0"/>
  </dataFields>
  <chartFormats count="1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C74F-60D3-4005-AD2F-DE12DA2AF40A}">
  <dimension ref="A1:P56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" sqref="F4"/>
    </sheetView>
  </sheetViews>
  <sheetFormatPr defaultRowHeight="13.8" x14ac:dyDescent="0.25"/>
  <cols>
    <col min="1" max="1" width="8.21875" style="55" bestFit="1" customWidth="1"/>
    <col min="2" max="2" width="12.5546875" style="55" customWidth="1"/>
    <col min="3" max="3" width="17.6640625" style="55" bestFit="1" customWidth="1"/>
    <col min="4" max="4" width="17.77734375" style="55" bestFit="1" customWidth="1"/>
    <col min="5" max="5" width="12.88671875" style="55" bestFit="1" customWidth="1"/>
    <col min="6" max="16" width="14.44140625" style="55" bestFit="1" customWidth="1"/>
    <col min="17" max="16384" width="8.88671875" style="6"/>
  </cols>
  <sheetData>
    <row r="1" spans="1:16" s="3" customFormat="1" ht="24" x14ac:dyDescent="0.3">
      <c r="A1" s="125" t="str">
        <f>"Monthly Maintenance Fund Collection Summary for the Year " &amp;O1</f>
        <v>Monthly Maintenance Fund Collection Summary for the Year 2020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3">
        <v>2020</v>
      </c>
      <c r="P1" s="124"/>
    </row>
    <row r="2" spans="1:16" s="3" customFormat="1" ht="21.6" thickBot="1" x14ac:dyDescent="0.35">
      <c r="A2" s="133" t="s">
        <v>10</v>
      </c>
      <c r="B2" s="134"/>
      <c r="C2" s="134"/>
      <c r="D2" s="134"/>
      <c r="E2" s="43">
        <v>2800</v>
      </c>
      <c r="F2" s="43">
        <v>2800</v>
      </c>
      <c r="G2" s="43">
        <v>2800</v>
      </c>
      <c r="H2" s="43">
        <v>2800</v>
      </c>
      <c r="I2" s="43">
        <v>2800</v>
      </c>
      <c r="J2" s="43">
        <v>2800</v>
      </c>
      <c r="K2" s="43">
        <v>2800</v>
      </c>
      <c r="L2" s="43">
        <v>2800</v>
      </c>
      <c r="M2" s="43">
        <v>2800</v>
      </c>
      <c r="N2" s="43">
        <v>2800</v>
      </c>
      <c r="O2" s="43">
        <v>2800</v>
      </c>
      <c r="P2" s="44">
        <v>2800</v>
      </c>
    </row>
    <row r="3" spans="1:16" s="4" customFormat="1" ht="25.8" thickBot="1" x14ac:dyDescent="0.35">
      <c r="A3" s="56" t="s">
        <v>2</v>
      </c>
      <c r="B3" s="57" t="s">
        <v>299</v>
      </c>
      <c r="C3" s="57" t="s">
        <v>5</v>
      </c>
      <c r="D3" s="57" t="s">
        <v>13</v>
      </c>
      <c r="E3" s="45" t="s">
        <v>7</v>
      </c>
      <c r="F3" s="45" t="s">
        <v>28</v>
      </c>
      <c r="G3" s="45" t="s">
        <v>29</v>
      </c>
      <c r="H3" s="45" t="s">
        <v>6</v>
      </c>
      <c r="I3" s="45" t="s">
        <v>30</v>
      </c>
      <c r="J3" s="45" t="s">
        <v>31</v>
      </c>
      <c r="K3" s="45" t="s">
        <v>32</v>
      </c>
      <c r="L3" s="45" t="s">
        <v>33</v>
      </c>
      <c r="M3" s="45" t="s">
        <v>34</v>
      </c>
      <c r="N3" s="45" t="s">
        <v>35</v>
      </c>
      <c r="O3" s="45" t="s">
        <v>36</v>
      </c>
      <c r="P3" s="46" t="s">
        <v>37</v>
      </c>
    </row>
    <row r="4" spans="1:16" s="5" customFormat="1" ht="14.4" thickBot="1" x14ac:dyDescent="0.3">
      <c r="A4" s="58" t="s">
        <v>240</v>
      </c>
      <c r="B4" s="59">
        <v>43466</v>
      </c>
      <c r="C4" s="60" t="s">
        <v>12</v>
      </c>
      <c r="D4" s="60" t="s">
        <v>3</v>
      </c>
      <c r="E4" s="47" t="s">
        <v>8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</row>
    <row r="5" spans="1:16" s="5" customFormat="1" ht="14.4" thickBot="1" x14ac:dyDescent="0.3">
      <c r="A5" s="58" t="s">
        <v>224</v>
      </c>
      <c r="B5" s="59">
        <v>43466</v>
      </c>
      <c r="C5" s="60" t="s">
        <v>249</v>
      </c>
      <c r="D5" s="60" t="s">
        <v>4</v>
      </c>
      <c r="E5" s="47" t="s">
        <v>8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8"/>
    </row>
    <row r="6" spans="1:16" s="5" customFormat="1" ht="14.4" thickBot="1" x14ac:dyDescent="0.3">
      <c r="A6" s="58" t="s">
        <v>198</v>
      </c>
      <c r="B6" s="59">
        <v>43466</v>
      </c>
      <c r="C6" s="60" t="s">
        <v>250</v>
      </c>
      <c r="D6" s="60" t="s">
        <v>4</v>
      </c>
      <c r="E6" s="47" t="s">
        <v>9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1:16" s="5" customFormat="1" ht="14.4" thickBot="1" x14ac:dyDescent="0.3">
      <c r="A7" s="58" t="s">
        <v>241</v>
      </c>
      <c r="B7" s="59">
        <v>43466</v>
      </c>
      <c r="C7" s="60" t="s">
        <v>251</v>
      </c>
      <c r="D7" s="60" t="s">
        <v>4</v>
      </c>
      <c r="E7" s="47" t="s">
        <v>9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</row>
    <row r="8" spans="1:16" s="5" customFormat="1" ht="14.4" thickBot="1" x14ac:dyDescent="0.3">
      <c r="A8" s="58" t="s">
        <v>193</v>
      </c>
      <c r="B8" s="59">
        <v>43466</v>
      </c>
      <c r="C8" s="60" t="s">
        <v>249</v>
      </c>
      <c r="D8" s="60" t="s">
        <v>4</v>
      </c>
      <c r="E8" s="47" t="s">
        <v>8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</row>
    <row r="9" spans="1:16" s="5" customFormat="1" ht="14.4" thickBot="1" x14ac:dyDescent="0.3">
      <c r="A9" s="58" t="s">
        <v>147</v>
      </c>
      <c r="B9" s="59">
        <v>43466</v>
      </c>
      <c r="C9" s="60" t="s">
        <v>11</v>
      </c>
      <c r="D9" s="60" t="s">
        <v>3</v>
      </c>
      <c r="E9" s="47" t="s">
        <v>8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</row>
    <row r="10" spans="1:16" s="5" customFormat="1" ht="14.4" thickBot="1" x14ac:dyDescent="0.3">
      <c r="A10" s="58" t="s">
        <v>95</v>
      </c>
      <c r="B10" s="59">
        <v>43556</v>
      </c>
      <c r="C10" s="60" t="s">
        <v>22</v>
      </c>
      <c r="D10" s="60" t="s">
        <v>3</v>
      </c>
      <c r="E10" s="47" t="s">
        <v>8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 spans="1:16" s="5" customFormat="1" ht="14.4" thickBot="1" x14ac:dyDescent="0.3">
      <c r="A11" s="58" t="s">
        <v>142</v>
      </c>
      <c r="B11" s="59">
        <v>43466</v>
      </c>
      <c r="C11" s="60" t="s">
        <v>250</v>
      </c>
      <c r="D11" s="60" t="s">
        <v>4</v>
      </c>
      <c r="E11" s="47" t="s">
        <v>9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 spans="1:16" s="5" customFormat="1" ht="14.4" thickBot="1" x14ac:dyDescent="0.3">
      <c r="A12" s="58" t="s">
        <v>66</v>
      </c>
      <c r="B12" s="59">
        <v>43466</v>
      </c>
      <c r="C12" s="60" t="s">
        <v>21</v>
      </c>
      <c r="D12" s="60" t="s">
        <v>3</v>
      </c>
      <c r="E12" s="47" t="s">
        <v>8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</row>
    <row r="13" spans="1:16" s="5" customFormat="1" ht="14.4" thickBot="1" x14ac:dyDescent="0.3">
      <c r="A13" s="58" t="s">
        <v>65</v>
      </c>
      <c r="B13" s="59">
        <v>43466</v>
      </c>
      <c r="C13" s="60" t="s">
        <v>250</v>
      </c>
      <c r="D13" s="60" t="s">
        <v>4</v>
      </c>
      <c r="E13" s="47" t="s">
        <v>8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</row>
    <row r="14" spans="1:16" s="5" customFormat="1" ht="14.4" thickBot="1" x14ac:dyDescent="0.3">
      <c r="A14" s="58" t="s">
        <v>130</v>
      </c>
      <c r="B14" s="59">
        <v>43466</v>
      </c>
      <c r="C14" s="60" t="s">
        <v>249</v>
      </c>
      <c r="D14" s="60" t="s">
        <v>4</v>
      </c>
      <c r="E14" s="47" t="s">
        <v>9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</row>
    <row r="15" spans="1:16" s="5" customFormat="1" ht="14.4" thickBot="1" x14ac:dyDescent="0.3">
      <c r="A15" s="58" t="s">
        <v>242</v>
      </c>
      <c r="B15" s="59">
        <v>43466</v>
      </c>
      <c r="C15" s="60" t="s">
        <v>20</v>
      </c>
      <c r="D15" s="60" t="s">
        <v>3</v>
      </c>
      <c r="E15" s="47" t="s">
        <v>8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</row>
    <row r="16" spans="1:16" s="5" customFormat="1" ht="14.4" thickBot="1" x14ac:dyDescent="0.3">
      <c r="A16" s="58" t="s">
        <v>132</v>
      </c>
      <c r="B16" s="59">
        <v>43466</v>
      </c>
      <c r="C16" s="60" t="s">
        <v>249</v>
      </c>
      <c r="D16" s="60" t="s">
        <v>4</v>
      </c>
      <c r="E16" s="47" t="s">
        <v>9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</row>
    <row r="17" spans="1:16" s="5" customFormat="1" ht="14.4" thickBot="1" x14ac:dyDescent="0.3">
      <c r="A17" s="58" t="s">
        <v>191</v>
      </c>
      <c r="B17" s="59">
        <v>43466</v>
      </c>
      <c r="C17" s="60" t="s">
        <v>19</v>
      </c>
      <c r="D17" s="60" t="s">
        <v>3</v>
      </c>
      <c r="E17" s="47" t="s">
        <v>8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s="5" customFormat="1" ht="14.4" thickBot="1" x14ac:dyDescent="0.3">
      <c r="A18" s="58" t="s">
        <v>55</v>
      </c>
      <c r="B18" s="59">
        <v>43466</v>
      </c>
      <c r="C18" s="60" t="s">
        <v>18</v>
      </c>
      <c r="D18" s="60" t="s">
        <v>3</v>
      </c>
      <c r="E18" s="47" t="s">
        <v>8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s="5" customFormat="1" ht="14.4" thickBot="1" x14ac:dyDescent="0.3">
      <c r="A19" s="58" t="s">
        <v>213</v>
      </c>
      <c r="B19" s="59">
        <v>43466</v>
      </c>
      <c r="C19" s="60" t="s">
        <v>17</v>
      </c>
      <c r="D19" s="60" t="s">
        <v>3</v>
      </c>
      <c r="E19" s="47" t="s">
        <v>8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s="5" customFormat="1" ht="14.4" thickBot="1" x14ac:dyDescent="0.3">
      <c r="A20" s="58" t="s">
        <v>243</v>
      </c>
      <c r="B20" s="59">
        <v>43466</v>
      </c>
      <c r="C20" s="60" t="s">
        <v>250</v>
      </c>
      <c r="D20" s="60" t="s">
        <v>4</v>
      </c>
      <c r="E20" s="47" t="s">
        <v>8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s="5" customFormat="1" ht="14.4" thickBot="1" x14ac:dyDescent="0.3">
      <c r="A21" s="58" t="s">
        <v>225</v>
      </c>
      <c r="B21" s="59">
        <v>43466</v>
      </c>
      <c r="C21" s="60" t="s">
        <v>16</v>
      </c>
      <c r="D21" s="60" t="s">
        <v>4</v>
      </c>
      <c r="E21" s="47" t="s">
        <v>9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s="5" customFormat="1" ht="14.4" thickBot="1" x14ac:dyDescent="0.3">
      <c r="A22" s="58" t="s">
        <v>155</v>
      </c>
      <c r="B22" s="59">
        <v>43466</v>
      </c>
      <c r="C22" s="60" t="s">
        <v>15</v>
      </c>
      <c r="D22" s="60" t="s">
        <v>3</v>
      </c>
      <c r="E22" s="47" t="s">
        <v>8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s="5" customFormat="1" ht="14.4" thickBot="1" x14ac:dyDescent="0.3">
      <c r="A23" s="62" t="s">
        <v>214</v>
      </c>
      <c r="B23" s="63">
        <v>43466</v>
      </c>
      <c r="C23" s="64" t="s">
        <v>14</v>
      </c>
      <c r="D23" s="64" t="s">
        <v>3</v>
      </c>
      <c r="E23" s="47" t="s">
        <v>8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ht="15" customHeight="1" thickBot="1" x14ac:dyDescent="0.3">
      <c r="A24" s="135" t="s">
        <v>262</v>
      </c>
      <c r="B24" s="136"/>
      <c r="C24" s="136"/>
      <c r="D24" s="137"/>
      <c r="E24" s="69">
        <f>COUNTIFS(E4:E23,"PAID")*E2</f>
        <v>39200</v>
      </c>
      <c r="F24" s="69">
        <f t="shared" ref="F24:P24" si="0">COUNTIFS(F4:F23,"PAID")*F2</f>
        <v>0</v>
      </c>
      <c r="G24" s="69">
        <f t="shared" si="0"/>
        <v>0</v>
      </c>
      <c r="H24" s="69">
        <f t="shared" si="0"/>
        <v>0</v>
      </c>
      <c r="I24" s="69">
        <f t="shared" si="0"/>
        <v>0</v>
      </c>
      <c r="J24" s="69">
        <f t="shared" si="0"/>
        <v>0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69">
        <f t="shared" si="0"/>
        <v>0</v>
      </c>
      <c r="O24" s="69">
        <f t="shared" si="0"/>
        <v>0</v>
      </c>
      <c r="P24" s="84">
        <f t="shared" si="0"/>
        <v>0</v>
      </c>
    </row>
    <row r="25" spans="1:16" ht="15" customHeight="1" thickBot="1" x14ac:dyDescent="0.3">
      <c r="A25" s="138" t="s">
        <v>263</v>
      </c>
      <c r="B25" s="139"/>
      <c r="C25" s="139"/>
      <c r="D25" s="140"/>
      <c r="E25" s="70">
        <f>COUNTIFS(E4:E23,"DUE")*E2</f>
        <v>16800</v>
      </c>
      <c r="F25" s="70">
        <f t="shared" ref="F25:P25" si="1">COUNTIFS(F4:F23,"DUE")*F2</f>
        <v>0</v>
      </c>
      <c r="G25" s="70">
        <f t="shared" si="1"/>
        <v>0</v>
      </c>
      <c r="H25" s="70">
        <f t="shared" si="1"/>
        <v>0</v>
      </c>
      <c r="I25" s="70">
        <f t="shared" si="1"/>
        <v>0</v>
      </c>
      <c r="J25" s="70">
        <f t="shared" si="1"/>
        <v>0</v>
      </c>
      <c r="K25" s="70">
        <f t="shared" si="1"/>
        <v>0</v>
      </c>
      <c r="L25" s="70">
        <f t="shared" si="1"/>
        <v>0</v>
      </c>
      <c r="M25" s="70">
        <f t="shared" si="1"/>
        <v>0</v>
      </c>
      <c r="N25" s="70">
        <f t="shared" si="1"/>
        <v>0</v>
      </c>
      <c r="O25" s="70">
        <f t="shared" si="1"/>
        <v>0</v>
      </c>
      <c r="P25" s="85">
        <f t="shared" si="1"/>
        <v>0</v>
      </c>
    </row>
    <row r="26" spans="1:16" ht="14.4" thickBot="1" x14ac:dyDescent="0.3">
      <c r="A26" s="127" t="s">
        <v>264</v>
      </c>
      <c r="B26" s="128"/>
      <c r="C26" s="128"/>
      <c r="D26" s="129"/>
      <c r="E26" s="71">
        <f>SUM(E24:E25)</f>
        <v>56000</v>
      </c>
      <c r="F26" s="71">
        <f t="shared" ref="F26:P26" si="2">SUM(F24:F25)</f>
        <v>0</v>
      </c>
      <c r="G26" s="71">
        <f t="shared" si="2"/>
        <v>0</v>
      </c>
      <c r="H26" s="71">
        <f t="shared" si="2"/>
        <v>0</v>
      </c>
      <c r="I26" s="71">
        <f t="shared" si="2"/>
        <v>0</v>
      </c>
      <c r="J26" s="71">
        <f t="shared" si="2"/>
        <v>0</v>
      </c>
      <c r="K26" s="71">
        <f t="shared" si="2"/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86">
        <f t="shared" si="2"/>
        <v>0</v>
      </c>
    </row>
    <row r="27" spans="1:16" ht="15" customHeight="1" thickBot="1" x14ac:dyDescent="0.3">
      <c r="A27" s="130" t="s">
        <v>265</v>
      </c>
      <c r="B27" s="131"/>
      <c r="C27" s="131"/>
      <c r="D27" s="132"/>
      <c r="E27" s="72">
        <f>E26</f>
        <v>56000</v>
      </c>
      <c r="F27" s="53">
        <f>F26+E27</f>
        <v>56000</v>
      </c>
      <c r="G27" s="53">
        <f t="shared" ref="G27" si="3">G26+F27</f>
        <v>56000</v>
      </c>
      <c r="H27" s="53">
        <f t="shared" ref="H27" si="4">H26+G27</f>
        <v>56000</v>
      </c>
      <c r="I27" s="53">
        <f t="shared" ref="I27" si="5">I26+H27</f>
        <v>56000</v>
      </c>
      <c r="J27" s="53">
        <f t="shared" ref="J27" si="6">J26+I27</f>
        <v>56000</v>
      </c>
      <c r="K27" s="53">
        <f t="shared" ref="K27" si="7">K26+J27</f>
        <v>56000</v>
      </c>
      <c r="L27" s="53">
        <f t="shared" ref="L27" si="8">L26+K27</f>
        <v>56000</v>
      </c>
      <c r="M27" s="53">
        <f t="shared" ref="M27" si="9">M26+L27</f>
        <v>56000</v>
      </c>
      <c r="N27" s="53">
        <f t="shared" ref="N27" si="10">N26+M27</f>
        <v>56000</v>
      </c>
      <c r="O27" s="53">
        <f t="shared" ref="O27" si="11">O26+N27</f>
        <v>56000</v>
      </c>
      <c r="P27" s="54">
        <f t="shared" ref="P27" si="12">P26+O27</f>
        <v>56000</v>
      </c>
    </row>
    <row r="29" spans="1:16" ht="14.4" thickBot="1" x14ac:dyDescent="0.3"/>
    <row r="30" spans="1:16" s="3" customFormat="1" ht="24" x14ac:dyDescent="0.3">
      <c r="A30" s="125" t="str">
        <f>"Monthly Maintenance Fund Collection Summary for the Year " &amp;O30</f>
        <v>Monthly Maintenance Fund Collection Summary for the Year 2019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3">
        <v>2019</v>
      </c>
      <c r="P30" s="124"/>
    </row>
    <row r="31" spans="1:16" s="3" customFormat="1" ht="21.6" thickBot="1" x14ac:dyDescent="0.35">
      <c r="A31" s="133" t="s">
        <v>10</v>
      </c>
      <c r="B31" s="134"/>
      <c r="C31" s="134"/>
      <c r="D31" s="134"/>
      <c r="E31" s="43">
        <v>2800</v>
      </c>
      <c r="F31" s="43">
        <v>2800</v>
      </c>
      <c r="G31" s="43">
        <v>2800</v>
      </c>
      <c r="H31" s="43">
        <v>2800</v>
      </c>
      <c r="I31" s="43">
        <v>2800</v>
      </c>
      <c r="J31" s="43">
        <v>2800</v>
      </c>
      <c r="K31" s="43">
        <v>2800</v>
      </c>
      <c r="L31" s="43">
        <v>2800</v>
      </c>
      <c r="M31" s="43">
        <v>2800</v>
      </c>
      <c r="N31" s="43">
        <v>2800</v>
      </c>
      <c r="O31" s="43">
        <v>2800</v>
      </c>
      <c r="P31" s="44">
        <v>2800</v>
      </c>
    </row>
    <row r="32" spans="1:16" s="4" customFormat="1" ht="25.8" thickBot="1" x14ac:dyDescent="0.35">
      <c r="A32" s="56" t="s">
        <v>2</v>
      </c>
      <c r="B32" s="57" t="s">
        <v>299</v>
      </c>
      <c r="C32" s="57" t="s">
        <v>5</v>
      </c>
      <c r="D32" s="57" t="s">
        <v>13</v>
      </c>
      <c r="E32" s="45" t="s">
        <v>7</v>
      </c>
      <c r="F32" s="45" t="s">
        <v>28</v>
      </c>
      <c r="G32" s="45" t="s">
        <v>29</v>
      </c>
      <c r="H32" s="45" t="s">
        <v>6</v>
      </c>
      <c r="I32" s="45" t="s">
        <v>30</v>
      </c>
      <c r="J32" s="45" t="s">
        <v>31</v>
      </c>
      <c r="K32" s="45" t="s">
        <v>32</v>
      </c>
      <c r="L32" s="45" t="s">
        <v>33</v>
      </c>
      <c r="M32" s="45" t="s">
        <v>34</v>
      </c>
      <c r="N32" s="45" t="s">
        <v>35</v>
      </c>
      <c r="O32" s="45" t="s">
        <v>36</v>
      </c>
      <c r="P32" s="46" t="s">
        <v>37</v>
      </c>
    </row>
    <row r="33" spans="1:16" s="5" customFormat="1" ht="14.4" thickBot="1" x14ac:dyDescent="0.3">
      <c r="A33" s="58" t="s">
        <v>240</v>
      </c>
      <c r="B33" s="59">
        <v>43466</v>
      </c>
      <c r="C33" s="60" t="s">
        <v>12</v>
      </c>
      <c r="D33" s="60" t="s">
        <v>3</v>
      </c>
      <c r="E33" s="47" t="str">
        <f>IF(Validations!C3&gt;0,"PAID","DUE")</f>
        <v>PAID</v>
      </c>
      <c r="F33" s="47" t="s">
        <v>8</v>
      </c>
      <c r="G33" s="47" t="s">
        <v>8</v>
      </c>
      <c r="H33" s="47" t="s">
        <v>8</v>
      </c>
      <c r="I33" s="47" t="s">
        <v>8</v>
      </c>
      <c r="J33" s="47" t="s">
        <v>8</v>
      </c>
      <c r="K33" s="47" t="s">
        <v>8</v>
      </c>
      <c r="L33" s="47" t="s">
        <v>8</v>
      </c>
      <c r="M33" s="47" t="s">
        <v>8</v>
      </c>
      <c r="N33" s="47" t="s">
        <v>8</v>
      </c>
      <c r="O33" s="47" t="s">
        <v>8</v>
      </c>
      <c r="P33" s="48" t="s">
        <v>8</v>
      </c>
    </row>
    <row r="34" spans="1:16" s="5" customFormat="1" ht="14.4" thickBot="1" x14ac:dyDescent="0.3">
      <c r="A34" s="58" t="s">
        <v>224</v>
      </c>
      <c r="B34" s="59">
        <v>43466</v>
      </c>
      <c r="C34" s="60" t="s">
        <v>249</v>
      </c>
      <c r="D34" s="60" t="s">
        <v>4</v>
      </c>
      <c r="E34" s="47" t="s">
        <v>8</v>
      </c>
      <c r="F34" s="47" t="s">
        <v>8</v>
      </c>
      <c r="G34" s="47" t="s">
        <v>8</v>
      </c>
      <c r="H34" s="47" t="s">
        <v>8</v>
      </c>
      <c r="I34" s="47" t="s">
        <v>8</v>
      </c>
      <c r="J34" s="47" t="s">
        <v>8</v>
      </c>
      <c r="K34" s="47" t="s">
        <v>8</v>
      </c>
      <c r="L34" s="47" t="s">
        <v>8</v>
      </c>
      <c r="M34" s="47" t="s">
        <v>8</v>
      </c>
      <c r="N34" s="47" t="s">
        <v>8</v>
      </c>
      <c r="O34" s="47" t="s">
        <v>8</v>
      </c>
      <c r="P34" s="48" t="s">
        <v>9</v>
      </c>
    </row>
    <row r="35" spans="1:16" s="5" customFormat="1" ht="14.4" thickBot="1" x14ac:dyDescent="0.3">
      <c r="A35" s="58" t="s">
        <v>198</v>
      </c>
      <c r="B35" s="59">
        <v>43466</v>
      </c>
      <c r="C35" s="60" t="s">
        <v>250</v>
      </c>
      <c r="D35" s="60" t="s">
        <v>4</v>
      </c>
      <c r="E35" s="47" t="s">
        <v>8</v>
      </c>
      <c r="F35" s="47" t="s">
        <v>8</v>
      </c>
      <c r="G35" s="47" t="s">
        <v>8</v>
      </c>
      <c r="H35" s="47" t="s">
        <v>8</v>
      </c>
      <c r="I35" s="47" t="s">
        <v>8</v>
      </c>
      <c r="J35" s="47" t="s">
        <v>8</v>
      </c>
      <c r="K35" s="47" t="s">
        <v>8</v>
      </c>
      <c r="L35" s="47" t="s">
        <v>8</v>
      </c>
      <c r="M35" s="47" t="s">
        <v>8</v>
      </c>
      <c r="N35" s="47" t="s">
        <v>8</v>
      </c>
      <c r="O35" s="47" t="s">
        <v>8</v>
      </c>
      <c r="P35" s="48" t="s">
        <v>8</v>
      </c>
    </row>
    <row r="36" spans="1:16" s="5" customFormat="1" ht="14.4" thickBot="1" x14ac:dyDescent="0.3">
      <c r="A36" s="58" t="s">
        <v>241</v>
      </c>
      <c r="B36" s="59">
        <v>43466</v>
      </c>
      <c r="C36" s="60" t="s">
        <v>251</v>
      </c>
      <c r="D36" s="60" t="s">
        <v>4</v>
      </c>
      <c r="E36" s="47" t="s">
        <v>8</v>
      </c>
      <c r="F36" s="47" t="s">
        <v>8</v>
      </c>
      <c r="G36" s="47" t="s">
        <v>8</v>
      </c>
      <c r="H36" s="47" t="s">
        <v>8</v>
      </c>
      <c r="I36" s="47" t="s">
        <v>8</v>
      </c>
      <c r="J36" s="47" t="s">
        <v>8</v>
      </c>
      <c r="K36" s="47" t="s">
        <v>8</v>
      </c>
      <c r="L36" s="47" t="s">
        <v>8</v>
      </c>
      <c r="M36" s="47" t="s">
        <v>8</v>
      </c>
      <c r="N36" s="47" t="s">
        <v>8</v>
      </c>
      <c r="O36" s="47" t="s">
        <v>8</v>
      </c>
      <c r="P36" s="48" t="s">
        <v>8</v>
      </c>
    </row>
    <row r="37" spans="1:16" s="5" customFormat="1" ht="14.4" thickBot="1" x14ac:dyDescent="0.3">
      <c r="A37" s="58" t="s">
        <v>193</v>
      </c>
      <c r="B37" s="59">
        <v>43466</v>
      </c>
      <c r="C37" s="60" t="s">
        <v>249</v>
      </c>
      <c r="D37" s="60" t="s">
        <v>4</v>
      </c>
      <c r="E37" s="47" t="s">
        <v>8</v>
      </c>
      <c r="F37" s="47" t="s">
        <v>8</v>
      </c>
      <c r="G37" s="47" t="s">
        <v>8</v>
      </c>
      <c r="H37" s="47" t="s">
        <v>8</v>
      </c>
      <c r="I37" s="47" t="s">
        <v>8</v>
      </c>
      <c r="J37" s="47" t="s">
        <v>8</v>
      </c>
      <c r="K37" s="47" t="s">
        <v>8</v>
      </c>
      <c r="L37" s="47" t="s">
        <v>8</v>
      </c>
      <c r="M37" s="47" t="s">
        <v>8</v>
      </c>
      <c r="N37" s="47" t="s">
        <v>8</v>
      </c>
      <c r="O37" s="47" t="s">
        <v>8</v>
      </c>
      <c r="P37" s="48" t="s">
        <v>8</v>
      </c>
    </row>
    <row r="38" spans="1:16" s="5" customFormat="1" ht="14.4" thickBot="1" x14ac:dyDescent="0.3">
      <c r="A38" s="58" t="s">
        <v>147</v>
      </c>
      <c r="B38" s="59">
        <v>43466</v>
      </c>
      <c r="C38" s="60" t="s">
        <v>11</v>
      </c>
      <c r="D38" s="60" t="s">
        <v>3</v>
      </c>
      <c r="E38" s="47" t="s">
        <v>8</v>
      </c>
      <c r="F38" s="47" t="s">
        <v>8</v>
      </c>
      <c r="G38" s="47" t="s">
        <v>8</v>
      </c>
      <c r="H38" s="47" t="s">
        <v>8</v>
      </c>
      <c r="I38" s="47" t="s">
        <v>8</v>
      </c>
      <c r="J38" s="47" t="s">
        <v>8</v>
      </c>
      <c r="K38" s="47" t="s">
        <v>8</v>
      </c>
      <c r="L38" s="47" t="s">
        <v>8</v>
      </c>
      <c r="M38" s="47" t="s">
        <v>8</v>
      </c>
      <c r="N38" s="47" t="s">
        <v>8</v>
      </c>
      <c r="O38" s="47" t="s">
        <v>8</v>
      </c>
      <c r="P38" s="48" t="s">
        <v>8</v>
      </c>
    </row>
    <row r="39" spans="1:16" s="5" customFormat="1" ht="14.4" thickBot="1" x14ac:dyDescent="0.3">
      <c r="A39" s="58" t="s">
        <v>95</v>
      </c>
      <c r="B39" s="61">
        <v>43556</v>
      </c>
      <c r="C39" s="60" t="s">
        <v>22</v>
      </c>
      <c r="D39" s="60" t="s">
        <v>3</v>
      </c>
      <c r="E39" s="47" t="s">
        <v>8</v>
      </c>
      <c r="F39" s="47" t="s">
        <v>8</v>
      </c>
      <c r="G39" s="47" t="s">
        <v>8</v>
      </c>
      <c r="H39" s="47" t="s">
        <v>8</v>
      </c>
      <c r="I39" s="47" t="s">
        <v>8</v>
      </c>
      <c r="J39" s="47" t="s">
        <v>8</v>
      </c>
      <c r="K39" s="47" t="s">
        <v>8</v>
      </c>
      <c r="L39" s="47" t="s">
        <v>8</v>
      </c>
      <c r="M39" s="47" t="s">
        <v>8</v>
      </c>
      <c r="N39" s="47" t="s">
        <v>8</v>
      </c>
      <c r="O39" s="47" t="s">
        <v>8</v>
      </c>
      <c r="P39" s="48" t="s">
        <v>8</v>
      </c>
    </row>
    <row r="40" spans="1:16" s="5" customFormat="1" ht="14.4" thickBot="1" x14ac:dyDescent="0.3">
      <c r="A40" s="58" t="s">
        <v>142</v>
      </c>
      <c r="B40" s="59">
        <v>43466</v>
      </c>
      <c r="C40" s="60" t="s">
        <v>250</v>
      </c>
      <c r="D40" s="60" t="s">
        <v>4</v>
      </c>
      <c r="E40" s="47" t="s">
        <v>8</v>
      </c>
      <c r="F40" s="47" t="s">
        <v>8</v>
      </c>
      <c r="G40" s="47" t="s">
        <v>8</v>
      </c>
      <c r="H40" s="47" t="s">
        <v>8</v>
      </c>
      <c r="I40" s="47" t="s">
        <v>8</v>
      </c>
      <c r="J40" s="47" t="s">
        <v>8</v>
      </c>
      <c r="K40" s="47" t="s">
        <v>8</v>
      </c>
      <c r="L40" s="47" t="s">
        <v>8</v>
      </c>
      <c r="M40" s="47" t="s">
        <v>8</v>
      </c>
      <c r="N40" s="47" t="s">
        <v>8</v>
      </c>
      <c r="O40" s="47" t="s">
        <v>8</v>
      </c>
      <c r="P40" s="48" t="s">
        <v>9</v>
      </c>
    </row>
    <row r="41" spans="1:16" s="5" customFormat="1" ht="14.4" thickBot="1" x14ac:dyDescent="0.3">
      <c r="A41" s="58" t="s">
        <v>66</v>
      </c>
      <c r="B41" s="59">
        <v>43466</v>
      </c>
      <c r="C41" s="60" t="s">
        <v>21</v>
      </c>
      <c r="D41" s="60" t="s">
        <v>3</v>
      </c>
      <c r="E41" s="47" t="s">
        <v>8</v>
      </c>
      <c r="F41" s="47" t="s">
        <v>8</v>
      </c>
      <c r="G41" s="47" t="s">
        <v>8</v>
      </c>
      <c r="H41" s="47" t="s">
        <v>8</v>
      </c>
      <c r="I41" s="47" t="s">
        <v>8</v>
      </c>
      <c r="J41" s="47" t="s">
        <v>8</v>
      </c>
      <c r="K41" s="47" t="s">
        <v>8</v>
      </c>
      <c r="L41" s="47" t="s">
        <v>8</v>
      </c>
      <c r="M41" s="47" t="s">
        <v>8</v>
      </c>
      <c r="N41" s="47" t="s">
        <v>8</v>
      </c>
      <c r="O41" s="47" t="s">
        <v>8</v>
      </c>
      <c r="P41" s="48" t="s">
        <v>8</v>
      </c>
    </row>
    <row r="42" spans="1:16" s="5" customFormat="1" ht="14.4" thickBot="1" x14ac:dyDescent="0.3">
      <c r="A42" s="58" t="s">
        <v>65</v>
      </c>
      <c r="B42" s="59">
        <v>43466</v>
      </c>
      <c r="C42" s="60" t="s">
        <v>250</v>
      </c>
      <c r="D42" s="60" t="s">
        <v>4</v>
      </c>
      <c r="E42" s="47" t="s">
        <v>8</v>
      </c>
      <c r="F42" s="47" t="s">
        <v>8</v>
      </c>
      <c r="G42" s="47" t="s">
        <v>8</v>
      </c>
      <c r="H42" s="47" t="s">
        <v>8</v>
      </c>
      <c r="I42" s="47" t="s">
        <v>8</v>
      </c>
      <c r="J42" s="47" t="s">
        <v>8</v>
      </c>
      <c r="K42" s="47" t="s">
        <v>8</v>
      </c>
      <c r="L42" s="47" t="s">
        <v>8</v>
      </c>
      <c r="M42" s="47" t="s">
        <v>8</v>
      </c>
      <c r="N42" s="47" t="s">
        <v>8</v>
      </c>
      <c r="O42" s="47" t="s">
        <v>8</v>
      </c>
      <c r="P42" s="48" t="s">
        <v>8</v>
      </c>
    </row>
    <row r="43" spans="1:16" s="5" customFormat="1" ht="14.4" thickBot="1" x14ac:dyDescent="0.3">
      <c r="A43" s="58" t="s">
        <v>130</v>
      </c>
      <c r="B43" s="59">
        <v>43466</v>
      </c>
      <c r="C43" s="60" t="s">
        <v>249</v>
      </c>
      <c r="D43" s="60" t="s">
        <v>4</v>
      </c>
      <c r="E43" s="47" t="s">
        <v>8</v>
      </c>
      <c r="F43" s="47" t="s">
        <v>8</v>
      </c>
      <c r="G43" s="47" t="s">
        <v>8</v>
      </c>
      <c r="H43" s="47" t="s">
        <v>8</v>
      </c>
      <c r="I43" s="47" t="s">
        <v>8</v>
      </c>
      <c r="J43" s="47" t="s">
        <v>8</v>
      </c>
      <c r="K43" s="47" t="s">
        <v>8</v>
      </c>
      <c r="L43" s="47" t="s">
        <v>8</v>
      </c>
      <c r="M43" s="47" t="s">
        <v>8</v>
      </c>
      <c r="N43" s="47" t="s">
        <v>8</v>
      </c>
      <c r="O43" s="47" t="s">
        <v>8</v>
      </c>
      <c r="P43" s="48" t="s">
        <v>9</v>
      </c>
    </row>
    <row r="44" spans="1:16" s="5" customFormat="1" ht="14.4" thickBot="1" x14ac:dyDescent="0.3">
      <c r="A44" s="58" t="s">
        <v>242</v>
      </c>
      <c r="B44" s="59">
        <v>43466</v>
      </c>
      <c r="C44" s="60" t="s">
        <v>20</v>
      </c>
      <c r="D44" s="60" t="s">
        <v>3</v>
      </c>
      <c r="E44" s="47" t="s">
        <v>8</v>
      </c>
      <c r="F44" s="47" t="s">
        <v>8</v>
      </c>
      <c r="G44" s="47" t="s">
        <v>8</v>
      </c>
      <c r="H44" s="47" t="s">
        <v>8</v>
      </c>
      <c r="I44" s="47" t="s">
        <v>8</v>
      </c>
      <c r="J44" s="47" t="s">
        <v>8</v>
      </c>
      <c r="K44" s="47" t="s">
        <v>8</v>
      </c>
      <c r="L44" s="47" t="s">
        <v>8</v>
      </c>
      <c r="M44" s="47" t="s">
        <v>8</v>
      </c>
      <c r="N44" s="47" t="s">
        <v>8</v>
      </c>
      <c r="O44" s="47" t="s">
        <v>8</v>
      </c>
      <c r="P44" s="48" t="s">
        <v>8</v>
      </c>
    </row>
    <row r="45" spans="1:16" s="5" customFormat="1" ht="14.4" thickBot="1" x14ac:dyDescent="0.3">
      <c r="A45" s="58" t="s">
        <v>132</v>
      </c>
      <c r="B45" s="59">
        <v>43466</v>
      </c>
      <c r="C45" s="60" t="s">
        <v>249</v>
      </c>
      <c r="D45" s="60" t="s">
        <v>4</v>
      </c>
      <c r="E45" s="47" t="s">
        <v>8</v>
      </c>
      <c r="F45" s="47" t="s">
        <v>8</v>
      </c>
      <c r="G45" s="47" t="s">
        <v>8</v>
      </c>
      <c r="H45" s="47" t="s">
        <v>8</v>
      </c>
      <c r="I45" s="47" t="s">
        <v>8</v>
      </c>
      <c r="J45" s="47" t="s">
        <v>8</v>
      </c>
      <c r="K45" s="47" t="s">
        <v>8</v>
      </c>
      <c r="L45" s="47" t="s">
        <v>8</v>
      </c>
      <c r="M45" s="47" t="s">
        <v>8</v>
      </c>
      <c r="N45" s="47" t="s">
        <v>8</v>
      </c>
      <c r="O45" s="47" t="s">
        <v>8</v>
      </c>
      <c r="P45" s="48" t="s">
        <v>8</v>
      </c>
    </row>
    <row r="46" spans="1:16" s="5" customFormat="1" ht="14.4" thickBot="1" x14ac:dyDescent="0.3">
      <c r="A46" s="58" t="s">
        <v>191</v>
      </c>
      <c r="B46" s="59">
        <v>43466</v>
      </c>
      <c r="C46" s="60" t="s">
        <v>19</v>
      </c>
      <c r="D46" s="60" t="s">
        <v>3</v>
      </c>
      <c r="E46" s="47" t="s">
        <v>8</v>
      </c>
      <c r="F46" s="47" t="s">
        <v>8</v>
      </c>
      <c r="G46" s="47" t="s">
        <v>8</v>
      </c>
      <c r="H46" s="47" t="s">
        <v>8</v>
      </c>
      <c r="I46" s="47" t="s">
        <v>8</v>
      </c>
      <c r="J46" s="47" t="s">
        <v>8</v>
      </c>
      <c r="K46" s="47" t="s">
        <v>8</v>
      </c>
      <c r="L46" s="47" t="s">
        <v>8</v>
      </c>
      <c r="M46" s="47" t="s">
        <v>8</v>
      </c>
      <c r="N46" s="47" t="s">
        <v>8</v>
      </c>
      <c r="O46" s="47" t="s">
        <v>8</v>
      </c>
      <c r="P46" s="48" t="s">
        <v>8</v>
      </c>
    </row>
    <row r="47" spans="1:16" s="5" customFormat="1" ht="14.4" thickBot="1" x14ac:dyDescent="0.3">
      <c r="A47" s="58" t="s">
        <v>55</v>
      </c>
      <c r="B47" s="59">
        <v>43466</v>
      </c>
      <c r="C47" s="60" t="s">
        <v>18</v>
      </c>
      <c r="D47" s="60" t="s">
        <v>3</v>
      </c>
      <c r="E47" s="47" t="s">
        <v>8</v>
      </c>
      <c r="F47" s="47" t="s">
        <v>8</v>
      </c>
      <c r="G47" s="47" t="s">
        <v>8</v>
      </c>
      <c r="H47" s="47" t="s">
        <v>8</v>
      </c>
      <c r="I47" s="47" t="s">
        <v>8</v>
      </c>
      <c r="J47" s="47" t="s">
        <v>8</v>
      </c>
      <c r="K47" s="47" t="s">
        <v>8</v>
      </c>
      <c r="L47" s="47" t="s">
        <v>8</v>
      </c>
      <c r="M47" s="47" t="s">
        <v>8</v>
      </c>
      <c r="N47" s="47" t="s">
        <v>8</v>
      </c>
      <c r="O47" s="47" t="s">
        <v>8</v>
      </c>
      <c r="P47" s="48" t="s">
        <v>8</v>
      </c>
    </row>
    <row r="48" spans="1:16" s="5" customFormat="1" ht="14.4" thickBot="1" x14ac:dyDescent="0.3">
      <c r="A48" s="58" t="s">
        <v>213</v>
      </c>
      <c r="B48" s="59">
        <v>43466</v>
      </c>
      <c r="C48" s="60" t="s">
        <v>17</v>
      </c>
      <c r="D48" s="60" t="s">
        <v>3</v>
      </c>
      <c r="E48" s="47" t="s">
        <v>8</v>
      </c>
      <c r="F48" s="47" t="s">
        <v>8</v>
      </c>
      <c r="G48" s="47" t="s">
        <v>8</v>
      </c>
      <c r="H48" s="47" t="s">
        <v>8</v>
      </c>
      <c r="I48" s="47" t="s">
        <v>8</v>
      </c>
      <c r="J48" s="47" t="s">
        <v>8</v>
      </c>
      <c r="K48" s="47" t="s">
        <v>8</v>
      </c>
      <c r="L48" s="47" t="s">
        <v>8</v>
      </c>
      <c r="M48" s="47" t="s">
        <v>8</v>
      </c>
      <c r="N48" s="47" t="s">
        <v>8</v>
      </c>
      <c r="O48" s="47" t="s">
        <v>8</v>
      </c>
      <c r="P48" s="48" t="s">
        <v>8</v>
      </c>
    </row>
    <row r="49" spans="1:16" s="5" customFormat="1" ht="14.4" thickBot="1" x14ac:dyDescent="0.3">
      <c r="A49" s="58" t="s">
        <v>243</v>
      </c>
      <c r="B49" s="59">
        <v>43466</v>
      </c>
      <c r="C49" s="60" t="s">
        <v>250</v>
      </c>
      <c r="D49" s="60" t="s">
        <v>4</v>
      </c>
      <c r="E49" s="47" t="s">
        <v>8</v>
      </c>
      <c r="F49" s="47" t="s">
        <v>8</v>
      </c>
      <c r="G49" s="47" t="s">
        <v>8</v>
      </c>
      <c r="H49" s="47" t="s">
        <v>8</v>
      </c>
      <c r="I49" s="47" t="s">
        <v>8</v>
      </c>
      <c r="J49" s="47" t="s">
        <v>8</v>
      </c>
      <c r="K49" s="47" t="s">
        <v>8</v>
      </c>
      <c r="L49" s="47" t="s">
        <v>8</v>
      </c>
      <c r="M49" s="47" t="s">
        <v>8</v>
      </c>
      <c r="N49" s="47" t="s">
        <v>8</v>
      </c>
      <c r="O49" s="47" t="s">
        <v>8</v>
      </c>
      <c r="P49" s="48" t="s">
        <v>8</v>
      </c>
    </row>
    <row r="50" spans="1:16" s="5" customFormat="1" ht="14.4" thickBot="1" x14ac:dyDescent="0.3">
      <c r="A50" s="58" t="s">
        <v>225</v>
      </c>
      <c r="B50" s="59">
        <v>43466</v>
      </c>
      <c r="C50" s="60" t="s">
        <v>16</v>
      </c>
      <c r="D50" s="60" t="s">
        <v>4</v>
      </c>
      <c r="E50" s="47" t="s">
        <v>8</v>
      </c>
      <c r="F50" s="47" t="s">
        <v>8</v>
      </c>
      <c r="G50" s="47" t="s">
        <v>8</v>
      </c>
      <c r="H50" s="47" t="s">
        <v>8</v>
      </c>
      <c r="I50" s="47" t="s">
        <v>8</v>
      </c>
      <c r="J50" s="47" t="s">
        <v>8</v>
      </c>
      <c r="K50" s="47" t="s">
        <v>8</v>
      </c>
      <c r="L50" s="47" t="s">
        <v>8</v>
      </c>
      <c r="M50" s="47" t="s">
        <v>8</v>
      </c>
      <c r="N50" s="47" t="s">
        <v>8</v>
      </c>
      <c r="O50" s="47" t="s">
        <v>8</v>
      </c>
      <c r="P50" s="48" t="s">
        <v>8</v>
      </c>
    </row>
    <row r="51" spans="1:16" s="5" customFormat="1" ht="14.4" thickBot="1" x14ac:dyDescent="0.3">
      <c r="A51" s="58" t="s">
        <v>155</v>
      </c>
      <c r="B51" s="59">
        <v>43466</v>
      </c>
      <c r="C51" s="60" t="s">
        <v>15</v>
      </c>
      <c r="D51" s="60" t="s">
        <v>3</v>
      </c>
      <c r="E51" s="47" t="s">
        <v>8</v>
      </c>
      <c r="F51" s="47" t="s">
        <v>8</v>
      </c>
      <c r="G51" s="47" t="s">
        <v>8</v>
      </c>
      <c r="H51" s="47" t="s">
        <v>8</v>
      </c>
      <c r="I51" s="47" t="s">
        <v>8</v>
      </c>
      <c r="J51" s="47" t="s">
        <v>8</v>
      </c>
      <c r="K51" s="47" t="s">
        <v>8</v>
      </c>
      <c r="L51" s="47" t="s">
        <v>8</v>
      </c>
      <c r="M51" s="47" t="s">
        <v>8</v>
      </c>
      <c r="N51" s="47" t="s">
        <v>8</v>
      </c>
      <c r="O51" s="47" t="s">
        <v>8</v>
      </c>
      <c r="P51" s="48" t="s">
        <v>8</v>
      </c>
    </row>
    <row r="52" spans="1:16" s="5" customFormat="1" ht="14.4" thickBot="1" x14ac:dyDescent="0.3">
      <c r="A52" s="62" t="s">
        <v>214</v>
      </c>
      <c r="B52" s="63">
        <v>43466</v>
      </c>
      <c r="C52" s="64" t="s">
        <v>14</v>
      </c>
      <c r="D52" s="64" t="s">
        <v>3</v>
      </c>
      <c r="E52" s="65" t="s">
        <v>8</v>
      </c>
      <c r="F52" s="65" t="s">
        <v>8</v>
      </c>
      <c r="G52" s="65" t="s">
        <v>8</v>
      </c>
      <c r="H52" s="65" t="s">
        <v>8</v>
      </c>
      <c r="I52" s="65" t="s">
        <v>8</v>
      </c>
      <c r="J52" s="65" t="s">
        <v>8</v>
      </c>
      <c r="K52" s="65" t="s">
        <v>8</v>
      </c>
      <c r="L52" s="65" t="s">
        <v>8</v>
      </c>
      <c r="M52" s="65" t="s">
        <v>8</v>
      </c>
      <c r="N52" s="65" t="s">
        <v>8</v>
      </c>
      <c r="O52" s="65" t="s">
        <v>8</v>
      </c>
      <c r="P52" s="66" t="s">
        <v>8</v>
      </c>
    </row>
    <row r="53" spans="1:16" ht="15" customHeight="1" thickBot="1" x14ac:dyDescent="0.3">
      <c r="A53" s="135" t="s">
        <v>262</v>
      </c>
      <c r="B53" s="136"/>
      <c r="C53" s="136"/>
      <c r="D53" s="137"/>
      <c r="E53" s="69">
        <f>SUMPRODUCT((MONTH($B$33:$B$52)&lt;=MONTH(DATEVALUE(E$32&amp;"1"))) *E$31) + SUMPRODUCT((MONTH($B$33:$B$52)&gt;MONTH(DATEVALUE(E$32&amp;"1"))) *E$31/2)</f>
        <v>54600</v>
      </c>
      <c r="F53" s="67">
        <f>SUMPRODUCT((MONTH($B$33:$B$52)&lt;=MONTH(DATEVALUE(F$32&amp;"1"))) *F$31) + SUMPRODUCT((MONTH($B$33:$B$52)&gt;MONTH(DATEVALUE(F$32&amp;"1"))) *F$31/2)</f>
        <v>54600</v>
      </c>
      <c r="G53" s="67">
        <f>SUMPRODUCT( --(G$33:G$52="PAID"),(MONTH($B$33:$B$52)&lt;=MONTH(DATEVALUE(G$32&amp;"1"))) *G$31) + SUMPRODUCT( --(G$33:G$52="PAID"),(MONTH($B$33:$B$52)&gt;MONTH(DATEVALUE(G$32&amp;"1"))) *G$31/2)</f>
        <v>54600</v>
      </c>
      <c r="H53" s="67">
        <f t="shared" ref="H53:P53" si="13">SUMPRODUCT( --(H$33:H$52="PAID"),(MONTH($B$33:$B$52)&lt;=MONTH(DATEVALUE(H$32&amp;"1"))) *H$31) + SUMPRODUCT( --(H$33:H$52="PAID"),(MONTH($B$33:$B$52)&gt;MONTH(DATEVALUE(H$32&amp;"1"))) *H$31/2)</f>
        <v>56000</v>
      </c>
      <c r="I53" s="67">
        <f t="shared" si="13"/>
        <v>56000</v>
      </c>
      <c r="J53" s="67">
        <f t="shared" si="13"/>
        <v>56000</v>
      </c>
      <c r="K53" s="67">
        <f t="shared" si="13"/>
        <v>56000</v>
      </c>
      <c r="L53" s="67">
        <f t="shared" si="13"/>
        <v>56000</v>
      </c>
      <c r="M53" s="67">
        <f t="shared" si="13"/>
        <v>56000</v>
      </c>
      <c r="N53" s="67">
        <f t="shared" si="13"/>
        <v>56000</v>
      </c>
      <c r="O53" s="67">
        <f t="shared" si="13"/>
        <v>56000</v>
      </c>
      <c r="P53" s="68">
        <f t="shared" si="13"/>
        <v>47600</v>
      </c>
    </row>
    <row r="54" spans="1:16" ht="15" customHeight="1" thickBot="1" x14ac:dyDescent="0.3">
      <c r="A54" s="138" t="s">
        <v>263</v>
      </c>
      <c r="B54" s="139"/>
      <c r="C54" s="139"/>
      <c r="D54" s="140"/>
      <c r="E54" s="70">
        <f>E$31*COUNTIF(E$33:E$52,"DUE")</f>
        <v>0</v>
      </c>
      <c r="F54" s="49">
        <f>F$31*COUNTIF(F$33:F$52,"DUE")</f>
        <v>0</v>
      </c>
      <c r="G54" s="49">
        <f>SUMPRODUCT( --(G$33:G$52="DUE"),(MONTH($B$33:$B$52)&lt;=MONTH(DATEVALUE(G$32&amp;"1"))) *G$31) + SUMPRODUCT( --(G$33:G$52="DUE"),(MONTH($B$33:$B$52)&gt;MONTH(DATEVALUE(G$32&amp;"1"))) *G$31/2)</f>
        <v>0</v>
      </c>
      <c r="H54" s="49">
        <f t="shared" ref="H54:P54" si="14">SUMPRODUCT( --(H$33:H$52="DUE"),(MONTH($B$33:$B$52)&lt;=MONTH(DATEVALUE(H$32&amp;"1"))) *H$31) + SUMPRODUCT( --(H$33:H$52="DUE"),(MONTH($B$33:$B$52)&gt;MONTH(DATEVALUE(H$32&amp;"1"))) *H$31/2)</f>
        <v>0</v>
      </c>
      <c r="I54" s="49">
        <f t="shared" si="14"/>
        <v>0</v>
      </c>
      <c r="J54" s="49">
        <f t="shared" si="14"/>
        <v>0</v>
      </c>
      <c r="K54" s="49">
        <f t="shared" si="14"/>
        <v>0</v>
      </c>
      <c r="L54" s="49">
        <f t="shared" si="14"/>
        <v>0</v>
      </c>
      <c r="M54" s="49">
        <f t="shared" si="14"/>
        <v>0</v>
      </c>
      <c r="N54" s="49">
        <f t="shared" si="14"/>
        <v>0</v>
      </c>
      <c r="O54" s="49">
        <f t="shared" si="14"/>
        <v>0</v>
      </c>
      <c r="P54" s="50">
        <f t="shared" si="14"/>
        <v>8400</v>
      </c>
    </row>
    <row r="55" spans="1:16" ht="14.4" thickBot="1" x14ac:dyDescent="0.3">
      <c r="A55" s="127" t="s">
        <v>264</v>
      </c>
      <c r="B55" s="128"/>
      <c r="C55" s="128"/>
      <c r="D55" s="129"/>
      <c r="E55" s="71">
        <f t="shared" ref="E55:P55" si="15">SUM(E53:E54)</f>
        <v>54600</v>
      </c>
      <c r="F55" s="51">
        <f t="shared" si="15"/>
        <v>54600</v>
      </c>
      <c r="G55" s="51">
        <f t="shared" si="15"/>
        <v>54600</v>
      </c>
      <c r="H55" s="51">
        <f t="shared" si="15"/>
        <v>56000</v>
      </c>
      <c r="I55" s="51">
        <f t="shared" si="15"/>
        <v>56000</v>
      </c>
      <c r="J55" s="51">
        <f t="shared" si="15"/>
        <v>56000</v>
      </c>
      <c r="K55" s="51">
        <f t="shared" si="15"/>
        <v>56000</v>
      </c>
      <c r="L55" s="51">
        <f t="shared" si="15"/>
        <v>56000</v>
      </c>
      <c r="M55" s="51">
        <f t="shared" si="15"/>
        <v>56000</v>
      </c>
      <c r="N55" s="51">
        <f t="shared" si="15"/>
        <v>56000</v>
      </c>
      <c r="O55" s="51">
        <f t="shared" si="15"/>
        <v>56000</v>
      </c>
      <c r="P55" s="52">
        <f t="shared" si="15"/>
        <v>56000</v>
      </c>
    </row>
    <row r="56" spans="1:16" ht="15" customHeight="1" thickBot="1" x14ac:dyDescent="0.3">
      <c r="A56" s="130" t="s">
        <v>265</v>
      </c>
      <c r="B56" s="131"/>
      <c r="C56" s="131"/>
      <c r="D56" s="132"/>
      <c r="E56" s="72">
        <f>E55</f>
        <v>54600</v>
      </c>
      <c r="F56" s="53">
        <f>E56+F55</f>
        <v>109200</v>
      </c>
      <c r="G56" s="53">
        <f t="shared" ref="G56:P56" si="16">F56+G55</f>
        <v>163800</v>
      </c>
      <c r="H56" s="53">
        <f t="shared" si="16"/>
        <v>219800</v>
      </c>
      <c r="I56" s="53">
        <f t="shared" si="16"/>
        <v>275800</v>
      </c>
      <c r="J56" s="53">
        <f t="shared" si="16"/>
        <v>331800</v>
      </c>
      <c r="K56" s="53">
        <f t="shared" si="16"/>
        <v>387800</v>
      </c>
      <c r="L56" s="53">
        <f t="shared" si="16"/>
        <v>443800</v>
      </c>
      <c r="M56" s="53">
        <f t="shared" si="16"/>
        <v>499800</v>
      </c>
      <c r="N56" s="53">
        <f t="shared" si="16"/>
        <v>555800</v>
      </c>
      <c r="O56" s="53">
        <f t="shared" si="16"/>
        <v>611800</v>
      </c>
      <c r="P56" s="54">
        <f t="shared" si="16"/>
        <v>667800</v>
      </c>
    </row>
  </sheetData>
  <mergeCells count="14">
    <mergeCell ref="O1:P1"/>
    <mergeCell ref="A1:N1"/>
    <mergeCell ref="A55:D55"/>
    <mergeCell ref="A56:D56"/>
    <mergeCell ref="A31:D31"/>
    <mergeCell ref="A53:D53"/>
    <mergeCell ref="A54:D54"/>
    <mergeCell ref="A30:N30"/>
    <mergeCell ref="O30:P30"/>
    <mergeCell ref="A27:D27"/>
    <mergeCell ref="A2:D2"/>
    <mergeCell ref="A24:D24"/>
    <mergeCell ref="A25:D25"/>
    <mergeCell ref="A26:D26"/>
  </mergeCells>
  <conditionalFormatting sqref="E33:P52">
    <cfRule type="containsText" dxfId="865" priority="52" operator="containsText" text="Upcoming">
      <formula>NOT(ISERROR(SEARCH("Upcoming",E33)))</formula>
    </cfRule>
    <cfRule type="containsText" dxfId="864" priority="53" operator="containsText" text="DUE">
      <formula>NOT(ISERROR(SEARCH("DUE",E33)))</formula>
    </cfRule>
    <cfRule type="containsText" dxfId="863" priority="54" operator="containsText" text="PAID">
      <formula>NOT(ISERROR(SEARCH("PAID",E33)))</formula>
    </cfRule>
  </conditionalFormatting>
  <conditionalFormatting sqref="A53">
    <cfRule type="containsText" dxfId="862" priority="49" operator="containsText" text="Upcoming">
      <formula>NOT(ISERROR(SEARCH("Upcoming",A53)))</formula>
    </cfRule>
    <cfRule type="containsText" dxfId="861" priority="50" operator="containsText" text="DUE">
      <formula>NOT(ISERROR(SEARCH("DUE",A53)))</formula>
    </cfRule>
    <cfRule type="containsText" dxfId="860" priority="51" operator="containsText" text="PAID">
      <formula>NOT(ISERROR(SEARCH("PAID",A53)))</formula>
    </cfRule>
  </conditionalFormatting>
  <conditionalFormatting sqref="A54">
    <cfRule type="containsText" dxfId="859" priority="46" operator="containsText" text="Upcoming">
      <formula>NOT(ISERROR(SEARCH("Upcoming",A54)))</formula>
    </cfRule>
    <cfRule type="containsText" dxfId="858" priority="47" operator="containsText" text="DUE">
      <formula>NOT(ISERROR(SEARCH("DUE",A54)))</formula>
    </cfRule>
    <cfRule type="containsText" dxfId="857" priority="48" operator="containsText" text="PAID">
      <formula>NOT(ISERROR(SEARCH("PAID",A54)))</formula>
    </cfRule>
  </conditionalFormatting>
  <conditionalFormatting sqref="E54:P54">
    <cfRule type="cellIs" dxfId="856" priority="37" operator="greaterThan">
      <formula>0</formula>
    </cfRule>
    <cfRule type="cellIs" dxfId="855" priority="42" operator="greaterThan">
      <formula>0</formula>
    </cfRule>
  </conditionalFormatting>
  <conditionalFormatting sqref="E53:P53">
    <cfRule type="cellIs" dxfId="854" priority="38" operator="greaterThan">
      <formula>0</formula>
    </cfRule>
    <cfRule type="cellIs" dxfId="853" priority="41" operator="greaterThan">
      <formula>0</formula>
    </cfRule>
  </conditionalFormatting>
  <conditionalFormatting sqref="D33:D52">
    <cfRule type="cellIs" dxfId="852" priority="16" operator="equal">
      <formula>"Tenant"</formula>
    </cfRule>
  </conditionalFormatting>
  <conditionalFormatting sqref="E4:P23">
    <cfRule type="containsText" dxfId="851" priority="12" operator="containsText" text="Upcoming">
      <formula>NOT(ISERROR(SEARCH("Upcoming",E4)))</formula>
    </cfRule>
    <cfRule type="containsText" dxfId="850" priority="13" operator="containsText" text="DUE">
      <formula>NOT(ISERROR(SEARCH("DUE",E4)))</formula>
    </cfRule>
    <cfRule type="containsText" dxfId="849" priority="14" operator="containsText" text="PAID">
      <formula>NOT(ISERROR(SEARCH("PAID",E4)))</formula>
    </cfRule>
  </conditionalFormatting>
  <conditionalFormatting sqref="A24">
    <cfRule type="containsText" dxfId="848" priority="9" operator="containsText" text="Upcoming">
      <formula>NOT(ISERROR(SEARCH("Upcoming",A24)))</formula>
    </cfRule>
    <cfRule type="containsText" dxfId="847" priority="10" operator="containsText" text="DUE">
      <formula>NOT(ISERROR(SEARCH("DUE",A24)))</formula>
    </cfRule>
    <cfRule type="containsText" dxfId="846" priority="11" operator="containsText" text="PAID">
      <formula>NOT(ISERROR(SEARCH("PAID",A24)))</formula>
    </cfRule>
  </conditionalFormatting>
  <conditionalFormatting sqref="A25">
    <cfRule type="containsText" dxfId="845" priority="6" operator="containsText" text="Upcoming">
      <formula>NOT(ISERROR(SEARCH("Upcoming",A25)))</formula>
    </cfRule>
    <cfRule type="containsText" dxfId="844" priority="7" operator="containsText" text="DUE">
      <formula>NOT(ISERROR(SEARCH("DUE",A25)))</formula>
    </cfRule>
    <cfRule type="containsText" dxfId="843" priority="8" operator="containsText" text="PAID">
      <formula>NOT(ISERROR(SEARCH("PAID",A25)))</formula>
    </cfRule>
  </conditionalFormatting>
  <conditionalFormatting sqref="E25:P25">
    <cfRule type="cellIs" dxfId="842" priority="2" operator="greaterThan">
      <formula>0</formula>
    </cfRule>
    <cfRule type="cellIs" dxfId="841" priority="5" operator="greaterThan">
      <formula>0</formula>
    </cfRule>
  </conditionalFormatting>
  <conditionalFormatting sqref="E24:P24">
    <cfRule type="cellIs" dxfId="840" priority="3" operator="greaterThan">
      <formula>0</formula>
    </cfRule>
    <cfRule type="cellIs" dxfId="839" priority="4" operator="greaterThan">
      <formula>0</formula>
    </cfRule>
  </conditionalFormatting>
  <conditionalFormatting sqref="D4:D23">
    <cfRule type="cellIs" dxfId="838" priority="1" operator="equal">
      <formula>"Tenant"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EC5-BD5A-4E3E-9AC4-58471966949C}">
  <dimension ref="A1:H305"/>
  <sheetViews>
    <sheetView zoomScaleNormal="10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A40" sqref="A40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/>
      <c r="C2" s="12"/>
      <c r="D2" s="22"/>
      <c r="E2" s="18"/>
      <c r="F2" s="16">
        <v>0</v>
      </c>
      <c r="G2" s="19">
        <f t="shared" ref="G2:G29" si="0">IF(A2="Expense / Out-Flow","-",0)</f>
        <v>0</v>
      </c>
      <c r="H2" s="21"/>
    </row>
    <row r="3" spans="1:8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si="0"/>
        <v>0</v>
      </c>
      <c r="H3" s="21"/>
    </row>
    <row r="4" spans="1:8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8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8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8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8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8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8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8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8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8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8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8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8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ref="G30:G93" si="1">IF(A30="Expense / Out-Flow","-",0)</f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1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1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1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1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1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1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1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1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ref="G94:G157" si="2">IF(A94="Expense / Out-Flow","-",0)</f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2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2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2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2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2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2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2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2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2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2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2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2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2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2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2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2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2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2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2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2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2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2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2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2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2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2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2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2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2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2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2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2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2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2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2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2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ref="G158:G221" si="3">IF(A158="Expense / Out-Flow","-",0)</f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3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3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3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3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3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3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3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3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3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3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3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3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3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3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3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3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3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3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3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3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3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3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3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3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3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3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3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3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3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3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3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3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3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3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3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3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ref="G222:G285" si="4">IF(A222="Expense / Out-Flow","-",0)</f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4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4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4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4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4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4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4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4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4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4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4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4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4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4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4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4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4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4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4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4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4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4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4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4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4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4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4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4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4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4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4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4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ref="G286:G305" si="5">IF(A286="Expense / Out-Flow","-",0)</f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5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5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5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5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5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5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5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5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5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5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5"/>
        <v>0</v>
      </c>
      <c r="H305" s="21"/>
    </row>
  </sheetData>
  <conditionalFormatting sqref="A9 A1:A3 A203:A207 A209:A212 A11">
    <cfRule type="containsText" dxfId="218" priority="201" operator="containsText" text="Revenue (Cash-In)">
      <formula>NOT(ISERROR(SEARCH("Revenue (Cash-In)",A1)))</formula>
    </cfRule>
    <cfRule type="containsText" dxfId="217" priority="202" operator="containsText" text="Expense (Cash-Out)">
      <formula>NOT(ISERROR(SEARCH("Expense (Cash-Out)",A1)))</formula>
    </cfRule>
  </conditionalFormatting>
  <conditionalFormatting sqref="A32:A33">
    <cfRule type="containsText" dxfId="216" priority="189" operator="containsText" text="Revenue (Cash-In)">
      <formula>NOT(ISERROR(SEARCH("Revenue (Cash-In)",A32)))</formula>
    </cfRule>
    <cfRule type="containsText" dxfId="215" priority="190" operator="containsText" text="Expense (Cash-Out)">
      <formula>NOT(ISERROR(SEARCH("Expense (Cash-Out)",A32)))</formula>
    </cfRule>
  </conditionalFormatting>
  <conditionalFormatting sqref="A2:A298">
    <cfRule type="containsText" dxfId="214" priority="199" operator="containsText" text="Revenue (Cash-In)">
      <formula>NOT(ISERROR(SEARCH("Revenue (Cash-In)",A2)))</formula>
    </cfRule>
    <cfRule type="containsText" dxfId="213" priority="200" operator="containsText" text="Expense (Cash-Out)">
      <formula>NOT(ISERROR(SEARCH("Expense (Cash-Out)",A2)))</formula>
    </cfRule>
  </conditionalFormatting>
  <conditionalFormatting sqref="A2:A30">
    <cfRule type="containsText" dxfId="212" priority="197" operator="containsText" text="Revenue (Cash-In)">
      <formula>NOT(ISERROR(SEARCH("Revenue (Cash-In)",A2)))</formula>
    </cfRule>
    <cfRule type="containsText" dxfId="211" priority="198" operator="containsText" text="Expense (Cash-Out)">
      <formula>NOT(ISERROR(SEARCH("Expense (Cash-Out)",A2)))</formula>
    </cfRule>
  </conditionalFormatting>
  <conditionalFormatting sqref="A31">
    <cfRule type="containsText" dxfId="210" priority="195" operator="containsText" text="Revenue (Cash-In)">
      <formula>NOT(ISERROR(SEARCH("Revenue (Cash-In)",A31)))</formula>
    </cfRule>
    <cfRule type="containsText" dxfId="209" priority="196" operator="containsText" text="Expense (Cash-Out)">
      <formula>NOT(ISERROR(SEARCH("Expense (Cash-Out)",A31)))</formula>
    </cfRule>
  </conditionalFormatting>
  <conditionalFormatting sqref="A5:A6">
    <cfRule type="containsText" dxfId="208" priority="193" operator="containsText" text="Revenue (Cash-In)">
      <formula>NOT(ISERROR(SEARCH("Revenue (Cash-In)",A5)))</formula>
    </cfRule>
    <cfRule type="containsText" dxfId="207" priority="194" operator="containsText" text="Expense (Cash-Out)">
      <formula>NOT(ISERROR(SEARCH("Expense (Cash-Out)",A5)))</formula>
    </cfRule>
  </conditionalFormatting>
  <conditionalFormatting sqref="A7:A8">
    <cfRule type="containsText" dxfId="206" priority="191" operator="containsText" text="Revenue (Cash-In)">
      <formula>NOT(ISERROR(SEARCH("Revenue (Cash-In)",A7)))</formula>
    </cfRule>
    <cfRule type="containsText" dxfId="205" priority="192" operator="containsText" text="Expense (Cash-Out)">
      <formula>NOT(ISERROR(SEARCH("Expense (Cash-Out)",A7)))</formula>
    </cfRule>
  </conditionalFormatting>
  <conditionalFormatting sqref="A35">
    <cfRule type="containsText" dxfId="204" priority="187" operator="containsText" text="Revenue (Cash-In)">
      <formula>NOT(ISERROR(SEARCH("Revenue (Cash-In)",A35)))</formula>
    </cfRule>
    <cfRule type="containsText" dxfId="203" priority="188" operator="containsText" text="Expense (Cash-Out)">
      <formula>NOT(ISERROR(SEARCH("Expense (Cash-Out)",A35)))</formula>
    </cfRule>
  </conditionalFormatting>
  <conditionalFormatting sqref="A62:A65">
    <cfRule type="containsText" dxfId="202" priority="185" operator="containsText" text="Revenue (Cash-In)">
      <formula>NOT(ISERROR(SEARCH("Revenue (Cash-In)",A62)))</formula>
    </cfRule>
    <cfRule type="containsText" dxfId="201" priority="186" operator="containsText" text="Expense (Cash-Out)">
      <formula>NOT(ISERROR(SEARCH("Expense (Cash-Out)",A62)))</formula>
    </cfRule>
  </conditionalFormatting>
  <conditionalFormatting sqref="A69">
    <cfRule type="containsText" dxfId="200" priority="183" operator="containsText" text="Revenue (Cash-In)">
      <formula>NOT(ISERROR(SEARCH("Revenue (Cash-In)",A69)))</formula>
    </cfRule>
    <cfRule type="containsText" dxfId="199" priority="184" operator="containsText" text="Expense (Cash-Out)">
      <formula>NOT(ISERROR(SEARCH("Expense (Cash-Out)",A69)))</formula>
    </cfRule>
  </conditionalFormatting>
  <conditionalFormatting sqref="A71">
    <cfRule type="containsText" dxfId="198" priority="181" operator="containsText" text="Revenue (Cash-In)">
      <formula>NOT(ISERROR(SEARCH("Revenue (Cash-In)",A71)))</formula>
    </cfRule>
    <cfRule type="containsText" dxfId="197" priority="182" operator="containsText" text="Expense (Cash-Out)">
      <formula>NOT(ISERROR(SEARCH("Expense (Cash-Out)",A71)))</formula>
    </cfRule>
  </conditionalFormatting>
  <conditionalFormatting sqref="A72">
    <cfRule type="containsText" dxfId="196" priority="179" operator="containsText" text="Revenue (Cash-In)">
      <formula>NOT(ISERROR(SEARCH("Revenue (Cash-In)",A72)))</formula>
    </cfRule>
    <cfRule type="containsText" dxfId="195" priority="180" operator="containsText" text="Expense (Cash-Out)">
      <formula>NOT(ISERROR(SEARCH("Expense (Cash-Out)",A72)))</formula>
    </cfRule>
  </conditionalFormatting>
  <conditionalFormatting sqref="A74">
    <cfRule type="containsText" dxfId="194" priority="177" operator="containsText" text="Revenue (Cash-In)">
      <formula>NOT(ISERROR(SEARCH("Revenue (Cash-In)",A74)))</formula>
    </cfRule>
    <cfRule type="containsText" dxfId="193" priority="178" operator="containsText" text="Expense (Cash-Out)">
      <formula>NOT(ISERROR(SEARCH("Expense (Cash-Out)",A74)))</formula>
    </cfRule>
  </conditionalFormatting>
  <conditionalFormatting sqref="F2:F298">
    <cfRule type="cellIs" dxfId="192" priority="176" operator="greaterThan">
      <formula>0</formula>
    </cfRule>
  </conditionalFormatting>
  <conditionalFormatting sqref="G306:G1048576 G2:G298">
    <cfRule type="cellIs" dxfId="191" priority="175" operator="greaterThan">
      <formula>0</formula>
    </cfRule>
  </conditionalFormatting>
  <conditionalFormatting sqref="F306:F1048576 F2:F298">
    <cfRule type="cellIs" dxfId="190" priority="174" operator="greaterThan">
      <formula>0</formula>
    </cfRule>
  </conditionalFormatting>
  <conditionalFormatting sqref="A79">
    <cfRule type="containsText" dxfId="189" priority="172" operator="containsText" text="Revenue (Cash-In)">
      <formula>NOT(ISERROR(SEARCH("Revenue (Cash-In)",A79)))</formula>
    </cfRule>
    <cfRule type="containsText" dxfId="188" priority="173" operator="containsText" text="Expense (Cash-Out)">
      <formula>NOT(ISERROR(SEARCH("Expense (Cash-Out)",A79)))</formula>
    </cfRule>
  </conditionalFormatting>
  <conditionalFormatting sqref="A83:A85">
    <cfRule type="containsText" dxfId="187" priority="170" operator="containsText" text="Revenue (Cash-In)">
      <formula>NOT(ISERROR(SEARCH("Revenue (Cash-In)",A83)))</formula>
    </cfRule>
    <cfRule type="containsText" dxfId="186" priority="171" operator="containsText" text="Expense (Cash-Out)">
      <formula>NOT(ISERROR(SEARCH("Expense (Cash-Out)",A83)))</formula>
    </cfRule>
  </conditionalFormatting>
  <conditionalFormatting sqref="A88:A91">
    <cfRule type="containsText" dxfId="185" priority="168" operator="containsText" text="Revenue (Cash-In)">
      <formula>NOT(ISERROR(SEARCH("Revenue (Cash-In)",A88)))</formula>
    </cfRule>
    <cfRule type="containsText" dxfId="184" priority="169" operator="containsText" text="Expense (Cash-Out)">
      <formula>NOT(ISERROR(SEARCH("Expense (Cash-Out)",A88)))</formula>
    </cfRule>
  </conditionalFormatting>
  <conditionalFormatting sqref="F176">
    <cfRule type="cellIs" dxfId="183" priority="167" operator="greaterThan">
      <formula>0</formula>
    </cfRule>
  </conditionalFormatting>
  <conditionalFormatting sqref="G176">
    <cfRule type="cellIs" dxfId="182" priority="166" operator="greaterThan">
      <formula>0</formula>
    </cfRule>
  </conditionalFormatting>
  <conditionalFormatting sqref="F176">
    <cfRule type="cellIs" dxfId="181" priority="165" operator="greaterThan">
      <formula>0</formula>
    </cfRule>
  </conditionalFormatting>
  <conditionalFormatting sqref="A179">
    <cfRule type="containsText" dxfId="180" priority="163" operator="containsText" text="Revenue (Cash-In)">
      <formula>NOT(ISERROR(SEARCH("Revenue (Cash-In)",A179)))</formula>
    </cfRule>
    <cfRule type="containsText" dxfId="179" priority="164" operator="containsText" text="Expense (Cash-Out)">
      <formula>NOT(ISERROR(SEARCH("Expense (Cash-Out)",A179)))</formula>
    </cfRule>
  </conditionalFormatting>
  <conditionalFormatting sqref="A213">
    <cfRule type="containsText" dxfId="178" priority="161" operator="containsText" text="Revenue (Cash-In)">
      <formula>NOT(ISERROR(SEARCH("Revenue (Cash-In)",A213)))</formula>
    </cfRule>
    <cfRule type="containsText" dxfId="177" priority="162" operator="containsText" text="Expense (Cash-Out)">
      <formula>NOT(ISERROR(SEARCH("Expense (Cash-Out)",A213)))</formula>
    </cfRule>
  </conditionalFormatting>
  <conditionalFormatting sqref="A164">
    <cfRule type="containsText" dxfId="176" priority="159" operator="containsText" text="Revenue (Cash-In)">
      <formula>NOT(ISERROR(SEARCH("Revenue (Cash-In)",A164)))</formula>
    </cfRule>
    <cfRule type="containsText" dxfId="175" priority="160" operator="containsText" text="Expense (Cash-Out)">
      <formula>NOT(ISERROR(SEARCH("Expense (Cash-Out)",A164)))</formula>
    </cfRule>
  </conditionalFormatting>
  <conditionalFormatting sqref="A202">
    <cfRule type="containsText" dxfId="174" priority="157" operator="containsText" text="Revenue (Cash-In)">
      <formula>NOT(ISERROR(SEARCH("Revenue (Cash-In)",A202)))</formula>
    </cfRule>
    <cfRule type="containsText" dxfId="173" priority="158" operator="containsText" text="Expense (Cash-Out)">
      <formula>NOT(ISERROR(SEARCH("Expense (Cash-Out)",A202)))</formula>
    </cfRule>
  </conditionalFormatting>
  <conditionalFormatting sqref="A219">
    <cfRule type="containsText" dxfId="172" priority="155" operator="containsText" text="Revenue (Cash-In)">
      <formula>NOT(ISERROR(SEARCH("Revenue (Cash-In)",A219)))</formula>
    </cfRule>
    <cfRule type="containsText" dxfId="171" priority="156" operator="containsText" text="Expense (Cash-Out)">
      <formula>NOT(ISERROR(SEARCH("Expense (Cash-Out)",A219)))</formula>
    </cfRule>
  </conditionalFormatting>
  <conditionalFormatting sqref="A223">
    <cfRule type="containsText" dxfId="170" priority="153" operator="containsText" text="Revenue (Cash-In)">
      <formula>NOT(ISERROR(SEARCH("Revenue (Cash-In)",A223)))</formula>
    </cfRule>
    <cfRule type="containsText" dxfId="169" priority="154" operator="containsText" text="Expense (Cash-Out)">
      <formula>NOT(ISERROR(SEARCH("Expense (Cash-Out)",A223)))</formula>
    </cfRule>
  </conditionalFormatting>
  <conditionalFormatting sqref="F223">
    <cfRule type="cellIs" dxfId="168" priority="152" operator="greaterThan">
      <formula>0</formula>
    </cfRule>
  </conditionalFormatting>
  <conditionalFormatting sqref="G223">
    <cfRule type="cellIs" dxfId="167" priority="151" operator="greaterThan">
      <formula>0</formula>
    </cfRule>
  </conditionalFormatting>
  <conditionalFormatting sqref="F223">
    <cfRule type="cellIs" dxfId="166" priority="150" operator="greaterThan">
      <formula>0</formula>
    </cfRule>
  </conditionalFormatting>
  <conditionalFormatting sqref="A224">
    <cfRule type="containsText" dxfId="165" priority="148" operator="containsText" text="Revenue (Cash-In)">
      <formula>NOT(ISERROR(SEARCH("Revenue (Cash-In)",A224)))</formula>
    </cfRule>
    <cfRule type="containsText" dxfId="164" priority="149" operator="containsText" text="Expense (Cash-Out)">
      <formula>NOT(ISERROR(SEARCH("Expense (Cash-Out)",A224)))</formula>
    </cfRule>
  </conditionalFormatting>
  <conditionalFormatting sqref="F224">
    <cfRule type="cellIs" dxfId="163" priority="147" operator="greaterThan">
      <formula>0</formula>
    </cfRule>
  </conditionalFormatting>
  <conditionalFormatting sqref="G224">
    <cfRule type="cellIs" dxfId="162" priority="146" operator="greaterThan">
      <formula>0</formula>
    </cfRule>
  </conditionalFormatting>
  <conditionalFormatting sqref="F224">
    <cfRule type="cellIs" dxfId="161" priority="145" operator="greaterThan">
      <formula>0</formula>
    </cfRule>
  </conditionalFormatting>
  <conditionalFormatting sqref="A225">
    <cfRule type="containsText" dxfId="160" priority="143" operator="containsText" text="Revenue (Cash-In)">
      <formula>NOT(ISERROR(SEARCH("Revenue (Cash-In)",A225)))</formula>
    </cfRule>
    <cfRule type="containsText" dxfId="159" priority="144" operator="containsText" text="Expense (Cash-Out)">
      <formula>NOT(ISERROR(SEARCH("Expense (Cash-Out)",A225)))</formula>
    </cfRule>
  </conditionalFormatting>
  <conditionalFormatting sqref="F225">
    <cfRule type="cellIs" dxfId="158" priority="142" operator="greaterThan">
      <formula>0</formula>
    </cfRule>
  </conditionalFormatting>
  <conditionalFormatting sqref="G225">
    <cfRule type="cellIs" dxfId="157" priority="141" operator="greaterThan">
      <formula>0</formula>
    </cfRule>
  </conditionalFormatting>
  <conditionalFormatting sqref="F225">
    <cfRule type="cellIs" dxfId="156" priority="140" operator="greaterThan">
      <formula>0</formula>
    </cfRule>
  </conditionalFormatting>
  <conditionalFormatting sqref="A208">
    <cfRule type="containsText" dxfId="155" priority="138" operator="containsText" text="Revenue (Cash-In)">
      <formula>NOT(ISERROR(SEARCH("Revenue (Cash-In)",A208)))</formula>
    </cfRule>
    <cfRule type="containsText" dxfId="154" priority="139" operator="containsText" text="Expense (Cash-Out)">
      <formula>NOT(ISERROR(SEARCH("Expense (Cash-Out)",A208)))</formula>
    </cfRule>
  </conditionalFormatting>
  <conditionalFormatting sqref="F208">
    <cfRule type="cellIs" dxfId="153" priority="137" operator="greaterThan">
      <formula>0</formula>
    </cfRule>
  </conditionalFormatting>
  <conditionalFormatting sqref="G208">
    <cfRule type="cellIs" dxfId="152" priority="136" operator="greaterThan">
      <formula>0</formula>
    </cfRule>
  </conditionalFormatting>
  <conditionalFormatting sqref="A226">
    <cfRule type="containsText" dxfId="151" priority="134" operator="containsText" text="Revenue (Cash-In)">
      <formula>NOT(ISERROR(SEARCH("Revenue (Cash-In)",A226)))</formula>
    </cfRule>
    <cfRule type="containsText" dxfId="150" priority="135" operator="containsText" text="Expense (Cash-Out)">
      <formula>NOT(ISERROR(SEARCH("Expense (Cash-Out)",A226)))</formula>
    </cfRule>
  </conditionalFormatting>
  <conditionalFormatting sqref="F226">
    <cfRule type="cellIs" dxfId="149" priority="133" operator="greaterThan">
      <formula>0</formula>
    </cfRule>
  </conditionalFormatting>
  <conditionalFormatting sqref="G226">
    <cfRule type="cellIs" dxfId="148" priority="132" operator="greaterThan">
      <formula>0</formula>
    </cfRule>
  </conditionalFormatting>
  <conditionalFormatting sqref="F299">
    <cfRule type="cellIs" dxfId="147" priority="131" operator="greaterThan">
      <formula>0</formula>
    </cfRule>
  </conditionalFormatting>
  <conditionalFormatting sqref="G299">
    <cfRule type="cellIs" dxfId="146" priority="130" operator="greaterThan">
      <formula>0</formula>
    </cfRule>
  </conditionalFormatting>
  <conditionalFormatting sqref="A299">
    <cfRule type="containsText" dxfId="145" priority="128" operator="containsText" text="Revenue (Cash-In)">
      <formula>NOT(ISERROR(SEARCH("Revenue (Cash-In)",A299)))</formula>
    </cfRule>
    <cfRule type="containsText" dxfId="144" priority="129" operator="containsText" text="Expense (Cash-Out)">
      <formula>NOT(ISERROR(SEARCH("Expense (Cash-Out)",A299)))</formula>
    </cfRule>
  </conditionalFormatting>
  <conditionalFormatting sqref="F300">
    <cfRule type="cellIs" dxfId="143" priority="127" operator="greaterThan">
      <formula>0</formula>
    </cfRule>
  </conditionalFormatting>
  <conditionalFormatting sqref="G300">
    <cfRule type="cellIs" dxfId="142" priority="126" operator="greaterThan">
      <formula>0</formula>
    </cfRule>
  </conditionalFormatting>
  <conditionalFormatting sqref="A300">
    <cfRule type="containsText" dxfId="141" priority="124" operator="containsText" text="Revenue (Cash-In)">
      <formula>NOT(ISERROR(SEARCH("Revenue (Cash-In)",A300)))</formula>
    </cfRule>
    <cfRule type="containsText" dxfId="140" priority="125" operator="containsText" text="Expense (Cash-Out)">
      <formula>NOT(ISERROR(SEARCH("Expense (Cash-Out)",A300)))</formula>
    </cfRule>
  </conditionalFormatting>
  <conditionalFormatting sqref="A301">
    <cfRule type="containsText" dxfId="139" priority="122" operator="containsText" text="Revenue (Cash-In)">
      <formula>NOT(ISERROR(SEARCH("Revenue (Cash-In)",A301)))</formula>
    </cfRule>
    <cfRule type="containsText" dxfId="138" priority="123" operator="containsText" text="Expense (Cash-Out)">
      <formula>NOT(ISERROR(SEARCH("Expense (Cash-Out)",A301)))</formula>
    </cfRule>
  </conditionalFormatting>
  <conditionalFormatting sqref="F301">
    <cfRule type="cellIs" dxfId="137" priority="121" operator="greaterThan">
      <formula>0</formula>
    </cfRule>
  </conditionalFormatting>
  <conditionalFormatting sqref="G301">
    <cfRule type="cellIs" dxfId="136" priority="120" operator="greaterThan">
      <formula>0</formula>
    </cfRule>
  </conditionalFormatting>
  <conditionalFormatting sqref="A302">
    <cfRule type="containsText" dxfId="135" priority="118" operator="containsText" text="Revenue (Cash-In)">
      <formula>NOT(ISERROR(SEARCH("Revenue (Cash-In)",A302)))</formula>
    </cfRule>
    <cfRule type="containsText" dxfId="134" priority="119" operator="containsText" text="Expense (Cash-Out)">
      <formula>NOT(ISERROR(SEARCH("Expense (Cash-Out)",A302)))</formula>
    </cfRule>
  </conditionalFormatting>
  <conditionalFormatting sqref="F302">
    <cfRule type="cellIs" dxfId="133" priority="117" operator="greaterThan">
      <formula>0</formula>
    </cfRule>
  </conditionalFormatting>
  <conditionalFormatting sqref="G302">
    <cfRule type="cellIs" dxfId="132" priority="116" operator="greaterThan">
      <formula>0</formula>
    </cfRule>
  </conditionalFormatting>
  <conditionalFormatting sqref="A303">
    <cfRule type="containsText" dxfId="131" priority="114" operator="containsText" text="Revenue (Cash-In)">
      <formula>NOT(ISERROR(SEARCH("Revenue (Cash-In)",A303)))</formula>
    </cfRule>
    <cfRule type="containsText" dxfId="130" priority="115" operator="containsText" text="Expense (Cash-Out)">
      <formula>NOT(ISERROR(SEARCH("Expense (Cash-Out)",A303)))</formula>
    </cfRule>
  </conditionalFormatting>
  <conditionalFormatting sqref="F303">
    <cfRule type="cellIs" dxfId="129" priority="113" operator="greaterThan">
      <formula>0</formula>
    </cfRule>
  </conditionalFormatting>
  <conditionalFormatting sqref="G303">
    <cfRule type="cellIs" dxfId="128" priority="112" operator="greaterThan">
      <formula>0</formula>
    </cfRule>
  </conditionalFormatting>
  <conditionalFormatting sqref="A304">
    <cfRule type="containsText" dxfId="127" priority="110" operator="containsText" text="Revenue (Cash-In)">
      <formula>NOT(ISERROR(SEARCH("Revenue (Cash-In)",A304)))</formula>
    </cfRule>
    <cfRule type="containsText" dxfId="126" priority="111" operator="containsText" text="Expense (Cash-Out)">
      <formula>NOT(ISERROR(SEARCH("Expense (Cash-Out)",A304)))</formula>
    </cfRule>
  </conditionalFormatting>
  <conditionalFormatting sqref="F304">
    <cfRule type="cellIs" dxfId="125" priority="109" operator="greaterThan">
      <formula>0</formula>
    </cfRule>
  </conditionalFormatting>
  <conditionalFormatting sqref="G304:G305">
    <cfRule type="cellIs" dxfId="124" priority="108" operator="greaterThan">
      <formula>0</formula>
    </cfRule>
  </conditionalFormatting>
  <conditionalFormatting sqref="F304">
    <cfRule type="cellIs" dxfId="123" priority="107" operator="greaterThan">
      <formula>0</formula>
    </cfRule>
  </conditionalFormatting>
  <conditionalFormatting sqref="A305">
    <cfRule type="containsText" dxfId="122" priority="105" operator="containsText" text="Revenue (Cash-In)">
      <formula>NOT(ISERROR(SEARCH("Revenue (Cash-In)",A305)))</formula>
    </cfRule>
    <cfRule type="containsText" dxfId="121" priority="106" operator="containsText" text="Expense (Cash-Out)">
      <formula>NOT(ISERROR(SEARCH("Expense (Cash-Out)",A305)))</formula>
    </cfRule>
  </conditionalFormatting>
  <conditionalFormatting sqref="F305">
    <cfRule type="cellIs" dxfId="120" priority="104" operator="greaterThan">
      <formula>0</formula>
    </cfRule>
  </conditionalFormatting>
  <conditionalFormatting sqref="F305">
    <cfRule type="cellIs" dxfId="119" priority="103" operator="greaterThan">
      <formula>0</formula>
    </cfRule>
  </conditionalFormatting>
  <conditionalFormatting sqref="A10">
    <cfRule type="containsText" dxfId="118" priority="101" operator="containsText" text="Revenue (Cash-In)">
      <formula>NOT(ISERROR(SEARCH("Revenue (Cash-In)",A10)))</formula>
    </cfRule>
    <cfRule type="containsText" dxfId="117" priority="102" operator="containsText" text="Expense (Cash-Out)">
      <formula>NOT(ISERROR(SEARCH("Expense (Cash-Out)",A10)))</formula>
    </cfRule>
  </conditionalFormatting>
  <conditionalFormatting sqref="F10">
    <cfRule type="cellIs" dxfId="116" priority="100" operator="greaterThan">
      <formula>0</formula>
    </cfRule>
  </conditionalFormatting>
  <conditionalFormatting sqref="G10">
    <cfRule type="cellIs" dxfId="115" priority="99" operator="greaterThan">
      <formula>0</formula>
    </cfRule>
  </conditionalFormatting>
  <conditionalFormatting sqref="F13 F17">
    <cfRule type="cellIs" dxfId="114" priority="98" operator="greaterThan">
      <formula>0</formula>
    </cfRule>
  </conditionalFormatting>
  <conditionalFormatting sqref="G13 G17">
    <cfRule type="cellIs" dxfId="113" priority="97" operator="greaterThan">
      <formula>0</formula>
    </cfRule>
  </conditionalFormatting>
  <conditionalFormatting sqref="F13 F17">
    <cfRule type="cellIs" dxfId="112" priority="96" operator="greaterThan">
      <formula>0</formula>
    </cfRule>
  </conditionalFormatting>
  <conditionalFormatting sqref="F12">
    <cfRule type="cellIs" dxfId="111" priority="95" operator="greaterThan">
      <formula>0</formula>
    </cfRule>
  </conditionalFormatting>
  <conditionalFormatting sqref="G12">
    <cfRule type="cellIs" dxfId="110" priority="94" operator="greaterThan">
      <formula>0</formula>
    </cfRule>
  </conditionalFormatting>
  <conditionalFormatting sqref="F12">
    <cfRule type="cellIs" dxfId="109" priority="93" operator="greaterThan">
      <formula>0</formula>
    </cfRule>
  </conditionalFormatting>
  <conditionalFormatting sqref="A15:A16">
    <cfRule type="containsText" dxfId="108" priority="91" operator="containsText" text="Revenue (Cash-In)">
      <formula>NOT(ISERROR(SEARCH("Revenue (Cash-In)",A15)))</formula>
    </cfRule>
    <cfRule type="containsText" dxfId="107" priority="92" operator="containsText" text="Expense (Cash-Out)">
      <formula>NOT(ISERROR(SEARCH("Expense (Cash-Out)",A15)))</formula>
    </cfRule>
  </conditionalFormatting>
  <conditionalFormatting sqref="A15:A16">
    <cfRule type="containsText" dxfId="106" priority="89" operator="containsText" text="Revenue (Cash-In)">
      <formula>NOT(ISERROR(SEARCH("Revenue (Cash-In)",A15)))</formula>
    </cfRule>
    <cfRule type="containsText" dxfId="105" priority="90" operator="containsText" text="Expense (Cash-Out)">
      <formula>NOT(ISERROR(SEARCH("Expense (Cash-Out)",A15)))</formula>
    </cfRule>
  </conditionalFormatting>
  <conditionalFormatting sqref="F15:F16">
    <cfRule type="cellIs" dxfId="104" priority="88" operator="greaterThan">
      <formula>0</formula>
    </cfRule>
  </conditionalFormatting>
  <conditionalFormatting sqref="G15:G16">
    <cfRule type="cellIs" dxfId="103" priority="87" operator="greaterThan">
      <formula>0</formula>
    </cfRule>
  </conditionalFormatting>
  <conditionalFormatting sqref="F15:F16">
    <cfRule type="cellIs" dxfId="102" priority="86" operator="greaterThan">
      <formula>0</formula>
    </cfRule>
  </conditionalFormatting>
  <conditionalFormatting sqref="F14">
    <cfRule type="cellIs" dxfId="101" priority="85" operator="greaterThan">
      <formula>0</formula>
    </cfRule>
  </conditionalFormatting>
  <conditionalFormatting sqref="G14">
    <cfRule type="cellIs" dxfId="100" priority="84" operator="greaterThan">
      <formula>0</formula>
    </cfRule>
  </conditionalFormatting>
  <conditionalFormatting sqref="F14">
    <cfRule type="cellIs" dxfId="99" priority="83" operator="greaterThan">
      <formula>0</formula>
    </cfRule>
  </conditionalFormatting>
  <conditionalFormatting sqref="A4">
    <cfRule type="containsText" dxfId="98" priority="81" operator="containsText" text="Revenue (Cash-In)">
      <formula>NOT(ISERROR(SEARCH("Revenue (Cash-In)",A4)))</formula>
    </cfRule>
    <cfRule type="containsText" dxfId="97" priority="82" operator="containsText" text="Expense (Cash-Out)">
      <formula>NOT(ISERROR(SEARCH("Expense (Cash-Out)",A4)))</formula>
    </cfRule>
  </conditionalFormatting>
  <conditionalFormatting sqref="F4">
    <cfRule type="cellIs" dxfId="96" priority="80" operator="greaterThan">
      <formula>0</formula>
    </cfRule>
  </conditionalFormatting>
  <conditionalFormatting sqref="G4">
    <cfRule type="cellIs" dxfId="95" priority="79" operator="greaterThan">
      <formula>0</formula>
    </cfRule>
  </conditionalFormatting>
  <conditionalFormatting sqref="F4">
    <cfRule type="cellIs" dxfId="94" priority="78" operator="greaterThan">
      <formula>0</formula>
    </cfRule>
  </conditionalFormatting>
  <conditionalFormatting sqref="A12">
    <cfRule type="containsText" dxfId="93" priority="76" operator="containsText" text="Revenue (Cash-In)">
      <formula>NOT(ISERROR(SEARCH("Revenue (Cash-In)",A12)))</formula>
    </cfRule>
    <cfRule type="containsText" dxfId="92" priority="77" operator="containsText" text="Expense (Cash-Out)">
      <formula>NOT(ISERROR(SEARCH("Expense (Cash-Out)",A12)))</formula>
    </cfRule>
  </conditionalFormatting>
  <conditionalFormatting sqref="A13">
    <cfRule type="containsText" dxfId="91" priority="74" operator="containsText" text="Revenue (Cash-In)">
      <formula>NOT(ISERROR(SEARCH("Revenue (Cash-In)",A13)))</formula>
    </cfRule>
    <cfRule type="containsText" dxfId="90" priority="75" operator="containsText" text="Expense (Cash-Out)">
      <formula>NOT(ISERROR(SEARCH("Expense (Cash-Out)",A13)))</formula>
    </cfRule>
  </conditionalFormatting>
  <conditionalFormatting sqref="A14">
    <cfRule type="containsText" dxfId="89" priority="72" operator="containsText" text="Revenue (Cash-In)">
      <formula>NOT(ISERROR(SEARCH("Revenue (Cash-In)",A14)))</formula>
    </cfRule>
    <cfRule type="containsText" dxfId="88" priority="73" operator="containsText" text="Expense (Cash-Out)">
      <formula>NOT(ISERROR(SEARCH("Expense (Cash-Out)",A14)))</formula>
    </cfRule>
  </conditionalFormatting>
  <conditionalFormatting sqref="A17">
    <cfRule type="containsText" dxfId="87" priority="70" operator="containsText" text="Revenue (Cash-In)">
      <formula>NOT(ISERROR(SEARCH("Revenue (Cash-In)",A17)))</formula>
    </cfRule>
    <cfRule type="containsText" dxfId="86" priority="71" operator="containsText" text="Expense (Cash-Out)">
      <formula>NOT(ISERROR(SEARCH("Expense (Cash-Out)",A17)))</formula>
    </cfRule>
  </conditionalFormatting>
  <conditionalFormatting sqref="F18">
    <cfRule type="cellIs" dxfId="85" priority="69" operator="greaterThan">
      <formula>0</formula>
    </cfRule>
  </conditionalFormatting>
  <conditionalFormatting sqref="G18">
    <cfRule type="cellIs" dxfId="84" priority="68" operator="greaterThan">
      <formula>0</formula>
    </cfRule>
  </conditionalFormatting>
  <conditionalFormatting sqref="F18">
    <cfRule type="cellIs" dxfId="83" priority="67" operator="greaterThan">
      <formula>0</formula>
    </cfRule>
  </conditionalFormatting>
  <conditionalFormatting sqref="F18">
    <cfRule type="cellIs" dxfId="82" priority="66" operator="greaterThan">
      <formula>0</formula>
    </cfRule>
  </conditionalFormatting>
  <conditionalFormatting sqref="G18">
    <cfRule type="cellIs" dxfId="81" priority="65" operator="greaterThan">
      <formula>0</formula>
    </cfRule>
  </conditionalFormatting>
  <conditionalFormatting sqref="F18">
    <cfRule type="cellIs" dxfId="80" priority="64" operator="greaterThan">
      <formula>0</formula>
    </cfRule>
  </conditionalFormatting>
  <conditionalFormatting sqref="A18">
    <cfRule type="containsText" dxfId="79" priority="62" operator="containsText" text="Revenue (Cash-In)">
      <formula>NOT(ISERROR(SEARCH("Revenue (Cash-In)",A18)))</formula>
    </cfRule>
    <cfRule type="containsText" dxfId="78" priority="63" operator="containsText" text="Expense (Cash-Out)">
      <formula>NOT(ISERROR(SEARCH("Expense (Cash-Out)",A18)))</formula>
    </cfRule>
  </conditionalFormatting>
  <conditionalFormatting sqref="F19">
    <cfRule type="cellIs" dxfId="77" priority="61" operator="greaterThan">
      <formula>0</formula>
    </cfRule>
  </conditionalFormatting>
  <conditionalFormatting sqref="G19">
    <cfRule type="cellIs" dxfId="76" priority="60" operator="greaterThan">
      <formula>0</formula>
    </cfRule>
  </conditionalFormatting>
  <conditionalFormatting sqref="F19">
    <cfRule type="cellIs" dxfId="75" priority="59" operator="greaterThan">
      <formula>0</formula>
    </cfRule>
  </conditionalFormatting>
  <conditionalFormatting sqref="F19">
    <cfRule type="cellIs" dxfId="74" priority="58" operator="greaterThan">
      <formula>0</formula>
    </cfRule>
  </conditionalFormatting>
  <conditionalFormatting sqref="G19">
    <cfRule type="cellIs" dxfId="73" priority="57" operator="greaterThan">
      <formula>0</formula>
    </cfRule>
  </conditionalFormatting>
  <conditionalFormatting sqref="F19">
    <cfRule type="cellIs" dxfId="72" priority="56" operator="greaterThan">
      <formula>0</formula>
    </cfRule>
  </conditionalFormatting>
  <conditionalFormatting sqref="A19">
    <cfRule type="containsText" dxfId="71" priority="54" operator="containsText" text="Revenue (Cash-In)">
      <formula>NOT(ISERROR(SEARCH("Revenue (Cash-In)",A19)))</formula>
    </cfRule>
    <cfRule type="containsText" dxfId="70" priority="55" operator="containsText" text="Expense (Cash-Out)">
      <formula>NOT(ISERROR(SEARCH("Expense (Cash-Out)",A19)))</formula>
    </cfRule>
  </conditionalFormatting>
  <conditionalFormatting sqref="F20">
    <cfRule type="cellIs" dxfId="69" priority="53" operator="greaterThan">
      <formula>0</formula>
    </cfRule>
  </conditionalFormatting>
  <conditionalFormatting sqref="G20">
    <cfRule type="cellIs" dxfId="68" priority="52" operator="greaterThan">
      <formula>0</formula>
    </cfRule>
  </conditionalFormatting>
  <conditionalFormatting sqref="F20">
    <cfRule type="cellIs" dxfId="67" priority="51" operator="greaterThan">
      <formula>0</formula>
    </cfRule>
  </conditionalFormatting>
  <conditionalFormatting sqref="F20">
    <cfRule type="cellIs" dxfId="66" priority="50" operator="greaterThan">
      <formula>0</formula>
    </cfRule>
  </conditionalFormatting>
  <conditionalFormatting sqref="G20">
    <cfRule type="cellIs" dxfId="65" priority="49" operator="greaterThan">
      <formula>0</formula>
    </cfRule>
  </conditionalFormatting>
  <conditionalFormatting sqref="F20">
    <cfRule type="cellIs" dxfId="64" priority="48" operator="greaterThan">
      <formula>0</formula>
    </cfRule>
  </conditionalFormatting>
  <conditionalFormatting sqref="A20">
    <cfRule type="containsText" dxfId="63" priority="46" operator="containsText" text="Revenue (Cash-In)">
      <formula>NOT(ISERROR(SEARCH("Revenue (Cash-In)",A20)))</formula>
    </cfRule>
    <cfRule type="containsText" dxfId="62" priority="47" operator="containsText" text="Expense (Cash-Out)">
      <formula>NOT(ISERROR(SEARCH("Expense (Cash-Out)",A20)))</formula>
    </cfRule>
  </conditionalFormatting>
  <conditionalFormatting sqref="F21">
    <cfRule type="cellIs" dxfId="61" priority="45" operator="greaterThan">
      <formula>0</formula>
    </cfRule>
  </conditionalFormatting>
  <conditionalFormatting sqref="G21">
    <cfRule type="cellIs" dxfId="60" priority="44" operator="greaterThan">
      <formula>0</formula>
    </cfRule>
  </conditionalFormatting>
  <conditionalFormatting sqref="F21">
    <cfRule type="cellIs" dxfId="59" priority="43" operator="greaterThan">
      <formula>0</formula>
    </cfRule>
  </conditionalFormatting>
  <conditionalFormatting sqref="F21">
    <cfRule type="cellIs" dxfId="58" priority="42" operator="greaterThan">
      <formula>0</formula>
    </cfRule>
  </conditionalFormatting>
  <conditionalFormatting sqref="G21">
    <cfRule type="cellIs" dxfId="57" priority="41" operator="greaterThan">
      <formula>0</formula>
    </cfRule>
  </conditionalFormatting>
  <conditionalFormatting sqref="F21">
    <cfRule type="cellIs" dxfId="56" priority="40" operator="greaterThan">
      <formula>0</formula>
    </cfRule>
  </conditionalFormatting>
  <conditionalFormatting sqref="A21">
    <cfRule type="containsText" dxfId="55" priority="38" operator="containsText" text="Revenue (Cash-In)">
      <formula>NOT(ISERROR(SEARCH("Revenue (Cash-In)",A21)))</formula>
    </cfRule>
    <cfRule type="containsText" dxfId="54" priority="39" operator="containsText" text="Expense (Cash-Out)">
      <formula>NOT(ISERROR(SEARCH("Expense (Cash-Out)",A21)))</formula>
    </cfRule>
  </conditionalFormatting>
  <conditionalFormatting sqref="F22">
    <cfRule type="cellIs" dxfId="53" priority="37" operator="greaterThan">
      <formula>0</formula>
    </cfRule>
  </conditionalFormatting>
  <conditionalFormatting sqref="G22">
    <cfRule type="cellIs" dxfId="52" priority="36" operator="greaterThan">
      <formula>0</formula>
    </cfRule>
  </conditionalFormatting>
  <conditionalFormatting sqref="F22">
    <cfRule type="cellIs" dxfId="51" priority="35" operator="greaterThan">
      <formula>0</formula>
    </cfRule>
  </conditionalFormatting>
  <conditionalFormatting sqref="F22">
    <cfRule type="cellIs" dxfId="50" priority="34" operator="greaterThan">
      <formula>0</formula>
    </cfRule>
  </conditionalFormatting>
  <conditionalFormatting sqref="G22">
    <cfRule type="cellIs" dxfId="49" priority="33" operator="greaterThan">
      <formula>0</formula>
    </cfRule>
  </conditionalFormatting>
  <conditionalFormatting sqref="F22">
    <cfRule type="cellIs" dxfId="48" priority="32" operator="greaterThan">
      <formula>0</formula>
    </cfRule>
  </conditionalFormatting>
  <conditionalFormatting sqref="A22">
    <cfRule type="containsText" dxfId="47" priority="30" operator="containsText" text="Revenue (Cash-In)">
      <formula>NOT(ISERROR(SEARCH("Revenue (Cash-In)",A22)))</formula>
    </cfRule>
    <cfRule type="containsText" dxfId="46" priority="31" operator="containsText" text="Expense (Cash-Out)">
      <formula>NOT(ISERROR(SEARCH("Expense (Cash-Out)",A22)))</formula>
    </cfRule>
  </conditionalFormatting>
  <conditionalFormatting sqref="A23">
    <cfRule type="containsText" dxfId="45" priority="28" operator="containsText" text="Revenue (Cash-In)">
      <formula>NOT(ISERROR(SEARCH("Revenue (Cash-In)",A23)))</formula>
    </cfRule>
    <cfRule type="containsText" dxfId="44" priority="29" operator="containsText" text="Expense (Cash-Out)">
      <formula>NOT(ISERROR(SEARCH("Expense (Cash-Out)",A23)))</formula>
    </cfRule>
  </conditionalFormatting>
  <conditionalFormatting sqref="F23">
    <cfRule type="cellIs" dxfId="43" priority="27" operator="greaterThan">
      <formula>0</formula>
    </cfRule>
  </conditionalFormatting>
  <conditionalFormatting sqref="G23:G28">
    <cfRule type="cellIs" dxfId="42" priority="26" operator="greaterThan">
      <formula>0</formula>
    </cfRule>
  </conditionalFormatting>
  <conditionalFormatting sqref="A24">
    <cfRule type="containsText" dxfId="41" priority="24" operator="containsText" text="Revenue (Cash-In)">
      <formula>NOT(ISERROR(SEARCH("Revenue (Cash-In)",A24)))</formula>
    </cfRule>
    <cfRule type="containsText" dxfId="40" priority="25" operator="containsText" text="Expense (Cash-Out)">
      <formula>NOT(ISERROR(SEARCH("Expense (Cash-Out)",A24)))</formula>
    </cfRule>
  </conditionalFormatting>
  <conditionalFormatting sqref="F24">
    <cfRule type="cellIs" dxfId="39" priority="23" operator="greaterThan">
      <formula>0</formula>
    </cfRule>
  </conditionalFormatting>
  <conditionalFormatting sqref="G24">
    <cfRule type="cellIs" dxfId="38" priority="22" operator="greaterThan">
      <formula>0</formula>
    </cfRule>
  </conditionalFormatting>
  <conditionalFormatting sqref="A25">
    <cfRule type="containsText" dxfId="37" priority="20" operator="containsText" text="Revenue (Cash-In)">
      <formula>NOT(ISERROR(SEARCH("Revenue (Cash-In)",A25)))</formula>
    </cfRule>
    <cfRule type="containsText" dxfId="36" priority="21" operator="containsText" text="Expense (Cash-Out)">
      <formula>NOT(ISERROR(SEARCH("Expense (Cash-Out)",A25)))</formula>
    </cfRule>
  </conditionalFormatting>
  <conditionalFormatting sqref="F25">
    <cfRule type="cellIs" dxfId="35" priority="19" operator="greaterThan">
      <formula>0</formula>
    </cfRule>
  </conditionalFormatting>
  <conditionalFormatting sqref="G25">
    <cfRule type="cellIs" dxfId="34" priority="18" operator="greaterThan">
      <formula>0</formula>
    </cfRule>
  </conditionalFormatting>
  <conditionalFormatting sqref="A26">
    <cfRule type="containsText" dxfId="33" priority="16" operator="containsText" text="Revenue (Cash-In)">
      <formula>NOT(ISERROR(SEARCH("Revenue (Cash-In)",A26)))</formula>
    </cfRule>
    <cfRule type="containsText" dxfId="32" priority="17" operator="containsText" text="Expense (Cash-Out)">
      <formula>NOT(ISERROR(SEARCH("Expense (Cash-Out)",A26)))</formula>
    </cfRule>
  </conditionalFormatting>
  <conditionalFormatting sqref="F26">
    <cfRule type="cellIs" dxfId="31" priority="15" operator="greaterThan">
      <formula>0</formula>
    </cfRule>
  </conditionalFormatting>
  <conditionalFormatting sqref="G26">
    <cfRule type="cellIs" dxfId="30" priority="14" operator="greaterThan">
      <formula>0</formula>
    </cfRule>
  </conditionalFormatting>
  <conditionalFormatting sqref="A27">
    <cfRule type="containsText" dxfId="29" priority="12" operator="containsText" text="Revenue (Cash-In)">
      <formula>NOT(ISERROR(SEARCH("Revenue (Cash-In)",A27)))</formula>
    </cfRule>
    <cfRule type="containsText" dxfId="28" priority="13" operator="containsText" text="Expense (Cash-Out)">
      <formula>NOT(ISERROR(SEARCH("Expense (Cash-Out)",A27)))</formula>
    </cfRule>
  </conditionalFormatting>
  <conditionalFormatting sqref="F27">
    <cfRule type="cellIs" dxfId="27" priority="11" operator="greaterThan">
      <formula>0</formula>
    </cfRule>
  </conditionalFormatting>
  <conditionalFormatting sqref="G27">
    <cfRule type="cellIs" dxfId="26" priority="10" operator="greaterThan">
      <formula>0</formula>
    </cfRule>
  </conditionalFormatting>
  <conditionalFormatting sqref="A28">
    <cfRule type="containsText" dxfId="25" priority="8" operator="containsText" text="Revenue (Cash-In)">
      <formula>NOT(ISERROR(SEARCH("Revenue (Cash-In)",A28)))</formula>
    </cfRule>
    <cfRule type="containsText" dxfId="24" priority="9" operator="containsText" text="Expense (Cash-Out)">
      <formula>NOT(ISERROR(SEARCH("Expense (Cash-Out)",A28)))</formula>
    </cfRule>
  </conditionalFormatting>
  <conditionalFormatting sqref="F28">
    <cfRule type="cellIs" dxfId="23" priority="7" operator="greaterThan">
      <formula>0</formula>
    </cfRule>
  </conditionalFormatting>
  <conditionalFormatting sqref="G28">
    <cfRule type="cellIs" dxfId="22" priority="6" operator="greaterThan">
      <formula>0</formula>
    </cfRule>
  </conditionalFormatting>
  <conditionalFormatting sqref="G29">
    <cfRule type="cellIs" dxfId="21" priority="5" operator="greaterThan">
      <formula>0</formula>
    </cfRule>
  </conditionalFormatting>
  <conditionalFormatting sqref="A29">
    <cfRule type="containsText" dxfId="20" priority="3" operator="containsText" text="Revenue (Cash-In)">
      <formula>NOT(ISERROR(SEARCH("Revenue (Cash-In)",A29)))</formula>
    </cfRule>
    <cfRule type="containsText" dxfId="19" priority="4" operator="containsText" text="Expense (Cash-Out)">
      <formula>NOT(ISERROR(SEARCH("Expense (Cash-Out)",A29)))</formula>
    </cfRule>
  </conditionalFormatting>
  <conditionalFormatting sqref="F29">
    <cfRule type="cellIs" dxfId="18" priority="2" operator="greaterThan">
      <formula>0</formula>
    </cfRule>
  </conditionalFormatting>
  <conditionalFormatting sqref="G29">
    <cfRule type="cellIs" dxfId="17" priority="1" operator="greaterThan">
      <formula>0</formula>
    </cfRule>
  </conditionalFormatting>
  <dataValidations count="1">
    <dataValidation type="list" allowBlank="1" showInputMessage="1" showErrorMessage="1" sqref="A1:A305" xr:uid="{F8323CB9-EE48-4D13-9F74-3D4337D27229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7574E9-3628-42D4-A854-878A6D3637F9}">
          <x14:formula1>
            <xm:f>Legend!$B$2:$B$21</xm:f>
          </x14:formula1>
          <xm:sqref>C1:C305</xm:sqref>
        </x14:dataValidation>
        <x14:dataValidation type="list" allowBlank="1" showInputMessage="1" showErrorMessage="1" xr:uid="{820EE8EE-2CC4-4DAF-B1D5-242D8FBBD790}">
          <x14:formula1>
            <xm:f>Legend!$A$2:$A$20</xm:f>
          </x14:formula1>
          <xm:sqref>B1:B305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A95-1919-4799-9B32-0030A36D7E49}">
  <dimension ref="A1:AC3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9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277</v>
      </c>
      <c r="D2" s="17">
        <v>43435</v>
      </c>
      <c r="E2" s="18" t="s">
        <v>305</v>
      </c>
      <c r="F2" s="16">
        <v>0</v>
      </c>
      <c r="G2" s="19">
        <v>11200</v>
      </c>
      <c r="H2" s="21" t="s">
        <v>135</v>
      </c>
    </row>
    <row r="3" spans="1:29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ref="G3:G65" si="0">IF(A3="Expense / Out-Flow","-",0)</f>
        <v>0</v>
      </c>
      <c r="H3" s="21"/>
    </row>
    <row r="4" spans="1:29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29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29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29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0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0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0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0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0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0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0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0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0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0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0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0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0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0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0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0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0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0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0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ref="G66:G129" si="1">IF(A66="Expense / Out-Flow","-",0)</f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1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1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1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1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1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1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1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1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1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ref="G130:G193" si="2">IF(A130="Expense / Out-Flow","-",0)</f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2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2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2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2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2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2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2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2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2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ref="G194:G230" si="3">IF(A194="Expense / Out-Flow","-",0)</f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3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3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3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3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3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3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3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3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3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ref="G231:G262" si="4">IF(A231="Expense / Out-Flow","-",0)</f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ref="G263:G294" si="5">IF(A263="Expense / Out-Flow","-",0)</f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5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5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5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5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5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5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5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5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5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5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5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5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5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5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5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5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5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5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5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5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5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5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5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ref="G295:G303" si="6">IF(A295="Expense / Out-Flow","-",0)</f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6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6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6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6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6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6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6"/>
        <v>0</v>
      </c>
      <c r="H302" s="21"/>
    </row>
    <row r="303" spans="1:8" x14ac:dyDescent="0.3">
      <c r="A303" s="11" t="s">
        <v>49</v>
      </c>
      <c r="B303" s="12" t="s">
        <v>121</v>
      </c>
      <c r="C303" s="12" t="s">
        <v>43</v>
      </c>
      <c r="D303" s="17">
        <v>43840</v>
      </c>
      <c r="E303" s="18" t="s">
        <v>56</v>
      </c>
      <c r="F303" s="16">
        <v>10000</v>
      </c>
      <c r="G303" s="19">
        <f t="shared" si="6"/>
        <v>0</v>
      </c>
      <c r="H303" s="21"/>
    </row>
    <row r="304" spans="1:8" x14ac:dyDescent="0.3">
      <c r="A304" s="11" t="s">
        <v>50</v>
      </c>
      <c r="B304" s="12" t="s">
        <v>123</v>
      </c>
      <c r="C304" s="12" t="s">
        <v>275</v>
      </c>
      <c r="D304" s="17">
        <v>43556</v>
      </c>
      <c r="E304" s="18" t="s">
        <v>279</v>
      </c>
      <c r="F304" s="16"/>
      <c r="G304" s="19">
        <v>35000</v>
      </c>
      <c r="H304" s="21"/>
    </row>
    <row r="305" spans="1:8" x14ac:dyDescent="0.3">
      <c r="A305" s="11" t="s">
        <v>50</v>
      </c>
      <c r="B305" s="12" t="s">
        <v>123</v>
      </c>
      <c r="C305" s="12" t="s">
        <v>275</v>
      </c>
      <c r="D305" s="17">
        <v>43647</v>
      </c>
      <c r="E305" s="18" t="s">
        <v>279</v>
      </c>
      <c r="F305" s="16"/>
      <c r="G305" s="19">
        <v>15000</v>
      </c>
      <c r="H305" s="21"/>
    </row>
  </sheetData>
  <conditionalFormatting sqref="A9:A11 A13 A1 A15:A23 A203:A207 A209:A212 A3">
    <cfRule type="containsText" dxfId="837" priority="114" operator="containsText" text="Revenue (Cash-In)">
      <formula>NOT(ISERROR(SEARCH("Revenue (Cash-In)",A1)))</formula>
    </cfRule>
    <cfRule type="containsText" dxfId="836" priority="115" operator="containsText" text="Expense (Cash-Out)">
      <formula>NOT(ISERROR(SEARCH("Expense (Cash-Out)",A1)))</formula>
    </cfRule>
  </conditionalFormatting>
  <conditionalFormatting sqref="A13">
    <cfRule type="containsText" dxfId="835" priority="112" operator="containsText" text="Revenue (Cash-In)">
      <formula>NOT(ISERROR(SEARCH("Revenue (Cash-In)",A13)))</formula>
    </cfRule>
    <cfRule type="containsText" dxfId="834" priority="113" operator="containsText" text="Expense (Cash-Out)">
      <formula>NOT(ISERROR(SEARCH("Expense (Cash-Out)",A13)))</formula>
    </cfRule>
  </conditionalFormatting>
  <conditionalFormatting sqref="A32:A33">
    <cfRule type="containsText" dxfId="833" priority="94" operator="containsText" text="Revenue (Cash-In)">
      <formula>NOT(ISERROR(SEARCH("Revenue (Cash-In)",A32)))</formula>
    </cfRule>
    <cfRule type="containsText" dxfId="832" priority="95" operator="containsText" text="Expense (Cash-Out)">
      <formula>NOT(ISERROR(SEARCH("Expense (Cash-Out)",A32)))</formula>
    </cfRule>
  </conditionalFormatting>
  <conditionalFormatting sqref="A3:A298">
    <cfRule type="containsText" dxfId="831" priority="110" operator="containsText" text="Revenue (Cash-In)">
      <formula>NOT(ISERROR(SEARCH("Revenue (Cash-In)",A3)))</formula>
    </cfRule>
    <cfRule type="containsText" dxfId="830" priority="111" operator="containsText" text="Expense (Cash-Out)">
      <formula>NOT(ISERROR(SEARCH("Expense (Cash-Out)",A3)))</formula>
    </cfRule>
  </conditionalFormatting>
  <conditionalFormatting sqref="A24:A28">
    <cfRule type="containsText" dxfId="829" priority="108" operator="containsText" text="Revenue (Cash-In)">
      <formula>NOT(ISERROR(SEARCH("Revenue (Cash-In)",A24)))</formula>
    </cfRule>
    <cfRule type="containsText" dxfId="828" priority="109" operator="containsText" text="Expense (Cash-Out)">
      <formula>NOT(ISERROR(SEARCH("Expense (Cash-Out)",A24)))</formula>
    </cfRule>
  </conditionalFormatting>
  <conditionalFormatting sqref="A30">
    <cfRule type="containsText" dxfId="827" priority="106" operator="containsText" text="Revenue (Cash-In)">
      <formula>NOT(ISERROR(SEARCH("Revenue (Cash-In)",A30)))</formula>
    </cfRule>
    <cfRule type="containsText" dxfId="826" priority="107" operator="containsText" text="Expense (Cash-Out)">
      <formula>NOT(ISERROR(SEARCH("Expense (Cash-Out)",A30)))</formula>
    </cfRule>
  </conditionalFormatting>
  <conditionalFormatting sqref="A12">
    <cfRule type="containsText" dxfId="825" priority="96" operator="containsText" text="Revenue (Cash-In)">
      <formula>NOT(ISERROR(SEARCH("Revenue (Cash-In)",A12)))</formula>
    </cfRule>
    <cfRule type="containsText" dxfId="824" priority="97" operator="containsText" text="Expense (Cash-Out)">
      <formula>NOT(ISERROR(SEARCH("Expense (Cash-Out)",A12)))</formula>
    </cfRule>
  </conditionalFormatting>
  <conditionalFormatting sqref="A31">
    <cfRule type="containsText" dxfId="823" priority="104" operator="containsText" text="Revenue (Cash-In)">
      <formula>NOT(ISERROR(SEARCH("Revenue (Cash-In)",A31)))</formula>
    </cfRule>
    <cfRule type="containsText" dxfId="822" priority="105" operator="containsText" text="Expense (Cash-Out)">
      <formula>NOT(ISERROR(SEARCH("Expense (Cash-Out)",A31)))</formula>
    </cfRule>
  </conditionalFormatting>
  <conditionalFormatting sqref="A29">
    <cfRule type="containsText" dxfId="821" priority="102" operator="containsText" text="Revenue (Cash-In)">
      <formula>NOT(ISERROR(SEARCH("Revenue (Cash-In)",A29)))</formula>
    </cfRule>
    <cfRule type="containsText" dxfId="820" priority="103" operator="containsText" text="Expense (Cash-Out)">
      <formula>NOT(ISERROR(SEARCH("Expense (Cash-Out)",A29)))</formula>
    </cfRule>
  </conditionalFormatting>
  <conditionalFormatting sqref="A4:A6">
    <cfRule type="containsText" dxfId="819" priority="100" operator="containsText" text="Revenue (Cash-In)">
      <formula>NOT(ISERROR(SEARCH("Revenue (Cash-In)",A4)))</formula>
    </cfRule>
    <cfRule type="containsText" dxfId="818" priority="101" operator="containsText" text="Expense (Cash-Out)">
      <formula>NOT(ISERROR(SEARCH("Expense (Cash-Out)",A4)))</formula>
    </cfRule>
  </conditionalFormatting>
  <conditionalFormatting sqref="A7:A8">
    <cfRule type="containsText" dxfId="817" priority="98" operator="containsText" text="Revenue (Cash-In)">
      <formula>NOT(ISERROR(SEARCH("Revenue (Cash-In)",A7)))</formula>
    </cfRule>
    <cfRule type="containsText" dxfId="816" priority="99" operator="containsText" text="Expense (Cash-Out)">
      <formula>NOT(ISERROR(SEARCH("Expense (Cash-Out)",A7)))</formula>
    </cfRule>
  </conditionalFormatting>
  <conditionalFormatting sqref="A35">
    <cfRule type="containsText" dxfId="815" priority="92" operator="containsText" text="Revenue (Cash-In)">
      <formula>NOT(ISERROR(SEARCH("Revenue (Cash-In)",A35)))</formula>
    </cfRule>
    <cfRule type="containsText" dxfId="814" priority="93" operator="containsText" text="Expense (Cash-Out)">
      <formula>NOT(ISERROR(SEARCH("Expense (Cash-Out)",A35)))</formula>
    </cfRule>
  </conditionalFormatting>
  <conditionalFormatting sqref="A62:A65">
    <cfRule type="containsText" dxfId="813" priority="90" operator="containsText" text="Revenue (Cash-In)">
      <formula>NOT(ISERROR(SEARCH("Revenue (Cash-In)",A62)))</formula>
    </cfRule>
    <cfRule type="containsText" dxfId="812" priority="91" operator="containsText" text="Expense (Cash-Out)">
      <formula>NOT(ISERROR(SEARCH("Expense (Cash-Out)",A62)))</formula>
    </cfRule>
  </conditionalFormatting>
  <conditionalFormatting sqref="A69">
    <cfRule type="containsText" dxfId="811" priority="88" operator="containsText" text="Revenue (Cash-In)">
      <formula>NOT(ISERROR(SEARCH("Revenue (Cash-In)",A69)))</formula>
    </cfRule>
    <cfRule type="containsText" dxfId="810" priority="89" operator="containsText" text="Expense (Cash-Out)">
      <formula>NOT(ISERROR(SEARCH("Expense (Cash-Out)",A69)))</formula>
    </cfRule>
  </conditionalFormatting>
  <conditionalFormatting sqref="A71">
    <cfRule type="containsText" dxfId="809" priority="86" operator="containsText" text="Revenue (Cash-In)">
      <formula>NOT(ISERROR(SEARCH("Revenue (Cash-In)",A71)))</formula>
    </cfRule>
    <cfRule type="containsText" dxfId="808" priority="87" operator="containsText" text="Expense (Cash-Out)">
      <formula>NOT(ISERROR(SEARCH("Expense (Cash-Out)",A71)))</formula>
    </cfRule>
  </conditionalFormatting>
  <conditionalFormatting sqref="A72">
    <cfRule type="containsText" dxfId="807" priority="84" operator="containsText" text="Revenue (Cash-In)">
      <formula>NOT(ISERROR(SEARCH("Revenue (Cash-In)",A72)))</formula>
    </cfRule>
    <cfRule type="containsText" dxfId="806" priority="85" operator="containsText" text="Expense (Cash-Out)">
      <formula>NOT(ISERROR(SEARCH("Expense (Cash-Out)",A72)))</formula>
    </cfRule>
  </conditionalFormatting>
  <conditionalFormatting sqref="A74">
    <cfRule type="containsText" dxfId="805" priority="82" operator="containsText" text="Revenue (Cash-In)">
      <formula>NOT(ISERROR(SEARCH("Revenue (Cash-In)",A74)))</formula>
    </cfRule>
    <cfRule type="containsText" dxfId="804" priority="83" operator="containsText" text="Expense (Cash-Out)">
      <formula>NOT(ISERROR(SEARCH("Expense (Cash-Out)",A74)))</formula>
    </cfRule>
  </conditionalFormatting>
  <conditionalFormatting sqref="F3:F298">
    <cfRule type="cellIs" dxfId="803" priority="81" operator="greaterThan">
      <formula>0</formula>
    </cfRule>
  </conditionalFormatting>
  <conditionalFormatting sqref="G306:G1048576 G3:G298">
    <cfRule type="cellIs" dxfId="802" priority="80" operator="greaterThan">
      <formula>0</formula>
    </cfRule>
  </conditionalFormatting>
  <conditionalFormatting sqref="F306:F1048576 F3:F298">
    <cfRule type="cellIs" dxfId="801" priority="79" operator="greaterThan">
      <formula>0</formula>
    </cfRule>
  </conditionalFormatting>
  <conditionalFormatting sqref="A79">
    <cfRule type="containsText" dxfId="800" priority="77" operator="containsText" text="Revenue (Cash-In)">
      <formula>NOT(ISERROR(SEARCH("Revenue (Cash-In)",A79)))</formula>
    </cfRule>
    <cfRule type="containsText" dxfId="799" priority="78" operator="containsText" text="Expense (Cash-Out)">
      <formula>NOT(ISERROR(SEARCH("Expense (Cash-Out)",A79)))</formula>
    </cfRule>
  </conditionalFormatting>
  <conditionalFormatting sqref="A83:A85">
    <cfRule type="containsText" dxfId="798" priority="75" operator="containsText" text="Revenue (Cash-In)">
      <formula>NOT(ISERROR(SEARCH("Revenue (Cash-In)",A83)))</formula>
    </cfRule>
    <cfRule type="containsText" dxfId="797" priority="76" operator="containsText" text="Expense (Cash-Out)">
      <formula>NOT(ISERROR(SEARCH("Expense (Cash-Out)",A83)))</formula>
    </cfRule>
  </conditionalFormatting>
  <conditionalFormatting sqref="A88:A91">
    <cfRule type="containsText" dxfId="796" priority="73" operator="containsText" text="Revenue (Cash-In)">
      <formula>NOT(ISERROR(SEARCH("Revenue (Cash-In)",A88)))</formula>
    </cfRule>
    <cfRule type="containsText" dxfId="795" priority="74" operator="containsText" text="Expense (Cash-Out)">
      <formula>NOT(ISERROR(SEARCH("Expense (Cash-Out)",A88)))</formula>
    </cfRule>
  </conditionalFormatting>
  <conditionalFormatting sqref="F176">
    <cfRule type="cellIs" dxfId="794" priority="72" operator="greaterThan">
      <formula>0</formula>
    </cfRule>
  </conditionalFormatting>
  <conditionalFormatting sqref="G176">
    <cfRule type="cellIs" dxfId="793" priority="71" operator="greaterThan">
      <formula>0</formula>
    </cfRule>
  </conditionalFormatting>
  <conditionalFormatting sqref="F176">
    <cfRule type="cellIs" dxfId="792" priority="70" operator="greaterThan">
      <formula>0</formula>
    </cfRule>
  </conditionalFormatting>
  <conditionalFormatting sqref="A179">
    <cfRule type="containsText" dxfId="791" priority="68" operator="containsText" text="Revenue (Cash-In)">
      <formula>NOT(ISERROR(SEARCH("Revenue (Cash-In)",A179)))</formula>
    </cfRule>
    <cfRule type="containsText" dxfId="790" priority="69" operator="containsText" text="Expense (Cash-Out)">
      <formula>NOT(ISERROR(SEARCH("Expense (Cash-Out)",A179)))</formula>
    </cfRule>
  </conditionalFormatting>
  <conditionalFormatting sqref="A14">
    <cfRule type="containsText" dxfId="789" priority="66" operator="containsText" text="Revenue (Cash-In)">
      <formula>NOT(ISERROR(SEARCH("Revenue (Cash-In)",A14)))</formula>
    </cfRule>
    <cfRule type="containsText" dxfId="788" priority="67" operator="containsText" text="Expense (Cash-Out)">
      <formula>NOT(ISERROR(SEARCH("Expense (Cash-Out)",A14)))</formula>
    </cfRule>
  </conditionalFormatting>
  <conditionalFormatting sqref="A213">
    <cfRule type="containsText" dxfId="787" priority="64" operator="containsText" text="Revenue (Cash-In)">
      <formula>NOT(ISERROR(SEARCH("Revenue (Cash-In)",A213)))</formula>
    </cfRule>
    <cfRule type="containsText" dxfId="786" priority="65" operator="containsText" text="Expense (Cash-Out)">
      <formula>NOT(ISERROR(SEARCH("Expense (Cash-Out)",A213)))</formula>
    </cfRule>
  </conditionalFormatting>
  <conditionalFormatting sqref="A164">
    <cfRule type="containsText" dxfId="785" priority="62" operator="containsText" text="Revenue (Cash-In)">
      <formula>NOT(ISERROR(SEARCH("Revenue (Cash-In)",A164)))</formula>
    </cfRule>
    <cfRule type="containsText" dxfId="784" priority="63" operator="containsText" text="Expense (Cash-Out)">
      <formula>NOT(ISERROR(SEARCH("Expense (Cash-Out)",A164)))</formula>
    </cfRule>
  </conditionalFormatting>
  <conditionalFormatting sqref="A202">
    <cfRule type="containsText" dxfId="783" priority="60" operator="containsText" text="Revenue (Cash-In)">
      <formula>NOT(ISERROR(SEARCH("Revenue (Cash-In)",A202)))</formula>
    </cfRule>
    <cfRule type="containsText" dxfId="782" priority="61" operator="containsText" text="Expense (Cash-Out)">
      <formula>NOT(ISERROR(SEARCH("Expense (Cash-Out)",A202)))</formula>
    </cfRule>
  </conditionalFormatting>
  <conditionalFormatting sqref="A219">
    <cfRule type="containsText" dxfId="781" priority="58" operator="containsText" text="Revenue (Cash-In)">
      <formula>NOT(ISERROR(SEARCH("Revenue (Cash-In)",A219)))</formula>
    </cfRule>
    <cfRule type="containsText" dxfId="780" priority="59" operator="containsText" text="Expense (Cash-Out)">
      <formula>NOT(ISERROR(SEARCH("Expense (Cash-Out)",A219)))</formula>
    </cfRule>
  </conditionalFormatting>
  <conditionalFormatting sqref="A223">
    <cfRule type="containsText" dxfId="779" priority="56" operator="containsText" text="Revenue (Cash-In)">
      <formula>NOT(ISERROR(SEARCH("Revenue (Cash-In)",A223)))</formula>
    </cfRule>
    <cfRule type="containsText" dxfId="778" priority="57" operator="containsText" text="Expense (Cash-Out)">
      <formula>NOT(ISERROR(SEARCH("Expense (Cash-Out)",A223)))</formula>
    </cfRule>
  </conditionalFormatting>
  <conditionalFormatting sqref="F223">
    <cfRule type="cellIs" dxfId="777" priority="55" operator="greaterThan">
      <formula>0</formula>
    </cfRule>
  </conditionalFormatting>
  <conditionalFormatting sqref="G223">
    <cfRule type="cellIs" dxfId="776" priority="54" operator="greaterThan">
      <formula>0</formula>
    </cfRule>
  </conditionalFormatting>
  <conditionalFormatting sqref="F223">
    <cfRule type="cellIs" dxfId="775" priority="53" operator="greaterThan">
      <formula>0</formula>
    </cfRule>
  </conditionalFormatting>
  <conditionalFormatting sqref="A224">
    <cfRule type="containsText" dxfId="774" priority="51" operator="containsText" text="Revenue (Cash-In)">
      <formula>NOT(ISERROR(SEARCH("Revenue (Cash-In)",A224)))</formula>
    </cfRule>
    <cfRule type="containsText" dxfId="773" priority="52" operator="containsText" text="Expense (Cash-Out)">
      <formula>NOT(ISERROR(SEARCH("Expense (Cash-Out)",A224)))</formula>
    </cfRule>
  </conditionalFormatting>
  <conditionalFormatting sqref="F224">
    <cfRule type="cellIs" dxfId="772" priority="50" operator="greaterThan">
      <formula>0</formula>
    </cfRule>
  </conditionalFormatting>
  <conditionalFormatting sqref="G224">
    <cfRule type="cellIs" dxfId="771" priority="49" operator="greaterThan">
      <formula>0</formula>
    </cfRule>
  </conditionalFormatting>
  <conditionalFormatting sqref="F224">
    <cfRule type="cellIs" dxfId="770" priority="48" operator="greaterThan">
      <formula>0</formula>
    </cfRule>
  </conditionalFormatting>
  <conditionalFormatting sqref="A225">
    <cfRule type="containsText" dxfId="769" priority="46" operator="containsText" text="Revenue (Cash-In)">
      <formula>NOT(ISERROR(SEARCH("Revenue (Cash-In)",A225)))</formula>
    </cfRule>
    <cfRule type="containsText" dxfId="768" priority="47" operator="containsText" text="Expense (Cash-Out)">
      <formula>NOT(ISERROR(SEARCH("Expense (Cash-Out)",A225)))</formula>
    </cfRule>
  </conditionalFormatting>
  <conditionalFormatting sqref="F225">
    <cfRule type="cellIs" dxfId="767" priority="45" operator="greaterThan">
      <formula>0</formula>
    </cfRule>
  </conditionalFormatting>
  <conditionalFormatting sqref="G225">
    <cfRule type="cellIs" dxfId="766" priority="44" operator="greaterThan">
      <formula>0</formula>
    </cfRule>
  </conditionalFormatting>
  <conditionalFormatting sqref="F225">
    <cfRule type="cellIs" dxfId="765" priority="43" operator="greaterThan">
      <formula>0</formula>
    </cfRule>
  </conditionalFormatting>
  <conditionalFormatting sqref="A208">
    <cfRule type="containsText" dxfId="764" priority="41" operator="containsText" text="Revenue (Cash-In)">
      <formula>NOT(ISERROR(SEARCH("Revenue (Cash-In)",A208)))</formula>
    </cfRule>
    <cfRule type="containsText" dxfId="763" priority="42" operator="containsText" text="Expense (Cash-Out)">
      <formula>NOT(ISERROR(SEARCH("Expense (Cash-Out)",A208)))</formula>
    </cfRule>
  </conditionalFormatting>
  <conditionalFormatting sqref="F208">
    <cfRule type="cellIs" dxfId="762" priority="40" operator="greaterThan">
      <formula>0</formula>
    </cfRule>
  </conditionalFormatting>
  <conditionalFormatting sqref="G208">
    <cfRule type="cellIs" dxfId="761" priority="39" operator="greaterThan">
      <formula>0</formula>
    </cfRule>
  </conditionalFormatting>
  <conditionalFormatting sqref="A226">
    <cfRule type="containsText" dxfId="760" priority="37" operator="containsText" text="Revenue (Cash-In)">
      <formula>NOT(ISERROR(SEARCH("Revenue (Cash-In)",A226)))</formula>
    </cfRule>
    <cfRule type="containsText" dxfId="759" priority="38" operator="containsText" text="Expense (Cash-Out)">
      <formula>NOT(ISERROR(SEARCH("Expense (Cash-Out)",A226)))</formula>
    </cfRule>
  </conditionalFormatting>
  <conditionalFormatting sqref="F226">
    <cfRule type="cellIs" dxfId="758" priority="36" operator="greaterThan">
      <formula>0</formula>
    </cfRule>
  </conditionalFormatting>
  <conditionalFormatting sqref="G226">
    <cfRule type="cellIs" dxfId="757" priority="35" operator="greaterThan">
      <formula>0</formula>
    </cfRule>
  </conditionalFormatting>
  <conditionalFormatting sqref="F299">
    <cfRule type="cellIs" dxfId="756" priority="34" operator="greaterThan">
      <formula>0</formula>
    </cfRule>
  </conditionalFormatting>
  <conditionalFormatting sqref="G299">
    <cfRule type="cellIs" dxfId="755" priority="33" operator="greaterThan">
      <formula>0</formula>
    </cfRule>
  </conditionalFormatting>
  <conditionalFormatting sqref="A299">
    <cfRule type="containsText" dxfId="754" priority="31" operator="containsText" text="Revenue (Cash-In)">
      <formula>NOT(ISERROR(SEARCH("Revenue (Cash-In)",A299)))</formula>
    </cfRule>
    <cfRule type="containsText" dxfId="753" priority="32" operator="containsText" text="Expense (Cash-Out)">
      <formula>NOT(ISERROR(SEARCH("Expense (Cash-Out)",A299)))</formula>
    </cfRule>
  </conditionalFormatting>
  <conditionalFormatting sqref="F300">
    <cfRule type="cellIs" dxfId="752" priority="30" operator="greaterThan">
      <formula>0</formula>
    </cfRule>
  </conditionalFormatting>
  <conditionalFormatting sqref="G300">
    <cfRule type="cellIs" dxfId="751" priority="29" operator="greaterThan">
      <formula>0</formula>
    </cfRule>
  </conditionalFormatting>
  <conditionalFormatting sqref="A300">
    <cfRule type="containsText" dxfId="750" priority="27" operator="containsText" text="Revenue (Cash-In)">
      <formula>NOT(ISERROR(SEARCH("Revenue (Cash-In)",A300)))</formula>
    </cfRule>
    <cfRule type="containsText" dxfId="749" priority="28" operator="containsText" text="Expense (Cash-Out)">
      <formula>NOT(ISERROR(SEARCH("Expense (Cash-Out)",A300)))</formula>
    </cfRule>
  </conditionalFormatting>
  <conditionalFormatting sqref="A301">
    <cfRule type="containsText" dxfId="748" priority="25" operator="containsText" text="Revenue (Cash-In)">
      <formula>NOT(ISERROR(SEARCH("Revenue (Cash-In)",A301)))</formula>
    </cfRule>
    <cfRule type="containsText" dxfId="747" priority="26" operator="containsText" text="Expense (Cash-Out)">
      <formula>NOT(ISERROR(SEARCH("Expense (Cash-Out)",A301)))</formula>
    </cfRule>
  </conditionalFormatting>
  <conditionalFormatting sqref="F301">
    <cfRule type="cellIs" dxfId="746" priority="24" operator="greaterThan">
      <formula>0</formula>
    </cfRule>
  </conditionalFormatting>
  <conditionalFormatting sqref="G301">
    <cfRule type="cellIs" dxfId="745" priority="23" operator="greaterThan">
      <formula>0</formula>
    </cfRule>
  </conditionalFormatting>
  <conditionalFormatting sqref="A302">
    <cfRule type="containsText" dxfId="744" priority="21" operator="containsText" text="Revenue (Cash-In)">
      <formula>NOT(ISERROR(SEARCH("Revenue (Cash-In)",A302)))</formula>
    </cfRule>
    <cfRule type="containsText" dxfId="743" priority="22" operator="containsText" text="Expense (Cash-Out)">
      <formula>NOT(ISERROR(SEARCH("Expense (Cash-Out)",A302)))</formula>
    </cfRule>
  </conditionalFormatting>
  <conditionalFormatting sqref="F302">
    <cfRule type="cellIs" dxfId="742" priority="20" operator="greaterThan">
      <formula>0</formula>
    </cfRule>
  </conditionalFormatting>
  <conditionalFormatting sqref="G302">
    <cfRule type="cellIs" dxfId="741" priority="19" operator="greaterThan">
      <formula>0</formula>
    </cfRule>
  </conditionalFormatting>
  <conditionalFormatting sqref="A303">
    <cfRule type="containsText" dxfId="740" priority="17" operator="containsText" text="Revenue (Cash-In)">
      <formula>NOT(ISERROR(SEARCH("Revenue (Cash-In)",A303)))</formula>
    </cfRule>
    <cfRule type="containsText" dxfId="739" priority="18" operator="containsText" text="Expense (Cash-Out)">
      <formula>NOT(ISERROR(SEARCH("Expense (Cash-Out)",A303)))</formula>
    </cfRule>
  </conditionalFormatting>
  <conditionalFormatting sqref="F303">
    <cfRule type="cellIs" dxfId="738" priority="16" operator="greaterThan">
      <formula>0</formula>
    </cfRule>
  </conditionalFormatting>
  <conditionalFormatting sqref="G303">
    <cfRule type="cellIs" dxfId="737" priority="15" operator="greaterThan">
      <formula>0</formula>
    </cfRule>
  </conditionalFormatting>
  <conditionalFormatting sqref="A304">
    <cfRule type="containsText" dxfId="736" priority="13" operator="containsText" text="Revenue (Cash-In)">
      <formula>NOT(ISERROR(SEARCH("Revenue (Cash-In)",A304)))</formula>
    </cfRule>
    <cfRule type="containsText" dxfId="735" priority="14" operator="containsText" text="Expense (Cash-Out)">
      <formula>NOT(ISERROR(SEARCH("Expense (Cash-Out)",A304)))</formula>
    </cfRule>
  </conditionalFormatting>
  <conditionalFormatting sqref="F304">
    <cfRule type="cellIs" dxfId="734" priority="12" operator="greaterThan">
      <formula>0</formula>
    </cfRule>
  </conditionalFormatting>
  <conditionalFormatting sqref="G304:G305">
    <cfRule type="cellIs" dxfId="733" priority="11" operator="greaterThan">
      <formula>0</formula>
    </cfRule>
  </conditionalFormatting>
  <conditionalFormatting sqref="F304">
    <cfRule type="cellIs" dxfId="732" priority="10" operator="greaterThan">
      <formula>0</formula>
    </cfRule>
  </conditionalFormatting>
  <conditionalFormatting sqref="A305">
    <cfRule type="containsText" dxfId="731" priority="8" operator="containsText" text="Revenue (Cash-In)">
      <formula>NOT(ISERROR(SEARCH("Revenue (Cash-In)",A305)))</formula>
    </cfRule>
    <cfRule type="containsText" dxfId="730" priority="9" operator="containsText" text="Expense (Cash-Out)">
      <formula>NOT(ISERROR(SEARCH("Expense (Cash-Out)",A305)))</formula>
    </cfRule>
  </conditionalFormatting>
  <conditionalFormatting sqref="F305">
    <cfRule type="cellIs" dxfId="729" priority="7" operator="greaterThan">
      <formula>0</formula>
    </cfRule>
  </conditionalFormatting>
  <conditionalFormatting sqref="F305">
    <cfRule type="cellIs" dxfId="728" priority="6" operator="greaterThan">
      <formula>0</formula>
    </cfRule>
  </conditionalFormatting>
  <conditionalFormatting sqref="A2">
    <cfRule type="containsText" dxfId="727" priority="4" operator="containsText" text="Revenue (Cash-In)">
      <formula>NOT(ISERROR(SEARCH("Revenue (Cash-In)",A2)))</formula>
    </cfRule>
    <cfRule type="containsText" dxfId="726" priority="5" operator="containsText" text="Expense (Cash-Out)">
      <formula>NOT(ISERROR(SEARCH("Expense (Cash-Out)",A2)))</formula>
    </cfRule>
  </conditionalFormatting>
  <conditionalFormatting sqref="F2">
    <cfRule type="cellIs" dxfId="725" priority="3" operator="greaterThan">
      <formula>0</formula>
    </cfRule>
  </conditionalFormatting>
  <conditionalFormatting sqref="G2">
    <cfRule type="cellIs" dxfId="724" priority="2" operator="greaterThan">
      <formula>0</formula>
    </cfRule>
  </conditionalFormatting>
  <conditionalFormatting sqref="F2">
    <cfRule type="cellIs" dxfId="723" priority="1" operator="greaterThan">
      <formula>0</formula>
    </cfRule>
  </conditionalFormatting>
  <dataValidations count="1">
    <dataValidation type="list" allowBlank="1" showInputMessage="1" showErrorMessage="1" sqref="A1:A305" xr:uid="{26DDC5DA-B744-4DBA-A174-D6E8C9E227FC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691822-B8E7-41CE-8F69-643B24068804}">
          <x14:formula1>
            <xm:f>Legend!$A$2:$A$20</xm:f>
          </x14:formula1>
          <xm:sqref>B1:B305</xm:sqref>
        </x14:dataValidation>
        <x14:dataValidation type="list" allowBlank="1" showInputMessage="1" showErrorMessage="1" xr:uid="{997805AA-A58F-49CE-86BB-1099F0F83A97}">
          <x14:formula1>
            <xm:f>Legend!$B$2:$B$21</xm:f>
          </x14:formula1>
          <xm:sqref>C1:C305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21C8-D1EF-4ACD-BDD6-3EC956FF7023}">
  <dimension ref="A1:H309"/>
  <sheetViews>
    <sheetView zoomScaleNormal="100" workbookViewId="0">
      <pane xSplit="4" ySplit="1" topLeftCell="E208" activePane="bottomRight" state="frozen"/>
      <selection pane="topRight" activeCell="E1" sqref="E1"/>
      <selection pane="bottomLeft" activeCell="A2" sqref="A2"/>
      <selection pane="bottomRight" activeCell="D227" sqref="D227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6.33203125" style="2" customWidth="1"/>
    <col min="4" max="4" width="10.33203125" style="2" bestFit="1" customWidth="1"/>
    <col min="5" max="5" width="51.44140625" style="13" bestFit="1" customWidth="1"/>
    <col min="6" max="6" width="11.6640625" style="2" bestFit="1" customWidth="1"/>
    <col min="7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 t="s">
        <v>111</v>
      </c>
      <c r="C2" s="12" t="s">
        <v>103</v>
      </c>
      <c r="D2" s="14">
        <v>43466</v>
      </c>
      <c r="E2" s="15" t="s">
        <v>229</v>
      </c>
      <c r="F2" s="16">
        <v>1500</v>
      </c>
      <c r="G2" s="16">
        <f>IF(A2="Expense / Out-Flow","-",0)</f>
        <v>0</v>
      </c>
      <c r="H2" s="21"/>
    </row>
    <row r="3" spans="1:8" x14ac:dyDescent="0.3">
      <c r="A3" s="11" t="s">
        <v>49</v>
      </c>
      <c r="B3" s="12" t="s">
        <v>125</v>
      </c>
      <c r="C3" s="12" t="s">
        <v>103</v>
      </c>
      <c r="D3" s="17">
        <v>43470</v>
      </c>
      <c r="E3" s="18" t="s">
        <v>57</v>
      </c>
      <c r="F3" s="16">
        <v>1000</v>
      </c>
      <c r="G3" s="19">
        <f>IF(A3="Expense / Out-Flow","-",0)</f>
        <v>0</v>
      </c>
      <c r="H3" s="21" t="s">
        <v>282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43470</v>
      </c>
      <c r="E4" s="18" t="s">
        <v>350</v>
      </c>
      <c r="F4" s="16">
        <v>0</v>
      </c>
      <c r="G4" s="19">
        <v>1400</v>
      </c>
      <c r="H4" s="21" t="s">
        <v>95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43470</v>
      </c>
      <c r="E5" s="18" t="s">
        <v>350</v>
      </c>
      <c r="F5" s="16">
        <v>0</v>
      </c>
      <c r="G5" s="19">
        <v>5600</v>
      </c>
      <c r="H5" s="21" t="s">
        <v>321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43470</v>
      </c>
      <c r="E6" s="18" t="s">
        <v>350</v>
      </c>
      <c r="F6" s="16">
        <v>0</v>
      </c>
      <c r="G6" s="19">
        <v>11200</v>
      </c>
      <c r="H6" s="21" t="s">
        <v>322</v>
      </c>
    </row>
    <row r="7" spans="1:8" x14ac:dyDescent="0.3">
      <c r="A7" s="11" t="s">
        <v>49</v>
      </c>
      <c r="B7" s="12" t="s">
        <v>121</v>
      </c>
      <c r="C7" s="12" t="s">
        <v>43</v>
      </c>
      <c r="D7" s="17">
        <v>43471</v>
      </c>
      <c r="E7" s="18" t="s">
        <v>352</v>
      </c>
      <c r="F7" s="19">
        <v>10000</v>
      </c>
      <c r="G7" s="19">
        <f>IF(A7="Expense / Out-Flow","-",0)</f>
        <v>0</v>
      </c>
      <c r="H7" s="21" t="s">
        <v>353</v>
      </c>
    </row>
    <row r="8" spans="1:8" ht="28.8" x14ac:dyDescent="0.3">
      <c r="A8" s="11" t="s">
        <v>50</v>
      </c>
      <c r="B8" s="12" t="s">
        <v>123</v>
      </c>
      <c r="C8" s="12" t="s">
        <v>277</v>
      </c>
      <c r="D8" s="17">
        <v>43471</v>
      </c>
      <c r="E8" s="18" t="s">
        <v>350</v>
      </c>
      <c r="F8" s="19">
        <v>0</v>
      </c>
      <c r="G8" s="19">
        <v>25200</v>
      </c>
      <c r="H8" s="21" t="s">
        <v>323</v>
      </c>
    </row>
    <row r="9" spans="1:8" x14ac:dyDescent="0.3">
      <c r="A9" s="11" t="s">
        <v>49</v>
      </c>
      <c r="B9" s="12" t="s">
        <v>111</v>
      </c>
      <c r="C9" s="12" t="s">
        <v>102</v>
      </c>
      <c r="D9" s="17">
        <v>43473</v>
      </c>
      <c r="E9" s="18" t="s">
        <v>368</v>
      </c>
      <c r="F9" s="16">
        <v>400</v>
      </c>
      <c r="G9" s="19">
        <f>IF(A9="Expense / Out-Flow","-",0)</f>
        <v>0</v>
      </c>
      <c r="H9" s="21" t="s">
        <v>223</v>
      </c>
    </row>
    <row r="10" spans="1:8" x14ac:dyDescent="0.3">
      <c r="A10" s="11" t="s">
        <v>49</v>
      </c>
      <c r="B10" s="12" t="s">
        <v>230</v>
      </c>
      <c r="C10" s="12" t="s">
        <v>237</v>
      </c>
      <c r="D10" s="17">
        <v>43473</v>
      </c>
      <c r="E10" s="18" t="s">
        <v>44</v>
      </c>
      <c r="F10" s="16">
        <v>1900</v>
      </c>
      <c r="G10" s="19">
        <f>IF(A10="Expense / Out-Flow","-",0)</f>
        <v>0</v>
      </c>
      <c r="H10" s="21" t="s">
        <v>168</v>
      </c>
    </row>
    <row r="11" spans="1:8" x14ac:dyDescent="0.3">
      <c r="A11" s="11" t="s">
        <v>49</v>
      </c>
      <c r="B11" s="12" t="s">
        <v>119</v>
      </c>
      <c r="C11" s="12" t="s">
        <v>101</v>
      </c>
      <c r="D11" s="17">
        <v>43473</v>
      </c>
      <c r="E11" s="18" t="s">
        <v>61</v>
      </c>
      <c r="F11" s="16">
        <v>2500</v>
      </c>
      <c r="G11" s="19">
        <f>IF(A11="Expense / Out-Flow","-",0)</f>
        <v>0</v>
      </c>
      <c r="H11" s="21" t="s">
        <v>284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43473</v>
      </c>
      <c r="E12" s="18" t="s">
        <v>350</v>
      </c>
      <c r="F12" s="19">
        <v>0</v>
      </c>
      <c r="G12" s="19">
        <v>2800</v>
      </c>
      <c r="H12" s="21" t="s">
        <v>224</v>
      </c>
    </row>
    <row r="13" spans="1:8" x14ac:dyDescent="0.3">
      <c r="A13" s="11" t="s">
        <v>49</v>
      </c>
      <c r="B13" s="12" t="s">
        <v>119</v>
      </c>
      <c r="C13" s="12" t="s">
        <v>101</v>
      </c>
      <c r="D13" s="17">
        <v>43484</v>
      </c>
      <c r="E13" s="18" t="s">
        <v>61</v>
      </c>
      <c r="F13" s="16">
        <v>2500</v>
      </c>
      <c r="G13" s="19">
        <f>IF(A13="Expense / Out-Flow","-",0)</f>
        <v>0</v>
      </c>
      <c r="H13" s="21" t="s">
        <v>283</v>
      </c>
    </row>
    <row r="14" spans="1:8" x14ac:dyDescent="0.3">
      <c r="A14" s="11" t="s">
        <v>50</v>
      </c>
      <c r="B14" s="12" t="s">
        <v>123</v>
      </c>
      <c r="C14" s="12" t="s">
        <v>277</v>
      </c>
      <c r="D14" s="17">
        <v>43485</v>
      </c>
      <c r="E14" s="18" t="s">
        <v>350</v>
      </c>
      <c r="F14" s="16">
        <v>0</v>
      </c>
      <c r="G14" s="19">
        <v>2800</v>
      </c>
      <c r="H14" s="21" t="s">
        <v>213</v>
      </c>
    </row>
    <row r="15" spans="1:8" x14ac:dyDescent="0.3">
      <c r="A15" s="11" t="s">
        <v>50</v>
      </c>
      <c r="B15" s="12" t="s">
        <v>123</v>
      </c>
      <c r="C15" s="12" t="s">
        <v>277</v>
      </c>
      <c r="D15" s="17">
        <v>43486</v>
      </c>
      <c r="E15" s="18" t="s">
        <v>350</v>
      </c>
      <c r="F15" s="19">
        <v>0</v>
      </c>
      <c r="G15" s="79">
        <v>2500</v>
      </c>
      <c r="H15" s="82" t="s">
        <v>225</v>
      </c>
    </row>
    <row r="16" spans="1:8" x14ac:dyDescent="0.3">
      <c r="A16" s="11" t="s">
        <v>49</v>
      </c>
      <c r="B16" s="12" t="s">
        <v>118</v>
      </c>
      <c r="C16" s="12" t="s">
        <v>51</v>
      </c>
      <c r="D16" s="17">
        <v>43491</v>
      </c>
      <c r="E16" s="18" t="s">
        <v>349</v>
      </c>
      <c r="F16" s="16">
        <v>11961</v>
      </c>
      <c r="G16" s="19">
        <f>IF(A16="Expense / Out-Flow","-",0)</f>
        <v>0</v>
      </c>
      <c r="H16" s="21" t="s">
        <v>351</v>
      </c>
    </row>
    <row r="17" spans="1:8" ht="28.8" x14ac:dyDescent="0.3">
      <c r="A17" s="11" t="s">
        <v>50</v>
      </c>
      <c r="B17" s="12" t="s">
        <v>123</v>
      </c>
      <c r="C17" s="12" t="s">
        <v>277</v>
      </c>
      <c r="D17" s="17">
        <v>43491</v>
      </c>
      <c r="E17" s="18" t="s">
        <v>326</v>
      </c>
      <c r="F17" s="16">
        <v>0</v>
      </c>
      <c r="G17" s="19">
        <v>5600</v>
      </c>
      <c r="H17" s="21" t="s">
        <v>248</v>
      </c>
    </row>
    <row r="18" spans="1:8" ht="43.2" x14ac:dyDescent="0.3">
      <c r="A18" s="11" t="s">
        <v>49</v>
      </c>
      <c r="B18" s="12" t="s">
        <v>123</v>
      </c>
      <c r="C18" s="12" t="s">
        <v>286</v>
      </c>
      <c r="D18" s="17">
        <v>43496</v>
      </c>
      <c r="E18" s="18" t="s">
        <v>293</v>
      </c>
      <c r="F18" s="16">
        <v>51000</v>
      </c>
      <c r="G18" s="19">
        <v>0</v>
      </c>
      <c r="H18" s="21"/>
    </row>
    <row r="19" spans="1:8" x14ac:dyDescent="0.3">
      <c r="A19" s="11" t="s">
        <v>49</v>
      </c>
      <c r="B19" s="12" t="s">
        <v>114</v>
      </c>
      <c r="C19" s="12" t="s">
        <v>103</v>
      </c>
      <c r="D19" s="17">
        <v>43498</v>
      </c>
      <c r="E19" s="18" t="s">
        <v>58</v>
      </c>
      <c r="F19" s="16">
        <v>398</v>
      </c>
      <c r="G19" s="19">
        <f>IF(A19="Expense / Out-Flow","-",0)</f>
        <v>0</v>
      </c>
      <c r="H19" s="21" t="s">
        <v>215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43499</v>
      </c>
      <c r="E20" s="18" t="s">
        <v>324</v>
      </c>
      <c r="F20" s="19">
        <v>0</v>
      </c>
      <c r="G20" s="19">
        <v>19600</v>
      </c>
      <c r="H20" s="21" t="s">
        <v>216</v>
      </c>
    </row>
    <row r="21" spans="1:8" x14ac:dyDescent="0.3">
      <c r="A21" s="11" t="s">
        <v>49</v>
      </c>
      <c r="B21" s="12" t="s">
        <v>230</v>
      </c>
      <c r="C21" s="12" t="s">
        <v>237</v>
      </c>
      <c r="D21" s="17">
        <v>43503</v>
      </c>
      <c r="E21" s="18" t="s">
        <v>44</v>
      </c>
      <c r="F21" s="16">
        <v>1900</v>
      </c>
      <c r="G21" s="19">
        <f>IF(A21="Expense / Out-Flow","-",0)</f>
        <v>0</v>
      </c>
      <c r="H21" s="21" t="s">
        <v>168</v>
      </c>
    </row>
    <row r="22" spans="1:8" x14ac:dyDescent="0.3">
      <c r="A22" s="11" t="s">
        <v>49</v>
      </c>
      <c r="B22" s="12" t="s">
        <v>119</v>
      </c>
      <c r="C22" s="12" t="s">
        <v>101</v>
      </c>
      <c r="D22" s="17">
        <v>43503</v>
      </c>
      <c r="E22" s="18" t="s">
        <v>61</v>
      </c>
      <c r="F22" s="16">
        <v>2500</v>
      </c>
      <c r="G22" s="19">
        <f>IF(A22="Expense / Out-Flow","-",0)</f>
        <v>0</v>
      </c>
      <c r="H22" s="21" t="s">
        <v>137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43503</v>
      </c>
      <c r="E23" s="18" t="s">
        <v>324</v>
      </c>
      <c r="F23" s="16">
        <v>0</v>
      </c>
      <c r="G23" s="19">
        <v>1400</v>
      </c>
      <c r="H23" s="21" t="s">
        <v>95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43503</v>
      </c>
      <c r="E24" s="18" t="s">
        <v>324</v>
      </c>
      <c r="F24" s="16">
        <v>0</v>
      </c>
      <c r="G24" s="19">
        <v>8400</v>
      </c>
      <c r="H24" s="21" t="s">
        <v>217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43503</v>
      </c>
      <c r="E25" s="18" t="s">
        <v>324</v>
      </c>
      <c r="F25" s="19">
        <v>0</v>
      </c>
      <c r="G25" s="19">
        <v>11200</v>
      </c>
      <c r="H25" s="21" t="s">
        <v>60</v>
      </c>
    </row>
    <row r="26" spans="1:8" x14ac:dyDescent="0.3">
      <c r="A26" s="11" t="s">
        <v>49</v>
      </c>
      <c r="B26" s="12" t="s">
        <v>121</v>
      </c>
      <c r="C26" s="12" t="s">
        <v>43</v>
      </c>
      <c r="D26" s="17">
        <v>43504</v>
      </c>
      <c r="E26" s="18" t="s">
        <v>357</v>
      </c>
      <c r="F26" s="19">
        <v>10000</v>
      </c>
      <c r="G26" s="19">
        <f>IF(A26="Expense / Out-Flow","-",0)</f>
        <v>0</v>
      </c>
      <c r="H26" s="21" t="s">
        <v>353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43504</v>
      </c>
      <c r="E27" s="18" t="s">
        <v>324</v>
      </c>
      <c r="F27" s="19">
        <v>0</v>
      </c>
      <c r="G27" s="19">
        <v>2800</v>
      </c>
      <c r="H27" s="21" t="s">
        <v>193</v>
      </c>
    </row>
    <row r="28" spans="1:8" x14ac:dyDescent="0.3">
      <c r="A28" s="11" t="s">
        <v>49</v>
      </c>
      <c r="B28" s="12" t="s">
        <v>125</v>
      </c>
      <c r="C28" s="12" t="s">
        <v>103</v>
      </c>
      <c r="D28" s="17">
        <v>43506</v>
      </c>
      <c r="E28" s="18" t="s">
        <v>57</v>
      </c>
      <c r="F28" s="16">
        <v>3000</v>
      </c>
      <c r="G28" s="19">
        <f>IF(A28="Expense / Out-Flow","-",0)</f>
        <v>0</v>
      </c>
      <c r="H28" s="21" t="s">
        <v>218</v>
      </c>
    </row>
    <row r="29" spans="1:8" x14ac:dyDescent="0.3">
      <c r="A29" s="11" t="s">
        <v>49</v>
      </c>
      <c r="B29" s="12" t="s">
        <v>125</v>
      </c>
      <c r="C29" s="12" t="s">
        <v>103</v>
      </c>
      <c r="D29" s="17">
        <v>43512</v>
      </c>
      <c r="E29" s="18" t="s">
        <v>220</v>
      </c>
      <c r="F29" s="16">
        <v>700</v>
      </c>
      <c r="G29" s="19">
        <f>IF(A29="Expense / Out-Flow","-",0)</f>
        <v>0</v>
      </c>
      <c r="H29" s="21"/>
    </row>
    <row r="30" spans="1:8" x14ac:dyDescent="0.3">
      <c r="A30" s="11" t="s">
        <v>49</v>
      </c>
      <c r="B30" s="12" t="s">
        <v>127</v>
      </c>
      <c r="C30" s="12" t="s">
        <v>103</v>
      </c>
      <c r="D30" s="17">
        <v>43512</v>
      </c>
      <c r="E30" s="18" t="s">
        <v>219</v>
      </c>
      <c r="F30" s="19">
        <v>3000</v>
      </c>
      <c r="G30" s="19">
        <f>IF(A30="Expense / Out-Flow","-",0)</f>
        <v>0</v>
      </c>
      <c r="H30" s="21"/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43512</v>
      </c>
      <c r="E31" s="18" t="s">
        <v>324</v>
      </c>
      <c r="F31" s="19">
        <v>0</v>
      </c>
      <c r="G31" s="19">
        <v>2800</v>
      </c>
      <c r="H31" s="21" t="s">
        <v>214</v>
      </c>
    </row>
    <row r="32" spans="1:8" x14ac:dyDescent="0.3">
      <c r="A32" s="11" t="s">
        <v>49</v>
      </c>
      <c r="B32" s="12" t="s">
        <v>117</v>
      </c>
      <c r="C32" s="12" t="s">
        <v>103</v>
      </c>
      <c r="D32" s="17">
        <v>43513</v>
      </c>
      <c r="E32" s="18" t="s">
        <v>221</v>
      </c>
      <c r="F32" s="19">
        <v>200</v>
      </c>
      <c r="G32" s="19">
        <f t="shared" ref="G32:G37" si="0">IF(A32="Expense / Out-Flow","-",0)</f>
        <v>0</v>
      </c>
      <c r="H32" s="21"/>
    </row>
    <row r="33" spans="1:8" x14ac:dyDescent="0.3">
      <c r="A33" s="11" t="s">
        <v>49</v>
      </c>
      <c r="B33" s="12" t="s">
        <v>119</v>
      </c>
      <c r="C33" s="12" t="s">
        <v>102</v>
      </c>
      <c r="D33" s="31">
        <v>43513</v>
      </c>
      <c r="E33" s="18" t="s">
        <v>222</v>
      </c>
      <c r="F33" s="16">
        <v>3954</v>
      </c>
      <c r="G33" s="33">
        <f t="shared" si="0"/>
        <v>0</v>
      </c>
      <c r="H33" s="35"/>
    </row>
    <row r="34" spans="1:8" x14ac:dyDescent="0.3">
      <c r="A34" s="11" t="s">
        <v>49</v>
      </c>
      <c r="B34" s="12" t="s">
        <v>119</v>
      </c>
      <c r="C34" s="12" t="s">
        <v>101</v>
      </c>
      <c r="D34" s="17">
        <v>43516</v>
      </c>
      <c r="E34" s="18" t="s">
        <v>61</v>
      </c>
      <c r="F34" s="16">
        <v>2500</v>
      </c>
      <c r="G34" s="19">
        <f t="shared" si="0"/>
        <v>0</v>
      </c>
      <c r="H34" s="21" t="s">
        <v>137</v>
      </c>
    </row>
    <row r="35" spans="1:8" x14ac:dyDescent="0.3">
      <c r="A35" s="11" t="s">
        <v>49</v>
      </c>
      <c r="B35" s="12" t="s">
        <v>118</v>
      </c>
      <c r="C35" s="12" t="s">
        <v>51</v>
      </c>
      <c r="D35" s="17">
        <v>43518</v>
      </c>
      <c r="E35" s="18" t="s">
        <v>325</v>
      </c>
      <c r="F35" s="16">
        <v>18392</v>
      </c>
      <c r="G35" s="19">
        <f t="shared" si="0"/>
        <v>0</v>
      </c>
      <c r="H35" s="21" t="s">
        <v>271</v>
      </c>
    </row>
    <row r="36" spans="1:8" x14ac:dyDescent="0.3">
      <c r="A36" s="11" t="s">
        <v>49</v>
      </c>
      <c r="B36" s="12" t="s">
        <v>111</v>
      </c>
      <c r="C36" s="12" t="s">
        <v>102</v>
      </c>
      <c r="D36" s="17">
        <v>43526</v>
      </c>
      <c r="E36" s="18" t="s">
        <v>209</v>
      </c>
      <c r="F36" s="19">
        <v>1000</v>
      </c>
      <c r="G36" s="19">
        <f t="shared" si="0"/>
        <v>0</v>
      </c>
      <c r="H36" s="21"/>
    </row>
    <row r="37" spans="1:8" x14ac:dyDescent="0.3">
      <c r="A37" s="11" t="s">
        <v>49</v>
      </c>
      <c r="B37" s="12" t="s">
        <v>238</v>
      </c>
      <c r="C37" s="12" t="s">
        <v>239</v>
      </c>
      <c r="D37" s="17">
        <v>43527</v>
      </c>
      <c r="E37" s="18" t="s">
        <v>208</v>
      </c>
      <c r="F37" s="16">
        <v>10000</v>
      </c>
      <c r="G37" s="19">
        <f t="shared" si="0"/>
        <v>0</v>
      </c>
      <c r="H37" s="21"/>
    </row>
    <row r="38" spans="1:8" x14ac:dyDescent="0.3">
      <c r="A38" s="11" t="s">
        <v>50</v>
      </c>
      <c r="B38" s="12" t="s">
        <v>123</v>
      </c>
      <c r="C38" s="12" t="s">
        <v>277</v>
      </c>
      <c r="D38" s="17">
        <v>43527</v>
      </c>
      <c r="E38" s="18" t="s">
        <v>326</v>
      </c>
      <c r="F38" s="16">
        <v>0</v>
      </c>
      <c r="G38" s="19">
        <v>11200</v>
      </c>
      <c r="H38" s="82" t="s">
        <v>379</v>
      </c>
    </row>
    <row r="39" spans="1:8" x14ac:dyDescent="0.3">
      <c r="A39" s="11" t="s">
        <v>50</v>
      </c>
      <c r="B39" s="12" t="s">
        <v>123</v>
      </c>
      <c r="C39" s="12" t="s">
        <v>277</v>
      </c>
      <c r="D39" s="17">
        <v>43527</v>
      </c>
      <c r="E39" s="18" t="s">
        <v>327</v>
      </c>
      <c r="F39" s="19">
        <v>0</v>
      </c>
      <c r="G39" s="19">
        <v>11200</v>
      </c>
      <c r="H39" s="82" t="s">
        <v>378</v>
      </c>
    </row>
    <row r="40" spans="1:8" x14ac:dyDescent="0.3">
      <c r="A40" s="11" t="s">
        <v>49</v>
      </c>
      <c r="B40" s="12" t="s">
        <v>114</v>
      </c>
      <c r="C40" s="12" t="s">
        <v>103</v>
      </c>
      <c r="D40" s="17">
        <v>43528</v>
      </c>
      <c r="E40" s="18" t="s">
        <v>58</v>
      </c>
      <c r="F40" s="16">
        <v>550</v>
      </c>
      <c r="G40" s="19">
        <f>IF(A40="Expense / Out-Flow","-",0)</f>
        <v>0</v>
      </c>
      <c r="H40" s="21" t="s">
        <v>210</v>
      </c>
    </row>
    <row r="41" spans="1:8" x14ac:dyDescent="0.3">
      <c r="A41" s="11" t="s">
        <v>49</v>
      </c>
      <c r="B41" s="12" t="s">
        <v>230</v>
      </c>
      <c r="C41" s="12" t="s">
        <v>237</v>
      </c>
      <c r="D41" s="17">
        <v>43529</v>
      </c>
      <c r="E41" s="18" t="s">
        <v>44</v>
      </c>
      <c r="F41" s="19">
        <v>1900</v>
      </c>
      <c r="G41" s="19">
        <f>IF(A41="Expense / Out-Flow","-",0)</f>
        <v>0</v>
      </c>
      <c r="H41" s="21" t="s">
        <v>168</v>
      </c>
    </row>
    <row r="42" spans="1:8" x14ac:dyDescent="0.3">
      <c r="A42" s="11" t="s">
        <v>49</v>
      </c>
      <c r="B42" s="12" t="s">
        <v>119</v>
      </c>
      <c r="C42" s="12" t="s">
        <v>101</v>
      </c>
      <c r="D42" s="17">
        <v>43529</v>
      </c>
      <c r="E42" s="18" t="s">
        <v>61</v>
      </c>
      <c r="F42" s="16">
        <v>2500</v>
      </c>
      <c r="G42" s="19">
        <f>IF(A42="Expense / Out-Flow","-",0)</f>
        <v>0</v>
      </c>
      <c r="H42" s="21" t="s">
        <v>137</v>
      </c>
    </row>
    <row r="43" spans="1:8" x14ac:dyDescent="0.3">
      <c r="A43" s="11" t="s">
        <v>49</v>
      </c>
      <c r="B43" s="12" t="s">
        <v>121</v>
      </c>
      <c r="C43" s="12" t="s">
        <v>43</v>
      </c>
      <c r="D43" s="17">
        <v>43529</v>
      </c>
      <c r="E43" s="18" t="s">
        <v>356</v>
      </c>
      <c r="F43" s="19">
        <v>10000</v>
      </c>
      <c r="G43" s="19">
        <f>IF(A43="Expense / Out-Flow","-",0)</f>
        <v>0</v>
      </c>
      <c r="H43" s="21" t="s">
        <v>353</v>
      </c>
    </row>
    <row r="44" spans="1:8" x14ac:dyDescent="0.3">
      <c r="A44" s="11" t="s">
        <v>50</v>
      </c>
      <c r="B44" s="12" t="s">
        <v>123</v>
      </c>
      <c r="C44" s="12" t="s">
        <v>277</v>
      </c>
      <c r="D44" s="17">
        <v>43529</v>
      </c>
      <c r="E44" s="18" t="s">
        <v>328</v>
      </c>
      <c r="F44" s="19">
        <v>0</v>
      </c>
      <c r="G44" s="19">
        <v>8400</v>
      </c>
      <c r="H44" s="21" t="s">
        <v>211</v>
      </c>
    </row>
    <row r="45" spans="1:8" x14ac:dyDescent="0.3">
      <c r="A45" s="11" t="s">
        <v>50</v>
      </c>
      <c r="B45" s="12" t="s">
        <v>123</v>
      </c>
      <c r="C45" s="12" t="s">
        <v>277</v>
      </c>
      <c r="D45" s="17">
        <v>43529</v>
      </c>
      <c r="E45" s="18" t="s">
        <v>328</v>
      </c>
      <c r="F45" s="19">
        <v>0</v>
      </c>
      <c r="G45" s="19">
        <v>11200</v>
      </c>
      <c r="H45" s="21" t="s">
        <v>60</v>
      </c>
    </row>
    <row r="46" spans="1:8" x14ac:dyDescent="0.3">
      <c r="A46" s="11" t="s">
        <v>49</v>
      </c>
      <c r="B46" s="12" t="s">
        <v>125</v>
      </c>
      <c r="C46" s="12" t="s">
        <v>103</v>
      </c>
      <c r="D46" s="17">
        <v>43536</v>
      </c>
      <c r="E46" s="18" t="s">
        <v>57</v>
      </c>
      <c r="F46" s="19">
        <v>12200</v>
      </c>
      <c r="G46" s="19">
        <f>IF(A46="Expense / Out-Flow","-",0)</f>
        <v>0</v>
      </c>
      <c r="H46" s="21" t="s">
        <v>212</v>
      </c>
    </row>
    <row r="47" spans="1:8" x14ac:dyDescent="0.3">
      <c r="A47" s="11" t="s">
        <v>50</v>
      </c>
      <c r="B47" s="12" t="s">
        <v>123</v>
      </c>
      <c r="C47" s="12" t="s">
        <v>277</v>
      </c>
      <c r="D47" s="17">
        <v>43536</v>
      </c>
      <c r="E47" s="18" t="s">
        <v>328</v>
      </c>
      <c r="F47" s="19">
        <v>0</v>
      </c>
      <c r="G47" s="19">
        <v>5600</v>
      </c>
      <c r="H47" s="21" t="s">
        <v>135</v>
      </c>
    </row>
    <row r="48" spans="1:8" x14ac:dyDescent="0.3">
      <c r="A48" s="11" t="s">
        <v>50</v>
      </c>
      <c r="B48" s="12" t="s">
        <v>123</v>
      </c>
      <c r="C48" s="12" t="s">
        <v>277</v>
      </c>
      <c r="D48" s="17">
        <v>43539</v>
      </c>
      <c r="E48" s="18" t="s">
        <v>328</v>
      </c>
      <c r="F48" s="16">
        <v>0</v>
      </c>
      <c r="G48" s="19">
        <v>1400</v>
      </c>
      <c r="H48" s="21" t="s">
        <v>95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43539</v>
      </c>
      <c r="E49" s="18" t="s">
        <v>328</v>
      </c>
      <c r="F49" s="19">
        <v>0</v>
      </c>
      <c r="G49" s="19">
        <v>2800</v>
      </c>
      <c r="H49" s="21" t="s">
        <v>142</v>
      </c>
    </row>
    <row r="50" spans="1:8" x14ac:dyDescent="0.3">
      <c r="A50" s="11" t="s">
        <v>49</v>
      </c>
      <c r="B50" s="12" t="s">
        <v>119</v>
      </c>
      <c r="C50" s="12" t="s">
        <v>101</v>
      </c>
      <c r="D50" s="17">
        <v>43540</v>
      </c>
      <c r="E50" s="18" t="s">
        <v>61</v>
      </c>
      <c r="F50" s="16">
        <v>2500</v>
      </c>
      <c r="G50" s="19">
        <f>IF(A50="Expense / Out-Flow","-",0)</f>
        <v>0</v>
      </c>
      <c r="H50" s="35" t="s">
        <v>62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43541</v>
      </c>
      <c r="E51" s="18" t="s">
        <v>328</v>
      </c>
      <c r="F51" s="19">
        <v>0</v>
      </c>
      <c r="G51" s="19">
        <v>2800</v>
      </c>
      <c r="H51" s="21" t="s">
        <v>213</v>
      </c>
    </row>
    <row r="52" spans="1:8" x14ac:dyDescent="0.3">
      <c r="A52" s="11" t="s">
        <v>49</v>
      </c>
      <c r="B52" s="12" t="s">
        <v>118</v>
      </c>
      <c r="C52" s="12" t="s">
        <v>51</v>
      </c>
      <c r="D52" s="17">
        <v>43546</v>
      </c>
      <c r="E52" s="18" t="s">
        <v>329</v>
      </c>
      <c r="F52" s="19">
        <v>17394</v>
      </c>
      <c r="G52" s="19">
        <f>IF(A52="Expense / Out-Flow","-",0)</f>
        <v>0</v>
      </c>
      <c r="H52" s="21" t="s">
        <v>271</v>
      </c>
    </row>
    <row r="53" spans="1:8" x14ac:dyDescent="0.3">
      <c r="A53" s="11" t="s">
        <v>49</v>
      </c>
      <c r="B53" s="12" t="s">
        <v>115</v>
      </c>
      <c r="C53" s="12" t="s">
        <v>103</v>
      </c>
      <c r="D53" s="17">
        <v>43547</v>
      </c>
      <c r="E53" s="18" t="s">
        <v>206</v>
      </c>
      <c r="F53" s="19">
        <v>1133</v>
      </c>
      <c r="G53" s="19">
        <f>IF(A53="Expense / Out-Flow","-",0)</f>
        <v>0</v>
      </c>
      <c r="H53" s="21" t="s">
        <v>207</v>
      </c>
    </row>
    <row r="54" spans="1:8" x14ac:dyDescent="0.3">
      <c r="A54" s="11" t="s">
        <v>50</v>
      </c>
      <c r="B54" s="12" t="s">
        <v>123</v>
      </c>
      <c r="C54" s="12" t="s">
        <v>277</v>
      </c>
      <c r="D54" s="17">
        <v>43548</v>
      </c>
      <c r="E54" s="18" t="s">
        <v>328</v>
      </c>
      <c r="F54" s="16">
        <v>0</v>
      </c>
      <c r="G54" s="19">
        <v>2800</v>
      </c>
      <c r="H54" s="21" t="s">
        <v>214</v>
      </c>
    </row>
    <row r="55" spans="1:8" x14ac:dyDescent="0.3">
      <c r="A55" s="11" t="s">
        <v>49</v>
      </c>
      <c r="B55" s="12" t="s">
        <v>119</v>
      </c>
      <c r="C55" s="12" t="s">
        <v>101</v>
      </c>
      <c r="D55" s="17">
        <v>43554</v>
      </c>
      <c r="E55" s="18" t="s">
        <v>61</v>
      </c>
      <c r="F55" s="16">
        <v>2500</v>
      </c>
      <c r="G55" s="19">
        <f>IF(A55="Expense / Out-Flow","-",0)</f>
        <v>0</v>
      </c>
      <c r="H55" s="21" t="s">
        <v>62</v>
      </c>
    </row>
    <row r="56" spans="1:8" ht="28.8" x14ac:dyDescent="0.3">
      <c r="A56" s="11" t="s">
        <v>50</v>
      </c>
      <c r="B56" s="12" t="s">
        <v>123</v>
      </c>
      <c r="C56" s="12" t="s">
        <v>288</v>
      </c>
      <c r="D56" s="17">
        <v>43556</v>
      </c>
      <c r="E56" s="18" t="s">
        <v>308</v>
      </c>
      <c r="F56" s="19"/>
      <c r="G56" s="19">
        <v>20000</v>
      </c>
      <c r="H56" s="82"/>
    </row>
    <row r="57" spans="1:8" x14ac:dyDescent="0.3">
      <c r="A57" s="11" t="s">
        <v>49</v>
      </c>
      <c r="B57" s="12" t="s">
        <v>230</v>
      </c>
      <c r="C57" s="12" t="s">
        <v>237</v>
      </c>
      <c r="D57" s="17">
        <v>43559</v>
      </c>
      <c r="E57" s="18" t="s">
        <v>44</v>
      </c>
      <c r="F57" s="16">
        <v>1900</v>
      </c>
      <c r="G57" s="19">
        <f>IF(A57="Expense / Out-Flow","-",0)</f>
        <v>0</v>
      </c>
      <c r="H57" s="21" t="s">
        <v>168</v>
      </c>
    </row>
    <row r="58" spans="1:8" x14ac:dyDescent="0.3">
      <c r="A58" s="11" t="s">
        <v>50</v>
      </c>
      <c r="B58" s="12" t="s">
        <v>123</v>
      </c>
      <c r="C58" s="12" t="s">
        <v>277</v>
      </c>
      <c r="D58" s="17">
        <v>43559</v>
      </c>
      <c r="E58" s="18" t="s">
        <v>330</v>
      </c>
      <c r="F58" s="16">
        <v>0</v>
      </c>
      <c r="G58" s="19">
        <v>1400</v>
      </c>
      <c r="H58" s="21" t="s">
        <v>95</v>
      </c>
    </row>
    <row r="59" spans="1:8" x14ac:dyDescent="0.3">
      <c r="A59" s="11" t="s">
        <v>50</v>
      </c>
      <c r="B59" s="12" t="s">
        <v>123</v>
      </c>
      <c r="C59" s="12" t="s">
        <v>277</v>
      </c>
      <c r="D59" s="17">
        <v>43559</v>
      </c>
      <c r="E59" s="18" t="s">
        <v>330</v>
      </c>
      <c r="F59" s="19">
        <v>0</v>
      </c>
      <c r="G59" s="19">
        <v>2800</v>
      </c>
      <c r="H59" s="21" t="s">
        <v>147</v>
      </c>
    </row>
    <row r="60" spans="1:8" x14ac:dyDescent="0.3">
      <c r="A60" s="11" t="s">
        <v>50</v>
      </c>
      <c r="B60" s="12" t="s">
        <v>123</v>
      </c>
      <c r="C60" s="12" t="s">
        <v>277</v>
      </c>
      <c r="D60" s="17">
        <v>43560</v>
      </c>
      <c r="E60" s="18" t="s">
        <v>330</v>
      </c>
      <c r="F60" s="16">
        <v>0</v>
      </c>
      <c r="G60" s="19">
        <v>14000</v>
      </c>
      <c r="H60" s="21" t="s">
        <v>201</v>
      </c>
    </row>
    <row r="61" spans="1:8" x14ac:dyDescent="0.3">
      <c r="A61" s="11" t="s">
        <v>49</v>
      </c>
      <c r="B61" s="12" t="s">
        <v>121</v>
      </c>
      <c r="C61" s="12" t="s">
        <v>43</v>
      </c>
      <c r="D61" s="17">
        <v>43561</v>
      </c>
      <c r="E61" s="18" t="s">
        <v>355</v>
      </c>
      <c r="F61" s="16">
        <v>10000</v>
      </c>
      <c r="G61" s="19">
        <f>IF(A61="Expense / Out-Flow","-",0)</f>
        <v>0</v>
      </c>
      <c r="H61" s="21" t="s">
        <v>353</v>
      </c>
    </row>
    <row r="62" spans="1:8" x14ac:dyDescent="0.3">
      <c r="A62" s="11" t="s">
        <v>50</v>
      </c>
      <c r="B62" s="12" t="s">
        <v>123</v>
      </c>
      <c r="C62" s="12" t="s">
        <v>277</v>
      </c>
      <c r="D62" s="17">
        <v>43561</v>
      </c>
      <c r="E62" s="18" t="s">
        <v>330</v>
      </c>
      <c r="F62" s="16">
        <v>0</v>
      </c>
      <c r="G62" s="19">
        <v>5600</v>
      </c>
      <c r="H62" s="21" t="s">
        <v>202</v>
      </c>
    </row>
    <row r="63" spans="1:8" x14ac:dyDescent="0.3">
      <c r="A63" s="11" t="s">
        <v>50</v>
      </c>
      <c r="B63" s="12" t="s">
        <v>123</v>
      </c>
      <c r="C63" s="12" t="s">
        <v>277</v>
      </c>
      <c r="D63" s="17">
        <v>43564</v>
      </c>
      <c r="E63" s="18" t="s">
        <v>330</v>
      </c>
      <c r="F63" s="16">
        <v>0</v>
      </c>
      <c r="G63" s="19">
        <v>5600</v>
      </c>
      <c r="H63" s="21" t="s">
        <v>203</v>
      </c>
    </row>
    <row r="64" spans="1:8" x14ac:dyDescent="0.3">
      <c r="A64" s="11" t="s">
        <v>49</v>
      </c>
      <c r="B64" s="12" t="s">
        <v>125</v>
      </c>
      <c r="C64" s="12" t="s">
        <v>103</v>
      </c>
      <c r="D64" s="17">
        <v>43565</v>
      </c>
      <c r="E64" s="18" t="s">
        <v>57</v>
      </c>
      <c r="F64" s="16">
        <v>19950</v>
      </c>
      <c r="G64" s="19">
        <f>IF(A64="Expense / Out-Flow","-",0)</f>
        <v>0</v>
      </c>
      <c r="H64" s="21" t="s">
        <v>204</v>
      </c>
    </row>
    <row r="65" spans="1:8" x14ac:dyDescent="0.3">
      <c r="A65" s="11" t="s">
        <v>49</v>
      </c>
      <c r="B65" s="12" t="s">
        <v>119</v>
      </c>
      <c r="C65" s="12" t="s">
        <v>101</v>
      </c>
      <c r="D65" s="17">
        <v>43568</v>
      </c>
      <c r="E65" s="18" t="s">
        <v>61</v>
      </c>
      <c r="F65" s="16">
        <v>2500</v>
      </c>
      <c r="G65" s="19">
        <f>IF(A65="Expense / Out-Flow","-",0)</f>
        <v>0</v>
      </c>
      <c r="H65" s="35" t="s">
        <v>137</v>
      </c>
    </row>
    <row r="66" spans="1:8" x14ac:dyDescent="0.3">
      <c r="A66" s="11" t="s">
        <v>50</v>
      </c>
      <c r="B66" s="12" t="s">
        <v>123</v>
      </c>
      <c r="C66" s="12" t="s">
        <v>277</v>
      </c>
      <c r="D66" s="17">
        <v>43568</v>
      </c>
      <c r="E66" s="18" t="s">
        <v>331</v>
      </c>
      <c r="F66" s="19">
        <v>0</v>
      </c>
      <c r="G66" s="19">
        <v>2800</v>
      </c>
      <c r="H66" s="21" t="s">
        <v>162</v>
      </c>
    </row>
    <row r="67" spans="1:8" x14ac:dyDescent="0.3">
      <c r="A67" s="11" t="s">
        <v>49</v>
      </c>
      <c r="B67" s="12" t="s">
        <v>119</v>
      </c>
      <c r="C67" s="12" t="s">
        <v>101</v>
      </c>
      <c r="D67" s="17">
        <v>43571</v>
      </c>
      <c r="E67" s="18" t="s">
        <v>61</v>
      </c>
      <c r="F67" s="19">
        <v>2500</v>
      </c>
      <c r="G67" s="19">
        <f>IF(A67="Expense / Out-Flow","-",0)</f>
        <v>0</v>
      </c>
      <c r="H67" s="21" t="s">
        <v>62</v>
      </c>
    </row>
    <row r="68" spans="1:8" x14ac:dyDescent="0.3">
      <c r="A68" s="11" t="s">
        <v>49</v>
      </c>
      <c r="B68" s="12" t="s">
        <v>118</v>
      </c>
      <c r="C68" s="12" t="s">
        <v>51</v>
      </c>
      <c r="D68" s="17">
        <v>43573</v>
      </c>
      <c r="E68" s="18" t="s">
        <v>332</v>
      </c>
      <c r="F68" s="19">
        <v>12398</v>
      </c>
      <c r="G68" s="19">
        <f>IF(A68="Expense / Out-Flow","-",0)</f>
        <v>0</v>
      </c>
      <c r="H68" s="21" t="s">
        <v>271</v>
      </c>
    </row>
    <row r="69" spans="1:8" x14ac:dyDescent="0.3">
      <c r="A69" s="11" t="s">
        <v>49</v>
      </c>
      <c r="B69" s="12" t="s">
        <v>114</v>
      </c>
      <c r="C69" s="12" t="s">
        <v>103</v>
      </c>
      <c r="D69" s="17">
        <v>43575</v>
      </c>
      <c r="E69" s="18" t="s">
        <v>58</v>
      </c>
      <c r="F69" s="16">
        <v>823</v>
      </c>
      <c r="G69" s="19">
        <f>IF(A69="Expense / Out-Flow","-",0)</f>
        <v>0</v>
      </c>
      <c r="H69" s="21" t="s">
        <v>205</v>
      </c>
    </row>
    <row r="70" spans="1:8" x14ac:dyDescent="0.3">
      <c r="A70" s="11" t="s">
        <v>50</v>
      </c>
      <c r="B70" s="12" t="s">
        <v>123</v>
      </c>
      <c r="C70" s="12" t="s">
        <v>277</v>
      </c>
      <c r="D70" s="17">
        <v>43575</v>
      </c>
      <c r="E70" s="18" t="s">
        <v>331</v>
      </c>
      <c r="F70" s="19">
        <v>0</v>
      </c>
      <c r="G70" s="19">
        <v>5600</v>
      </c>
      <c r="H70" s="21" t="s">
        <v>135</v>
      </c>
    </row>
    <row r="71" spans="1:8" x14ac:dyDescent="0.3">
      <c r="A71" s="11" t="s">
        <v>49</v>
      </c>
      <c r="B71" s="12" t="s">
        <v>119</v>
      </c>
      <c r="C71" s="12" t="s">
        <v>101</v>
      </c>
      <c r="D71" s="17">
        <v>43581</v>
      </c>
      <c r="E71" s="18" t="s">
        <v>61</v>
      </c>
      <c r="F71" s="16">
        <v>2500</v>
      </c>
      <c r="G71" s="19">
        <f>IF(A71="Expense / Out-Flow","-",0)</f>
        <v>0</v>
      </c>
      <c r="H71" s="21" t="s">
        <v>137</v>
      </c>
    </row>
    <row r="72" spans="1:8" x14ac:dyDescent="0.3">
      <c r="A72" s="11" t="s">
        <v>50</v>
      </c>
      <c r="B72" s="12" t="s">
        <v>123</v>
      </c>
      <c r="C72" s="12" t="s">
        <v>277</v>
      </c>
      <c r="D72" s="17">
        <v>43589</v>
      </c>
      <c r="E72" s="18" t="s">
        <v>333</v>
      </c>
      <c r="F72" s="16">
        <v>0</v>
      </c>
      <c r="G72" s="19">
        <v>8400</v>
      </c>
      <c r="H72" s="21" t="s">
        <v>174</v>
      </c>
    </row>
    <row r="73" spans="1:8" x14ac:dyDescent="0.3">
      <c r="A73" s="11" t="s">
        <v>49</v>
      </c>
      <c r="B73" s="12" t="s">
        <v>119</v>
      </c>
      <c r="C73" s="12" t="s">
        <v>101</v>
      </c>
      <c r="D73" s="17">
        <v>43590</v>
      </c>
      <c r="E73" s="18" t="s">
        <v>61</v>
      </c>
      <c r="F73" s="19">
        <v>2500</v>
      </c>
      <c r="G73" s="19">
        <f>IF(A73="Expense / Out-Flow","-",0)</f>
        <v>0</v>
      </c>
      <c r="H73" s="21" t="s">
        <v>62</v>
      </c>
    </row>
    <row r="74" spans="1:8" x14ac:dyDescent="0.3">
      <c r="A74" s="11" t="s">
        <v>50</v>
      </c>
      <c r="B74" s="12" t="s">
        <v>123</v>
      </c>
      <c r="C74" s="12" t="s">
        <v>277</v>
      </c>
      <c r="D74" s="17">
        <v>43590</v>
      </c>
      <c r="E74" s="18" t="s">
        <v>333</v>
      </c>
      <c r="F74" s="16">
        <v>0</v>
      </c>
      <c r="G74" s="19">
        <v>5600</v>
      </c>
      <c r="H74" s="21" t="s">
        <v>195</v>
      </c>
    </row>
    <row r="75" spans="1:8" x14ac:dyDescent="0.3">
      <c r="A75" s="11" t="s">
        <v>49</v>
      </c>
      <c r="B75" s="12" t="s">
        <v>230</v>
      </c>
      <c r="C75" s="12" t="s">
        <v>237</v>
      </c>
      <c r="D75" s="17">
        <v>43591</v>
      </c>
      <c r="E75" s="18" t="s">
        <v>44</v>
      </c>
      <c r="F75" s="19">
        <v>1900</v>
      </c>
      <c r="G75" s="19">
        <f>IF(A75="Expense / Out-Flow","-",0)</f>
        <v>0</v>
      </c>
      <c r="H75" s="21" t="s">
        <v>168</v>
      </c>
    </row>
    <row r="76" spans="1:8" x14ac:dyDescent="0.3">
      <c r="A76" s="11" t="s">
        <v>49</v>
      </c>
      <c r="B76" s="12" t="s">
        <v>121</v>
      </c>
      <c r="C76" s="12" t="s">
        <v>43</v>
      </c>
      <c r="D76" s="17">
        <v>43591</v>
      </c>
      <c r="E76" s="18" t="s">
        <v>354</v>
      </c>
      <c r="F76" s="19">
        <v>10000</v>
      </c>
      <c r="G76" s="19">
        <f>IF(A76="Expense / Out-Flow","-",0)</f>
        <v>0</v>
      </c>
      <c r="H76" s="21" t="s">
        <v>353</v>
      </c>
    </row>
    <row r="77" spans="1:8" x14ac:dyDescent="0.3">
      <c r="A77" s="11" t="s">
        <v>50</v>
      </c>
      <c r="B77" s="12" t="s">
        <v>123</v>
      </c>
      <c r="C77" s="12" t="s">
        <v>277</v>
      </c>
      <c r="D77" s="17">
        <v>43591</v>
      </c>
      <c r="E77" s="18" t="s">
        <v>333</v>
      </c>
      <c r="F77" s="19">
        <v>0</v>
      </c>
      <c r="G77" s="19">
        <v>2800</v>
      </c>
      <c r="H77" s="21" t="s">
        <v>193</v>
      </c>
    </row>
    <row r="78" spans="1:8" x14ac:dyDescent="0.3">
      <c r="A78" s="11" t="s">
        <v>50</v>
      </c>
      <c r="B78" s="12" t="s">
        <v>123</v>
      </c>
      <c r="C78" s="12" t="s">
        <v>277</v>
      </c>
      <c r="D78" s="17">
        <v>43591</v>
      </c>
      <c r="E78" s="18" t="s">
        <v>334</v>
      </c>
      <c r="F78" s="19">
        <v>0</v>
      </c>
      <c r="G78" s="19">
        <v>5600</v>
      </c>
      <c r="H78" s="21" t="s">
        <v>197</v>
      </c>
    </row>
    <row r="79" spans="1:8" x14ac:dyDescent="0.3">
      <c r="A79" s="11" t="s">
        <v>50</v>
      </c>
      <c r="B79" s="12" t="s">
        <v>123</v>
      </c>
      <c r="C79" s="12" t="s">
        <v>277</v>
      </c>
      <c r="D79" s="17">
        <v>43591</v>
      </c>
      <c r="E79" s="18" t="s">
        <v>333</v>
      </c>
      <c r="F79" s="16">
        <v>0</v>
      </c>
      <c r="G79" s="19">
        <v>11200</v>
      </c>
      <c r="H79" s="21" t="s">
        <v>196</v>
      </c>
    </row>
    <row r="80" spans="1:8" x14ac:dyDescent="0.3">
      <c r="A80" s="11" t="s">
        <v>50</v>
      </c>
      <c r="B80" s="12" t="s">
        <v>123</v>
      </c>
      <c r="C80" s="12" t="s">
        <v>277</v>
      </c>
      <c r="D80" s="17">
        <v>43592</v>
      </c>
      <c r="E80" s="18" t="s">
        <v>331</v>
      </c>
      <c r="F80" s="16">
        <v>0</v>
      </c>
      <c r="G80" s="19">
        <v>2800</v>
      </c>
      <c r="H80" s="21" t="s">
        <v>198</v>
      </c>
    </row>
    <row r="81" spans="1:8" x14ac:dyDescent="0.3">
      <c r="A81" s="11" t="s">
        <v>50</v>
      </c>
      <c r="B81" s="12" t="s">
        <v>123</v>
      </c>
      <c r="C81" s="12" t="s">
        <v>277</v>
      </c>
      <c r="D81" s="17">
        <v>43592</v>
      </c>
      <c r="E81" s="18" t="s">
        <v>334</v>
      </c>
      <c r="F81" s="16">
        <v>0</v>
      </c>
      <c r="G81" s="19">
        <v>5600</v>
      </c>
      <c r="H81" s="21" t="s">
        <v>70</v>
      </c>
    </row>
    <row r="82" spans="1:8" x14ac:dyDescent="0.3">
      <c r="A82" s="11" t="s">
        <v>49</v>
      </c>
      <c r="B82" s="12" t="s">
        <v>114</v>
      </c>
      <c r="C82" s="12" t="s">
        <v>103</v>
      </c>
      <c r="D82" s="17">
        <v>43594</v>
      </c>
      <c r="E82" s="18" t="s">
        <v>58</v>
      </c>
      <c r="F82" s="16">
        <v>587</v>
      </c>
      <c r="G82" s="19">
        <f>IF(A82="Expense / Out-Flow","-",0)</f>
        <v>0</v>
      </c>
      <c r="H82" s="21" t="s">
        <v>199</v>
      </c>
    </row>
    <row r="83" spans="1:8" x14ac:dyDescent="0.3">
      <c r="A83" s="11" t="s">
        <v>50</v>
      </c>
      <c r="B83" s="12" t="s">
        <v>123</v>
      </c>
      <c r="C83" s="12" t="s">
        <v>277</v>
      </c>
      <c r="D83" s="17">
        <v>43594</v>
      </c>
      <c r="E83" s="18" t="s">
        <v>333</v>
      </c>
      <c r="F83" s="16">
        <v>0</v>
      </c>
      <c r="G83" s="19">
        <v>5600</v>
      </c>
      <c r="H83" s="21" t="s">
        <v>135</v>
      </c>
    </row>
    <row r="84" spans="1:8" x14ac:dyDescent="0.3">
      <c r="A84" s="11" t="s">
        <v>49</v>
      </c>
      <c r="B84" s="12" t="s">
        <v>125</v>
      </c>
      <c r="C84" s="12" t="s">
        <v>103</v>
      </c>
      <c r="D84" s="17">
        <v>43597</v>
      </c>
      <c r="E84" s="18" t="s">
        <v>57</v>
      </c>
      <c r="F84" s="16">
        <v>19450</v>
      </c>
      <c r="G84" s="19">
        <f>IF(A84="Expense / Out-Flow","-",0)</f>
        <v>0</v>
      </c>
      <c r="H84" s="21"/>
    </row>
    <row r="85" spans="1:8" x14ac:dyDescent="0.3">
      <c r="A85" s="11" t="s">
        <v>50</v>
      </c>
      <c r="B85" s="12" t="s">
        <v>123</v>
      </c>
      <c r="C85" s="12" t="s">
        <v>277</v>
      </c>
      <c r="D85" s="17">
        <v>43597</v>
      </c>
      <c r="E85" s="18" t="s">
        <v>333</v>
      </c>
      <c r="F85" s="16">
        <v>0</v>
      </c>
      <c r="G85" s="19">
        <v>2800</v>
      </c>
      <c r="H85" s="21" t="s">
        <v>95</v>
      </c>
    </row>
    <row r="86" spans="1:8" x14ac:dyDescent="0.3">
      <c r="A86" s="11" t="s">
        <v>50</v>
      </c>
      <c r="B86" s="12" t="s">
        <v>123</v>
      </c>
      <c r="C86" s="12" t="s">
        <v>277</v>
      </c>
      <c r="D86" s="17">
        <v>43597</v>
      </c>
      <c r="E86" s="18" t="s">
        <v>334</v>
      </c>
      <c r="F86" s="16">
        <v>0</v>
      </c>
      <c r="G86" s="19">
        <v>5600</v>
      </c>
      <c r="H86" s="21" t="s">
        <v>68</v>
      </c>
    </row>
    <row r="87" spans="1:8" x14ac:dyDescent="0.3">
      <c r="A87" s="11" t="s">
        <v>50</v>
      </c>
      <c r="B87" s="12" t="s">
        <v>123</v>
      </c>
      <c r="C87" s="12" t="s">
        <v>277</v>
      </c>
      <c r="D87" s="17">
        <v>43597</v>
      </c>
      <c r="E87" s="18" t="s">
        <v>334</v>
      </c>
      <c r="F87" s="16">
        <v>0</v>
      </c>
      <c r="G87" s="19">
        <v>5600</v>
      </c>
      <c r="H87" s="35" t="s">
        <v>69</v>
      </c>
    </row>
    <row r="88" spans="1:8" x14ac:dyDescent="0.3">
      <c r="A88" s="11" t="s">
        <v>49</v>
      </c>
      <c r="B88" s="12" t="s">
        <v>119</v>
      </c>
      <c r="C88" s="12" t="s">
        <v>101</v>
      </c>
      <c r="D88" s="17">
        <v>43599</v>
      </c>
      <c r="E88" s="18" t="s">
        <v>61</v>
      </c>
      <c r="F88" s="16">
        <v>2500</v>
      </c>
      <c r="G88" s="19">
        <f>IF(A88="Expense / Out-Flow","-",0)</f>
        <v>0</v>
      </c>
      <c r="H88" s="21" t="s">
        <v>137</v>
      </c>
    </row>
    <row r="89" spans="1:8" x14ac:dyDescent="0.3">
      <c r="A89" s="11" t="s">
        <v>50</v>
      </c>
      <c r="B89" s="12" t="s">
        <v>123</v>
      </c>
      <c r="C89" s="12" t="s">
        <v>277</v>
      </c>
      <c r="D89" s="17">
        <v>43605</v>
      </c>
      <c r="E89" s="18" t="s">
        <v>334</v>
      </c>
      <c r="F89" s="16">
        <v>0</v>
      </c>
      <c r="G89" s="19">
        <v>5600</v>
      </c>
      <c r="H89" s="82" t="s">
        <v>200</v>
      </c>
    </row>
    <row r="90" spans="1:8" x14ac:dyDescent="0.3">
      <c r="A90" s="11" t="s">
        <v>49</v>
      </c>
      <c r="B90" s="12" t="s">
        <v>118</v>
      </c>
      <c r="C90" s="12" t="s">
        <v>51</v>
      </c>
      <c r="D90" s="17">
        <v>43607</v>
      </c>
      <c r="E90" s="18" t="s">
        <v>335</v>
      </c>
      <c r="F90" s="16">
        <v>10118</v>
      </c>
      <c r="G90" s="19">
        <f>IF(A90="Expense / Out-Flow","-",0)</f>
        <v>0</v>
      </c>
      <c r="H90" s="21" t="s">
        <v>271</v>
      </c>
    </row>
    <row r="91" spans="1:8" x14ac:dyDescent="0.3">
      <c r="A91" s="11" t="s">
        <v>49</v>
      </c>
      <c r="B91" s="12" t="s">
        <v>119</v>
      </c>
      <c r="C91" s="12" t="s">
        <v>101</v>
      </c>
      <c r="D91" s="17">
        <v>43608</v>
      </c>
      <c r="E91" s="18" t="s">
        <v>61</v>
      </c>
      <c r="F91" s="16">
        <v>2500</v>
      </c>
      <c r="G91" s="19">
        <f>IF(A91="Expense / Out-Flow","-",0)</f>
        <v>0</v>
      </c>
      <c r="H91" s="21" t="s">
        <v>137</v>
      </c>
    </row>
    <row r="92" spans="1:8" x14ac:dyDescent="0.3">
      <c r="A92" s="11" t="s">
        <v>49</v>
      </c>
      <c r="B92" s="12" t="s">
        <v>119</v>
      </c>
      <c r="C92" s="12" t="s">
        <v>101</v>
      </c>
      <c r="D92" s="17">
        <v>43612</v>
      </c>
      <c r="E92" s="18" t="s">
        <v>61</v>
      </c>
      <c r="F92" s="16">
        <v>2500</v>
      </c>
      <c r="G92" s="19">
        <f>IF(A92="Expense / Out-Flow","-",0)</f>
        <v>0</v>
      </c>
      <c r="H92" s="21" t="s">
        <v>137</v>
      </c>
    </row>
    <row r="93" spans="1:8" x14ac:dyDescent="0.3">
      <c r="A93" s="11" t="s">
        <v>50</v>
      </c>
      <c r="B93" s="12" t="s">
        <v>123</v>
      </c>
      <c r="C93" s="12" t="s">
        <v>277</v>
      </c>
      <c r="D93" s="17">
        <v>43616</v>
      </c>
      <c r="E93" s="18" t="s">
        <v>333</v>
      </c>
      <c r="F93" s="16">
        <v>0</v>
      </c>
      <c r="G93" s="19">
        <v>2800</v>
      </c>
      <c r="H93" s="21" t="s">
        <v>142</v>
      </c>
    </row>
    <row r="94" spans="1:8" x14ac:dyDescent="0.3">
      <c r="A94" s="11" t="s">
        <v>49</v>
      </c>
      <c r="B94" s="12" t="s">
        <v>119</v>
      </c>
      <c r="C94" s="12" t="s">
        <v>101</v>
      </c>
      <c r="D94" s="17">
        <v>43619</v>
      </c>
      <c r="E94" s="18" t="s">
        <v>61</v>
      </c>
      <c r="F94" s="16">
        <v>2500</v>
      </c>
      <c r="G94" s="19">
        <f>IF(A94="Expense / Out-Flow","-",0)</f>
        <v>0</v>
      </c>
      <c r="H94" s="21" t="s">
        <v>62</v>
      </c>
    </row>
    <row r="95" spans="1:8" x14ac:dyDescent="0.3">
      <c r="A95" s="11" t="s">
        <v>50</v>
      </c>
      <c r="B95" s="12" t="s">
        <v>123</v>
      </c>
      <c r="C95" s="12" t="s">
        <v>277</v>
      </c>
      <c r="D95" s="17">
        <v>43619</v>
      </c>
      <c r="E95" s="18" t="s">
        <v>336</v>
      </c>
      <c r="F95" s="16">
        <v>0</v>
      </c>
      <c r="G95" s="19">
        <v>2800</v>
      </c>
      <c r="H95" s="21" t="s">
        <v>95</v>
      </c>
    </row>
    <row r="96" spans="1:8" x14ac:dyDescent="0.3">
      <c r="A96" s="11" t="s">
        <v>50</v>
      </c>
      <c r="B96" s="12" t="s">
        <v>123</v>
      </c>
      <c r="C96" s="12" t="s">
        <v>277</v>
      </c>
      <c r="D96" s="17">
        <v>43619</v>
      </c>
      <c r="E96" s="18" t="s">
        <v>190</v>
      </c>
      <c r="F96" s="16">
        <v>0</v>
      </c>
      <c r="G96" s="19">
        <v>3000</v>
      </c>
      <c r="H96" s="21" t="s">
        <v>95</v>
      </c>
    </row>
    <row r="97" spans="1:8" x14ac:dyDescent="0.3">
      <c r="A97" s="11" t="s">
        <v>50</v>
      </c>
      <c r="B97" s="12" t="s">
        <v>123</v>
      </c>
      <c r="C97" s="12" t="s">
        <v>277</v>
      </c>
      <c r="D97" s="17">
        <v>43619</v>
      </c>
      <c r="E97" s="18" t="s">
        <v>336</v>
      </c>
      <c r="F97" s="16">
        <v>0</v>
      </c>
      <c r="G97" s="19">
        <v>8400</v>
      </c>
      <c r="H97" s="21" t="s">
        <v>182</v>
      </c>
    </row>
    <row r="98" spans="1:8" x14ac:dyDescent="0.3">
      <c r="A98" s="11" t="s">
        <v>49</v>
      </c>
      <c r="B98" s="12" t="s">
        <v>230</v>
      </c>
      <c r="C98" s="12" t="s">
        <v>237</v>
      </c>
      <c r="D98" s="17">
        <v>43622</v>
      </c>
      <c r="E98" s="18" t="s">
        <v>44</v>
      </c>
      <c r="F98" s="16">
        <v>1900</v>
      </c>
      <c r="G98" s="19">
        <f>IF(A98="Expense / Out-Flow","-",0)</f>
        <v>0</v>
      </c>
      <c r="H98" s="21" t="s">
        <v>168</v>
      </c>
    </row>
    <row r="99" spans="1:8" x14ac:dyDescent="0.3">
      <c r="A99" s="11" t="s">
        <v>49</v>
      </c>
      <c r="B99" s="12" t="s">
        <v>114</v>
      </c>
      <c r="C99" s="12" t="s">
        <v>103</v>
      </c>
      <c r="D99" s="17">
        <v>43626</v>
      </c>
      <c r="E99" s="18" t="s">
        <v>58</v>
      </c>
      <c r="F99" s="16">
        <v>1543</v>
      </c>
      <c r="G99" s="19">
        <f>IF(A99="Expense / Out-Flow","-",0)</f>
        <v>0</v>
      </c>
      <c r="H99" s="21" t="s">
        <v>183</v>
      </c>
    </row>
    <row r="100" spans="1:8" x14ac:dyDescent="0.3">
      <c r="A100" s="11" t="s">
        <v>49</v>
      </c>
      <c r="B100" s="12" t="s">
        <v>126</v>
      </c>
      <c r="C100" s="12" t="s">
        <v>104</v>
      </c>
      <c r="D100" s="17">
        <v>43626</v>
      </c>
      <c r="E100" s="18" t="s">
        <v>186</v>
      </c>
      <c r="F100" s="16">
        <v>1600</v>
      </c>
      <c r="G100" s="19">
        <f>IF(A100="Expense / Out-Flow","-",0)</f>
        <v>0</v>
      </c>
      <c r="H100" s="21" t="s">
        <v>187</v>
      </c>
    </row>
    <row r="101" spans="1:8" x14ac:dyDescent="0.3">
      <c r="A101" s="11" t="s">
        <v>49</v>
      </c>
      <c r="B101" s="12" t="s">
        <v>121</v>
      </c>
      <c r="C101" s="12" t="s">
        <v>43</v>
      </c>
      <c r="D101" s="17">
        <v>43626</v>
      </c>
      <c r="E101" s="18" t="s">
        <v>358</v>
      </c>
      <c r="F101" s="16">
        <v>10000</v>
      </c>
      <c r="G101" s="19">
        <f>IF(A101="Expense / Out-Flow","-",0)</f>
        <v>0</v>
      </c>
      <c r="H101" s="21" t="s">
        <v>353</v>
      </c>
    </row>
    <row r="102" spans="1:8" x14ac:dyDescent="0.3">
      <c r="A102" s="11" t="s">
        <v>49</v>
      </c>
      <c r="B102" s="12" t="s">
        <v>125</v>
      </c>
      <c r="C102" s="12" t="s">
        <v>103</v>
      </c>
      <c r="D102" s="17">
        <v>43626</v>
      </c>
      <c r="E102" s="18" t="s">
        <v>57</v>
      </c>
      <c r="F102" s="16">
        <v>17900</v>
      </c>
      <c r="G102" s="19">
        <f>IF(A102="Expense / Out-Flow","-",0)</f>
        <v>0</v>
      </c>
      <c r="H102" s="21"/>
    </row>
    <row r="103" spans="1:8" x14ac:dyDescent="0.3">
      <c r="A103" s="11" t="s">
        <v>50</v>
      </c>
      <c r="B103" s="12" t="s">
        <v>123</v>
      </c>
      <c r="C103" s="12" t="s">
        <v>277</v>
      </c>
      <c r="D103" s="17">
        <v>43626</v>
      </c>
      <c r="E103" s="18" t="s">
        <v>336</v>
      </c>
      <c r="F103" s="16">
        <v>0</v>
      </c>
      <c r="G103" s="19">
        <v>5600</v>
      </c>
      <c r="H103" s="21" t="s">
        <v>135</v>
      </c>
    </row>
    <row r="104" spans="1:8" x14ac:dyDescent="0.3">
      <c r="A104" s="11" t="s">
        <v>49</v>
      </c>
      <c r="B104" s="12" t="s">
        <v>238</v>
      </c>
      <c r="C104" s="12" t="s">
        <v>239</v>
      </c>
      <c r="D104" s="17">
        <v>43627</v>
      </c>
      <c r="E104" s="18" t="s">
        <v>184</v>
      </c>
      <c r="F104" s="16">
        <v>4000</v>
      </c>
      <c r="G104" s="19">
        <f>IF(A104="Expense / Out-Flow","-",0)</f>
        <v>0</v>
      </c>
      <c r="H104" s="21" t="s">
        <v>19</v>
      </c>
    </row>
    <row r="105" spans="1:8" x14ac:dyDescent="0.3">
      <c r="A105" s="11" t="s">
        <v>50</v>
      </c>
      <c r="B105" s="12" t="s">
        <v>123</v>
      </c>
      <c r="C105" s="12" t="s">
        <v>277</v>
      </c>
      <c r="D105" s="17">
        <v>43627</v>
      </c>
      <c r="E105" s="18" t="s">
        <v>336</v>
      </c>
      <c r="F105" s="16">
        <v>0</v>
      </c>
      <c r="G105" s="19">
        <v>8400</v>
      </c>
      <c r="H105" s="21" t="s">
        <v>185</v>
      </c>
    </row>
    <row r="106" spans="1:8" x14ac:dyDescent="0.3">
      <c r="A106" s="11" t="s">
        <v>49</v>
      </c>
      <c r="B106" s="12" t="s">
        <v>119</v>
      </c>
      <c r="C106" s="12" t="s">
        <v>101</v>
      </c>
      <c r="D106" s="17">
        <v>43628</v>
      </c>
      <c r="E106" s="18" t="s">
        <v>61</v>
      </c>
      <c r="F106" s="16">
        <v>2500</v>
      </c>
      <c r="G106" s="19">
        <f>IF(A106="Expense / Out-Flow","-",0)</f>
        <v>0</v>
      </c>
      <c r="H106" s="21" t="s">
        <v>194</v>
      </c>
    </row>
    <row r="107" spans="1:8" x14ac:dyDescent="0.3">
      <c r="A107" s="11" t="s">
        <v>50</v>
      </c>
      <c r="B107" s="12" t="s">
        <v>123</v>
      </c>
      <c r="C107" s="12" t="s">
        <v>277</v>
      </c>
      <c r="D107" s="17">
        <v>43628</v>
      </c>
      <c r="E107" s="18" t="s">
        <v>336</v>
      </c>
      <c r="F107" s="16">
        <v>0</v>
      </c>
      <c r="G107" s="19">
        <v>2800</v>
      </c>
      <c r="H107" s="21" t="s">
        <v>142</v>
      </c>
    </row>
    <row r="108" spans="1:8" x14ac:dyDescent="0.3">
      <c r="A108" s="11" t="s">
        <v>50</v>
      </c>
      <c r="B108" s="12" t="s">
        <v>123</v>
      </c>
      <c r="C108" s="12" t="s">
        <v>277</v>
      </c>
      <c r="D108" s="17">
        <v>43628</v>
      </c>
      <c r="E108" s="18" t="s">
        <v>336</v>
      </c>
      <c r="F108" s="16">
        <v>0</v>
      </c>
      <c r="G108" s="19">
        <v>2800</v>
      </c>
      <c r="H108" s="21" t="s">
        <v>55</v>
      </c>
    </row>
    <row r="109" spans="1:8" x14ac:dyDescent="0.3">
      <c r="A109" s="11" t="s">
        <v>50</v>
      </c>
      <c r="B109" s="12" t="s">
        <v>123</v>
      </c>
      <c r="C109" s="12" t="s">
        <v>277</v>
      </c>
      <c r="D109" s="17">
        <v>43628</v>
      </c>
      <c r="E109" s="18" t="s">
        <v>336</v>
      </c>
      <c r="F109" s="16">
        <v>0</v>
      </c>
      <c r="G109" s="19">
        <v>8400</v>
      </c>
      <c r="H109" s="21" t="s">
        <v>149</v>
      </c>
    </row>
    <row r="110" spans="1:8" x14ac:dyDescent="0.3">
      <c r="A110" s="11" t="s">
        <v>50</v>
      </c>
      <c r="B110" s="12" t="s">
        <v>123</v>
      </c>
      <c r="C110" s="12" t="s">
        <v>277</v>
      </c>
      <c r="D110" s="17">
        <v>43629</v>
      </c>
      <c r="E110" s="18" t="s">
        <v>336</v>
      </c>
      <c r="F110" s="16">
        <v>0</v>
      </c>
      <c r="G110" s="19">
        <v>2800</v>
      </c>
      <c r="H110" s="21" t="s">
        <v>191</v>
      </c>
    </row>
    <row r="111" spans="1:8" x14ac:dyDescent="0.3">
      <c r="A111" s="11" t="s">
        <v>50</v>
      </c>
      <c r="B111" s="12" t="s">
        <v>123</v>
      </c>
      <c r="C111" s="12" t="s">
        <v>277</v>
      </c>
      <c r="D111" s="17">
        <v>43632</v>
      </c>
      <c r="E111" s="18" t="s">
        <v>333</v>
      </c>
      <c r="F111" s="16">
        <v>0</v>
      </c>
      <c r="G111" s="19">
        <v>2800</v>
      </c>
      <c r="H111" s="21" t="s">
        <v>132</v>
      </c>
    </row>
    <row r="112" spans="1:8" x14ac:dyDescent="0.3">
      <c r="A112" s="11" t="s">
        <v>50</v>
      </c>
      <c r="B112" s="12" t="s">
        <v>123</v>
      </c>
      <c r="C112" s="12" t="s">
        <v>277</v>
      </c>
      <c r="D112" s="17">
        <v>43632</v>
      </c>
      <c r="E112" s="18" t="s">
        <v>336</v>
      </c>
      <c r="F112" s="16">
        <v>0</v>
      </c>
      <c r="G112" s="19">
        <v>5600</v>
      </c>
      <c r="H112" s="35" t="s">
        <v>192</v>
      </c>
    </row>
    <row r="113" spans="1:8" x14ac:dyDescent="0.3">
      <c r="A113" s="11" t="s">
        <v>49</v>
      </c>
      <c r="B113" s="12" t="s">
        <v>119</v>
      </c>
      <c r="C113" s="12" t="s">
        <v>101</v>
      </c>
      <c r="D113" s="17">
        <v>43633</v>
      </c>
      <c r="E113" s="18" t="s">
        <v>61</v>
      </c>
      <c r="F113" s="16">
        <v>2500</v>
      </c>
      <c r="G113" s="19">
        <f>IF(A113="Expense / Out-Flow","-",0)</f>
        <v>0</v>
      </c>
      <c r="H113" s="21" t="s">
        <v>137</v>
      </c>
    </row>
    <row r="114" spans="1:8" x14ac:dyDescent="0.3">
      <c r="A114" s="11" t="s">
        <v>49</v>
      </c>
      <c r="B114" s="12" t="s">
        <v>119</v>
      </c>
      <c r="C114" s="12" t="s">
        <v>99</v>
      </c>
      <c r="D114" s="17">
        <v>43637</v>
      </c>
      <c r="E114" s="18" t="s">
        <v>188</v>
      </c>
      <c r="F114" s="16">
        <v>8850</v>
      </c>
      <c r="G114" s="19">
        <f>IF(A114="Expense / Out-Flow","-",0)</f>
        <v>0</v>
      </c>
      <c r="H114" s="21" t="s">
        <v>189</v>
      </c>
    </row>
    <row r="115" spans="1:8" x14ac:dyDescent="0.3">
      <c r="A115" s="11" t="s">
        <v>49</v>
      </c>
      <c r="B115" s="12" t="s">
        <v>118</v>
      </c>
      <c r="C115" s="12" t="s">
        <v>51</v>
      </c>
      <c r="D115" s="17">
        <v>43637</v>
      </c>
      <c r="E115" s="18" t="s">
        <v>337</v>
      </c>
      <c r="F115" s="16">
        <v>10111</v>
      </c>
      <c r="G115" s="19">
        <f>IF(A115="Expense / Out-Flow","-",0)</f>
        <v>0</v>
      </c>
      <c r="H115" s="21" t="s">
        <v>271</v>
      </c>
    </row>
    <row r="116" spans="1:8" x14ac:dyDescent="0.3">
      <c r="A116" s="11" t="s">
        <v>50</v>
      </c>
      <c r="B116" s="12" t="s">
        <v>123</v>
      </c>
      <c r="C116" s="12" t="s">
        <v>277</v>
      </c>
      <c r="D116" s="17">
        <v>43637</v>
      </c>
      <c r="E116" s="18" t="s">
        <v>336</v>
      </c>
      <c r="F116" s="16">
        <v>0</v>
      </c>
      <c r="G116" s="19">
        <v>2800</v>
      </c>
      <c r="H116" s="21" t="s">
        <v>193</v>
      </c>
    </row>
    <row r="117" spans="1:8" ht="28.8" x14ac:dyDescent="0.3">
      <c r="A117" s="11" t="s">
        <v>50</v>
      </c>
      <c r="B117" s="12" t="s">
        <v>123</v>
      </c>
      <c r="C117" s="12" t="s">
        <v>288</v>
      </c>
      <c r="D117" s="17">
        <v>43647</v>
      </c>
      <c r="E117" s="18" t="s">
        <v>308</v>
      </c>
      <c r="F117" s="16"/>
      <c r="G117" s="19">
        <v>30000</v>
      </c>
      <c r="H117" s="21"/>
    </row>
    <row r="118" spans="1:8" x14ac:dyDescent="0.3">
      <c r="A118" s="11" t="s">
        <v>50</v>
      </c>
      <c r="B118" s="12" t="s">
        <v>123</v>
      </c>
      <c r="C118" s="12" t="s">
        <v>277</v>
      </c>
      <c r="D118" s="17">
        <v>43648</v>
      </c>
      <c r="E118" s="18" t="s">
        <v>338</v>
      </c>
      <c r="F118" s="16">
        <v>0</v>
      </c>
      <c r="G118" s="19">
        <v>11200</v>
      </c>
      <c r="H118" s="21" t="s">
        <v>172</v>
      </c>
    </row>
    <row r="119" spans="1:8" x14ac:dyDescent="0.3">
      <c r="A119" s="11" t="s">
        <v>49</v>
      </c>
      <c r="B119" s="12" t="s">
        <v>230</v>
      </c>
      <c r="C119" s="12" t="s">
        <v>237</v>
      </c>
      <c r="D119" s="17">
        <v>43651</v>
      </c>
      <c r="E119" s="18" t="s">
        <v>44</v>
      </c>
      <c r="F119" s="16">
        <v>1900</v>
      </c>
      <c r="G119" s="19">
        <f>IF(A119="Expense / Out-Flow","-",0)</f>
        <v>0</v>
      </c>
      <c r="H119" s="21" t="s">
        <v>168</v>
      </c>
    </row>
    <row r="120" spans="1:8" x14ac:dyDescent="0.3">
      <c r="A120" s="11" t="s">
        <v>49</v>
      </c>
      <c r="B120" s="12" t="s">
        <v>119</v>
      </c>
      <c r="C120" s="12" t="s">
        <v>101</v>
      </c>
      <c r="D120" s="17">
        <v>43651</v>
      </c>
      <c r="E120" s="18" t="s">
        <v>61</v>
      </c>
      <c r="F120" s="16">
        <v>2500</v>
      </c>
      <c r="G120" s="19">
        <f>IF(A120="Expense / Out-Flow","-",0)</f>
        <v>0</v>
      </c>
      <c r="H120" s="21" t="s">
        <v>137</v>
      </c>
    </row>
    <row r="121" spans="1:8" x14ac:dyDescent="0.3">
      <c r="A121" s="11" t="s">
        <v>50</v>
      </c>
      <c r="B121" s="12" t="s">
        <v>123</v>
      </c>
      <c r="C121" s="12" t="s">
        <v>277</v>
      </c>
      <c r="D121" s="17">
        <v>43652</v>
      </c>
      <c r="E121" s="18" t="s">
        <v>338</v>
      </c>
      <c r="F121" s="16">
        <v>0</v>
      </c>
      <c r="G121" s="19">
        <v>11200</v>
      </c>
      <c r="H121" s="21" t="s">
        <v>173</v>
      </c>
    </row>
    <row r="122" spans="1:8" x14ac:dyDescent="0.3">
      <c r="A122" s="11" t="s">
        <v>49</v>
      </c>
      <c r="B122" s="12" t="s">
        <v>121</v>
      </c>
      <c r="C122" s="12" t="s">
        <v>43</v>
      </c>
      <c r="D122" s="17">
        <v>43653</v>
      </c>
      <c r="E122" s="18" t="s">
        <v>359</v>
      </c>
      <c r="F122" s="16">
        <v>10000</v>
      </c>
      <c r="G122" s="19">
        <f>IF(A122="Expense / Out-Flow","-",0)</f>
        <v>0</v>
      </c>
      <c r="H122" s="21" t="s">
        <v>353</v>
      </c>
    </row>
    <row r="123" spans="1:8" x14ac:dyDescent="0.3">
      <c r="A123" s="11" t="s">
        <v>50</v>
      </c>
      <c r="B123" s="12" t="s">
        <v>123</v>
      </c>
      <c r="C123" s="12" t="s">
        <v>277</v>
      </c>
      <c r="D123" s="17">
        <v>43653</v>
      </c>
      <c r="E123" s="18" t="s">
        <v>338</v>
      </c>
      <c r="F123" s="16">
        <v>0</v>
      </c>
      <c r="G123" s="19">
        <v>5600</v>
      </c>
      <c r="H123" s="21" t="s">
        <v>175</v>
      </c>
    </row>
    <row r="124" spans="1:8" x14ac:dyDescent="0.3">
      <c r="A124" s="11" t="s">
        <v>50</v>
      </c>
      <c r="B124" s="12" t="s">
        <v>123</v>
      </c>
      <c r="C124" s="12" t="s">
        <v>277</v>
      </c>
      <c r="D124" s="17">
        <v>43653</v>
      </c>
      <c r="E124" s="18" t="s">
        <v>338</v>
      </c>
      <c r="F124" s="16">
        <v>0</v>
      </c>
      <c r="G124" s="19">
        <v>8400</v>
      </c>
      <c r="H124" s="21" t="s">
        <v>174</v>
      </c>
    </row>
    <row r="125" spans="1:8" x14ac:dyDescent="0.3">
      <c r="A125" s="11" t="s">
        <v>49</v>
      </c>
      <c r="B125" s="12" t="s">
        <v>114</v>
      </c>
      <c r="C125" s="12" t="s">
        <v>103</v>
      </c>
      <c r="D125" s="17">
        <v>43655</v>
      </c>
      <c r="E125" s="18" t="s">
        <v>58</v>
      </c>
      <c r="F125" s="16">
        <v>1165</v>
      </c>
      <c r="G125" s="19">
        <f>IF(A125="Expense / Out-Flow","-",0)</f>
        <v>0</v>
      </c>
      <c r="H125" s="21" t="s">
        <v>176</v>
      </c>
    </row>
    <row r="126" spans="1:8" x14ac:dyDescent="0.3">
      <c r="A126" s="11" t="s">
        <v>49</v>
      </c>
      <c r="B126" s="12" t="s">
        <v>125</v>
      </c>
      <c r="C126" s="12" t="s">
        <v>103</v>
      </c>
      <c r="D126" s="17">
        <v>43656</v>
      </c>
      <c r="E126" s="18" t="s">
        <v>57</v>
      </c>
      <c r="F126" s="16">
        <v>19350</v>
      </c>
      <c r="G126" s="19">
        <f>IF(A126="Expense / Out-Flow","-",0)</f>
        <v>0</v>
      </c>
      <c r="H126" s="21"/>
    </row>
    <row r="127" spans="1:8" x14ac:dyDescent="0.3">
      <c r="A127" s="11" t="s">
        <v>50</v>
      </c>
      <c r="B127" s="12" t="s">
        <v>123</v>
      </c>
      <c r="C127" s="12" t="s">
        <v>277</v>
      </c>
      <c r="D127" s="17">
        <v>43656</v>
      </c>
      <c r="E127" s="18" t="s">
        <v>338</v>
      </c>
      <c r="F127" s="16">
        <v>0</v>
      </c>
      <c r="G127" s="19">
        <v>2800</v>
      </c>
      <c r="H127" s="35" t="s">
        <v>66</v>
      </c>
    </row>
    <row r="128" spans="1:8" x14ac:dyDescent="0.3">
      <c r="A128" s="11" t="s">
        <v>50</v>
      </c>
      <c r="B128" s="12" t="s">
        <v>123</v>
      </c>
      <c r="C128" s="12" t="s">
        <v>277</v>
      </c>
      <c r="D128" s="17">
        <v>43657</v>
      </c>
      <c r="E128" s="18" t="s">
        <v>338</v>
      </c>
      <c r="F128" s="16">
        <v>0</v>
      </c>
      <c r="G128" s="19">
        <v>2800</v>
      </c>
      <c r="H128" s="21" t="s">
        <v>55</v>
      </c>
    </row>
    <row r="129" spans="1:8" x14ac:dyDescent="0.3">
      <c r="A129" s="11" t="s">
        <v>50</v>
      </c>
      <c r="B129" s="12" t="s">
        <v>123</v>
      </c>
      <c r="C129" s="12" t="s">
        <v>277</v>
      </c>
      <c r="D129" s="17">
        <v>43660</v>
      </c>
      <c r="E129" s="18" t="s">
        <v>336</v>
      </c>
      <c r="F129" s="16">
        <v>0</v>
      </c>
      <c r="G129" s="19">
        <v>2800</v>
      </c>
      <c r="H129" s="21" t="s">
        <v>132</v>
      </c>
    </row>
    <row r="130" spans="1:8" x14ac:dyDescent="0.3">
      <c r="A130" s="11" t="s">
        <v>50</v>
      </c>
      <c r="B130" s="12" t="s">
        <v>123</v>
      </c>
      <c r="C130" s="12" t="s">
        <v>277</v>
      </c>
      <c r="D130" s="17">
        <v>43660</v>
      </c>
      <c r="E130" s="18" t="s">
        <v>338</v>
      </c>
      <c r="F130" s="16">
        <v>0</v>
      </c>
      <c r="G130" s="19">
        <v>8400</v>
      </c>
      <c r="H130" s="21" t="s">
        <v>177</v>
      </c>
    </row>
    <row r="131" spans="1:8" x14ac:dyDescent="0.3">
      <c r="A131" s="11" t="s">
        <v>49</v>
      </c>
      <c r="B131" s="12" t="s">
        <v>118</v>
      </c>
      <c r="C131" s="12" t="s">
        <v>51</v>
      </c>
      <c r="D131" s="17">
        <v>43663</v>
      </c>
      <c r="E131" s="18" t="s">
        <v>339</v>
      </c>
      <c r="F131" s="16">
        <v>10838</v>
      </c>
      <c r="G131" s="19">
        <f>IF(A131="Expense / Out-Flow","-",0)</f>
        <v>0</v>
      </c>
      <c r="H131" s="21" t="s">
        <v>271</v>
      </c>
    </row>
    <row r="132" spans="1:8" x14ac:dyDescent="0.3">
      <c r="A132" s="11" t="s">
        <v>49</v>
      </c>
      <c r="B132" s="12" t="s">
        <v>119</v>
      </c>
      <c r="C132" s="12" t="s">
        <v>101</v>
      </c>
      <c r="D132" s="17">
        <v>43666</v>
      </c>
      <c r="E132" s="18" t="s">
        <v>61</v>
      </c>
      <c r="F132" s="16">
        <v>2500</v>
      </c>
      <c r="G132" s="19">
        <f>IF(A132="Expense / Out-Flow","-",0)</f>
        <v>0</v>
      </c>
      <c r="H132" s="21" t="s">
        <v>62</v>
      </c>
    </row>
    <row r="133" spans="1:8" x14ac:dyDescent="0.3">
      <c r="A133" s="11" t="s">
        <v>49</v>
      </c>
      <c r="B133" s="12" t="s">
        <v>238</v>
      </c>
      <c r="C133" s="12" t="s">
        <v>239</v>
      </c>
      <c r="D133" s="17">
        <v>43677</v>
      </c>
      <c r="E133" s="18" t="s">
        <v>181</v>
      </c>
      <c r="F133" s="16">
        <v>50</v>
      </c>
      <c r="G133" s="19">
        <f>IF(A133="Expense / Out-Flow","-",0)</f>
        <v>0</v>
      </c>
      <c r="H133" s="21" t="s">
        <v>180</v>
      </c>
    </row>
    <row r="134" spans="1:8" x14ac:dyDescent="0.3">
      <c r="A134" s="11" t="s">
        <v>49</v>
      </c>
      <c r="B134" s="12" t="s">
        <v>112</v>
      </c>
      <c r="C134" s="12" t="s">
        <v>102</v>
      </c>
      <c r="D134" s="17">
        <v>43677</v>
      </c>
      <c r="E134" s="18" t="s">
        <v>178</v>
      </c>
      <c r="F134" s="16">
        <v>500</v>
      </c>
      <c r="G134" s="19">
        <f>IF(A134="Expense / Out-Flow","-",0)</f>
        <v>0</v>
      </c>
      <c r="H134" s="21"/>
    </row>
    <row r="135" spans="1:8" x14ac:dyDescent="0.3">
      <c r="A135" s="11" t="s">
        <v>49</v>
      </c>
      <c r="B135" s="12" t="s">
        <v>115</v>
      </c>
      <c r="C135" s="12" t="s">
        <v>99</v>
      </c>
      <c r="D135" s="17">
        <v>43677</v>
      </c>
      <c r="E135" s="18" t="s">
        <v>179</v>
      </c>
      <c r="F135" s="16">
        <v>25960</v>
      </c>
      <c r="G135" s="19">
        <f>IF(A135="Expense / Out-Flow","-",0)</f>
        <v>0</v>
      </c>
      <c r="H135" s="21" t="s">
        <v>180</v>
      </c>
    </row>
    <row r="136" spans="1:8" x14ac:dyDescent="0.3">
      <c r="A136" s="11" t="s">
        <v>50</v>
      </c>
      <c r="B136" s="12" t="s">
        <v>123</v>
      </c>
      <c r="C136" s="12" t="s">
        <v>277</v>
      </c>
      <c r="D136" s="17">
        <v>43679</v>
      </c>
      <c r="E136" s="18" t="s">
        <v>340</v>
      </c>
      <c r="F136" s="16">
        <v>0</v>
      </c>
      <c r="G136" s="19">
        <v>5600</v>
      </c>
      <c r="H136" s="21" t="s">
        <v>53</v>
      </c>
    </row>
    <row r="137" spans="1:8" x14ac:dyDescent="0.3">
      <c r="A137" s="11" t="s">
        <v>50</v>
      </c>
      <c r="B137" s="12" t="s">
        <v>123</v>
      </c>
      <c r="C137" s="12" t="s">
        <v>277</v>
      </c>
      <c r="D137" s="17">
        <v>43680</v>
      </c>
      <c r="E137" s="18" t="s">
        <v>342</v>
      </c>
      <c r="F137" s="16">
        <v>0</v>
      </c>
      <c r="G137" s="19">
        <v>11200</v>
      </c>
      <c r="H137" s="82" t="s">
        <v>166</v>
      </c>
    </row>
    <row r="138" spans="1:8" x14ac:dyDescent="0.3">
      <c r="A138" s="11" t="s">
        <v>49</v>
      </c>
      <c r="B138" s="12" t="s">
        <v>119</v>
      </c>
      <c r="C138" s="12" t="s">
        <v>101</v>
      </c>
      <c r="D138" s="17">
        <v>43681</v>
      </c>
      <c r="E138" s="18" t="s">
        <v>167</v>
      </c>
      <c r="F138" s="16">
        <v>140</v>
      </c>
      <c r="G138" s="19">
        <f>IF(A138="Expense / Out-Flow","-",0)</f>
        <v>0</v>
      </c>
      <c r="H138" s="21"/>
    </row>
    <row r="139" spans="1:8" x14ac:dyDescent="0.3">
      <c r="A139" s="11" t="s">
        <v>49</v>
      </c>
      <c r="B139" s="12" t="s">
        <v>121</v>
      </c>
      <c r="C139" s="12" t="s">
        <v>43</v>
      </c>
      <c r="D139" s="17">
        <v>43681</v>
      </c>
      <c r="E139" s="18" t="s">
        <v>360</v>
      </c>
      <c r="F139" s="16">
        <v>10000</v>
      </c>
      <c r="G139" s="19">
        <f>IF(A139="Expense / Out-Flow","-",0)</f>
        <v>0</v>
      </c>
      <c r="H139" s="21" t="s">
        <v>353</v>
      </c>
    </row>
    <row r="140" spans="1:8" x14ac:dyDescent="0.3">
      <c r="A140" s="11" t="s">
        <v>50</v>
      </c>
      <c r="B140" s="12" t="s">
        <v>123</v>
      </c>
      <c r="C140" s="12" t="s">
        <v>277</v>
      </c>
      <c r="D140" s="17">
        <v>43681</v>
      </c>
      <c r="E140" s="18" t="s">
        <v>341</v>
      </c>
      <c r="F140" s="16">
        <v>0</v>
      </c>
      <c r="G140" s="19">
        <v>5600</v>
      </c>
      <c r="H140" s="21" t="s">
        <v>165</v>
      </c>
    </row>
    <row r="141" spans="1:8" x14ac:dyDescent="0.3">
      <c r="A141" s="11" t="s">
        <v>50</v>
      </c>
      <c r="B141" s="12" t="s">
        <v>123</v>
      </c>
      <c r="C141" s="12" t="s">
        <v>277</v>
      </c>
      <c r="D141" s="17">
        <v>43681</v>
      </c>
      <c r="E141" s="18" t="s">
        <v>340</v>
      </c>
      <c r="F141" s="16">
        <v>0</v>
      </c>
      <c r="G141" s="19">
        <v>16800</v>
      </c>
      <c r="H141" s="21" t="s">
        <v>164</v>
      </c>
    </row>
    <row r="142" spans="1:8" x14ac:dyDescent="0.3">
      <c r="A142" s="11" t="s">
        <v>49</v>
      </c>
      <c r="B142" s="12" t="s">
        <v>230</v>
      </c>
      <c r="C142" s="12" t="s">
        <v>237</v>
      </c>
      <c r="D142" s="17">
        <v>43682</v>
      </c>
      <c r="E142" s="18" t="s">
        <v>44</v>
      </c>
      <c r="F142" s="16">
        <v>1900</v>
      </c>
      <c r="G142" s="19">
        <f>IF(A142="Expense / Out-Flow","-",0)</f>
        <v>0</v>
      </c>
      <c r="H142" s="21" t="s">
        <v>168</v>
      </c>
    </row>
    <row r="143" spans="1:8" x14ac:dyDescent="0.3">
      <c r="A143" s="11" t="s">
        <v>50</v>
      </c>
      <c r="B143" s="12" t="s">
        <v>123</v>
      </c>
      <c r="C143" s="12" t="s">
        <v>277</v>
      </c>
      <c r="D143" s="17">
        <v>43682</v>
      </c>
      <c r="E143" s="18" t="s">
        <v>340</v>
      </c>
      <c r="F143" s="16">
        <v>0</v>
      </c>
      <c r="G143" s="19">
        <v>2800</v>
      </c>
      <c r="H143" s="21" t="s">
        <v>65</v>
      </c>
    </row>
    <row r="144" spans="1:8" x14ac:dyDescent="0.3">
      <c r="A144" s="11" t="s">
        <v>49</v>
      </c>
      <c r="B144" s="12" t="s">
        <v>119</v>
      </c>
      <c r="C144" s="12" t="s">
        <v>101</v>
      </c>
      <c r="D144" s="17">
        <v>43683</v>
      </c>
      <c r="E144" s="18" t="s">
        <v>61</v>
      </c>
      <c r="F144" s="16">
        <v>2500</v>
      </c>
      <c r="G144" s="19">
        <f>IF(A144="Expense / Out-Flow","-",0)</f>
        <v>0</v>
      </c>
      <c r="H144" s="21" t="s">
        <v>137</v>
      </c>
    </row>
    <row r="145" spans="1:8" x14ac:dyDescent="0.3">
      <c r="A145" s="11" t="s">
        <v>50</v>
      </c>
      <c r="B145" s="12" t="s">
        <v>123</v>
      </c>
      <c r="C145" s="12" t="s">
        <v>277</v>
      </c>
      <c r="D145" s="17">
        <v>43683</v>
      </c>
      <c r="E145" s="18" t="s">
        <v>340</v>
      </c>
      <c r="F145" s="16">
        <v>0</v>
      </c>
      <c r="G145" s="19">
        <v>5600</v>
      </c>
      <c r="H145" s="21" t="s">
        <v>135</v>
      </c>
    </row>
    <row r="146" spans="1:8" x14ac:dyDescent="0.3">
      <c r="A146" s="11" t="s">
        <v>50</v>
      </c>
      <c r="B146" s="12" t="s">
        <v>123</v>
      </c>
      <c r="C146" s="12" t="s">
        <v>277</v>
      </c>
      <c r="D146" s="17">
        <v>43683</v>
      </c>
      <c r="E146" s="18" t="s">
        <v>340</v>
      </c>
      <c r="F146" s="16">
        <v>0</v>
      </c>
      <c r="G146" s="19">
        <v>11200</v>
      </c>
      <c r="H146" s="21" t="s">
        <v>60</v>
      </c>
    </row>
    <row r="147" spans="1:8" x14ac:dyDescent="0.3">
      <c r="A147" s="11" t="s">
        <v>50</v>
      </c>
      <c r="B147" s="12" t="s">
        <v>123</v>
      </c>
      <c r="C147" s="12" t="s">
        <v>277</v>
      </c>
      <c r="D147" s="17">
        <v>43684</v>
      </c>
      <c r="E147" s="18" t="s">
        <v>340</v>
      </c>
      <c r="F147" s="16">
        <v>0</v>
      </c>
      <c r="G147" s="19">
        <v>2800</v>
      </c>
      <c r="H147" s="35" t="s">
        <v>142</v>
      </c>
    </row>
    <row r="148" spans="1:8" x14ac:dyDescent="0.3">
      <c r="A148" s="11" t="s">
        <v>49</v>
      </c>
      <c r="B148" s="12" t="s">
        <v>125</v>
      </c>
      <c r="C148" s="12" t="s">
        <v>103</v>
      </c>
      <c r="D148" s="17">
        <v>43687</v>
      </c>
      <c r="E148" s="18" t="s">
        <v>57</v>
      </c>
      <c r="F148" s="16">
        <v>10400</v>
      </c>
      <c r="G148" s="19">
        <f t="shared" ref="G148:G153" si="1">IF(A148="Expense / Out-Flow","-",0)</f>
        <v>0</v>
      </c>
      <c r="H148" s="21" t="s">
        <v>169</v>
      </c>
    </row>
    <row r="149" spans="1:8" x14ac:dyDescent="0.3">
      <c r="A149" s="11" t="s">
        <v>49</v>
      </c>
      <c r="B149" s="12" t="s">
        <v>111</v>
      </c>
      <c r="C149" s="12" t="s">
        <v>102</v>
      </c>
      <c r="D149" s="17">
        <v>43693</v>
      </c>
      <c r="E149" s="18" t="s">
        <v>367</v>
      </c>
      <c r="F149" s="16">
        <v>250</v>
      </c>
      <c r="G149" s="19">
        <f t="shared" si="1"/>
        <v>0</v>
      </c>
      <c r="H149" s="21" t="s">
        <v>171</v>
      </c>
    </row>
    <row r="150" spans="1:8" x14ac:dyDescent="0.3">
      <c r="A150" s="11" t="s">
        <v>49</v>
      </c>
      <c r="B150" s="12" t="s">
        <v>119</v>
      </c>
      <c r="C150" s="12" t="s">
        <v>101</v>
      </c>
      <c r="D150" s="17">
        <v>43693</v>
      </c>
      <c r="E150" s="18" t="s">
        <v>61</v>
      </c>
      <c r="F150" s="16">
        <v>2500</v>
      </c>
      <c r="G150" s="19">
        <f t="shared" si="1"/>
        <v>0</v>
      </c>
      <c r="H150" s="21" t="s">
        <v>137</v>
      </c>
    </row>
    <row r="151" spans="1:8" x14ac:dyDescent="0.3">
      <c r="A151" s="11" t="s">
        <v>49</v>
      </c>
      <c r="B151" s="12" t="s">
        <v>118</v>
      </c>
      <c r="C151" s="12" t="s">
        <v>51</v>
      </c>
      <c r="D151" s="17">
        <v>43697</v>
      </c>
      <c r="E151" s="18" t="s">
        <v>343</v>
      </c>
      <c r="F151" s="16">
        <v>14723</v>
      </c>
      <c r="G151" s="19">
        <f t="shared" si="1"/>
        <v>0</v>
      </c>
      <c r="H151" s="21" t="s">
        <v>271</v>
      </c>
    </row>
    <row r="152" spans="1:8" x14ac:dyDescent="0.3">
      <c r="A152" s="11" t="s">
        <v>49</v>
      </c>
      <c r="B152" s="12" t="s">
        <v>118</v>
      </c>
      <c r="C152" s="12" t="s">
        <v>52</v>
      </c>
      <c r="D152" s="17">
        <v>43700</v>
      </c>
      <c r="E152" s="18" t="s">
        <v>170</v>
      </c>
      <c r="F152" s="16">
        <v>19840</v>
      </c>
      <c r="G152" s="19">
        <f t="shared" si="1"/>
        <v>0</v>
      </c>
      <c r="H152" s="21" t="s">
        <v>270</v>
      </c>
    </row>
    <row r="153" spans="1:8" x14ac:dyDescent="0.3">
      <c r="A153" s="11" t="s">
        <v>49</v>
      </c>
      <c r="B153" s="12" t="s">
        <v>119</v>
      </c>
      <c r="C153" s="12" t="s">
        <v>101</v>
      </c>
      <c r="D153" s="17">
        <v>43704</v>
      </c>
      <c r="E153" s="18" t="s">
        <v>61</v>
      </c>
      <c r="F153" s="16">
        <v>2500</v>
      </c>
      <c r="G153" s="19">
        <f t="shared" si="1"/>
        <v>0</v>
      </c>
      <c r="H153" s="21" t="s">
        <v>137</v>
      </c>
    </row>
    <row r="154" spans="1:8" x14ac:dyDescent="0.3">
      <c r="A154" s="11" t="s">
        <v>50</v>
      </c>
      <c r="B154" s="12" t="s">
        <v>123</v>
      </c>
      <c r="C154" s="12" t="s">
        <v>277</v>
      </c>
      <c r="D154" s="17">
        <v>43709</v>
      </c>
      <c r="E154" s="18" t="s">
        <v>131</v>
      </c>
      <c r="F154" s="16">
        <v>0</v>
      </c>
      <c r="G154" s="19">
        <v>2800</v>
      </c>
      <c r="H154" s="21" t="s">
        <v>147</v>
      </c>
    </row>
    <row r="155" spans="1:8" x14ac:dyDescent="0.3">
      <c r="A155" s="11" t="s">
        <v>50</v>
      </c>
      <c r="B155" s="12" t="s">
        <v>123</v>
      </c>
      <c r="C155" s="12" t="s">
        <v>277</v>
      </c>
      <c r="D155" s="17">
        <v>43709</v>
      </c>
      <c r="E155" s="18" t="s">
        <v>345</v>
      </c>
      <c r="F155" s="16">
        <v>0</v>
      </c>
      <c r="G155" s="19">
        <v>5600</v>
      </c>
      <c r="H155" s="21" t="s">
        <v>148</v>
      </c>
    </row>
    <row r="156" spans="1:8" x14ac:dyDescent="0.3">
      <c r="A156" s="11" t="s">
        <v>49</v>
      </c>
      <c r="B156" s="12" t="s">
        <v>230</v>
      </c>
      <c r="C156" s="12" t="s">
        <v>237</v>
      </c>
      <c r="D156" s="17">
        <v>43715</v>
      </c>
      <c r="E156" s="18" t="s">
        <v>44</v>
      </c>
      <c r="F156" s="16">
        <v>2850</v>
      </c>
      <c r="G156" s="19">
        <f>IF(A156="Expense / Out-Flow","-",0)</f>
        <v>0</v>
      </c>
      <c r="H156" s="21" t="s">
        <v>140</v>
      </c>
    </row>
    <row r="157" spans="1:8" x14ac:dyDescent="0.3">
      <c r="A157" s="11" t="s">
        <v>50</v>
      </c>
      <c r="B157" s="12" t="s">
        <v>123</v>
      </c>
      <c r="C157" s="12" t="s">
        <v>277</v>
      </c>
      <c r="D157" s="17">
        <v>43715</v>
      </c>
      <c r="E157" s="18" t="s">
        <v>131</v>
      </c>
      <c r="F157" s="16">
        <v>0</v>
      </c>
      <c r="G157" s="19">
        <v>8400</v>
      </c>
      <c r="H157" s="21" t="s">
        <v>149</v>
      </c>
    </row>
    <row r="158" spans="1:8" x14ac:dyDescent="0.3">
      <c r="A158" s="11" t="s">
        <v>49</v>
      </c>
      <c r="B158" s="12" t="s">
        <v>114</v>
      </c>
      <c r="C158" s="12" t="s">
        <v>103</v>
      </c>
      <c r="D158" s="17">
        <v>43716</v>
      </c>
      <c r="E158" s="18" t="s">
        <v>58</v>
      </c>
      <c r="F158" s="16">
        <v>792</v>
      </c>
      <c r="G158" s="19">
        <f>IF(A158="Expense / Out-Flow","-",0)</f>
        <v>0</v>
      </c>
      <c r="H158" s="21" t="s">
        <v>152</v>
      </c>
    </row>
    <row r="159" spans="1:8" x14ac:dyDescent="0.3">
      <c r="A159" s="11" t="s">
        <v>49</v>
      </c>
      <c r="B159" s="12" t="s">
        <v>119</v>
      </c>
      <c r="C159" s="12" t="s">
        <v>101</v>
      </c>
      <c r="D159" s="17">
        <v>43716</v>
      </c>
      <c r="E159" s="18" t="s">
        <v>61</v>
      </c>
      <c r="F159" s="16">
        <v>2500</v>
      </c>
      <c r="G159" s="19">
        <f>IF(A159="Expense / Out-Flow","-",0)</f>
        <v>0</v>
      </c>
      <c r="H159" s="21" t="s">
        <v>62</v>
      </c>
    </row>
    <row r="160" spans="1:8" x14ac:dyDescent="0.3">
      <c r="A160" s="11" t="s">
        <v>50</v>
      </c>
      <c r="B160" s="12" t="s">
        <v>123</v>
      </c>
      <c r="C160" s="12" t="s">
        <v>277</v>
      </c>
      <c r="D160" s="17">
        <v>43716</v>
      </c>
      <c r="E160" s="18" t="s">
        <v>131</v>
      </c>
      <c r="F160" s="16">
        <v>0</v>
      </c>
      <c r="G160" s="19">
        <v>5600</v>
      </c>
      <c r="H160" s="21" t="s">
        <v>150</v>
      </c>
    </row>
    <row r="161" spans="1:8" x14ac:dyDescent="0.3">
      <c r="A161" s="11" t="s">
        <v>50</v>
      </c>
      <c r="B161" s="12" t="s">
        <v>123</v>
      </c>
      <c r="C161" s="12" t="s">
        <v>277</v>
      </c>
      <c r="D161" s="17">
        <v>43716</v>
      </c>
      <c r="E161" s="18" t="s">
        <v>131</v>
      </c>
      <c r="F161" s="16">
        <v>0</v>
      </c>
      <c r="G161" s="19">
        <v>5600</v>
      </c>
      <c r="H161" s="21" t="s">
        <v>154</v>
      </c>
    </row>
    <row r="162" spans="1:8" x14ac:dyDescent="0.3">
      <c r="A162" s="11" t="s">
        <v>50</v>
      </c>
      <c r="B162" s="12" t="s">
        <v>123</v>
      </c>
      <c r="C162" s="12" t="s">
        <v>277</v>
      </c>
      <c r="D162" s="17">
        <v>43716</v>
      </c>
      <c r="E162" s="18" t="s">
        <v>345</v>
      </c>
      <c r="F162" s="16">
        <v>0</v>
      </c>
      <c r="G162" s="19">
        <v>5600</v>
      </c>
      <c r="H162" s="21" t="s">
        <v>151</v>
      </c>
    </row>
    <row r="163" spans="1:8" x14ac:dyDescent="0.3">
      <c r="A163" s="11" t="s">
        <v>50</v>
      </c>
      <c r="B163" s="12" t="s">
        <v>123</v>
      </c>
      <c r="C163" s="12" t="s">
        <v>277</v>
      </c>
      <c r="D163" s="17">
        <v>43716</v>
      </c>
      <c r="E163" s="18" t="s">
        <v>131</v>
      </c>
      <c r="F163" s="16">
        <v>0</v>
      </c>
      <c r="G163" s="19">
        <f>2800*6</f>
        <v>16800</v>
      </c>
      <c r="H163" s="21" t="s">
        <v>153</v>
      </c>
    </row>
    <row r="164" spans="1:8" x14ac:dyDescent="0.3">
      <c r="A164" s="11" t="s">
        <v>49</v>
      </c>
      <c r="B164" s="12" t="s">
        <v>238</v>
      </c>
      <c r="C164" s="12" t="s">
        <v>103</v>
      </c>
      <c r="D164" s="17">
        <v>43722</v>
      </c>
      <c r="E164" s="18" t="s">
        <v>159</v>
      </c>
      <c r="F164" s="16">
        <f>455+300+1900+150</f>
        <v>2805</v>
      </c>
      <c r="G164" s="19">
        <f>IF(A164="Expense / Out-Flow","-",0)</f>
        <v>0</v>
      </c>
      <c r="H164" s="35" t="s">
        <v>160</v>
      </c>
    </row>
    <row r="165" spans="1:8" x14ac:dyDescent="0.3">
      <c r="A165" s="11" t="s">
        <v>49</v>
      </c>
      <c r="B165" s="12" t="s">
        <v>121</v>
      </c>
      <c r="C165" s="12" t="s">
        <v>43</v>
      </c>
      <c r="D165" s="17">
        <v>43723</v>
      </c>
      <c r="E165" s="18" t="s">
        <v>361</v>
      </c>
      <c r="F165" s="16">
        <v>10000</v>
      </c>
      <c r="G165" s="19">
        <f>IF(A165="Expense / Out-Flow","-",0)</f>
        <v>0</v>
      </c>
      <c r="H165" s="21"/>
    </row>
    <row r="166" spans="1:8" x14ac:dyDescent="0.3">
      <c r="A166" s="11" t="s">
        <v>49</v>
      </c>
      <c r="B166" s="12" t="s">
        <v>238</v>
      </c>
      <c r="C166" s="12" t="s">
        <v>239</v>
      </c>
      <c r="D166" s="17">
        <v>43724</v>
      </c>
      <c r="E166" s="18" t="s">
        <v>163</v>
      </c>
      <c r="F166" s="16">
        <v>300</v>
      </c>
      <c r="G166" s="19">
        <f>IF(A166="Expense / Out-Flow","-",0)</f>
        <v>0</v>
      </c>
      <c r="H166" s="21" t="s">
        <v>158</v>
      </c>
    </row>
    <row r="167" spans="1:8" x14ac:dyDescent="0.3">
      <c r="A167" s="11" t="s">
        <v>49</v>
      </c>
      <c r="B167" s="12" t="s">
        <v>119</v>
      </c>
      <c r="C167" s="12" t="s">
        <v>101</v>
      </c>
      <c r="D167" s="17">
        <v>43727</v>
      </c>
      <c r="E167" s="18" t="s">
        <v>61</v>
      </c>
      <c r="F167" s="16">
        <v>2500</v>
      </c>
      <c r="G167" s="19">
        <f>IF(A167="Expense / Out-Flow","-",0)</f>
        <v>0</v>
      </c>
      <c r="H167" s="21" t="s">
        <v>137</v>
      </c>
    </row>
    <row r="168" spans="1:8" x14ac:dyDescent="0.3">
      <c r="A168" s="11" t="s">
        <v>50</v>
      </c>
      <c r="B168" s="12" t="s">
        <v>123</v>
      </c>
      <c r="C168" s="12" t="s">
        <v>277</v>
      </c>
      <c r="D168" s="17">
        <v>43727</v>
      </c>
      <c r="E168" s="18" t="s">
        <v>131</v>
      </c>
      <c r="F168" s="16">
        <v>0</v>
      </c>
      <c r="G168" s="19">
        <v>2800</v>
      </c>
      <c r="H168" s="21" t="s">
        <v>155</v>
      </c>
    </row>
    <row r="169" spans="1:8" x14ac:dyDescent="0.3">
      <c r="A169" s="11" t="s">
        <v>50</v>
      </c>
      <c r="B169" s="12" t="s">
        <v>123</v>
      </c>
      <c r="C169" s="12" t="s">
        <v>277</v>
      </c>
      <c r="D169" s="17">
        <v>43727</v>
      </c>
      <c r="E169" s="18" t="s">
        <v>131</v>
      </c>
      <c r="F169" s="16">
        <v>0</v>
      </c>
      <c r="G169" s="19">
        <v>2800</v>
      </c>
      <c r="H169" s="21" t="s">
        <v>162</v>
      </c>
    </row>
    <row r="170" spans="1:8" x14ac:dyDescent="0.3">
      <c r="A170" s="11" t="s">
        <v>49</v>
      </c>
      <c r="B170" s="12" t="s">
        <v>118</v>
      </c>
      <c r="C170" s="12" t="s">
        <v>51</v>
      </c>
      <c r="D170" s="17">
        <v>43728</v>
      </c>
      <c r="E170" s="18" t="s">
        <v>344</v>
      </c>
      <c r="F170" s="16">
        <v>14495</v>
      </c>
      <c r="G170" s="19">
        <f>IF(A170="Expense / Out-Flow","-",0)</f>
        <v>0</v>
      </c>
      <c r="H170" s="21" t="s">
        <v>271</v>
      </c>
    </row>
    <row r="171" spans="1:8" x14ac:dyDescent="0.3">
      <c r="A171" s="11" t="s">
        <v>49</v>
      </c>
      <c r="B171" s="12" t="s">
        <v>124</v>
      </c>
      <c r="C171" s="12" t="s">
        <v>102</v>
      </c>
      <c r="D171" s="17">
        <v>43733</v>
      </c>
      <c r="E171" s="18" t="s">
        <v>156</v>
      </c>
      <c r="F171" s="16">
        <v>1550</v>
      </c>
      <c r="G171" s="19">
        <f>IF(A171="Expense / Out-Flow","-",0)</f>
        <v>0</v>
      </c>
      <c r="H171" s="21" t="s">
        <v>157</v>
      </c>
    </row>
    <row r="172" spans="1:8" x14ac:dyDescent="0.3">
      <c r="A172" s="11" t="s">
        <v>49</v>
      </c>
      <c r="B172" s="12" t="s">
        <v>119</v>
      </c>
      <c r="C172" s="12" t="s">
        <v>101</v>
      </c>
      <c r="D172" s="17">
        <v>43733</v>
      </c>
      <c r="E172" s="18" t="s">
        <v>61</v>
      </c>
      <c r="F172" s="16">
        <v>2500</v>
      </c>
      <c r="G172" s="19">
        <f>IF(A172="Expense / Out-Flow","-",0)</f>
        <v>0</v>
      </c>
      <c r="H172" s="21" t="s">
        <v>62</v>
      </c>
    </row>
    <row r="173" spans="1:8" x14ac:dyDescent="0.3">
      <c r="A173" s="11" t="s">
        <v>49</v>
      </c>
      <c r="B173" s="12" t="s">
        <v>125</v>
      </c>
      <c r="C173" s="12" t="s">
        <v>103</v>
      </c>
      <c r="D173" s="17">
        <v>43734</v>
      </c>
      <c r="E173" s="18" t="s">
        <v>57</v>
      </c>
      <c r="F173" s="16">
        <v>22300</v>
      </c>
      <c r="G173" s="19">
        <f>IF(A173="Expense / Out-Flow","-",0)</f>
        <v>0</v>
      </c>
      <c r="H173" s="21"/>
    </row>
    <row r="174" spans="1:8" x14ac:dyDescent="0.3">
      <c r="A174" s="11" t="s">
        <v>49</v>
      </c>
      <c r="B174" s="12" t="s">
        <v>124</v>
      </c>
      <c r="C174" s="12" t="s">
        <v>102</v>
      </c>
      <c r="D174" s="17">
        <v>43737</v>
      </c>
      <c r="E174" s="18" t="s">
        <v>161</v>
      </c>
      <c r="F174" s="16">
        <v>1500</v>
      </c>
      <c r="G174" s="19">
        <v>0</v>
      </c>
      <c r="H174" s="21"/>
    </row>
    <row r="175" spans="1:8" x14ac:dyDescent="0.3">
      <c r="A175" s="11" t="s">
        <v>50</v>
      </c>
      <c r="B175" s="12" t="s">
        <v>123</v>
      </c>
      <c r="C175" s="12" t="s">
        <v>277</v>
      </c>
      <c r="D175" s="17">
        <v>43739</v>
      </c>
      <c r="E175" s="18" t="s">
        <v>129</v>
      </c>
      <c r="F175" s="16">
        <v>0</v>
      </c>
      <c r="G175" s="19">
        <v>2800</v>
      </c>
      <c r="H175" s="21" t="s">
        <v>130</v>
      </c>
    </row>
    <row r="176" spans="1:8" x14ac:dyDescent="0.3">
      <c r="A176" s="11" t="s">
        <v>49</v>
      </c>
      <c r="B176" s="12" t="s">
        <v>124</v>
      </c>
      <c r="C176" s="12" t="s">
        <v>102</v>
      </c>
      <c r="D176" s="17">
        <v>43740</v>
      </c>
      <c r="E176" s="18" t="s">
        <v>139</v>
      </c>
      <c r="F176" s="16">
        <v>10000</v>
      </c>
      <c r="G176" s="19">
        <f>IF(A176="Expense / Out-Flow","-",0)</f>
        <v>0</v>
      </c>
      <c r="H176" s="21"/>
    </row>
    <row r="177" spans="1:8" x14ac:dyDescent="0.3">
      <c r="A177" s="11" t="s">
        <v>50</v>
      </c>
      <c r="B177" s="12" t="s">
        <v>123</v>
      </c>
      <c r="C177" s="12" t="s">
        <v>277</v>
      </c>
      <c r="D177" s="17">
        <v>43740</v>
      </c>
      <c r="E177" s="18" t="s">
        <v>131</v>
      </c>
      <c r="F177" s="16">
        <v>0</v>
      </c>
      <c r="G177" s="19">
        <v>2800</v>
      </c>
      <c r="H177" s="21" t="s">
        <v>132</v>
      </c>
    </row>
    <row r="178" spans="1:8" x14ac:dyDescent="0.3">
      <c r="A178" s="11" t="s">
        <v>49</v>
      </c>
      <c r="B178" s="12" t="s">
        <v>230</v>
      </c>
      <c r="C178" s="12" t="s">
        <v>237</v>
      </c>
      <c r="D178" s="17">
        <v>43744</v>
      </c>
      <c r="E178" s="18" t="s">
        <v>44</v>
      </c>
      <c r="F178" s="16">
        <v>2850</v>
      </c>
      <c r="G178" s="19">
        <f>IF(A178="Expense / Out-Flow","-",0)</f>
        <v>0</v>
      </c>
      <c r="H178" s="21" t="s">
        <v>140</v>
      </c>
    </row>
    <row r="179" spans="1:8" x14ac:dyDescent="0.3">
      <c r="A179" s="11" t="s">
        <v>50</v>
      </c>
      <c r="B179" s="12" t="s">
        <v>123</v>
      </c>
      <c r="C179" s="12" t="s">
        <v>277</v>
      </c>
      <c r="D179" s="17">
        <v>43744</v>
      </c>
      <c r="E179" s="18" t="s">
        <v>129</v>
      </c>
      <c r="F179" s="16">
        <v>0</v>
      </c>
      <c r="G179" s="19">
        <v>5600</v>
      </c>
      <c r="H179" s="21" t="s">
        <v>133</v>
      </c>
    </row>
    <row r="180" spans="1:8" x14ac:dyDescent="0.3">
      <c r="A180" s="11" t="s">
        <v>50</v>
      </c>
      <c r="B180" s="12" t="s">
        <v>123</v>
      </c>
      <c r="C180" s="12" t="s">
        <v>277</v>
      </c>
      <c r="D180" s="17">
        <v>43745</v>
      </c>
      <c r="E180" s="18" t="s">
        <v>129</v>
      </c>
      <c r="F180" s="16">
        <v>0</v>
      </c>
      <c r="G180" s="19">
        <v>5600</v>
      </c>
      <c r="H180" s="21" t="s">
        <v>134</v>
      </c>
    </row>
    <row r="181" spans="1:8" x14ac:dyDescent="0.3">
      <c r="A181" s="11" t="s">
        <v>49</v>
      </c>
      <c r="B181" s="12" t="s">
        <v>114</v>
      </c>
      <c r="C181" s="12" t="s">
        <v>103</v>
      </c>
      <c r="D181" s="17">
        <v>43746</v>
      </c>
      <c r="E181" s="18" t="s">
        <v>58</v>
      </c>
      <c r="F181" s="16">
        <v>480</v>
      </c>
      <c r="G181" s="19">
        <f>IF(A181="Expense / Out-Flow","-",0)</f>
        <v>0</v>
      </c>
      <c r="H181" s="21" t="s">
        <v>136</v>
      </c>
    </row>
    <row r="182" spans="1:8" x14ac:dyDescent="0.3">
      <c r="A182" s="11" t="s">
        <v>50</v>
      </c>
      <c r="B182" s="12" t="s">
        <v>123</v>
      </c>
      <c r="C182" s="12" t="s">
        <v>277</v>
      </c>
      <c r="D182" s="17">
        <v>43746</v>
      </c>
      <c r="E182" s="18" t="s">
        <v>129</v>
      </c>
      <c r="F182" s="16">
        <v>0</v>
      </c>
      <c r="G182" s="19">
        <v>5600</v>
      </c>
      <c r="H182" s="21" t="s">
        <v>135</v>
      </c>
    </row>
    <row r="183" spans="1:8" x14ac:dyDescent="0.3">
      <c r="A183" s="11" t="s">
        <v>50</v>
      </c>
      <c r="B183" s="12" t="s">
        <v>123</v>
      </c>
      <c r="C183" s="12" t="s">
        <v>277</v>
      </c>
      <c r="D183" s="17">
        <v>43747</v>
      </c>
      <c r="E183" s="18" t="s">
        <v>129</v>
      </c>
      <c r="F183" s="16">
        <v>0</v>
      </c>
      <c r="G183" s="19">
        <v>11200</v>
      </c>
      <c r="H183" s="21" t="s">
        <v>60</v>
      </c>
    </row>
    <row r="184" spans="1:8" x14ac:dyDescent="0.3">
      <c r="A184" s="11" t="s">
        <v>50</v>
      </c>
      <c r="B184" s="12" t="s">
        <v>123</v>
      </c>
      <c r="C184" s="12" t="s">
        <v>277</v>
      </c>
      <c r="D184" s="30">
        <v>43748</v>
      </c>
      <c r="E184" s="18" t="s">
        <v>129</v>
      </c>
      <c r="F184" s="16">
        <v>0</v>
      </c>
      <c r="G184" s="32">
        <v>5600</v>
      </c>
      <c r="H184" s="81" t="s">
        <v>138</v>
      </c>
    </row>
    <row r="185" spans="1:8" x14ac:dyDescent="0.3">
      <c r="A185" s="11" t="s">
        <v>49</v>
      </c>
      <c r="B185" s="12" t="s">
        <v>121</v>
      </c>
      <c r="C185" s="12" t="s">
        <v>43</v>
      </c>
      <c r="D185" s="17">
        <v>43750</v>
      </c>
      <c r="E185" s="18" t="s">
        <v>362</v>
      </c>
      <c r="F185" s="16">
        <v>10000</v>
      </c>
      <c r="G185" s="19">
        <f>IF(A185="Expense / Out-Flow","-",0)</f>
        <v>0</v>
      </c>
      <c r="H185" s="21"/>
    </row>
    <row r="186" spans="1:8" x14ac:dyDescent="0.3">
      <c r="A186" s="11" t="s">
        <v>49</v>
      </c>
      <c r="B186" s="12" t="s">
        <v>114</v>
      </c>
      <c r="C186" s="12" t="s">
        <v>103</v>
      </c>
      <c r="D186" s="17">
        <v>43751</v>
      </c>
      <c r="E186" s="18" t="s">
        <v>58</v>
      </c>
      <c r="F186" s="16">
        <v>360</v>
      </c>
      <c r="G186" s="19">
        <f>IF(A186="Expense / Out-Flow","-",0)</f>
        <v>0</v>
      </c>
      <c r="H186" s="21" t="s">
        <v>141</v>
      </c>
    </row>
    <row r="187" spans="1:8" x14ac:dyDescent="0.3">
      <c r="A187" s="11" t="s">
        <v>49</v>
      </c>
      <c r="B187" s="12" t="s">
        <v>119</v>
      </c>
      <c r="C187" s="12" t="s">
        <v>101</v>
      </c>
      <c r="D187" s="17">
        <v>43752</v>
      </c>
      <c r="E187" s="18" t="s">
        <v>61</v>
      </c>
      <c r="F187" s="16">
        <v>2600</v>
      </c>
      <c r="G187" s="19">
        <f>IF(A187="Expense / Out-Flow","-",0)</f>
        <v>0</v>
      </c>
      <c r="H187" s="21" t="s">
        <v>137</v>
      </c>
    </row>
    <row r="188" spans="1:8" x14ac:dyDescent="0.3">
      <c r="A188" s="11" t="s">
        <v>50</v>
      </c>
      <c r="B188" s="12" t="s">
        <v>123</v>
      </c>
      <c r="C188" s="12" t="s">
        <v>277</v>
      </c>
      <c r="D188" s="17">
        <v>43753</v>
      </c>
      <c r="E188" s="18" t="s">
        <v>129</v>
      </c>
      <c r="F188" s="16">
        <v>0</v>
      </c>
      <c r="G188" s="19">
        <v>2800</v>
      </c>
      <c r="H188" s="21" t="s">
        <v>66</v>
      </c>
    </row>
    <row r="189" spans="1:8" x14ac:dyDescent="0.3">
      <c r="A189" s="11" t="s">
        <v>50</v>
      </c>
      <c r="B189" s="12" t="s">
        <v>123</v>
      </c>
      <c r="C189" s="12" t="s">
        <v>277</v>
      </c>
      <c r="D189" s="17">
        <v>43754</v>
      </c>
      <c r="E189" s="18" t="s">
        <v>129</v>
      </c>
      <c r="F189" s="16">
        <v>0</v>
      </c>
      <c r="G189" s="19">
        <v>2800</v>
      </c>
      <c r="H189" s="21" t="s">
        <v>55</v>
      </c>
    </row>
    <row r="190" spans="1:8" x14ac:dyDescent="0.3">
      <c r="A190" s="11" t="s">
        <v>49</v>
      </c>
      <c r="B190" s="12" t="s">
        <v>118</v>
      </c>
      <c r="C190" s="12" t="s">
        <v>51</v>
      </c>
      <c r="D190" s="17">
        <v>43758</v>
      </c>
      <c r="E190" s="18" t="s">
        <v>143</v>
      </c>
      <c r="F190" s="16">
        <v>9151</v>
      </c>
      <c r="G190" s="19">
        <f>IF(A190="Expense / Out-Flow","-",0)</f>
        <v>0</v>
      </c>
      <c r="H190" s="21" t="s">
        <v>271</v>
      </c>
    </row>
    <row r="191" spans="1:8" x14ac:dyDescent="0.3">
      <c r="A191" s="11" t="s">
        <v>49</v>
      </c>
      <c r="B191" s="12" t="s">
        <v>119</v>
      </c>
      <c r="C191" s="12" t="s">
        <v>101</v>
      </c>
      <c r="D191" s="17">
        <v>43762</v>
      </c>
      <c r="E191" s="18" t="s">
        <v>61</v>
      </c>
      <c r="F191" s="16">
        <v>2500</v>
      </c>
      <c r="G191" s="19">
        <f>IF(A191="Expense / Out-Flow","-",0)</f>
        <v>0</v>
      </c>
      <c r="H191" s="21" t="s">
        <v>62</v>
      </c>
    </row>
    <row r="192" spans="1:8" x14ac:dyDescent="0.3">
      <c r="A192" s="11" t="s">
        <v>49</v>
      </c>
      <c r="B192" s="12" t="s">
        <v>125</v>
      </c>
      <c r="C192" s="12" t="s">
        <v>103</v>
      </c>
      <c r="D192" s="17">
        <v>43762</v>
      </c>
      <c r="E192" s="18" t="s">
        <v>57</v>
      </c>
      <c r="F192" s="16">
        <v>13350</v>
      </c>
      <c r="G192" s="19">
        <f>IF(A192="Expense / Out-Flow","-",0)</f>
        <v>0</v>
      </c>
      <c r="H192" s="21" t="s">
        <v>146</v>
      </c>
    </row>
    <row r="193" spans="1:8" x14ac:dyDescent="0.3">
      <c r="A193" s="11" t="s">
        <v>50</v>
      </c>
      <c r="B193" s="12" t="s">
        <v>123</v>
      </c>
      <c r="C193" s="12" t="s">
        <v>277</v>
      </c>
      <c r="D193" s="17">
        <v>43762</v>
      </c>
      <c r="E193" s="18" t="s">
        <v>129</v>
      </c>
      <c r="F193" s="16">
        <v>0</v>
      </c>
      <c r="G193" s="19">
        <v>2800</v>
      </c>
      <c r="H193" s="21" t="s">
        <v>142</v>
      </c>
    </row>
    <row r="194" spans="1:8" x14ac:dyDescent="0.3">
      <c r="A194" s="11" t="s">
        <v>50</v>
      </c>
      <c r="B194" s="12" t="s">
        <v>123</v>
      </c>
      <c r="C194" s="12" t="s">
        <v>277</v>
      </c>
      <c r="D194" s="17">
        <v>43774</v>
      </c>
      <c r="E194" s="18" t="s">
        <v>64</v>
      </c>
      <c r="F194" s="16">
        <v>0</v>
      </c>
      <c r="G194" s="19">
        <v>5600</v>
      </c>
      <c r="H194" s="20" t="s">
        <v>53</v>
      </c>
    </row>
    <row r="195" spans="1:8" x14ac:dyDescent="0.3">
      <c r="A195" s="11" t="s">
        <v>50</v>
      </c>
      <c r="B195" s="12" t="s">
        <v>123</v>
      </c>
      <c r="C195" s="12" t="s">
        <v>277</v>
      </c>
      <c r="D195" s="17">
        <v>43775</v>
      </c>
      <c r="E195" s="18" t="s">
        <v>64</v>
      </c>
      <c r="F195" s="16">
        <v>0</v>
      </c>
      <c r="G195" s="19">
        <v>5600</v>
      </c>
      <c r="H195" s="20" t="s">
        <v>54</v>
      </c>
    </row>
    <row r="196" spans="1:8" x14ac:dyDescent="0.3">
      <c r="A196" s="11" t="s">
        <v>49</v>
      </c>
      <c r="B196" s="12" t="s">
        <v>119</v>
      </c>
      <c r="C196" s="12" t="s">
        <v>101</v>
      </c>
      <c r="D196" s="17">
        <v>43776</v>
      </c>
      <c r="E196" s="18" t="s">
        <v>61</v>
      </c>
      <c r="F196" s="16">
        <v>2500</v>
      </c>
      <c r="G196" s="19">
        <f>IF(A196="Expense / Out-Flow","-",0)</f>
        <v>0</v>
      </c>
      <c r="H196" s="21" t="s">
        <v>137</v>
      </c>
    </row>
    <row r="197" spans="1:8" x14ac:dyDescent="0.3">
      <c r="A197" s="11" t="s">
        <v>50</v>
      </c>
      <c r="B197" s="12" t="s">
        <v>123</v>
      </c>
      <c r="C197" s="12" t="s">
        <v>277</v>
      </c>
      <c r="D197" s="17">
        <v>43776</v>
      </c>
      <c r="E197" s="18" t="s">
        <v>64</v>
      </c>
      <c r="F197" s="16">
        <v>0</v>
      </c>
      <c r="G197" s="19">
        <v>2800</v>
      </c>
      <c r="H197" s="20" t="s">
        <v>55</v>
      </c>
    </row>
    <row r="198" spans="1:8" x14ac:dyDescent="0.3">
      <c r="A198" s="11" t="s">
        <v>49</v>
      </c>
      <c r="B198" s="12" t="s">
        <v>114</v>
      </c>
      <c r="C198" s="12" t="s">
        <v>103</v>
      </c>
      <c r="D198" s="17">
        <v>43777</v>
      </c>
      <c r="E198" s="18" t="s">
        <v>58</v>
      </c>
      <c r="F198" s="16">
        <v>140</v>
      </c>
      <c r="G198" s="19">
        <f>IF(A198="Expense / Out-Flow","-",0)</f>
        <v>0</v>
      </c>
      <c r="H198" s="21" t="s">
        <v>59</v>
      </c>
    </row>
    <row r="199" spans="1:8" x14ac:dyDescent="0.3">
      <c r="A199" s="11" t="s">
        <v>49</v>
      </c>
      <c r="B199" s="12" t="s">
        <v>121</v>
      </c>
      <c r="C199" s="12" t="s">
        <v>43</v>
      </c>
      <c r="D199" s="17">
        <v>43780</v>
      </c>
      <c r="E199" s="18" t="s">
        <v>363</v>
      </c>
      <c r="F199" s="16">
        <v>10000</v>
      </c>
      <c r="G199" s="19">
        <f>IF(A199="Expense / Out-Flow","-",0)</f>
        <v>0</v>
      </c>
      <c r="H199" s="21"/>
    </row>
    <row r="200" spans="1:8" x14ac:dyDescent="0.3">
      <c r="A200" s="11" t="s">
        <v>50</v>
      </c>
      <c r="B200" s="12" t="s">
        <v>123</v>
      </c>
      <c r="C200" s="12" t="s">
        <v>277</v>
      </c>
      <c r="D200" s="17">
        <v>43780</v>
      </c>
      <c r="E200" s="18" t="s">
        <v>64</v>
      </c>
      <c r="F200" s="16">
        <v>0</v>
      </c>
      <c r="G200" s="19">
        <v>2800</v>
      </c>
      <c r="H200" s="21" t="s">
        <v>65</v>
      </c>
    </row>
    <row r="201" spans="1:8" x14ac:dyDescent="0.3">
      <c r="A201" s="11" t="s">
        <v>50</v>
      </c>
      <c r="B201" s="12" t="s">
        <v>123</v>
      </c>
      <c r="C201" s="12" t="s">
        <v>277</v>
      </c>
      <c r="D201" s="17">
        <v>43780</v>
      </c>
      <c r="E201" s="18" t="s">
        <v>64</v>
      </c>
      <c r="F201" s="16">
        <v>0</v>
      </c>
      <c r="G201" s="19">
        <v>11200</v>
      </c>
      <c r="H201" s="21" t="s">
        <v>60</v>
      </c>
    </row>
    <row r="202" spans="1:8" x14ac:dyDescent="0.3">
      <c r="A202" s="11" t="s">
        <v>50</v>
      </c>
      <c r="B202" s="12" t="s">
        <v>123</v>
      </c>
      <c r="C202" s="12" t="s">
        <v>277</v>
      </c>
      <c r="D202" s="17">
        <v>43780</v>
      </c>
      <c r="E202" s="18" t="s">
        <v>64</v>
      </c>
      <c r="F202" s="16">
        <v>0</v>
      </c>
      <c r="G202" s="19">
        <v>11200</v>
      </c>
      <c r="H202" s="121" t="s">
        <v>128</v>
      </c>
    </row>
    <row r="203" spans="1:8" x14ac:dyDescent="0.3">
      <c r="A203" s="11" t="s">
        <v>50</v>
      </c>
      <c r="B203" s="12" t="s">
        <v>123</v>
      </c>
      <c r="C203" s="12" t="s">
        <v>277</v>
      </c>
      <c r="D203" s="17">
        <v>43781</v>
      </c>
      <c r="E203" s="18" t="s">
        <v>64</v>
      </c>
      <c r="F203" s="16">
        <v>0</v>
      </c>
      <c r="G203" s="19">
        <v>2800</v>
      </c>
      <c r="H203" s="21" t="s">
        <v>66</v>
      </c>
    </row>
    <row r="204" spans="1:8" x14ac:dyDescent="0.3">
      <c r="A204" s="11" t="s">
        <v>50</v>
      </c>
      <c r="B204" s="12" t="s">
        <v>123</v>
      </c>
      <c r="C204" s="12" t="s">
        <v>277</v>
      </c>
      <c r="D204" s="17">
        <v>43781</v>
      </c>
      <c r="E204" s="18" t="s">
        <v>67</v>
      </c>
      <c r="F204" s="16">
        <v>0</v>
      </c>
      <c r="G204" s="19">
        <v>5600</v>
      </c>
      <c r="H204" s="21" t="s">
        <v>69</v>
      </c>
    </row>
    <row r="205" spans="1:8" x14ac:dyDescent="0.3">
      <c r="A205" s="11" t="s">
        <v>49</v>
      </c>
      <c r="B205" s="12" t="s">
        <v>230</v>
      </c>
      <c r="C205" s="12" t="s">
        <v>237</v>
      </c>
      <c r="D205" s="17">
        <v>43782</v>
      </c>
      <c r="E205" s="18" t="s">
        <v>44</v>
      </c>
      <c r="F205" s="16">
        <v>2850</v>
      </c>
      <c r="G205" s="19">
        <f>IF(A205="Expense / Out-Flow","-",0)</f>
        <v>0</v>
      </c>
      <c r="H205" s="21" t="s">
        <v>140</v>
      </c>
    </row>
    <row r="206" spans="1:8" x14ac:dyDescent="0.3">
      <c r="A206" s="11" t="s">
        <v>50</v>
      </c>
      <c r="B206" s="12" t="s">
        <v>123</v>
      </c>
      <c r="C206" s="12" t="s">
        <v>277</v>
      </c>
      <c r="D206" s="17">
        <v>43782</v>
      </c>
      <c r="E206" s="18" t="s">
        <v>67</v>
      </c>
      <c r="F206" s="16">
        <v>0</v>
      </c>
      <c r="G206" s="19">
        <v>5600</v>
      </c>
      <c r="H206" s="21" t="s">
        <v>68</v>
      </c>
    </row>
    <row r="207" spans="1:8" x14ac:dyDescent="0.3">
      <c r="A207" s="11" t="s">
        <v>50</v>
      </c>
      <c r="B207" s="12" t="s">
        <v>123</v>
      </c>
      <c r="C207" s="12" t="s">
        <v>277</v>
      </c>
      <c r="D207" s="17">
        <v>43784</v>
      </c>
      <c r="E207" s="18" t="s">
        <v>67</v>
      </c>
      <c r="F207" s="16">
        <v>0</v>
      </c>
      <c r="G207" s="19">
        <v>5600</v>
      </c>
      <c r="H207" s="21" t="s">
        <v>70</v>
      </c>
    </row>
    <row r="208" spans="1:8" x14ac:dyDescent="0.3">
      <c r="A208" s="11" t="s">
        <v>50</v>
      </c>
      <c r="B208" s="12" t="s">
        <v>123</v>
      </c>
      <c r="C208" s="12" t="s">
        <v>277</v>
      </c>
      <c r="D208" s="17">
        <v>43786</v>
      </c>
      <c r="E208" s="18" t="s">
        <v>64</v>
      </c>
      <c r="F208" s="16">
        <v>0</v>
      </c>
      <c r="G208" s="19">
        <v>5600</v>
      </c>
      <c r="H208" s="21" t="s">
        <v>63</v>
      </c>
    </row>
    <row r="209" spans="1:8" x14ac:dyDescent="0.3">
      <c r="A209" s="11" t="s">
        <v>50</v>
      </c>
      <c r="B209" s="12" t="s">
        <v>123</v>
      </c>
      <c r="C209" s="12" t="s">
        <v>277</v>
      </c>
      <c r="D209" s="17">
        <v>43787</v>
      </c>
      <c r="E209" s="18" t="s">
        <v>376</v>
      </c>
      <c r="F209" s="16">
        <v>0</v>
      </c>
      <c r="G209" s="19">
        <v>5600</v>
      </c>
      <c r="H209" s="82" t="s">
        <v>377</v>
      </c>
    </row>
    <row r="210" spans="1:8" x14ac:dyDescent="0.3">
      <c r="A210" s="11" t="s">
        <v>49</v>
      </c>
      <c r="B210" s="12" t="s">
        <v>118</v>
      </c>
      <c r="C210" s="12" t="s">
        <v>51</v>
      </c>
      <c r="D210" s="17">
        <v>43789</v>
      </c>
      <c r="E210" s="18" t="s">
        <v>144</v>
      </c>
      <c r="F210" s="16">
        <v>12413</v>
      </c>
      <c r="G210" s="19">
        <f>IF(A210="Expense / Out-Flow","-",0)</f>
        <v>0</v>
      </c>
      <c r="H210" s="21" t="s">
        <v>271</v>
      </c>
    </row>
    <row r="211" spans="1:8" x14ac:dyDescent="0.3">
      <c r="A211" s="11" t="s">
        <v>49</v>
      </c>
      <c r="B211" s="12" t="s">
        <v>114</v>
      </c>
      <c r="C211" s="12" t="s">
        <v>103</v>
      </c>
      <c r="D211" s="17">
        <v>43794</v>
      </c>
      <c r="E211" s="18" t="s">
        <v>58</v>
      </c>
      <c r="F211" s="16">
        <v>235</v>
      </c>
      <c r="G211" s="19">
        <f>IF(A211="Expense / Out-Flow","-",0)</f>
        <v>0</v>
      </c>
      <c r="H211" s="21"/>
    </row>
    <row r="212" spans="1:8" x14ac:dyDescent="0.3">
      <c r="A212" s="11" t="s">
        <v>49</v>
      </c>
      <c r="B212" s="12" t="s">
        <v>119</v>
      </c>
      <c r="C212" s="12" t="s">
        <v>101</v>
      </c>
      <c r="D212" s="17">
        <v>43797</v>
      </c>
      <c r="E212" s="18" t="s">
        <v>61</v>
      </c>
      <c r="F212" s="16">
        <v>2500</v>
      </c>
      <c r="G212" s="19">
        <f>IF(A212="Expense / Out-Flow","-",0)</f>
        <v>0</v>
      </c>
      <c r="H212" s="21" t="s">
        <v>62</v>
      </c>
    </row>
    <row r="213" spans="1:8" x14ac:dyDescent="0.3">
      <c r="A213" s="11" t="s">
        <v>50</v>
      </c>
      <c r="B213" s="12" t="s">
        <v>123</v>
      </c>
      <c r="C213" s="12" t="s">
        <v>277</v>
      </c>
      <c r="D213" s="17">
        <v>43800</v>
      </c>
      <c r="E213" s="18" t="s">
        <v>94</v>
      </c>
      <c r="F213" s="16">
        <v>0</v>
      </c>
      <c r="G213" s="19">
        <v>2800</v>
      </c>
      <c r="H213" s="21" t="s">
        <v>247</v>
      </c>
    </row>
    <row r="214" spans="1:8" x14ac:dyDescent="0.3">
      <c r="A214" s="11" t="s">
        <v>50</v>
      </c>
      <c r="B214" s="12" t="s">
        <v>123</v>
      </c>
      <c r="C214" s="12" t="s">
        <v>277</v>
      </c>
      <c r="D214" s="17">
        <v>43803</v>
      </c>
      <c r="E214" s="18" t="s">
        <v>94</v>
      </c>
      <c r="F214" s="16">
        <v>0</v>
      </c>
      <c r="G214" s="19">
        <v>11200</v>
      </c>
      <c r="H214" s="21" t="s">
        <v>292</v>
      </c>
    </row>
    <row r="215" spans="1:8" x14ac:dyDescent="0.3">
      <c r="A215" s="11" t="s">
        <v>50</v>
      </c>
      <c r="B215" s="12" t="s">
        <v>123</v>
      </c>
      <c r="C215" s="12" t="s">
        <v>277</v>
      </c>
      <c r="D215" s="17">
        <v>43804</v>
      </c>
      <c r="E215" s="18" t="s">
        <v>94</v>
      </c>
      <c r="F215" s="16">
        <v>0</v>
      </c>
      <c r="G215" s="19">
        <v>2800</v>
      </c>
      <c r="H215" s="21" t="s">
        <v>55</v>
      </c>
    </row>
    <row r="216" spans="1:8" x14ac:dyDescent="0.3">
      <c r="A216" s="11" t="s">
        <v>49</v>
      </c>
      <c r="B216" s="12" t="s">
        <v>119</v>
      </c>
      <c r="C216" s="12" t="s">
        <v>102</v>
      </c>
      <c r="D216" s="17">
        <v>43806</v>
      </c>
      <c r="E216" s="18" t="s">
        <v>244</v>
      </c>
      <c r="F216" s="16">
        <v>2130</v>
      </c>
      <c r="G216" s="19">
        <f>IF(A216="Expense / Out-Flow","-",0)</f>
        <v>0</v>
      </c>
      <c r="H216" s="21" t="s">
        <v>171</v>
      </c>
    </row>
    <row r="217" spans="1:8" x14ac:dyDescent="0.3">
      <c r="A217" s="11" t="s">
        <v>50</v>
      </c>
      <c r="B217" s="12" t="s">
        <v>123</v>
      </c>
      <c r="C217" s="12" t="s">
        <v>277</v>
      </c>
      <c r="D217" s="17">
        <v>43806</v>
      </c>
      <c r="E217" s="18" t="s">
        <v>94</v>
      </c>
      <c r="F217" s="16">
        <v>0</v>
      </c>
      <c r="G217" s="19">
        <v>2800</v>
      </c>
      <c r="H217" s="21" t="s">
        <v>95</v>
      </c>
    </row>
    <row r="218" spans="1:8" x14ac:dyDescent="0.3">
      <c r="A218" s="11" t="s">
        <v>49</v>
      </c>
      <c r="B218" s="12" t="s">
        <v>119</v>
      </c>
      <c r="C218" s="12" t="s">
        <v>101</v>
      </c>
      <c r="D218" s="17">
        <v>43807</v>
      </c>
      <c r="E218" s="18" t="s">
        <v>61</v>
      </c>
      <c r="F218" s="16">
        <v>2500</v>
      </c>
      <c r="G218" s="19">
        <f>IF(A218="Expense / Out-Flow","-",0)</f>
        <v>0</v>
      </c>
      <c r="H218" s="21" t="s">
        <v>137</v>
      </c>
    </row>
    <row r="219" spans="1:8" x14ac:dyDescent="0.3">
      <c r="A219" s="11" t="s">
        <v>50</v>
      </c>
      <c r="B219" s="12" t="s">
        <v>123</v>
      </c>
      <c r="C219" s="12" t="s">
        <v>277</v>
      </c>
      <c r="D219" s="17">
        <v>43807</v>
      </c>
      <c r="E219" s="18" t="s">
        <v>94</v>
      </c>
      <c r="F219" s="16">
        <v>0</v>
      </c>
      <c r="G219" s="19">
        <v>8400</v>
      </c>
      <c r="H219" s="21" t="s">
        <v>96</v>
      </c>
    </row>
    <row r="220" spans="1:8" x14ac:dyDescent="0.3">
      <c r="A220" s="11" t="s">
        <v>50</v>
      </c>
      <c r="B220" s="12" t="s">
        <v>123</v>
      </c>
      <c r="C220" s="12" t="s">
        <v>277</v>
      </c>
      <c r="D220" s="17">
        <v>43808</v>
      </c>
      <c r="E220" s="18" t="s">
        <v>94</v>
      </c>
      <c r="F220" s="16">
        <v>0</v>
      </c>
      <c r="G220" s="19">
        <v>5600</v>
      </c>
      <c r="H220" s="21" t="s">
        <v>388</v>
      </c>
    </row>
    <row r="221" spans="1:8" x14ac:dyDescent="0.3">
      <c r="A221" s="11" t="s">
        <v>49</v>
      </c>
      <c r="B221" s="12" t="s">
        <v>114</v>
      </c>
      <c r="C221" s="12" t="s">
        <v>103</v>
      </c>
      <c r="D221" s="17">
        <v>43809</v>
      </c>
      <c r="E221" s="18" t="s">
        <v>58</v>
      </c>
      <c r="F221" s="16">
        <v>610</v>
      </c>
      <c r="G221" s="19">
        <f>IF(A221="Expense / Out-Flow","-",0)</f>
        <v>0</v>
      </c>
      <c r="H221" s="21" t="s">
        <v>245</v>
      </c>
    </row>
    <row r="222" spans="1:8" x14ac:dyDescent="0.3">
      <c r="A222" s="11" t="s">
        <v>49</v>
      </c>
      <c r="B222" s="12" t="s">
        <v>230</v>
      </c>
      <c r="C222" s="12" t="s">
        <v>237</v>
      </c>
      <c r="D222" s="17">
        <v>43809</v>
      </c>
      <c r="E222" s="18" t="s">
        <v>44</v>
      </c>
      <c r="F222" s="16">
        <v>2850</v>
      </c>
      <c r="G222" s="19">
        <f>IF(A222="Expense / Out-Flow","-",0)</f>
        <v>0</v>
      </c>
      <c r="H222" s="21" t="s">
        <v>140</v>
      </c>
    </row>
    <row r="223" spans="1:8" x14ac:dyDescent="0.3">
      <c r="A223" s="11" t="s">
        <v>49</v>
      </c>
      <c r="B223" s="12" t="s">
        <v>121</v>
      </c>
      <c r="C223" s="12" t="s">
        <v>43</v>
      </c>
      <c r="D223" s="17">
        <v>43809</v>
      </c>
      <c r="E223" s="18" t="s">
        <v>364</v>
      </c>
      <c r="F223" s="16">
        <v>10000</v>
      </c>
      <c r="G223" s="19">
        <f>IF(A223="Expense / Out-Flow","-",0)</f>
        <v>0</v>
      </c>
      <c r="H223" s="21"/>
    </row>
    <row r="224" spans="1:8" x14ac:dyDescent="0.3">
      <c r="A224" s="11" t="s">
        <v>50</v>
      </c>
      <c r="B224" s="12" t="s">
        <v>123</v>
      </c>
      <c r="C224" s="12" t="s">
        <v>277</v>
      </c>
      <c r="D224" s="17">
        <v>43809</v>
      </c>
      <c r="E224" s="18" t="s">
        <v>94</v>
      </c>
      <c r="F224" s="16">
        <v>0</v>
      </c>
      <c r="G224" s="19">
        <v>2800</v>
      </c>
      <c r="H224" s="21" t="s">
        <v>193</v>
      </c>
    </row>
    <row r="225" spans="1:8" x14ac:dyDescent="0.3">
      <c r="A225" s="11" t="s">
        <v>49</v>
      </c>
      <c r="B225" s="12" t="s">
        <v>125</v>
      </c>
      <c r="C225" s="12" t="s">
        <v>103</v>
      </c>
      <c r="D225" s="17">
        <v>43810</v>
      </c>
      <c r="E225" s="18" t="s">
        <v>57</v>
      </c>
      <c r="F225" s="16">
        <f>34*650</f>
        <v>22100</v>
      </c>
      <c r="G225" s="19">
        <f>IF(A225="Expense / Out-Flow","-",0)</f>
        <v>0</v>
      </c>
      <c r="H225" s="21" t="s">
        <v>246</v>
      </c>
    </row>
    <row r="226" spans="1:8" x14ac:dyDescent="0.3">
      <c r="A226" s="11" t="s">
        <v>50</v>
      </c>
      <c r="B226" s="12" t="s">
        <v>123</v>
      </c>
      <c r="C226" s="12" t="s">
        <v>277</v>
      </c>
      <c r="D226" s="17">
        <v>43814</v>
      </c>
      <c r="E226" s="18" t="s">
        <v>94</v>
      </c>
      <c r="F226" s="16">
        <v>0</v>
      </c>
      <c r="G226" s="19">
        <v>5600</v>
      </c>
      <c r="H226" s="21" t="s">
        <v>135</v>
      </c>
    </row>
    <row r="227" spans="1:8" x14ac:dyDescent="0.3">
      <c r="A227" s="11" t="s">
        <v>49</v>
      </c>
      <c r="B227" s="12" t="s">
        <v>119</v>
      </c>
      <c r="C227" s="12" t="s">
        <v>101</v>
      </c>
      <c r="D227" s="17">
        <v>43817</v>
      </c>
      <c r="E227" s="18" t="s">
        <v>61</v>
      </c>
      <c r="F227" s="16">
        <v>2500</v>
      </c>
      <c r="G227" s="19">
        <f>IF(A227="Expense / Out-Flow","-",0)</f>
        <v>0</v>
      </c>
      <c r="H227" s="21" t="s">
        <v>137</v>
      </c>
    </row>
    <row r="228" spans="1:8" x14ac:dyDescent="0.3">
      <c r="A228" s="11" t="s">
        <v>49</v>
      </c>
      <c r="B228" s="12" t="s">
        <v>118</v>
      </c>
      <c r="C228" s="12" t="s">
        <v>51</v>
      </c>
      <c r="D228" s="17">
        <v>43819</v>
      </c>
      <c r="E228" s="18" t="s">
        <v>272</v>
      </c>
      <c r="F228" s="16">
        <v>12012</v>
      </c>
      <c r="G228" s="19">
        <f>IF(A228="Expense / Out-Flow","-",0)</f>
        <v>0</v>
      </c>
      <c r="H228" s="21" t="s">
        <v>271</v>
      </c>
    </row>
    <row r="229" spans="1:8" x14ac:dyDescent="0.3">
      <c r="A229" s="11" t="s">
        <v>50</v>
      </c>
      <c r="B229" s="12" t="s">
        <v>123</v>
      </c>
      <c r="C229" s="12" t="s">
        <v>277</v>
      </c>
      <c r="D229" s="17">
        <v>43820</v>
      </c>
      <c r="E229" s="18" t="s">
        <v>94</v>
      </c>
      <c r="F229" s="16">
        <v>0</v>
      </c>
      <c r="G229" s="19">
        <v>2800</v>
      </c>
      <c r="H229" s="21" t="s">
        <v>241</v>
      </c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61" si="2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2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2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2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2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2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2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2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2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2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2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2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2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2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2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2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2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2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2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2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2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2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2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2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2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2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2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2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2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2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2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2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ref="G262:G293" si="3">IF(A262="Expense / Out-Flow","-",0)</f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9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  <row r="306" spans="1:8" x14ac:dyDescent="0.3">
      <c r="A306" s="11" t="s">
        <v>49</v>
      </c>
      <c r="B306" s="12"/>
      <c r="C306" s="12"/>
      <c r="D306" s="22"/>
      <c r="E306" s="18"/>
      <c r="F306" s="16">
        <v>0</v>
      </c>
      <c r="G306" s="19">
        <f t="shared" si="4"/>
        <v>0</v>
      </c>
      <c r="H306" s="21"/>
    </row>
    <row r="307" spans="1:8" x14ac:dyDescent="0.3">
      <c r="A307" s="11" t="s">
        <v>49</v>
      </c>
      <c r="B307" s="12"/>
      <c r="C307" s="12"/>
      <c r="D307" s="22"/>
      <c r="E307" s="18"/>
      <c r="F307" s="16">
        <v>0</v>
      </c>
      <c r="G307" s="19">
        <f t="shared" si="4"/>
        <v>0</v>
      </c>
      <c r="H307" s="21"/>
    </row>
    <row r="308" spans="1:8" x14ac:dyDescent="0.3">
      <c r="A308" s="11" t="s">
        <v>49</v>
      </c>
      <c r="B308" s="12"/>
      <c r="C308" s="12"/>
      <c r="D308" s="22"/>
      <c r="E308" s="18"/>
      <c r="F308" s="16">
        <v>0</v>
      </c>
      <c r="G308" s="19">
        <f t="shared" si="4"/>
        <v>0</v>
      </c>
      <c r="H308" s="21"/>
    </row>
    <row r="309" spans="1:8" x14ac:dyDescent="0.3">
      <c r="A309" s="11" t="s">
        <v>49</v>
      </c>
      <c r="B309" s="12"/>
      <c r="C309" s="12"/>
      <c r="D309" s="22"/>
      <c r="E309" s="18"/>
      <c r="F309" s="16">
        <v>0</v>
      </c>
      <c r="G309" s="19">
        <f t="shared" si="4"/>
        <v>0</v>
      </c>
      <c r="H309" s="21"/>
    </row>
  </sheetData>
  <sortState ref="A2:H309">
    <sortCondition ref="D2:D309"/>
    <sortCondition ref="G2:G309"/>
    <sortCondition ref="F2:F309"/>
  </sortState>
  <conditionalFormatting sqref="A9:A11 A13 A1:A3 A15:A16 A203:A207 A209:A212 A18:A24">
    <cfRule type="containsText" dxfId="722" priority="163" operator="containsText" text="Revenue (Cash-In)">
      <formula>NOT(ISERROR(SEARCH("Revenue (Cash-In)",A1)))</formula>
    </cfRule>
    <cfRule type="containsText" dxfId="721" priority="164" operator="containsText" text="Expense (Cash-Out)">
      <formula>NOT(ISERROR(SEARCH("Expense (Cash-Out)",A1)))</formula>
    </cfRule>
  </conditionalFormatting>
  <conditionalFormatting sqref="A13">
    <cfRule type="containsText" dxfId="720" priority="161" operator="containsText" text="Revenue (Cash-In)">
      <formula>NOT(ISERROR(SEARCH("Revenue (Cash-In)",A13)))</formula>
    </cfRule>
    <cfRule type="containsText" dxfId="719" priority="162" operator="containsText" text="Expense (Cash-Out)">
      <formula>NOT(ISERROR(SEARCH("Expense (Cash-Out)",A13)))</formula>
    </cfRule>
  </conditionalFormatting>
  <conditionalFormatting sqref="A33:A34">
    <cfRule type="containsText" dxfId="718" priority="133" operator="containsText" text="Revenue (Cash-In)">
      <formula>NOT(ISERROR(SEARCH("Revenue (Cash-In)",A33)))</formula>
    </cfRule>
    <cfRule type="containsText" dxfId="717" priority="134" operator="containsText" text="Expense (Cash-Out)">
      <formula>NOT(ISERROR(SEARCH("Expense (Cash-Out)",A33)))</formula>
    </cfRule>
  </conditionalFormatting>
  <conditionalFormatting sqref="A35 A37:A61 A66:A68 A70 A180:A201 A73:A163 A214:A218 A165:A178 A220:A222 A227 A237:A298">
    <cfRule type="containsText" dxfId="716" priority="157" operator="containsText" text="Revenue (Cash-In)">
      <formula>NOT(ISERROR(SEARCH("Revenue (Cash-In)",A35)))</formula>
    </cfRule>
    <cfRule type="containsText" dxfId="715" priority="158" operator="containsText" text="Expense (Cash-Out)">
      <formula>NOT(ISERROR(SEARCH("Expense (Cash-Out)",A35)))</formula>
    </cfRule>
  </conditionalFormatting>
  <conditionalFormatting sqref="A25:A29">
    <cfRule type="containsText" dxfId="714" priority="155" operator="containsText" text="Revenue (Cash-In)">
      <formula>NOT(ISERROR(SEARCH("Revenue (Cash-In)",A25)))</formula>
    </cfRule>
    <cfRule type="containsText" dxfId="713" priority="156" operator="containsText" text="Expense (Cash-Out)">
      <formula>NOT(ISERROR(SEARCH("Expense (Cash-Out)",A25)))</formula>
    </cfRule>
  </conditionalFormatting>
  <conditionalFormatting sqref="A31">
    <cfRule type="containsText" dxfId="712" priority="153" operator="containsText" text="Revenue (Cash-In)">
      <formula>NOT(ISERROR(SEARCH("Revenue (Cash-In)",A31)))</formula>
    </cfRule>
    <cfRule type="containsText" dxfId="711" priority="154" operator="containsText" text="Expense (Cash-Out)">
      <formula>NOT(ISERROR(SEARCH("Expense (Cash-Out)",A31)))</formula>
    </cfRule>
  </conditionalFormatting>
  <conditionalFormatting sqref="A12">
    <cfRule type="containsText" dxfId="710" priority="137" operator="containsText" text="Revenue (Cash-In)">
      <formula>NOT(ISERROR(SEARCH("Revenue (Cash-In)",A12)))</formula>
    </cfRule>
    <cfRule type="containsText" dxfId="709" priority="138" operator="containsText" text="Expense (Cash-Out)">
      <formula>NOT(ISERROR(SEARCH("Expense (Cash-Out)",A12)))</formula>
    </cfRule>
  </conditionalFormatting>
  <conditionalFormatting sqref="A32">
    <cfRule type="containsText" dxfId="708" priority="149" operator="containsText" text="Revenue (Cash-In)">
      <formula>NOT(ISERROR(SEARCH("Revenue (Cash-In)",A32)))</formula>
    </cfRule>
    <cfRule type="containsText" dxfId="707" priority="150" operator="containsText" text="Expense (Cash-Out)">
      <formula>NOT(ISERROR(SEARCH("Expense (Cash-Out)",A32)))</formula>
    </cfRule>
  </conditionalFormatting>
  <conditionalFormatting sqref="A30">
    <cfRule type="containsText" dxfId="706" priority="147" operator="containsText" text="Revenue (Cash-In)">
      <formula>NOT(ISERROR(SEARCH("Revenue (Cash-In)",A30)))</formula>
    </cfRule>
    <cfRule type="containsText" dxfId="705" priority="148" operator="containsText" text="Expense (Cash-Out)">
      <formula>NOT(ISERROR(SEARCH("Expense (Cash-Out)",A30)))</formula>
    </cfRule>
  </conditionalFormatting>
  <conditionalFormatting sqref="A4:A6">
    <cfRule type="containsText" dxfId="704" priority="141" operator="containsText" text="Revenue (Cash-In)">
      <formula>NOT(ISERROR(SEARCH("Revenue (Cash-In)",A4)))</formula>
    </cfRule>
    <cfRule type="containsText" dxfId="703" priority="142" operator="containsText" text="Expense (Cash-Out)">
      <formula>NOT(ISERROR(SEARCH("Expense (Cash-Out)",A4)))</formula>
    </cfRule>
  </conditionalFormatting>
  <conditionalFormatting sqref="A7:A8">
    <cfRule type="containsText" dxfId="702" priority="139" operator="containsText" text="Revenue (Cash-In)">
      <formula>NOT(ISERROR(SEARCH("Revenue (Cash-In)",A7)))</formula>
    </cfRule>
    <cfRule type="containsText" dxfId="701" priority="140" operator="containsText" text="Expense (Cash-Out)">
      <formula>NOT(ISERROR(SEARCH("Expense (Cash-Out)",A7)))</formula>
    </cfRule>
  </conditionalFormatting>
  <conditionalFormatting sqref="A36">
    <cfRule type="containsText" dxfId="700" priority="131" operator="containsText" text="Revenue (Cash-In)">
      <formula>NOT(ISERROR(SEARCH("Revenue (Cash-In)",A36)))</formula>
    </cfRule>
    <cfRule type="containsText" dxfId="699" priority="132" operator="containsText" text="Expense (Cash-Out)">
      <formula>NOT(ISERROR(SEARCH("Expense (Cash-Out)",A36)))</formula>
    </cfRule>
  </conditionalFormatting>
  <conditionalFormatting sqref="A62:A65">
    <cfRule type="containsText" dxfId="698" priority="129" operator="containsText" text="Revenue (Cash-In)">
      <formula>NOT(ISERROR(SEARCH("Revenue (Cash-In)",A62)))</formula>
    </cfRule>
    <cfRule type="containsText" dxfId="697" priority="130" operator="containsText" text="Expense (Cash-Out)">
      <formula>NOT(ISERROR(SEARCH("Expense (Cash-Out)",A62)))</formula>
    </cfRule>
  </conditionalFormatting>
  <conditionalFormatting sqref="A69">
    <cfRule type="containsText" dxfId="696" priority="127" operator="containsText" text="Revenue (Cash-In)">
      <formula>NOT(ISERROR(SEARCH("Revenue (Cash-In)",A69)))</formula>
    </cfRule>
    <cfRule type="containsText" dxfId="695" priority="128" operator="containsText" text="Expense (Cash-Out)">
      <formula>NOT(ISERROR(SEARCH("Expense (Cash-Out)",A69)))</formula>
    </cfRule>
  </conditionalFormatting>
  <conditionalFormatting sqref="A71">
    <cfRule type="containsText" dxfId="694" priority="125" operator="containsText" text="Revenue (Cash-In)">
      <formula>NOT(ISERROR(SEARCH("Revenue (Cash-In)",A71)))</formula>
    </cfRule>
    <cfRule type="containsText" dxfId="693" priority="126" operator="containsText" text="Expense (Cash-Out)">
      <formula>NOT(ISERROR(SEARCH("Expense (Cash-Out)",A71)))</formula>
    </cfRule>
  </conditionalFormatting>
  <conditionalFormatting sqref="A72">
    <cfRule type="containsText" dxfId="692" priority="123" operator="containsText" text="Revenue (Cash-In)">
      <formula>NOT(ISERROR(SEARCH("Revenue (Cash-In)",A72)))</formula>
    </cfRule>
    <cfRule type="containsText" dxfId="691" priority="124" operator="containsText" text="Expense (Cash-Out)">
      <formula>NOT(ISERROR(SEARCH("Expense (Cash-Out)",A72)))</formula>
    </cfRule>
  </conditionalFormatting>
  <conditionalFormatting sqref="A74">
    <cfRule type="containsText" dxfId="690" priority="121" operator="containsText" text="Revenue (Cash-In)">
      <formula>NOT(ISERROR(SEARCH("Revenue (Cash-In)",A74)))</formula>
    </cfRule>
    <cfRule type="containsText" dxfId="689" priority="122" operator="containsText" text="Expense (Cash-Out)">
      <formula>NOT(ISERROR(SEARCH("Expense (Cash-Out)",A74)))</formula>
    </cfRule>
  </conditionalFormatting>
  <conditionalFormatting sqref="F227 F2:F16 F177:F207 F209:F212 F237:F298 F214:F222 F18:F175">
    <cfRule type="cellIs" dxfId="688" priority="120" operator="greaterThan">
      <formula>0</formula>
    </cfRule>
  </conditionalFormatting>
  <conditionalFormatting sqref="G227 G2:G16 G177:G207 G209:G212 G310:G1048576 G237:G298 G214:G222 G18:G175">
    <cfRule type="cellIs" dxfId="687" priority="119" operator="greaterThan">
      <formula>0</formula>
    </cfRule>
  </conditionalFormatting>
  <conditionalFormatting sqref="F227 F310:F1048576 F237:F298">
    <cfRule type="cellIs" dxfId="686" priority="118" operator="greaterThan">
      <formula>0</formula>
    </cfRule>
  </conditionalFormatting>
  <conditionalFormatting sqref="A79">
    <cfRule type="containsText" dxfId="685" priority="116" operator="containsText" text="Revenue (Cash-In)">
      <formula>NOT(ISERROR(SEARCH("Revenue (Cash-In)",A79)))</formula>
    </cfRule>
    <cfRule type="containsText" dxfId="684" priority="117" operator="containsText" text="Expense (Cash-Out)">
      <formula>NOT(ISERROR(SEARCH("Expense (Cash-Out)",A79)))</formula>
    </cfRule>
  </conditionalFormatting>
  <conditionalFormatting sqref="A83:A85">
    <cfRule type="containsText" dxfId="683" priority="114" operator="containsText" text="Revenue (Cash-In)">
      <formula>NOT(ISERROR(SEARCH("Revenue (Cash-In)",A83)))</formula>
    </cfRule>
    <cfRule type="containsText" dxfId="682" priority="115" operator="containsText" text="Expense (Cash-Out)">
      <formula>NOT(ISERROR(SEARCH("Expense (Cash-Out)",A83)))</formula>
    </cfRule>
  </conditionalFormatting>
  <conditionalFormatting sqref="A88:A91">
    <cfRule type="containsText" dxfId="681" priority="112" operator="containsText" text="Revenue (Cash-In)">
      <formula>NOT(ISERROR(SEARCH("Revenue (Cash-In)",A88)))</formula>
    </cfRule>
    <cfRule type="containsText" dxfId="680" priority="113" operator="containsText" text="Expense (Cash-Out)">
      <formula>NOT(ISERROR(SEARCH("Expense (Cash-Out)",A88)))</formula>
    </cfRule>
  </conditionalFormatting>
  <conditionalFormatting sqref="F176">
    <cfRule type="cellIs" dxfId="679" priority="111" operator="greaterThan">
      <formula>0</formula>
    </cfRule>
  </conditionalFormatting>
  <conditionalFormatting sqref="G176">
    <cfRule type="cellIs" dxfId="678" priority="110" operator="greaterThan">
      <formula>0</formula>
    </cfRule>
  </conditionalFormatting>
  <conditionalFormatting sqref="F176">
    <cfRule type="cellIs" dxfId="677" priority="109" operator="greaterThan">
      <formula>0</formula>
    </cfRule>
  </conditionalFormatting>
  <conditionalFormatting sqref="A179">
    <cfRule type="containsText" dxfId="676" priority="107" operator="containsText" text="Revenue (Cash-In)">
      <formula>NOT(ISERROR(SEARCH("Revenue (Cash-In)",A179)))</formula>
    </cfRule>
    <cfRule type="containsText" dxfId="675" priority="108" operator="containsText" text="Expense (Cash-Out)">
      <formula>NOT(ISERROR(SEARCH("Expense (Cash-Out)",A179)))</formula>
    </cfRule>
  </conditionalFormatting>
  <conditionalFormatting sqref="A14">
    <cfRule type="containsText" dxfId="674" priority="105" operator="containsText" text="Revenue (Cash-In)">
      <formula>NOT(ISERROR(SEARCH("Revenue (Cash-In)",A14)))</formula>
    </cfRule>
    <cfRule type="containsText" dxfId="673" priority="106" operator="containsText" text="Expense (Cash-Out)">
      <formula>NOT(ISERROR(SEARCH("Expense (Cash-Out)",A14)))</formula>
    </cfRule>
  </conditionalFormatting>
  <conditionalFormatting sqref="A164">
    <cfRule type="containsText" dxfId="672" priority="99" operator="containsText" text="Revenue (Cash-In)">
      <formula>NOT(ISERROR(SEARCH("Revenue (Cash-In)",A164)))</formula>
    </cfRule>
    <cfRule type="containsText" dxfId="671" priority="100" operator="containsText" text="Expense (Cash-Out)">
      <formula>NOT(ISERROR(SEARCH("Expense (Cash-Out)",A164)))</formula>
    </cfRule>
  </conditionalFormatting>
  <conditionalFormatting sqref="A202">
    <cfRule type="containsText" dxfId="670" priority="97" operator="containsText" text="Revenue (Cash-In)">
      <formula>NOT(ISERROR(SEARCH("Revenue (Cash-In)",A202)))</formula>
    </cfRule>
    <cfRule type="containsText" dxfId="669" priority="98" operator="containsText" text="Expense (Cash-Out)">
      <formula>NOT(ISERROR(SEARCH("Expense (Cash-Out)",A202)))</formula>
    </cfRule>
  </conditionalFormatting>
  <conditionalFormatting sqref="A219">
    <cfRule type="containsText" dxfId="668" priority="95" operator="containsText" text="Revenue (Cash-In)">
      <formula>NOT(ISERROR(SEARCH("Revenue (Cash-In)",A219)))</formula>
    </cfRule>
    <cfRule type="containsText" dxfId="667" priority="96" operator="containsText" text="Expense (Cash-Out)">
      <formula>NOT(ISERROR(SEARCH("Expense (Cash-Out)",A219)))</formula>
    </cfRule>
  </conditionalFormatting>
  <conditionalFormatting sqref="A223">
    <cfRule type="containsText" dxfId="666" priority="93" operator="containsText" text="Revenue (Cash-In)">
      <formula>NOT(ISERROR(SEARCH("Revenue (Cash-In)",A223)))</formula>
    </cfRule>
    <cfRule type="containsText" dxfId="665" priority="94" operator="containsText" text="Expense (Cash-Out)">
      <formula>NOT(ISERROR(SEARCH("Expense (Cash-Out)",A223)))</formula>
    </cfRule>
  </conditionalFormatting>
  <conditionalFormatting sqref="F223">
    <cfRule type="cellIs" dxfId="664" priority="92" operator="greaterThan">
      <formula>0</formula>
    </cfRule>
  </conditionalFormatting>
  <conditionalFormatting sqref="G223">
    <cfRule type="cellIs" dxfId="663" priority="91" operator="greaterThan">
      <formula>0</formula>
    </cfRule>
  </conditionalFormatting>
  <conditionalFormatting sqref="F223">
    <cfRule type="cellIs" dxfId="662" priority="90" operator="greaterThan">
      <formula>0</formula>
    </cfRule>
  </conditionalFormatting>
  <conditionalFormatting sqref="A224">
    <cfRule type="containsText" dxfId="661" priority="88" operator="containsText" text="Revenue (Cash-In)">
      <formula>NOT(ISERROR(SEARCH("Revenue (Cash-In)",A224)))</formula>
    </cfRule>
    <cfRule type="containsText" dxfId="660" priority="89" operator="containsText" text="Expense (Cash-Out)">
      <formula>NOT(ISERROR(SEARCH("Expense (Cash-Out)",A224)))</formula>
    </cfRule>
  </conditionalFormatting>
  <conditionalFormatting sqref="F224">
    <cfRule type="cellIs" dxfId="659" priority="87" operator="greaterThan">
      <formula>0</formula>
    </cfRule>
  </conditionalFormatting>
  <conditionalFormatting sqref="G224">
    <cfRule type="cellIs" dxfId="658" priority="86" operator="greaterThan">
      <formula>0</formula>
    </cfRule>
  </conditionalFormatting>
  <conditionalFormatting sqref="F224">
    <cfRule type="cellIs" dxfId="657" priority="85" operator="greaterThan">
      <formula>0</formula>
    </cfRule>
  </conditionalFormatting>
  <conditionalFormatting sqref="A225">
    <cfRule type="containsText" dxfId="656" priority="83" operator="containsText" text="Revenue (Cash-In)">
      <formula>NOT(ISERROR(SEARCH("Revenue (Cash-In)",A225)))</formula>
    </cfRule>
    <cfRule type="containsText" dxfId="655" priority="84" operator="containsText" text="Expense (Cash-Out)">
      <formula>NOT(ISERROR(SEARCH("Expense (Cash-Out)",A225)))</formula>
    </cfRule>
  </conditionalFormatting>
  <conditionalFormatting sqref="F225">
    <cfRule type="cellIs" dxfId="654" priority="82" operator="greaterThan">
      <formula>0</formula>
    </cfRule>
  </conditionalFormatting>
  <conditionalFormatting sqref="G225">
    <cfRule type="cellIs" dxfId="653" priority="81" operator="greaterThan">
      <formula>0</formula>
    </cfRule>
  </conditionalFormatting>
  <conditionalFormatting sqref="F225">
    <cfRule type="cellIs" dxfId="652" priority="80" operator="greaterThan">
      <formula>0</formula>
    </cfRule>
  </conditionalFormatting>
  <conditionalFormatting sqref="A208">
    <cfRule type="containsText" dxfId="651" priority="78" operator="containsText" text="Revenue (Cash-In)">
      <formula>NOT(ISERROR(SEARCH("Revenue (Cash-In)",A208)))</formula>
    </cfRule>
    <cfRule type="containsText" dxfId="650" priority="79" operator="containsText" text="Expense (Cash-Out)">
      <formula>NOT(ISERROR(SEARCH("Expense (Cash-Out)",A208)))</formula>
    </cfRule>
  </conditionalFormatting>
  <conditionalFormatting sqref="F208">
    <cfRule type="cellIs" dxfId="649" priority="77" operator="greaterThan">
      <formula>0</formula>
    </cfRule>
  </conditionalFormatting>
  <conditionalFormatting sqref="G208">
    <cfRule type="cellIs" dxfId="648" priority="76" operator="greaterThan">
      <formula>0</formula>
    </cfRule>
  </conditionalFormatting>
  <conditionalFormatting sqref="A226">
    <cfRule type="containsText" dxfId="647" priority="74" operator="containsText" text="Revenue (Cash-In)">
      <formula>NOT(ISERROR(SEARCH("Revenue (Cash-In)",A226)))</formula>
    </cfRule>
    <cfRule type="containsText" dxfId="646" priority="75" operator="containsText" text="Expense (Cash-Out)">
      <formula>NOT(ISERROR(SEARCH("Expense (Cash-Out)",A226)))</formula>
    </cfRule>
  </conditionalFormatting>
  <conditionalFormatting sqref="F226">
    <cfRule type="cellIs" dxfId="645" priority="73" operator="greaterThan">
      <formula>0</formula>
    </cfRule>
  </conditionalFormatting>
  <conditionalFormatting sqref="G226">
    <cfRule type="cellIs" dxfId="644" priority="72" operator="greaterThan">
      <formula>0</formula>
    </cfRule>
  </conditionalFormatting>
  <conditionalFormatting sqref="F299">
    <cfRule type="cellIs" dxfId="643" priority="71" operator="greaterThan">
      <formula>0</formula>
    </cfRule>
  </conditionalFormatting>
  <conditionalFormatting sqref="G299">
    <cfRule type="cellIs" dxfId="642" priority="70" operator="greaterThan">
      <formula>0</formula>
    </cfRule>
  </conditionalFormatting>
  <conditionalFormatting sqref="A299">
    <cfRule type="containsText" dxfId="641" priority="68" operator="containsText" text="Revenue (Cash-In)">
      <formula>NOT(ISERROR(SEARCH("Revenue (Cash-In)",A299)))</formula>
    </cfRule>
    <cfRule type="containsText" dxfId="640" priority="69" operator="containsText" text="Expense (Cash-Out)">
      <formula>NOT(ISERROR(SEARCH("Expense (Cash-Out)",A299)))</formula>
    </cfRule>
  </conditionalFormatting>
  <conditionalFormatting sqref="F300">
    <cfRule type="cellIs" dxfId="639" priority="67" operator="greaterThan">
      <formula>0</formula>
    </cfRule>
  </conditionalFormatting>
  <conditionalFormatting sqref="G300">
    <cfRule type="cellIs" dxfId="638" priority="66" operator="greaterThan">
      <formula>0</formula>
    </cfRule>
  </conditionalFormatting>
  <conditionalFormatting sqref="A300">
    <cfRule type="containsText" dxfId="637" priority="64" operator="containsText" text="Revenue (Cash-In)">
      <formula>NOT(ISERROR(SEARCH("Revenue (Cash-In)",A300)))</formula>
    </cfRule>
    <cfRule type="containsText" dxfId="636" priority="65" operator="containsText" text="Expense (Cash-Out)">
      <formula>NOT(ISERROR(SEARCH("Expense (Cash-Out)",A300)))</formula>
    </cfRule>
  </conditionalFormatting>
  <conditionalFormatting sqref="A301">
    <cfRule type="containsText" dxfId="635" priority="62" operator="containsText" text="Revenue (Cash-In)">
      <formula>NOT(ISERROR(SEARCH("Revenue (Cash-In)",A301)))</formula>
    </cfRule>
    <cfRule type="containsText" dxfId="634" priority="63" operator="containsText" text="Expense (Cash-Out)">
      <formula>NOT(ISERROR(SEARCH("Expense (Cash-Out)",A301)))</formula>
    </cfRule>
  </conditionalFormatting>
  <conditionalFormatting sqref="F301">
    <cfRule type="cellIs" dxfId="633" priority="61" operator="greaterThan">
      <formula>0</formula>
    </cfRule>
  </conditionalFormatting>
  <conditionalFormatting sqref="G301">
    <cfRule type="cellIs" dxfId="632" priority="60" operator="greaterThan">
      <formula>0</formula>
    </cfRule>
  </conditionalFormatting>
  <conditionalFormatting sqref="A302">
    <cfRule type="containsText" dxfId="631" priority="58" operator="containsText" text="Revenue (Cash-In)">
      <formula>NOT(ISERROR(SEARCH("Revenue (Cash-In)",A302)))</formula>
    </cfRule>
    <cfRule type="containsText" dxfId="630" priority="59" operator="containsText" text="Expense (Cash-Out)">
      <formula>NOT(ISERROR(SEARCH("Expense (Cash-Out)",A302)))</formula>
    </cfRule>
  </conditionalFormatting>
  <conditionalFormatting sqref="F302">
    <cfRule type="cellIs" dxfId="629" priority="57" operator="greaterThan">
      <formula>0</formula>
    </cfRule>
  </conditionalFormatting>
  <conditionalFormatting sqref="G302">
    <cfRule type="cellIs" dxfId="628" priority="56" operator="greaterThan">
      <formula>0</formula>
    </cfRule>
  </conditionalFormatting>
  <conditionalFormatting sqref="A303">
    <cfRule type="containsText" dxfId="627" priority="54" operator="containsText" text="Revenue (Cash-In)">
      <formula>NOT(ISERROR(SEARCH("Revenue (Cash-In)",A303)))</formula>
    </cfRule>
    <cfRule type="containsText" dxfId="626" priority="55" operator="containsText" text="Expense (Cash-Out)">
      <formula>NOT(ISERROR(SEARCH("Expense (Cash-Out)",A303)))</formula>
    </cfRule>
  </conditionalFormatting>
  <conditionalFormatting sqref="F303">
    <cfRule type="cellIs" dxfId="625" priority="53" operator="greaterThan">
      <formula>0</formula>
    </cfRule>
  </conditionalFormatting>
  <conditionalFormatting sqref="G303">
    <cfRule type="cellIs" dxfId="624" priority="52" operator="greaterThan">
      <formula>0</formula>
    </cfRule>
  </conditionalFormatting>
  <conditionalFormatting sqref="A304">
    <cfRule type="containsText" dxfId="623" priority="50" operator="containsText" text="Revenue (Cash-In)">
      <formula>NOT(ISERROR(SEARCH("Revenue (Cash-In)",A304)))</formula>
    </cfRule>
    <cfRule type="containsText" dxfId="622" priority="51" operator="containsText" text="Expense (Cash-Out)">
      <formula>NOT(ISERROR(SEARCH("Expense (Cash-Out)",A304)))</formula>
    </cfRule>
  </conditionalFormatting>
  <conditionalFormatting sqref="F304">
    <cfRule type="cellIs" dxfId="621" priority="49" operator="greaterThan">
      <formula>0</formula>
    </cfRule>
  </conditionalFormatting>
  <conditionalFormatting sqref="G304:G305">
    <cfRule type="cellIs" dxfId="620" priority="48" operator="greaterThan">
      <formula>0</formula>
    </cfRule>
  </conditionalFormatting>
  <conditionalFormatting sqref="F304">
    <cfRule type="cellIs" dxfId="619" priority="47" operator="greaterThan">
      <formula>0</formula>
    </cfRule>
  </conditionalFormatting>
  <conditionalFormatting sqref="A305">
    <cfRule type="containsText" dxfId="618" priority="45" operator="containsText" text="Revenue (Cash-In)">
      <formula>NOT(ISERROR(SEARCH("Revenue (Cash-In)",A305)))</formula>
    </cfRule>
    <cfRule type="containsText" dxfId="617" priority="46" operator="containsText" text="Expense (Cash-Out)">
      <formula>NOT(ISERROR(SEARCH("Expense (Cash-Out)",A305)))</formula>
    </cfRule>
  </conditionalFormatting>
  <conditionalFormatting sqref="F305">
    <cfRule type="cellIs" dxfId="616" priority="44" operator="greaterThan">
      <formula>0</formula>
    </cfRule>
  </conditionalFormatting>
  <conditionalFormatting sqref="F305">
    <cfRule type="cellIs" dxfId="615" priority="43" operator="greaterThan">
      <formula>0</formula>
    </cfRule>
  </conditionalFormatting>
  <conditionalFormatting sqref="F17">
    <cfRule type="cellIs" dxfId="614" priority="42" operator="greaterThan">
      <formula>0</formula>
    </cfRule>
  </conditionalFormatting>
  <conditionalFormatting sqref="G17">
    <cfRule type="cellIs" dxfId="613" priority="41" operator="greaterThan">
      <formula>0</formula>
    </cfRule>
  </conditionalFormatting>
  <conditionalFormatting sqref="F17">
    <cfRule type="cellIs" dxfId="612" priority="40" operator="greaterThan">
      <formula>0</formula>
    </cfRule>
  </conditionalFormatting>
  <conditionalFormatting sqref="A17">
    <cfRule type="containsText" dxfId="611" priority="38" operator="containsText" text="Revenue (Cash-In)">
      <formula>NOT(ISERROR(SEARCH("Revenue (Cash-In)",A17)))</formula>
    </cfRule>
    <cfRule type="containsText" dxfId="610" priority="39" operator="containsText" text="Expense (Cash-Out)">
      <formula>NOT(ISERROR(SEARCH("Expense (Cash-Out)",A17)))</formula>
    </cfRule>
  </conditionalFormatting>
  <conditionalFormatting sqref="A306">
    <cfRule type="containsText" dxfId="609" priority="36" operator="containsText" text="Revenue (Cash-In)">
      <formula>NOT(ISERROR(SEARCH("Revenue (Cash-In)",A306)))</formula>
    </cfRule>
    <cfRule type="containsText" dxfId="608" priority="37" operator="containsText" text="Expense (Cash-Out)">
      <formula>NOT(ISERROR(SEARCH("Expense (Cash-Out)",A306)))</formula>
    </cfRule>
  </conditionalFormatting>
  <conditionalFormatting sqref="F306">
    <cfRule type="cellIs" dxfId="607" priority="35" operator="greaterThan">
      <formula>0</formula>
    </cfRule>
  </conditionalFormatting>
  <conditionalFormatting sqref="G306">
    <cfRule type="cellIs" dxfId="606" priority="34" operator="greaterThan">
      <formula>0</formula>
    </cfRule>
  </conditionalFormatting>
  <conditionalFormatting sqref="F306">
    <cfRule type="cellIs" dxfId="605" priority="33" operator="greaterThan">
      <formula>0</formula>
    </cfRule>
  </conditionalFormatting>
  <conditionalFormatting sqref="A307">
    <cfRule type="containsText" dxfId="604" priority="31" operator="containsText" text="Revenue (Cash-In)">
      <formula>NOT(ISERROR(SEARCH("Revenue (Cash-In)",A307)))</formula>
    </cfRule>
    <cfRule type="containsText" dxfId="603" priority="32" operator="containsText" text="Expense (Cash-Out)">
      <formula>NOT(ISERROR(SEARCH("Expense (Cash-Out)",A307)))</formula>
    </cfRule>
  </conditionalFormatting>
  <conditionalFormatting sqref="F307">
    <cfRule type="cellIs" dxfId="602" priority="30" operator="greaterThan">
      <formula>0</formula>
    </cfRule>
  </conditionalFormatting>
  <conditionalFormatting sqref="G307">
    <cfRule type="cellIs" dxfId="601" priority="29" operator="greaterThan">
      <formula>0</formula>
    </cfRule>
  </conditionalFormatting>
  <conditionalFormatting sqref="A228 A230:A236">
    <cfRule type="containsText" dxfId="600" priority="19" operator="containsText" text="Revenue (Cash-In)">
      <formula>NOT(ISERROR(SEARCH("Revenue (Cash-In)",A228)))</formula>
    </cfRule>
    <cfRule type="containsText" dxfId="599" priority="20" operator="containsText" text="Expense (Cash-Out)">
      <formula>NOT(ISERROR(SEARCH("Expense (Cash-Out)",A228)))</formula>
    </cfRule>
  </conditionalFormatting>
  <conditionalFormatting sqref="F228:F236">
    <cfRule type="cellIs" dxfId="598" priority="18" operator="greaterThan">
      <formula>0</formula>
    </cfRule>
  </conditionalFormatting>
  <conditionalFormatting sqref="G228:G236">
    <cfRule type="cellIs" dxfId="597" priority="17" operator="greaterThan">
      <formula>0</formula>
    </cfRule>
  </conditionalFormatting>
  <conditionalFormatting sqref="F228:F236">
    <cfRule type="cellIs" dxfId="596" priority="16" operator="greaterThan">
      <formula>0</formula>
    </cfRule>
  </conditionalFormatting>
  <conditionalFormatting sqref="A213">
    <cfRule type="containsText" dxfId="595" priority="14" operator="containsText" text="Revenue (Cash-In)">
      <formula>NOT(ISERROR(SEARCH("Revenue (Cash-In)",A213)))</formula>
    </cfRule>
    <cfRule type="containsText" dxfId="594" priority="15" operator="containsText" text="Expense (Cash-Out)">
      <formula>NOT(ISERROR(SEARCH("Expense (Cash-Out)",A213)))</formula>
    </cfRule>
  </conditionalFormatting>
  <conditionalFormatting sqref="F213">
    <cfRule type="cellIs" dxfId="593" priority="13" operator="greaterThan">
      <formula>0</formula>
    </cfRule>
  </conditionalFormatting>
  <conditionalFormatting sqref="G213">
    <cfRule type="cellIs" dxfId="592" priority="12" operator="greaterThan">
      <formula>0</formula>
    </cfRule>
  </conditionalFormatting>
  <conditionalFormatting sqref="F213">
    <cfRule type="cellIs" dxfId="591" priority="11" operator="greaterThan">
      <formula>0</formula>
    </cfRule>
  </conditionalFormatting>
  <conditionalFormatting sqref="A308">
    <cfRule type="containsText" dxfId="590" priority="9" operator="containsText" text="Revenue (Cash-In)">
      <formula>NOT(ISERROR(SEARCH("Revenue (Cash-In)",A308)))</formula>
    </cfRule>
    <cfRule type="containsText" dxfId="589" priority="10" operator="containsText" text="Expense (Cash-Out)">
      <formula>NOT(ISERROR(SEARCH("Expense (Cash-Out)",A308)))</formula>
    </cfRule>
  </conditionalFormatting>
  <conditionalFormatting sqref="F308">
    <cfRule type="cellIs" dxfId="588" priority="8" operator="greaterThan">
      <formula>0</formula>
    </cfRule>
  </conditionalFormatting>
  <conditionalFormatting sqref="G308">
    <cfRule type="cellIs" dxfId="587" priority="7" operator="greaterThan">
      <formula>0</formula>
    </cfRule>
  </conditionalFormatting>
  <conditionalFormatting sqref="A309">
    <cfRule type="containsText" dxfId="586" priority="5" operator="containsText" text="Revenue (Cash-In)">
      <formula>NOT(ISERROR(SEARCH("Revenue (Cash-In)",A309)))</formula>
    </cfRule>
    <cfRule type="containsText" dxfId="585" priority="6" operator="containsText" text="Expense (Cash-Out)">
      <formula>NOT(ISERROR(SEARCH("Expense (Cash-Out)",A309)))</formula>
    </cfRule>
  </conditionalFormatting>
  <conditionalFormatting sqref="F309">
    <cfRule type="cellIs" dxfId="584" priority="4" operator="greaterThan">
      <formula>0</formula>
    </cfRule>
  </conditionalFormatting>
  <conditionalFormatting sqref="G309">
    <cfRule type="cellIs" dxfId="583" priority="3" operator="greaterThan">
      <formula>0</formula>
    </cfRule>
  </conditionalFormatting>
  <conditionalFormatting sqref="A229">
    <cfRule type="containsText" dxfId="582" priority="1" operator="containsText" text="Revenue (Cash-In)">
      <formula>NOT(ISERROR(SEARCH("Revenue (Cash-In)",A229)))</formula>
    </cfRule>
    <cfRule type="containsText" dxfId="581" priority="2" operator="containsText" text="Expense (Cash-Out)">
      <formula>NOT(ISERROR(SEARCH("Expense (Cash-Out)",A229)))</formula>
    </cfRule>
  </conditionalFormatting>
  <dataValidations count="1">
    <dataValidation type="list" allowBlank="1" showInputMessage="1" showErrorMessage="1" sqref="A1:A309" xr:uid="{AC6C89D7-2C89-4F72-A031-05985490AEB6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1BE7C7-EA04-4E60-8AE0-0E6C1879E246}">
          <x14:formula1>
            <xm:f>Legend!$A$2:$A$20</xm:f>
          </x14:formula1>
          <xm:sqref>B1:B309</xm:sqref>
        </x14:dataValidation>
        <x14:dataValidation type="list" allowBlank="1" showInputMessage="1" showErrorMessage="1" xr:uid="{0165AC79-9F05-4C32-B698-CC58CDE39E32}">
          <x14:formula1>
            <xm:f>Legend!$B$2:$B$21</xm:f>
          </x14:formula1>
          <xm:sqref>C1:C309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99DB-5B81-49A4-A177-A53DC6599DEA}">
  <dimension ref="A1:H305"/>
  <sheetViews>
    <sheetView zoomScaleNormal="100" workbookViewId="0">
      <pane xSplit="4" ySplit="1" topLeftCell="E28" activePane="bottomRight" state="frozen"/>
      <selection pane="topRight" activeCell="E1" sqref="E1"/>
      <selection pane="bottomLeft" activeCell="A2" sqref="A2"/>
      <selection pane="bottomRight" activeCell="H42" sqref="H42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50</v>
      </c>
      <c r="B2" s="12" t="s">
        <v>123</v>
      </c>
      <c r="C2" s="12" t="s">
        <v>277</v>
      </c>
      <c r="D2" s="14">
        <v>43834</v>
      </c>
      <c r="E2" s="15" t="s">
        <v>252</v>
      </c>
      <c r="F2" s="16">
        <v>0</v>
      </c>
      <c r="G2" s="16">
        <v>5600</v>
      </c>
      <c r="H2" s="21" t="s">
        <v>53</v>
      </c>
    </row>
    <row r="3" spans="1:8" x14ac:dyDescent="0.3">
      <c r="A3" s="11" t="s">
        <v>50</v>
      </c>
      <c r="B3" s="12" t="s">
        <v>123</v>
      </c>
      <c r="C3" s="12" t="s">
        <v>277</v>
      </c>
      <c r="D3" s="17">
        <v>43835</v>
      </c>
      <c r="E3" s="18" t="s">
        <v>252</v>
      </c>
      <c r="F3" s="16">
        <v>0</v>
      </c>
      <c r="G3" s="19">
        <v>2800</v>
      </c>
      <c r="H3" s="21" t="s">
        <v>95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43835</v>
      </c>
      <c r="E4" s="18" t="s">
        <v>94</v>
      </c>
      <c r="F4" s="16">
        <v>0</v>
      </c>
      <c r="G4" s="19">
        <v>8400</v>
      </c>
      <c r="H4" s="21" t="s">
        <v>291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43835</v>
      </c>
      <c r="E5" s="18" t="s">
        <v>252</v>
      </c>
      <c r="F5" s="16">
        <v>0</v>
      </c>
      <c r="G5" s="19">
        <v>2800</v>
      </c>
      <c r="H5" s="21" t="s">
        <v>65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43835</v>
      </c>
      <c r="E6" s="18" t="s">
        <v>252</v>
      </c>
      <c r="F6" s="16">
        <v>0</v>
      </c>
      <c r="G6" s="19">
        <v>2800</v>
      </c>
      <c r="H6" s="21" t="s">
        <v>242</v>
      </c>
    </row>
    <row r="7" spans="1:8" x14ac:dyDescent="0.3">
      <c r="A7" s="11" t="s">
        <v>50</v>
      </c>
      <c r="B7" s="12" t="s">
        <v>123</v>
      </c>
      <c r="C7" s="12" t="s">
        <v>277</v>
      </c>
      <c r="D7" s="17">
        <v>43835</v>
      </c>
      <c r="E7" s="18" t="s">
        <v>252</v>
      </c>
      <c r="F7" s="19">
        <v>0</v>
      </c>
      <c r="G7" s="19">
        <v>2800</v>
      </c>
      <c r="H7" s="21" t="s">
        <v>191</v>
      </c>
    </row>
    <row r="8" spans="1:8" x14ac:dyDescent="0.3">
      <c r="A8" s="11" t="s">
        <v>50</v>
      </c>
      <c r="B8" s="12" t="s">
        <v>123</v>
      </c>
      <c r="C8" s="12" t="s">
        <v>277</v>
      </c>
      <c r="D8" s="17">
        <v>43835</v>
      </c>
      <c r="E8" s="18" t="s">
        <v>252</v>
      </c>
      <c r="F8" s="19">
        <v>0</v>
      </c>
      <c r="G8" s="19">
        <v>2800</v>
      </c>
      <c r="H8" s="21" t="s">
        <v>55</v>
      </c>
    </row>
    <row r="9" spans="1:8" x14ac:dyDescent="0.3">
      <c r="A9" s="11" t="s">
        <v>50</v>
      </c>
      <c r="B9" s="12" t="s">
        <v>123</v>
      </c>
      <c r="C9" s="12" t="s">
        <v>277</v>
      </c>
      <c r="D9" s="17">
        <v>43835</v>
      </c>
      <c r="E9" s="18" t="s">
        <v>252</v>
      </c>
      <c r="F9" s="16">
        <v>0</v>
      </c>
      <c r="G9" s="19">
        <v>2800</v>
      </c>
      <c r="H9" s="21" t="s">
        <v>213</v>
      </c>
    </row>
    <row r="10" spans="1:8" x14ac:dyDescent="0.3">
      <c r="A10" s="11" t="s">
        <v>50</v>
      </c>
      <c r="B10" s="12" t="s">
        <v>123</v>
      </c>
      <c r="C10" s="12" t="s">
        <v>277</v>
      </c>
      <c r="D10" s="17">
        <v>43835</v>
      </c>
      <c r="E10" s="18" t="s">
        <v>252</v>
      </c>
      <c r="F10" s="16">
        <v>0</v>
      </c>
      <c r="G10" s="19">
        <v>2800</v>
      </c>
      <c r="H10" s="21" t="s">
        <v>214</v>
      </c>
    </row>
    <row r="11" spans="1:8" x14ac:dyDescent="0.3">
      <c r="A11" s="11" t="s">
        <v>50</v>
      </c>
      <c r="B11" s="12" t="s">
        <v>123</v>
      </c>
      <c r="C11" s="12" t="s">
        <v>277</v>
      </c>
      <c r="D11" s="17">
        <v>43836</v>
      </c>
      <c r="E11" s="18" t="s">
        <v>252</v>
      </c>
      <c r="F11" s="16">
        <v>0</v>
      </c>
      <c r="G11" s="19">
        <v>8400</v>
      </c>
      <c r="H11" s="21" t="s">
        <v>261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43837</v>
      </c>
      <c r="E12" s="18" t="s">
        <v>252</v>
      </c>
      <c r="F12" s="16">
        <v>0</v>
      </c>
      <c r="G12" s="19">
        <v>2800</v>
      </c>
      <c r="H12" s="21" t="s">
        <v>66</v>
      </c>
    </row>
    <row r="13" spans="1:8" x14ac:dyDescent="0.3">
      <c r="A13" s="11" t="s">
        <v>49</v>
      </c>
      <c r="B13" s="12" t="s">
        <v>230</v>
      </c>
      <c r="C13" s="12" t="s">
        <v>237</v>
      </c>
      <c r="D13" s="17">
        <v>43840</v>
      </c>
      <c r="E13" s="18" t="s">
        <v>366</v>
      </c>
      <c r="F13" s="16">
        <v>2850</v>
      </c>
      <c r="G13" s="19">
        <f>IF(A13="Expense / Out-Flow","-",0)</f>
        <v>0</v>
      </c>
      <c r="H13" s="21" t="s">
        <v>140</v>
      </c>
    </row>
    <row r="14" spans="1:8" x14ac:dyDescent="0.3">
      <c r="A14" s="11" t="s">
        <v>49</v>
      </c>
      <c r="B14" s="12" t="s">
        <v>125</v>
      </c>
      <c r="C14" s="12" t="s">
        <v>103</v>
      </c>
      <c r="D14" s="17">
        <v>43840</v>
      </c>
      <c r="E14" s="18" t="s">
        <v>57</v>
      </c>
      <c r="F14" s="16">
        <f>(16*650)+(3*500)</f>
        <v>11900</v>
      </c>
      <c r="G14" s="19">
        <f>IF(A14="Expense / Out-Flow","-",0)</f>
        <v>0</v>
      </c>
      <c r="H14" s="21" t="s">
        <v>269</v>
      </c>
    </row>
    <row r="15" spans="1:8" x14ac:dyDescent="0.3">
      <c r="A15" s="11" t="s">
        <v>49</v>
      </c>
      <c r="B15" s="12" t="s">
        <v>121</v>
      </c>
      <c r="C15" s="12" t="s">
        <v>43</v>
      </c>
      <c r="D15" s="17">
        <v>43840</v>
      </c>
      <c r="E15" s="18" t="s">
        <v>365</v>
      </c>
      <c r="F15" s="16">
        <v>10000</v>
      </c>
      <c r="G15" s="19">
        <f>IF(A15="Expense / Out-Flow","-",0)</f>
        <v>0</v>
      </c>
      <c r="H15" s="21"/>
    </row>
    <row r="16" spans="1:8" x14ac:dyDescent="0.3">
      <c r="A16" s="11" t="s">
        <v>50</v>
      </c>
      <c r="B16" s="12" t="s">
        <v>123</v>
      </c>
      <c r="C16" s="12" t="s">
        <v>277</v>
      </c>
      <c r="D16" s="17">
        <v>43844</v>
      </c>
      <c r="E16" s="18" t="s">
        <v>252</v>
      </c>
      <c r="F16" s="16">
        <v>0</v>
      </c>
      <c r="G16" s="19">
        <v>5600</v>
      </c>
      <c r="H16" s="21" t="s">
        <v>300</v>
      </c>
    </row>
    <row r="17" spans="1:8" x14ac:dyDescent="0.3">
      <c r="A17" s="11" t="s">
        <v>49</v>
      </c>
      <c r="B17" s="12" t="s">
        <v>233</v>
      </c>
      <c r="C17" s="12" t="s">
        <v>103</v>
      </c>
      <c r="D17" s="17">
        <v>43844</v>
      </c>
      <c r="E17" s="18" t="s">
        <v>301</v>
      </c>
      <c r="F17" s="16">
        <v>360</v>
      </c>
      <c r="G17" s="19">
        <f>IF(A17="Expense / Out-Flow","-",0)</f>
        <v>0</v>
      </c>
      <c r="H17" s="21" t="s">
        <v>296</v>
      </c>
    </row>
    <row r="18" spans="1:8" x14ac:dyDescent="0.3">
      <c r="A18" s="11" t="s">
        <v>49</v>
      </c>
      <c r="B18" s="12" t="s">
        <v>118</v>
      </c>
      <c r="C18" s="12" t="s">
        <v>51</v>
      </c>
      <c r="D18" s="17">
        <v>43845</v>
      </c>
      <c r="E18" s="18" t="s">
        <v>346</v>
      </c>
      <c r="F18" s="16">
        <v>14097</v>
      </c>
      <c r="G18" s="19">
        <f>IF(A18="Expense / Out-Flow","-",0)</f>
        <v>0</v>
      </c>
      <c r="H18" s="21" t="s">
        <v>271</v>
      </c>
    </row>
    <row r="19" spans="1:8" x14ac:dyDescent="0.3">
      <c r="A19" s="11" t="s">
        <v>49</v>
      </c>
      <c r="B19" s="12" t="s">
        <v>119</v>
      </c>
      <c r="C19" s="12" t="s">
        <v>101</v>
      </c>
      <c r="D19" s="17">
        <v>43846</v>
      </c>
      <c r="E19" s="18" t="s">
        <v>61</v>
      </c>
      <c r="F19" s="16">
        <v>2500</v>
      </c>
      <c r="G19" s="19">
        <f>IF(A19="Expense / Out-Flow","-",0)</f>
        <v>0</v>
      </c>
      <c r="H19" s="21" t="s">
        <v>62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43853</v>
      </c>
      <c r="E20" s="18" t="s">
        <v>347</v>
      </c>
      <c r="F20" s="16">
        <v>0</v>
      </c>
      <c r="G20" s="19">
        <v>5600</v>
      </c>
      <c r="H20" s="82" t="s">
        <v>295</v>
      </c>
    </row>
    <row r="21" spans="1:8" x14ac:dyDescent="0.3">
      <c r="A21" s="11" t="s">
        <v>50</v>
      </c>
      <c r="B21" s="12" t="s">
        <v>123</v>
      </c>
      <c r="C21" s="12" t="s">
        <v>277</v>
      </c>
      <c r="D21" s="17">
        <v>43854</v>
      </c>
      <c r="E21" s="18" t="s">
        <v>252</v>
      </c>
      <c r="F21" s="16">
        <v>0</v>
      </c>
      <c r="G21" s="19">
        <v>2800</v>
      </c>
      <c r="H21" s="21" t="s">
        <v>132</v>
      </c>
    </row>
    <row r="22" spans="1:8" x14ac:dyDescent="0.3">
      <c r="A22" s="11" t="s">
        <v>49</v>
      </c>
      <c r="B22" s="12" t="s">
        <v>233</v>
      </c>
      <c r="C22" s="12" t="s">
        <v>103</v>
      </c>
      <c r="D22" s="17">
        <v>43859</v>
      </c>
      <c r="E22" s="18" t="s">
        <v>301</v>
      </c>
      <c r="F22" s="16">
        <f>220+200</f>
        <v>420</v>
      </c>
      <c r="G22" s="19">
        <f>IF(A22="Expense / Out-Flow","-",0)</f>
        <v>0</v>
      </c>
      <c r="H22" s="21" t="s">
        <v>302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43863</v>
      </c>
      <c r="E23" s="18" t="s">
        <v>348</v>
      </c>
      <c r="F23" s="16">
        <v>0</v>
      </c>
      <c r="G23" s="19">
        <v>2800</v>
      </c>
      <c r="H23" s="21" t="s">
        <v>240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43863</v>
      </c>
      <c r="E24" s="18" t="s">
        <v>348</v>
      </c>
      <c r="F24" s="16">
        <v>0</v>
      </c>
      <c r="G24" s="19">
        <v>2800</v>
      </c>
      <c r="H24" s="21" t="s">
        <v>242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43863</v>
      </c>
      <c r="E25" s="18" t="s">
        <v>348</v>
      </c>
      <c r="F25" s="16">
        <v>0</v>
      </c>
      <c r="G25" s="19">
        <v>2800</v>
      </c>
      <c r="H25" s="21" t="s">
        <v>55</v>
      </c>
    </row>
    <row r="26" spans="1:8" x14ac:dyDescent="0.3">
      <c r="A26" s="11" t="s">
        <v>50</v>
      </c>
      <c r="B26" s="12" t="s">
        <v>123</v>
      </c>
      <c r="C26" s="12" t="s">
        <v>277</v>
      </c>
      <c r="D26" s="17">
        <v>43863</v>
      </c>
      <c r="E26" s="18" t="s">
        <v>348</v>
      </c>
      <c r="F26" s="16">
        <v>0</v>
      </c>
      <c r="G26" s="19">
        <v>2800</v>
      </c>
      <c r="H26" s="21" t="s">
        <v>213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43863</v>
      </c>
      <c r="E27" s="18" t="s">
        <v>348</v>
      </c>
      <c r="F27" s="16">
        <v>0</v>
      </c>
      <c r="G27" s="19">
        <v>2800</v>
      </c>
      <c r="H27" s="21" t="s">
        <v>214</v>
      </c>
    </row>
    <row r="28" spans="1:8" x14ac:dyDescent="0.3">
      <c r="A28" s="11" t="s">
        <v>50</v>
      </c>
      <c r="B28" s="12" t="s">
        <v>123</v>
      </c>
      <c r="C28" s="12" t="s">
        <v>277</v>
      </c>
      <c r="D28" s="17">
        <v>43863</v>
      </c>
      <c r="E28" s="18" t="s">
        <v>348</v>
      </c>
      <c r="F28" s="16">
        <v>0</v>
      </c>
      <c r="G28" s="19">
        <v>2800</v>
      </c>
      <c r="H28" s="21" t="s">
        <v>65</v>
      </c>
    </row>
    <row r="29" spans="1:8" x14ac:dyDescent="0.3">
      <c r="A29" s="11" t="s">
        <v>50</v>
      </c>
      <c r="B29" s="12" t="s">
        <v>123</v>
      </c>
      <c r="C29" s="12" t="s">
        <v>277</v>
      </c>
      <c r="D29" s="17">
        <v>43863</v>
      </c>
      <c r="E29" s="18" t="s">
        <v>348</v>
      </c>
      <c r="F29" s="16">
        <v>0</v>
      </c>
      <c r="G29" s="19">
        <v>2800</v>
      </c>
      <c r="H29" s="21" t="s">
        <v>66</v>
      </c>
    </row>
    <row r="30" spans="1:8" x14ac:dyDescent="0.3">
      <c r="A30" s="11" t="s">
        <v>50</v>
      </c>
      <c r="B30" s="12" t="s">
        <v>123</v>
      </c>
      <c r="C30" s="12" t="s">
        <v>277</v>
      </c>
      <c r="D30" s="17">
        <v>43865</v>
      </c>
      <c r="E30" s="18" t="s">
        <v>348</v>
      </c>
      <c r="F30" s="16">
        <v>0</v>
      </c>
      <c r="G30" s="19">
        <v>2800</v>
      </c>
      <c r="H30" s="21" t="s">
        <v>95</v>
      </c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43866</v>
      </c>
      <c r="E31" s="18" t="s">
        <v>348</v>
      </c>
      <c r="F31" s="16">
        <v>0</v>
      </c>
      <c r="G31" s="19">
        <v>2800</v>
      </c>
      <c r="H31" s="21" t="s">
        <v>371</v>
      </c>
    </row>
    <row r="32" spans="1:8" x14ac:dyDescent="0.3">
      <c r="A32" s="11" t="s">
        <v>50</v>
      </c>
      <c r="B32" s="12" t="s">
        <v>123</v>
      </c>
      <c r="C32" s="12" t="s">
        <v>277</v>
      </c>
      <c r="D32" s="17">
        <v>43866</v>
      </c>
      <c r="E32" s="18" t="s">
        <v>348</v>
      </c>
      <c r="F32" s="16">
        <v>0</v>
      </c>
      <c r="G32" s="19">
        <v>2800</v>
      </c>
      <c r="H32" s="21" t="s">
        <v>375</v>
      </c>
    </row>
    <row r="33" spans="1:8" x14ac:dyDescent="0.3">
      <c r="A33" s="11" t="s">
        <v>50</v>
      </c>
      <c r="B33" s="12" t="s">
        <v>123</v>
      </c>
      <c r="C33" s="12" t="s">
        <v>277</v>
      </c>
      <c r="D33" s="17">
        <v>43867</v>
      </c>
      <c r="E33" s="18" t="s">
        <v>348</v>
      </c>
      <c r="F33" s="16">
        <v>0</v>
      </c>
      <c r="G33" s="19">
        <v>5600</v>
      </c>
      <c r="H33" s="21" t="s">
        <v>370</v>
      </c>
    </row>
    <row r="34" spans="1:8" x14ac:dyDescent="0.3">
      <c r="A34" s="11" t="s">
        <v>50</v>
      </c>
      <c r="B34" s="12" t="s">
        <v>123</v>
      </c>
      <c r="C34" s="12" t="s">
        <v>277</v>
      </c>
      <c r="D34" s="17">
        <v>43868</v>
      </c>
      <c r="E34" s="18" t="s">
        <v>348</v>
      </c>
      <c r="F34" s="16">
        <v>0</v>
      </c>
      <c r="G34" s="19">
        <v>2800</v>
      </c>
      <c r="H34" s="21" t="s">
        <v>373</v>
      </c>
    </row>
    <row r="35" spans="1:8" x14ac:dyDescent="0.3">
      <c r="A35" s="11" t="s">
        <v>49</v>
      </c>
      <c r="B35" s="12" t="s">
        <v>230</v>
      </c>
      <c r="C35" s="12" t="s">
        <v>237</v>
      </c>
      <c r="D35" s="17">
        <v>43868</v>
      </c>
      <c r="E35" s="18" t="s">
        <v>366</v>
      </c>
      <c r="F35" s="16">
        <v>2850</v>
      </c>
      <c r="G35" s="19">
        <f>IF(A35="Expense / Out-Flow","-",0)</f>
        <v>0</v>
      </c>
      <c r="H35" s="21" t="s">
        <v>372</v>
      </c>
    </row>
    <row r="36" spans="1:8" x14ac:dyDescent="0.3">
      <c r="A36" s="11" t="s">
        <v>49</v>
      </c>
      <c r="B36" s="12" t="s">
        <v>119</v>
      </c>
      <c r="C36" s="12" t="s">
        <v>101</v>
      </c>
      <c r="D36" s="17">
        <v>43868</v>
      </c>
      <c r="E36" s="18" t="s">
        <v>61</v>
      </c>
      <c r="F36" s="16">
        <v>2500</v>
      </c>
      <c r="G36" s="19">
        <f>IF(A36="Expense / Out-Flow","-",0)</f>
        <v>0</v>
      </c>
      <c r="H36" s="80" t="s">
        <v>369</v>
      </c>
    </row>
    <row r="37" spans="1:8" x14ac:dyDescent="0.3">
      <c r="A37" s="11" t="s">
        <v>50</v>
      </c>
      <c r="B37" s="12" t="s">
        <v>123</v>
      </c>
      <c r="C37" s="12" t="s">
        <v>277</v>
      </c>
      <c r="D37" s="17">
        <v>43870</v>
      </c>
      <c r="E37" s="18" t="s">
        <v>348</v>
      </c>
      <c r="F37" s="16">
        <v>0</v>
      </c>
      <c r="G37" s="19">
        <v>5600</v>
      </c>
      <c r="H37" s="21" t="s">
        <v>383</v>
      </c>
    </row>
    <row r="38" spans="1:8" x14ac:dyDescent="0.3">
      <c r="A38" s="11" t="s">
        <v>49</v>
      </c>
      <c r="B38" s="12" t="s">
        <v>125</v>
      </c>
      <c r="C38" s="12" t="s">
        <v>103</v>
      </c>
      <c r="D38" s="17">
        <v>43871</v>
      </c>
      <c r="E38" s="18" t="s">
        <v>380</v>
      </c>
      <c r="F38" s="16">
        <f>22*650</f>
        <v>14300</v>
      </c>
      <c r="G38" s="19">
        <f t="shared" ref="G38:G101" si="0">IF(A38="Expense / Out-Flow","-",0)</f>
        <v>0</v>
      </c>
      <c r="H38" s="21" t="s">
        <v>387</v>
      </c>
    </row>
    <row r="39" spans="1:8" x14ac:dyDescent="0.3">
      <c r="A39" s="11" t="s">
        <v>49</v>
      </c>
      <c r="B39" s="12" t="s">
        <v>118</v>
      </c>
      <c r="C39" s="12" t="s">
        <v>51</v>
      </c>
      <c r="D39" s="17">
        <v>43871</v>
      </c>
      <c r="E39" s="18" t="s">
        <v>381</v>
      </c>
      <c r="F39" s="16">
        <v>13166</v>
      </c>
      <c r="G39" s="19">
        <f t="shared" si="0"/>
        <v>0</v>
      </c>
      <c r="H39" s="80" t="s">
        <v>386</v>
      </c>
    </row>
    <row r="40" spans="1:8" x14ac:dyDescent="0.3">
      <c r="A40" s="11" t="s">
        <v>49</v>
      </c>
      <c r="B40" s="12" t="s">
        <v>121</v>
      </c>
      <c r="C40" s="12" t="s">
        <v>43</v>
      </c>
      <c r="D40" s="17">
        <v>43871</v>
      </c>
      <c r="E40" s="18" t="s">
        <v>382</v>
      </c>
      <c r="F40" s="16">
        <v>10000</v>
      </c>
      <c r="G40" s="19">
        <f t="shared" si="0"/>
        <v>0</v>
      </c>
      <c r="H40" s="80"/>
    </row>
    <row r="41" spans="1:8" x14ac:dyDescent="0.3">
      <c r="A41" s="11" t="s">
        <v>50</v>
      </c>
      <c r="B41" s="12" t="s">
        <v>123</v>
      </c>
      <c r="C41" s="12" t="s">
        <v>277</v>
      </c>
      <c r="D41" s="17">
        <v>43876</v>
      </c>
      <c r="E41" s="18" t="s">
        <v>348</v>
      </c>
      <c r="F41" s="16">
        <v>0</v>
      </c>
      <c r="G41" s="19">
        <v>2800</v>
      </c>
      <c r="H41" s="21" t="s">
        <v>402</v>
      </c>
    </row>
    <row r="42" spans="1:8" x14ac:dyDescent="0.3">
      <c r="A42" s="11" t="s">
        <v>50</v>
      </c>
      <c r="B42" s="12" t="s">
        <v>123</v>
      </c>
      <c r="C42" s="12" t="s">
        <v>277</v>
      </c>
      <c r="D42" s="17">
        <v>43882</v>
      </c>
      <c r="E42" s="18" t="s">
        <v>348</v>
      </c>
      <c r="F42" s="16">
        <v>0</v>
      </c>
      <c r="G42" s="19">
        <v>2800</v>
      </c>
      <c r="H42" s="21" t="s">
        <v>389</v>
      </c>
    </row>
    <row r="43" spans="1:8" x14ac:dyDescent="0.3">
      <c r="A43" s="11" t="s">
        <v>50</v>
      </c>
      <c r="B43" s="12" t="s">
        <v>123</v>
      </c>
      <c r="C43" s="12" t="s">
        <v>277</v>
      </c>
      <c r="D43" s="17">
        <v>43885</v>
      </c>
      <c r="E43" s="18" t="s">
        <v>348</v>
      </c>
      <c r="F43" s="16">
        <v>0</v>
      </c>
      <c r="G43" s="19">
        <v>2800</v>
      </c>
      <c r="H43" s="21" t="s">
        <v>390</v>
      </c>
    </row>
    <row r="44" spans="1:8" ht="28.8" x14ac:dyDescent="0.3">
      <c r="A44" s="11" t="s">
        <v>50</v>
      </c>
      <c r="B44" s="12" t="s">
        <v>123</v>
      </c>
      <c r="C44" s="12" t="s">
        <v>277</v>
      </c>
      <c r="D44" s="17">
        <v>43891</v>
      </c>
      <c r="E44" s="18" t="s">
        <v>391</v>
      </c>
      <c r="F44" s="16">
        <v>0</v>
      </c>
      <c r="G44" s="19">
        <v>2800</v>
      </c>
      <c r="H44" s="21" t="s">
        <v>405</v>
      </c>
    </row>
    <row r="45" spans="1:8" x14ac:dyDescent="0.3">
      <c r="A45" s="11" t="s">
        <v>50</v>
      </c>
      <c r="B45" s="12" t="s">
        <v>123</v>
      </c>
      <c r="C45" s="12" t="s">
        <v>277</v>
      </c>
      <c r="D45" s="17">
        <v>43891</v>
      </c>
      <c r="E45" s="18" t="s">
        <v>391</v>
      </c>
      <c r="F45" s="16">
        <v>0</v>
      </c>
      <c r="G45" s="19">
        <v>2800</v>
      </c>
      <c r="H45" s="21" t="s">
        <v>404</v>
      </c>
    </row>
    <row r="46" spans="1:8" x14ac:dyDescent="0.3">
      <c r="A46" s="11" t="s">
        <v>50</v>
      </c>
      <c r="B46" s="12" t="s">
        <v>123</v>
      </c>
      <c r="C46" s="12" t="s">
        <v>277</v>
      </c>
      <c r="D46" s="17">
        <v>43891</v>
      </c>
      <c r="E46" s="18" t="s">
        <v>391</v>
      </c>
      <c r="F46" s="16">
        <v>0</v>
      </c>
      <c r="G46" s="19">
        <v>2800</v>
      </c>
      <c r="H46" s="21" t="s">
        <v>403</v>
      </c>
    </row>
    <row r="47" spans="1:8" x14ac:dyDescent="0.3">
      <c r="A47" s="11" t="s">
        <v>49</v>
      </c>
      <c r="B47" s="12" t="s">
        <v>233</v>
      </c>
      <c r="C47" s="12" t="s">
        <v>103</v>
      </c>
      <c r="D47" s="17">
        <v>43882</v>
      </c>
      <c r="E47" s="18" t="s">
        <v>301</v>
      </c>
      <c r="F47" s="16">
        <v>100</v>
      </c>
      <c r="G47" s="19">
        <f t="shared" si="0"/>
        <v>0</v>
      </c>
      <c r="H47" s="21" t="s">
        <v>392</v>
      </c>
    </row>
    <row r="48" spans="1:8" x14ac:dyDescent="0.3">
      <c r="A48" s="11" t="s">
        <v>49</v>
      </c>
      <c r="B48" s="12" t="s">
        <v>233</v>
      </c>
      <c r="C48" s="12" t="s">
        <v>103</v>
      </c>
      <c r="D48" s="17">
        <v>43885</v>
      </c>
      <c r="E48" s="18" t="s">
        <v>301</v>
      </c>
      <c r="F48" s="16">
        <v>160</v>
      </c>
      <c r="G48" s="19">
        <f t="shared" si="0"/>
        <v>0</v>
      </c>
      <c r="H48" s="21" t="s">
        <v>393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43892</v>
      </c>
      <c r="E49" s="18" t="s">
        <v>391</v>
      </c>
      <c r="F49" s="16">
        <v>0</v>
      </c>
      <c r="G49" s="19">
        <v>2800</v>
      </c>
      <c r="H49" s="21" t="s">
        <v>394</v>
      </c>
    </row>
    <row r="50" spans="1:8" x14ac:dyDescent="0.3">
      <c r="A50" s="11" t="s">
        <v>49</v>
      </c>
      <c r="B50" s="12" t="s">
        <v>230</v>
      </c>
      <c r="C50" s="12" t="s">
        <v>237</v>
      </c>
      <c r="D50" s="17">
        <v>43894</v>
      </c>
      <c r="E50" s="18" t="s">
        <v>366</v>
      </c>
      <c r="F50" s="16">
        <v>2850</v>
      </c>
      <c r="G50" s="19">
        <f>IF(A50="Expense / Out-Flow","-",0)</f>
        <v>0</v>
      </c>
      <c r="H50" s="21" t="s">
        <v>372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43895</v>
      </c>
      <c r="E51" s="18" t="s">
        <v>391</v>
      </c>
      <c r="F51" s="16">
        <v>0</v>
      </c>
      <c r="G51" s="19">
        <v>2800</v>
      </c>
      <c r="H51" s="21" t="s">
        <v>390</v>
      </c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0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0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0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0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0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0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0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0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0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0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0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0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0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0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0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0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0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0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0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0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0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0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0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0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0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0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0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0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0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0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0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0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0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0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0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0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0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0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0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0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ref="G102:G165" si="1">IF(A102="Expense / Out-Flow","-",0)</f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1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1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1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1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1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1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1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1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1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1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1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1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1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1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1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1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1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1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1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1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1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1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1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1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1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1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1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1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1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1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1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1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1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1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1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1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ref="G166:G229" si="2">IF(A166="Expense / Out-Flow","-",0)</f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2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2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2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2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2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2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2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2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2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2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2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2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2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2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2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2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2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2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2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2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2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2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2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2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2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2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2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2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2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2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2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2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2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2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2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2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93" si="3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3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3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3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3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3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3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3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3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3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3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3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3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3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3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3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3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3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3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3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3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3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3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3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3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3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3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3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3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3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3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3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3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5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</sheetData>
  <sortState ref="A2:H305">
    <sortCondition ref="D2:D305"/>
    <sortCondition descending="1" ref="A2:A305"/>
  </sortState>
  <conditionalFormatting sqref="A9 A1:A3 A203:A207 A209:A212 A11">
    <cfRule type="containsText" dxfId="580" priority="365" operator="containsText" text="Revenue (Cash-In)">
      <formula>NOT(ISERROR(SEARCH("Revenue (Cash-In)",A1)))</formula>
    </cfRule>
    <cfRule type="containsText" dxfId="579" priority="366" operator="containsText" text="Expense (Cash-Out)">
      <formula>NOT(ISERROR(SEARCH("Expense (Cash-Out)",A1)))</formula>
    </cfRule>
  </conditionalFormatting>
  <conditionalFormatting sqref="A11 A43:A45 A47:A48 A52:A298">
    <cfRule type="containsText" dxfId="578" priority="361" operator="containsText" text="Revenue (Cash-In)">
      <formula>NOT(ISERROR(SEARCH("Revenue (Cash-In)",A11)))</formula>
    </cfRule>
    <cfRule type="containsText" dxfId="577" priority="362" operator="containsText" text="Expense (Cash-Out)">
      <formula>NOT(ISERROR(SEARCH("Expense (Cash-Out)",A11)))</formula>
    </cfRule>
  </conditionalFormatting>
  <conditionalFormatting sqref="A5:A6">
    <cfRule type="containsText" dxfId="576" priority="351" operator="containsText" text="Revenue (Cash-In)">
      <formula>NOT(ISERROR(SEARCH("Revenue (Cash-In)",A5)))</formula>
    </cfRule>
    <cfRule type="containsText" dxfId="575" priority="352" operator="containsText" text="Expense (Cash-Out)">
      <formula>NOT(ISERROR(SEARCH("Expense (Cash-Out)",A5)))</formula>
    </cfRule>
  </conditionalFormatting>
  <conditionalFormatting sqref="A7:A8">
    <cfRule type="containsText" dxfId="574" priority="349" operator="containsText" text="Revenue (Cash-In)">
      <formula>NOT(ISERROR(SEARCH("Revenue (Cash-In)",A7)))</formula>
    </cfRule>
    <cfRule type="containsText" dxfId="573" priority="350" operator="containsText" text="Expense (Cash-Out)">
      <formula>NOT(ISERROR(SEARCH("Expense (Cash-Out)",A7)))</formula>
    </cfRule>
  </conditionalFormatting>
  <conditionalFormatting sqref="A62:A65">
    <cfRule type="containsText" dxfId="572" priority="341" operator="containsText" text="Revenue (Cash-In)">
      <formula>NOT(ISERROR(SEARCH("Revenue (Cash-In)",A62)))</formula>
    </cfRule>
    <cfRule type="containsText" dxfId="571" priority="342" operator="containsText" text="Expense (Cash-Out)">
      <formula>NOT(ISERROR(SEARCH("Expense (Cash-Out)",A62)))</formula>
    </cfRule>
  </conditionalFormatting>
  <conditionalFormatting sqref="A69">
    <cfRule type="containsText" dxfId="570" priority="339" operator="containsText" text="Revenue (Cash-In)">
      <formula>NOT(ISERROR(SEARCH("Revenue (Cash-In)",A69)))</formula>
    </cfRule>
    <cfRule type="containsText" dxfId="569" priority="340" operator="containsText" text="Expense (Cash-Out)">
      <formula>NOT(ISERROR(SEARCH("Expense (Cash-Out)",A69)))</formula>
    </cfRule>
  </conditionalFormatting>
  <conditionalFormatting sqref="A71">
    <cfRule type="containsText" dxfId="568" priority="337" operator="containsText" text="Revenue (Cash-In)">
      <formula>NOT(ISERROR(SEARCH("Revenue (Cash-In)",A71)))</formula>
    </cfRule>
    <cfRule type="containsText" dxfId="567" priority="338" operator="containsText" text="Expense (Cash-Out)">
      <formula>NOT(ISERROR(SEARCH("Expense (Cash-Out)",A71)))</formula>
    </cfRule>
  </conditionalFormatting>
  <conditionalFormatting sqref="A72">
    <cfRule type="containsText" dxfId="566" priority="335" operator="containsText" text="Revenue (Cash-In)">
      <formula>NOT(ISERROR(SEARCH("Revenue (Cash-In)",A72)))</formula>
    </cfRule>
    <cfRule type="containsText" dxfId="565" priority="336" operator="containsText" text="Expense (Cash-Out)">
      <formula>NOT(ISERROR(SEARCH("Expense (Cash-Out)",A72)))</formula>
    </cfRule>
  </conditionalFormatting>
  <conditionalFormatting sqref="A74">
    <cfRule type="containsText" dxfId="564" priority="333" operator="containsText" text="Revenue (Cash-In)">
      <formula>NOT(ISERROR(SEARCH("Revenue (Cash-In)",A74)))</formula>
    </cfRule>
    <cfRule type="containsText" dxfId="563" priority="334" operator="containsText" text="Expense (Cash-Out)">
      <formula>NOT(ISERROR(SEARCH("Expense (Cash-Out)",A74)))</formula>
    </cfRule>
  </conditionalFormatting>
  <conditionalFormatting sqref="F2:F3 F11 F17 F5:F9 F35:F36 F38:F39 F43:F48 F52:F298">
    <cfRule type="cellIs" dxfId="562" priority="332" operator="greaterThan">
      <formula>0</formula>
    </cfRule>
  </conditionalFormatting>
  <conditionalFormatting sqref="G306:G1048576 G2:G3 G11 G17 G5:G9 G35:G36 G38:G39 G43:G48 G52:G298">
    <cfRule type="cellIs" dxfId="561" priority="331" operator="greaterThan">
      <formula>0</formula>
    </cfRule>
  </conditionalFormatting>
  <conditionalFormatting sqref="F306:F1048576 F11 F17 F35:F36 F38:F39 F43:F48 F52:F298">
    <cfRule type="cellIs" dxfId="560" priority="330" operator="greaterThan">
      <formula>0</formula>
    </cfRule>
  </conditionalFormatting>
  <conditionalFormatting sqref="A79">
    <cfRule type="containsText" dxfId="559" priority="328" operator="containsText" text="Revenue (Cash-In)">
      <formula>NOT(ISERROR(SEARCH("Revenue (Cash-In)",A79)))</formula>
    </cfRule>
    <cfRule type="containsText" dxfId="558" priority="329" operator="containsText" text="Expense (Cash-Out)">
      <formula>NOT(ISERROR(SEARCH("Expense (Cash-Out)",A79)))</formula>
    </cfRule>
  </conditionalFormatting>
  <conditionalFormatting sqref="A83:A85">
    <cfRule type="containsText" dxfId="557" priority="326" operator="containsText" text="Revenue (Cash-In)">
      <formula>NOT(ISERROR(SEARCH("Revenue (Cash-In)",A83)))</formula>
    </cfRule>
    <cfRule type="containsText" dxfId="556" priority="327" operator="containsText" text="Expense (Cash-Out)">
      <formula>NOT(ISERROR(SEARCH("Expense (Cash-Out)",A83)))</formula>
    </cfRule>
  </conditionalFormatting>
  <conditionalFormatting sqref="A88:A91">
    <cfRule type="containsText" dxfId="555" priority="324" operator="containsText" text="Revenue (Cash-In)">
      <formula>NOT(ISERROR(SEARCH("Revenue (Cash-In)",A88)))</formula>
    </cfRule>
    <cfRule type="containsText" dxfId="554" priority="325" operator="containsText" text="Expense (Cash-Out)">
      <formula>NOT(ISERROR(SEARCH("Expense (Cash-Out)",A88)))</formula>
    </cfRule>
  </conditionalFormatting>
  <conditionalFormatting sqref="F176">
    <cfRule type="cellIs" dxfId="553" priority="323" operator="greaterThan">
      <formula>0</formula>
    </cfRule>
  </conditionalFormatting>
  <conditionalFormatting sqref="G176">
    <cfRule type="cellIs" dxfId="552" priority="322" operator="greaterThan">
      <formula>0</formula>
    </cfRule>
  </conditionalFormatting>
  <conditionalFormatting sqref="F176">
    <cfRule type="cellIs" dxfId="551" priority="321" operator="greaterThan">
      <formula>0</formula>
    </cfRule>
  </conditionalFormatting>
  <conditionalFormatting sqref="A179">
    <cfRule type="containsText" dxfId="550" priority="319" operator="containsText" text="Revenue (Cash-In)">
      <formula>NOT(ISERROR(SEARCH("Revenue (Cash-In)",A179)))</formula>
    </cfRule>
    <cfRule type="containsText" dxfId="549" priority="320" operator="containsText" text="Expense (Cash-Out)">
      <formula>NOT(ISERROR(SEARCH("Expense (Cash-Out)",A179)))</formula>
    </cfRule>
  </conditionalFormatting>
  <conditionalFormatting sqref="A213">
    <cfRule type="containsText" dxfId="548" priority="315" operator="containsText" text="Revenue (Cash-In)">
      <formula>NOT(ISERROR(SEARCH("Revenue (Cash-In)",A213)))</formula>
    </cfRule>
    <cfRule type="containsText" dxfId="547" priority="316" operator="containsText" text="Expense (Cash-Out)">
      <formula>NOT(ISERROR(SEARCH("Expense (Cash-Out)",A213)))</formula>
    </cfRule>
  </conditionalFormatting>
  <conditionalFormatting sqref="A164">
    <cfRule type="containsText" dxfId="546" priority="313" operator="containsText" text="Revenue (Cash-In)">
      <formula>NOT(ISERROR(SEARCH("Revenue (Cash-In)",A164)))</formula>
    </cfRule>
    <cfRule type="containsText" dxfId="545" priority="314" operator="containsText" text="Expense (Cash-Out)">
      <formula>NOT(ISERROR(SEARCH("Expense (Cash-Out)",A164)))</formula>
    </cfRule>
  </conditionalFormatting>
  <conditionalFormatting sqref="A202">
    <cfRule type="containsText" dxfId="544" priority="311" operator="containsText" text="Revenue (Cash-In)">
      <formula>NOT(ISERROR(SEARCH("Revenue (Cash-In)",A202)))</formula>
    </cfRule>
    <cfRule type="containsText" dxfId="543" priority="312" operator="containsText" text="Expense (Cash-Out)">
      <formula>NOT(ISERROR(SEARCH("Expense (Cash-Out)",A202)))</formula>
    </cfRule>
  </conditionalFormatting>
  <conditionalFormatting sqref="A219">
    <cfRule type="containsText" dxfId="542" priority="309" operator="containsText" text="Revenue (Cash-In)">
      <formula>NOT(ISERROR(SEARCH("Revenue (Cash-In)",A219)))</formula>
    </cfRule>
    <cfRule type="containsText" dxfId="541" priority="310" operator="containsText" text="Expense (Cash-Out)">
      <formula>NOT(ISERROR(SEARCH("Expense (Cash-Out)",A219)))</formula>
    </cfRule>
  </conditionalFormatting>
  <conditionalFormatting sqref="A223">
    <cfRule type="containsText" dxfId="540" priority="307" operator="containsText" text="Revenue (Cash-In)">
      <formula>NOT(ISERROR(SEARCH("Revenue (Cash-In)",A223)))</formula>
    </cfRule>
    <cfRule type="containsText" dxfId="539" priority="308" operator="containsText" text="Expense (Cash-Out)">
      <formula>NOT(ISERROR(SEARCH("Expense (Cash-Out)",A223)))</formula>
    </cfRule>
  </conditionalFormatting>
  <conditionalFormatting sqref="F223">
    <cfRule type="cellIs" dxfId="538" priority="306" operator="greaterThan">
      <formula>0</formula>
    </cfRule>
  </conditionalFormatting>
  <conditionalFormatting sqref="G223">
    <cfRule type="cellIs" dxfId="537" priority="305" operator="greaterThan">
      <formula>0</formula>
    </cfRule>
  </conditionalFormatting>
  <conditionalFormatting sqref="F223">
    <cfRule type="cellIs" dxfId="536" priority="304" operator="greaterThan">
      <formula>0</formula>
    </cfRule>
  </conditionalFormatting>
  <conditionalFormatting sqref="A224">
    <cfRule type="containsText" dxfId="535" priority="302" operator="containsText" text="Revenue (Cash-In)">
      <formula>NOT(ISERROR(SEARCH("Revenue (Cash-In)",A224)))</formula>
    </cfRule>
    <cfRule type="containsText" dxfId="534" priority="303" operator="containsText" text="Expense (Cash-Out)">
      <formula>NOT(ISERROR(SEARCH("Expense (Cash-Out)",A224)))</formula>
    </cfRule>
  </conditionalFormatting>
  <conditionalFormatting sqref="F224">
    <cfRule type="cellIs" dxfId="533" priority="301" operator="greaterThan">
      <formula>0</formula>
    </cfRule>
  </conditionalFormatting>
  <conditionalFormatting sqref="G224">
    <cfRule type="cellIs" dxfId="532" priority="300" operator="greaterThan">
      <formula>0</formula>
    </cfRule>
  </conditionalFormatting>
  <conditionalFormatting sqref="F224">
    <cfRule type="cellIs" dxfId="531" priority="299" operator="greaterThan">
      <formula>0</formula>
    </cfRule>
  </conditionalFormatting>
  <conditionalFormatting sqref="A225">
    <cfRule type="containsText" dxfId="530" priority="297" operator="containsText" text="Revenue (Cash-In)">
      <formula>NOT(ISERROR(SEARCH("Revenue (Cash-In)",A225)))</formula>
    </cfRule>
    <cfRule type="containsText" dxfId="529" priority="298" operator="containsText" text="Expense (Cash-Out)">
      <formula>NOT(ISERROR(SEARCH("Expense (Cash-Out)",A225)))</formula>
    </cfRule>
  </conditionalFormatting>
  <conditionalFormatting sqref="F225">
    <cfRule type="cellIs" dxfId="528" priority="296" operator="greaterThan">
      <formula>0</formula>
    </cfRule>
  </conditionalFormatting>
  <conditionalFormatting sqref="G225">
    <cfRule type="cellIs" dxfId="527" priority="295" operator="greaterThan">
      <formula>0</formula>
    </cfRule>
  </conditionalFormatting>
  <conditionalFormatting sqref="F225">
    <cfRule type="cellIs" dxfId="526" priority="294" operator="greaterThan">
      <formula>0</formula>
    </cfRule>
  </conditionalFormatting>
  <conditionalFormatting sqref="A208">
    <cfRule type="containsText" dxfId="525" priority="292" operator="containsText" text="Revenue (Cash-In)">
      <formula>NOT(ISERROR(SEARCH("Revenue (Cash-In)",A208)))</formula>
    </cfRule>
    <cfRule type="containsText" dxfId="524" priority="293" operator="containsText" text="Expense (Cash-Out)">
      <formula>NOT(ISERROR(SEARCH("Expense (Cash-Out)",A208)))</formula>
    </cfRule>
  </conditionalFormatting>
  <conditionalFormatting sqref="F208">
    <cfRule type="cellIs" dxfId="523" priority="291" operator="greaterThan">
      <formula>0</formula>
    </cfRule>
  </conditionalFormatting>
  <conditionalFormatting sqref="G208">
    <cfRule type="cellIs" dxfId="522" priority="290" operator="greaterThan">
      <formula>0</formula>
    </cfRule>
  </conditionalFormatting>
  <conditionalFormatting sqref="A226">
    <cfRule type="containsText" dxfId="521" priority="288" operator="containsText" text="Revenue (Cash-In)">
      <formula>NOT(ISERROR(SEARCH("Revenue (Cash-In)",A226)))</formula>
    </cfRule>
    <cfRule type="containsText" dxfId="520" priority="289" operator="containsText" text="Expense (Cash-Out)">
      <formula>NOT(ISERROR(SEARCH("Expense (Cash-Out)",A226)))</formula>
    </cfRule>
  </conditionalFormatting>
  <conditionalFormatting sqref="F226">
    <cfRule type="cellIs" dxfId="519" priority="287" operator="greaterThan">
      <formula>0</formula>
    </cfRule>
  </conditionalFormatting>
  <conditionalFormatting sqref="G226">
    <cfRule type="cellIs" dxfId="518" priority="286" operator="greaterThan">
      <formula>0</formula>
    </cfRule>
  </conditionalFormatting>
  <conditionalFormatting sqref="F299">
    <cfRule type="cellIs" dxfId="517" priority="285" operator="greaterThan">
      <formula>0</formula>
    </cfRule>
  </conditionalFormatting>
  <conditionalFormatting sqref="G299">
    <cfRule type="cellIs" dxfId="516" priority="284" operator="greaterThan">
      <formula>0</formula>
    </cfRule>
  </conditionalFormatting>
  <conditionalFormatting sqref="A299">
    <cfRule type="containsText" dxfId="515" priority="282" operator="containsText" text="Revenue (Cash-In)">
      <formula>NOT(ISERROR(SEARCH("Revenue (Cash-In)",A299)))</formula>
    </cfRule>
    <cfRule type="containsText" dxfId="514" priority="283" operator="containsText" text="Expense (Cash-Out)">
      <formula>NOT(ISERROR(SEARCH("Expense (Cash-Out)",A299)))</formula>
    </cfRule>
  </conditionalFormatting>
  <conditionalFormatting sqref="F300">
    <cfRule type="cellIs" dxfId="513" priority="281" operator="greaterThan">
      <formula>0</formula>
    </cfRule>
  </conditionalFormatting>
  <conditionalFormatting sqref="G300">
    <cfRule type="cellIs" dxfId="512" priority="280" operator="greaterThan">
      <formula>0</formula>
    </cfRule>
  </conditionalFormatting>
  <conditionalFormatting sqref="A300">
    <cfRule type="containsText" dxfId="511" priority="278" operator="containsText" text="Revenue (Cash-In)">
      <formula>NOT(ISERROR(SEARCH("Revenue (Cash-In)",A300)))</formula>
    </cfRule>
    <cfRule type="containsText" dxfId="510" priority="279" operator="containsText" text="Expense (Cash-Out)">
      <formula>NOT(ISERROR(SEARCH("Expense (Cash-Out)",A300)))</formula>
    </cfRule>
  </conditionalFormatting>
  <conditionalFormatting sqref="A301">
    <cfRule type="containsText" dxfId="509" priority="276" operator="containsText" text="Revenue (Cash-In)">
      <formula>NOT(ISERROR(SEARCH("Revenue (Cash-In)",A301)))</formula>
    </cfRule>
    <cfRule type="containsText" dxfId="508" priority="277" operator="containsText" text="Expense (Cash-Out)">
      <formula>NOT(ISERROR(SEARCH("Expense (Cash-Out)",A301)))</formula>
    </cfRule>
  </conditionalFormatting>
  <conditionalFormatting sqref="F301">
    <cfRule type="cellIs" dxfId="507" priority="275" operator="greaterThan">
      <formula>0</formula>
    </cfRule>
  </conditionalFormatting>
  <conditionalFormatting sqref="G301">
    <cfRule type="cellIs" dxfId="506" priority="274" operator="greaterThan">
      <formula>0</formula>
    </cfRule>
  </conditionalFormatting>
  <conditionalFormatting sqref="A302">
    <cfRule type="containsText" dxfId="505" priority="272" operator="containsText" text="Revenue (Cash-In)">
      <formula>NOT(ISERROR(SEARCH("Revenue (Cash-In)",A302)))</formula>
    </cfRule>
    <cfRule type="containsText" dxfId="504" priority="273" operator="containsText" text="Expense (Cash-Out)">
      <formula>NOT(ISERROR(SEARCH("Expense (Cash-Out)",A302)))</formula>
    </cfRule>
  </conditionalFormatting>
  <conditionalFormatting sqref="F302">
    <cfRule type="cellIs" dxfId="503" priority="271" operator="greaterThan">
      <formula>0</formula>
    </cfRule>
  </conditionalFormatting>
  <conditionalFormatting sqref="G302">
    <cfRule type="cellIs" dxfId="502" priority="270" operator="greaterThan">
      <formula>0</formula>
    </cfRule>
  </conditionalFormatting>
  <conditionalFormatting sqref="A303">
    <cfRule type="containsText" dxfId="501" priority="268" operator="containsText" text="Revenue (Cash-In)">
      <formula>NOT(ISERROR(SEARCH("Revenue (Cash-In)",A303)))</formula>
    </cfRule>
    <cfRule type="containsText" dxfId="500" priority="269" operator="containsText" text="Expense (Cash-Out)">
      <formula>NOT(ISERROR(SEARCH("Expense (Cash-Out)",A303)))</formula>
    </cfRule>
  </conditionalFormatting>
  <conditionalFormatting sqref="F303">
    <cfRule type="cellIs" dxfId="499" priority="267" operator="greaterThan">
      <formula>0</formula>
    </cfRule>
  </conditionalFormatting>
  <conditionalFormatting sqref="G303">
    <cfRule type="cellIs" dxfId="498" priority="266" operator="greaterThan">
      <formula>0</formula>
    </cfRule>
  </conditionalFormatting>
  <conditionalFormatting sqref="A304">
    <cfRule type="containsText" dxfId="497" priority="264" operator="containsText" text="Revenue (Cash-In)">
      <formula>NOT(ISERROR(SEARCH("Revenue (Cash-In)",A304)))</formula>
    </cfRule>
    <cfRule type="containsText" dxfId="496" priority="265" operator="containsText" text="Expense (Cash-Out)">
      <formula>NOT(ISERROR(SEARCH("Expense (Cash-Out)",A304)))</formula>
    </cfRule>
  </conditionalFormatting>
  <conditionalFormatting sqref="F304">
    <cfRule type="cellIs" dxfId="495" priority="263" operator="greaterThan">
      <formula>0</formula>
    </cfRule>
  </conditionalFormatting>
  <conditionalFormatting sqref="G304:G305">
    <cfRule type="cellIs" dxfId="494" priority="262" operator="greaterThan">
      <formula>0</formula>
    </cfRule>
  </conditionalFormatting>
  <conditionalFormatting sqref="F304">
    <cfRule type="cellIs" dxfId="493" priority="261" operator="greaterThan">
      <formula>0</formula>
    </cfRule>
  </conditionalFormatting>
  <conditionalFormatting sqref="A305">
    <cfRule type="containsText" dxfId="492" priority="259" operator="containsText" text="Revenue (Cash-In)">
      <formula>NOT(ISERROR(SEARCH("Revenue (Cash-In)",A305)))</formula>
    </cfRule>
    <cfRule type="containsText" dxfId="491" priority="260" operator="containsText" text="Expense (Cash-Out)">
      <formula>NOT(ISERROR(SEARCH("Expense (Cash-Out)",A305)))</formula>
    </cfRule>
  </conditionalFormatting>
  <conditionalFormatting sqref="F305">
    <cfRule type="cellIs" dxfId="490" priority="258" operator="greaterThan">
      <formula>0</formula>
    </cfRule>
  </conditionalFormatting>
  <conditionalFormatting sqref="F305">
    <cfRule type="cellIs" dxfId="489" priority="257" operator="greaterThan">
      <formula>0</formula>
    </cfRule>
  </conditionalFormatting>
  <conditionalFormatting sqref="A10">
    <cfRule type="containsText" dxfId="488" priority="255" operator="containsText" text="Revenue (Cash-In)">
      <formula>NOT(ISERROR(SEARCH("Revenue (Cash-In)",A10)))</formula>
    </cfRule>
    <cfRule type="containsText" dxfId="487" priority="256" operator="containsText" text="Expense (Cash-Out)">
      <formula>NOT(ISERROR(SEARCH("Expense (Cash-Out)",A10)))</formula>
    </cfRule>
  </conditionalFormatting>
  <conditionalFormatting sqref="F10">
    <cfRule type="cellIs" dxfId="486" priority="254" operator="greaterThan">
      <formula>0</formula>
    </cfRule>
  </conditionalFormatting>
  <conditionalFormatting sqref="G10">
    <cfRule type="cellIs" dxfId="485" priority="253" operator="greaterThan">
      <formula>0</formula>
    </cfRule>
  </conditionalFormatting>
  <conditionalFormatting sqref="F13 F17">
    <cfRule type="cellIs" dxfId="484" priority="250" operator="greaterThan">
      <formula>0</formula>
    </cfRule>
  </conditionalFormatting>
  <conditionalFormatting sqref="G13 G17">
    <cfRule type="cellIs" dxfId="483" priority="249" operator="greaterThan">
      <formula>0</formula>
    </cfRule>
  </conditionalFormatting>
  <conditionalFormatting sqref="F13 F17">
    <cfRule type="cellIs" dxfId="482" priority="248" operator="greaterThan">
      <formula>0</formula>
    </cfRule>
  </conditionalFormatting>
  <conditionalFormatting sqref="F12">
    <cfRule type="cellIs" dxfId="481" priority="239" operator="greaterThan">
      <formula>0</formula>
    </cfRule>
  </conditionalFormatting>
  <conditionalFormatting sqref="G12">
    <cfRule type="cellIs" dxfId="480" priority="238" operator="greaterThan">
      <formula>0</formula>
    </cfRule>
  </conditionalFormatting>
  <conditionalFormatting sqref="F12">
    <cfRule type="cellIs" dxfId="479" priority="237" operator="greaterThan">
      <formula>0</formula>
    </cfRule>
  </conditionalFormatting>
  <conditionalFormatting sqref="A15:A16">
    <cfRule type="containsText" dxfId="478" priority="235" operator="containsText" text="Revenue (Cash-In)">
      <formula>NOT(ISERROR(SEARCH("Revenue (Cash-In)",A15)))</formula>
    </cfRule>
    <cfRule type="containsText" dxfId="477" priority="236" operator="containsText" text="Expense (Cash-Out)">
      <formula>NOT(ISERROR(SEARCH("Expense (Cash-Out)",A15)))</formula>
    </cfRule>
  </conditionalFormatting>
  <conditionalFormatting sqref="A15:A16">
    <cfRule type="containsText" dxfId="476" priority="233" operator="containsText" text="Revenue (Cash-In)">
      <formula>NOT(ISERROR(SEARCH("Revenue (Cash-In)",A15)))</formula>
    </cfRule>
    <cfRule type="containsText" dxfId="475" priority="234" operator="containsText" text="Expense (Cash-Out)">
      <formula>NOT(ISERROR(SEARCH("Expense (Cash-Out)",A15)))</formula>
    </cfRule>
  </conditionalFormatting>
  <conditionalFormatting sqref="F15:F16">
    <cfRule type="cellIs" dxfId="474" priority="232" operator="greaterThan">
      <formula>0</formula>
    </cfRule>
  </conditionalFormatting>
  <conditionalFormatting sqref="G15:G16">
    <cfRule type="cellIs" dxfId="473" priority="231" operator="greaterThan">
      <formula>0</formula>
    </cfRule>
  </conditionalFormatting>
  <conditionalFormatting sqref="F15:F16">
    <cfRule type="cellIs" dxfId="472" priority="230" operator="greaterThan">
      <formula>0</formula>
    </cfRule>
  </conditionalFormatting>
  <conditionalFormatting sqref="F14">
    <cfRule type="cellIs" dxfId="471" priority="225" operator="greaterThan">
      <formula>0</formula>
    </cfRule>
  </conditionalFormatting>
  <conditionalFormatting sqref="G14">
    <cfRule type="cellIs" dxfId="470" priority="224" operator="greaterThan">
      <formula>0</formula>
    </cfRule>
  </conditionalFormatting>
  <conditionalFormatting sqref="F14">
    <cfRule type="cellIs" dxfId="469" priority="223" operator="greaterThan">
      <formula>0</formula>
    </cfRule>
  </conditionalFormatting>
  <conditionalFormatting sqref="A4">
    <cfRule type="containsText" dxfId="468" priority="221" operator="containsText" text="Revenue (Cash-In)">
      <formula>NOT(ISERROR(SEARCH("Revenue (Cash-In)",A4)))</formula>
    </cfRule>
    <cfRule type="containsText" dxfId="467" priority="222" operator="containsText" text="Expense (Cash-Out)">
      <formula>NOT(ISERROR(SEARCH("Expense (Cash-Out)",A4)))</formula>
    </cfRule>
  </conditionalFormatting>
  <conditionalFormatting sqref="F4">
    <cfRule type="cellIs" dxfId="466" priority="220" operator="greaterThan">
      <formula>0</formula>
    </cfRule>
  </conditionalFormatting>
  <conditionalFormatting sqref="G4">
    <cfRule type="cellIs" dxfId="465" priority="219" operator="greaterThan">
      <formula>0</formula>
    </cfRule>
  </conditionalFormatting>
  <conditionalFormatting sqref="F4">
    <cfRule type="cellIs" dxfId="464" priority="218" operator="greaterThan">
      <formula>0</formula>
    </cfRule>
  </conditionalFormatting>
  <conditionalFormatting sqref="A12">
    <cfRule type="containsText" dxfId="463" priority="216" operator="containsText" text="Revenue (Cash-In)">
      <formula>NOT(ISERROR(SEARCH("Revenue (Cash-In)",A12)))</formula>
    </cfRule>
    <cfRule type="containsText" dxfId="462" priority="217" operator="containsText" text="Expense (Cash-Out)">
      <formula>NOT(ISERROR(SEARCH("Expense (Cash-Out)",A12)))</formula>
    </cfRule>
  </conditionalFormatting>
  <conditionalFormatting sqref="A13">
    <cfRule type="containsText" dxfId="461" priority="214" operator="containsText" text="Revenue (Cash-In)">
      <formula>NOT(ISERROR(SEARCH("Revenue (Cash-In)",A13)))</formula>
    </cfRule>
    <cfRule type="containsText" dxfId="460" priority="215" operator="containsText" text="Expense (Cash-Out)">
      <formula>NOT(ISERROR(SEARCH("Expense (Cash-Out)",A13)))</formula>
    </cfRule>
  </conditionalFormatting>
  <conditionalFormatting sqref="A14">
    <cfRule type="containsText" dxfId="459" priority="212" operator="containsText" text="Revenue (Cash-In)">
      <formula>NOT(ISERROR(SEARCH("Revenue (Cash-In)",A14)))</formula>
    </cfRule>
    <cfRule type="containsText" dxfId="458" priority="213" operator="containsText" text="Expense (Cash-Out)">
      <formula>NOT(ISERROR(SEARCH("Expense (Cash-Out)",A14)))</formula>
    </cfRule>
  </conditionalFormatting>
  <conditionalFormatting sqref="A17">
    <cfRule type="containsText" dxfId="457" priority="210" operator="containsText" text="Revenue (Cash-In)">
      <formula>NOT(ISERROR(SEARCH("Revenue (Cash-In)",A17)))</formula>
    </cfRule>
    <cfRule type="containsText" dxfId="456" priority="211" operator="containsText" text="Expense (Cash-Out)">
      <formula>NOT(ISERROR(SEARCH("Expense (Cash-Out)",A17)))</formula>
    </cfRule>
  </conditionalFormatting>
  <conditionalFormatting sqref="F18">
    <cfRule type="cellIs" dxfId="455" priority="209" operator="greaterThan">
      <formula>0</formula>
    </cfRule>
  </conditionalFormatting>
  <conditionalFormatting sqref="G18">
    <cfRule type="cellIs" dxfId="454" priority="208" operator="greaterThan">
      <formula>0</formula>
    </cfRule>
  </conditionalFormatting>
  <conditionalFormatting sqref="F18">
    <cfRule type="cellIs" dxfId="453" priority="207" operator="greaterThan">
      <formula>0</formula>
    </cfRule>
  </conditionalFormatting>
  <conditionalFormatting sqref="F18">
    <cfRule type="cellIs" dxfId="452" priority="206" operator="greaterThan">
      <formula>0</formula>
    </cfRule>
  </conditionalFormatting>
  <conditionalFormatting sqref="G18">
    <cfRule type="cellIs" dxfId="451" priority="205" operator="greaterThan">
      <formula>0</formula>
    </cfRule>
  </conditionalFormatting>
  <conditionalFormatting sqref="F18">
    <cfRule type="cellIs" dxfId="450" priority="204" operator="greaterThan">
      <formula>0</formula>
    </cfRule>
  </conditionalFormatting>
  <conditionalFormatting sqref="A18">
    <cfRule type="containsText" dxfId="449" priority="202" operator="containsText" text="Revenue (Cash-In)">
      <formula>NOT(ISERROR(SEARCH("Revenue (Cash-In)",A18)))</formula>
    </cfRule>
    <cfRule type="containsText" dxfId="448" priority="203" operator="containsText" text="Expense (Cash-Out)">
      <formula>NOT(ISERROR(SEARCH("Expense (Cash-Out)",A18)))</formula>
    </cfRule>
  </conditionalFormatting>
  <conditionalFormatting sqref="F19">
    <cfRule type="cellIs" dxfId="447" priority="201" operator="greaterThan">
      <formula>0</formula>
    </cfRule>
  </conditionalFormatting>
  <conditionalFormatting sqref="G19">
    <cfRule type="cellIs" dxfId="446" priority="200" operator="greaterThan">
      <formula>0</formula>
    </cfRule>
  </conditionalFormatting>
  <conditionalFormatting sqref="F19">
    <cfRule type="cellIs" dxfId="445" priority="199" operator="greaterThan">
      <formula>0</formula>
    </cfRule>
  </conditionalFormatting>
  <conditionalFormatting sqref="F19">
    <cfRule type="cellIs" dxfId="444" priority="198" operator="greaterThan">
      <formula>0</formula>
    </cfRule>
  </conditionalFormatting>
  <conditionalFormatting sqref="G19">
    <cfRule type="cellIs" dxfId="443" priority="197" operator="greaterThan">
      <formula>0</formula>
    </cfRule>
  </conditionalFormatting>
  <conditionalFormatting sqref="F19">
    <cfRule type="cellIs" dxfId="442" priority="196" operator="greaterThan">
      <formula>0</formula>
    </cfRule>
  </conditionalFormatting>
  <conditionalFormatting sqref="A19">
    <cfRule type="containsText" dxfId="441" priority="194" operator="containsText" text="Revenue (Cash-In)">
      <formula>NOT(ISERROR(SEARCH("Revenue (Cash-In)",A19)))</formula>
    </cfRule>
    <cfRule type="containsText" dxfId="440" priority="195" operator="containsText" text="Expense (Cash-Out)">
      <formula>NOT(ISERROR(SEARCH("Expense (Cash-Out)",A19)))</formula>
    </cfRule>
  </conditionalFormatting>
  <conditionalFormatting sqref="F20">
    <cfRule type="cellIs" dxfId="439" priority="193" operator="greaterThan">
      <formula>0</formula>
    </cfRule>
  </conditionalFormatting>
  <conditionalFormatting sqref="G20">
    <cfRule type="cellIs" dxfId="438" priority="192" operator="greaterThan">
      <formula>0</formula>
    </cfRule>
  </conditionalFormatting>
  <conditionalFormatting sqref="F20">
    <cfRule type="cellIs" dxfId="437" priority="191" operator="greaterThan">
      <formula>0</formula>
    </cfRule>
  </conditionalFormatting>
  <conditionalFormatting sqref="F20">
    <cfRule type="cellIs" dxfId="436" priority="190" operator="greaterThan">
      <formula>0</formula>
    </cfRule>
  </conditionalFormatting>
  <conditionalFormatting sqref="G20">
    <cfRule type="cellIs" dxfId="435" priority="189" operator="greaterThan">
      <formula>0</formula>
    </cfRule>
  </conditionalFormatting>
  <conditionalFormatting sqref="F20">
    <cfRule type="cellIs" dxfId="434" priority="188" operator="greaterThan">
      <formula>0</formula>
    </cfRule>
  </conditionalFormatting>
  <conditionalFormatting sqref="A20">
    <cfRule type="containsText" dxfId="433" priority="186" operator="containsText" text="Revenue (Cash-In)">
      <formula>NOT(ISERROR(SEARCH("Revenue (Cash-In)",A20)))</formula>
    </cfRule>
    <cfRule type="containsText" dxfId="432" priority="187" operator="containsText" text="Expense (Cash-Out)">
      <formula>NOT(ISERROR(SEARCH("Expense (Cash-Out)",A20)))</formula>
    </cfRule>
  </conditionalFormatting>
  <conditionalFormatting sqref="F21">
    <cfRule type="cellIs" dxfId="431" priority="185" operator="greaterThan">
      <formula>0</formula>
    </cfRule>
  </conditionalFormatting>
  <conditionalFormatting sqref="G21">
    <cfRule type="cellIs" dxfId="430" priority="184" operator="greaterThan">
      <formula>0</formula>
    </cfRule>
  </conditionalFormatting>
  <conditionalFormatting sqref="F21">
    <cfRule type="cellIs" dxfId="429" priority="183" operator="greaterThan">
      <formula>0</formula>
    </cfRule>
  </conditionalFormatting>
  <conditionalFormatting sqref="F21">
    <cfRule type="cellIs" dxfId="428" priority="182" operator="greaterThan">
      <formula>0</formula>
    </cfRule>
  </conditionalFormatting>
  <conditionalFormatting sqref="G21">
    <cfRule type="cellIs" dxfId="427" priority="181" operator="greaterThan">
      <formula>0</formula>
    </cfRule>
  </conditionalFormatting>
  <conditionalFormatting sqref="F21">
    <cfRule type="cellIs" dxfId="426" priority="180" operator="greaterThan">
      <formula>0</formula>
    </cfRule>
  </conditionalFormatting>
  <conditionalFormatting sqref="A21">
    <cfRule type="containsText" dxfId="425" priority="178" operator="containsText" text="Revenue (Cash-In)">
      <formula>NOT(ISERROR(SEARCH("Revenue (Cash-In)",A21)))</formula>
    </cfRule>
    <cfRule type="containsText" dxfId="424" priority="179" operator="containsText" text="Expense (Cash-Out)">
      <formula>NOT(ISERROR(SEARCH("Expense (Cash-Out)",A21)))</formula>
    </cfRule>
  </conditionalFormatting>
  <conditionalFormatting sqref="F22">
    <cfRule type="cellIs" dxfId="423" priority="177" operator="greaterThan">
      <formula>0</formula>
    </cfRule>
  </conditionalFormatting>
  <conditionalFormatting sqref="G22">
    <cfRule type="cellIs" dxfId="422" priority="176" operator="greaterThan">
      <formula>0</formula>
    </cfRule>
  </conditionalFormatting>
  <conditionalFormatting sqref="F22">
    <cfRule type="cellIs" dxfId="421" priority="175" operator="greaterThan">
      <formula>0</formula>
    </cfRule>
  </conditionalFormatting>
  <conditionalFormatting sqref="F22">
    <cfRule type="cellIs" dxfId="420" priority="174" operator="greaterThan">
      <formula>0</formula>
    </cfRule>
  </conditionalFormatting>
  <conditionalFormatting sqref="G22">
    <cfRule type="cellIs" dxfId="419" priority="173" operator="greaterThan">
      <formula>0</formula>
    </cfRule>
  </conditionalFormatting>
  <conditionalFormatting sqref="F22">
    <cfRule type="cellIs" dxfId="418" priority="172" operator="greaterThan">
      <formula>0</formula>
    </cfRule>
  </conditionalFormatting>
  <conditionalFormatting sqref="A22">
    <cfRule type="containsText" dxfId="417" priority="170" operator="containsText" text="Revenue (Cash-In)">
      <formula>NOT(ISERROR(SEARCH("Revenue (Cash-In)",A22)))</formula>
    </cfRule>
    <cfRule type="containsText" dxfId="416" priority="171" operator="containsText" text="Expense (Cash-Out)">
      <formula>NOT(ISERROR(SEARCH("Expense (Cash-Out)",A22)))</formula>
    </cfRule>
  </conditionalFormatting>
  <conditionalFormatting sqref="A23">
    <cfRule type="containsText" dxfId="415" priority="168" operator="containsText" text="Revenue (Cash-In)">
      <formula>NOT(ISERROR(SEARCH("Revenue (Cash-In)",A23)))</formula>
    </cfRule>
    <cfRule type="containsText" dxfId="414" priority="169" operator="containsText" text="Expense (Cash-Out)">
      <formula>NOT(ISERROR(SEARCH("Expense (Cash-Out)",A23)))</formula>
    </cfRule>
  </conditionalFormatting>
  <conditionalFormatting sqref="F23">
    <cfRule type="cellIs" dxfId="413" priority="167" operator="greaterThan">
      <formula>0</formula>
    </cfRule>
  </conditionalFormatting>
  <conditionalFormatting sqref="G23:G28">
    <cfRule type="cellIs" dxfId="412" priority="166" operator="greaterThan">
      <formula>0</formula>
    </cfRule>
  </conditionalFormatting>
  <conditionalFormatting sqref="A24">
    <cfRule type="containsText" dxfId="411" priority="164" operator="containsText" text="Revenue (Cash-In)">
      <formula>NOT(ISERROR(SEARCH("Revenue (Cash-In)",A24)))</formula>
    </cfRule>
    <cfRule type="containsText" dxfId="410" priority="165" operator="containsText" text="Expense (Cash-Out)">
      <formula>NOT(ISERROR(SEARCH("Expense (Cash-Out)",A24)))</formula>
    </cfRule>
  </conditionalFormatting>
  <conditionalFormatting sqref="F24">
    <cfRule type="cellIs" dxfId="409" priority="163" operator="greaterThan">
      <formula>0</formula>
    </cfRule>
  </conditionalFormatting>
  <conditionalFormatting sqref="G24">
    <cfRule type="cellIs" dxfId="408" priority="162" operator="greaterThan">
      <formula>0</formula>
    </cfRule>
  </conditionalFormatting>
  <conditionalFormatting sqref="A25">
    <cfRule type="containsText" dxfId="407" priority="160" operator="containsText" text="Revenue (Cash-In)">
      <formula>NOT(ISERROR(SEARCH("Revenue (Cash-In)",A25)))</formula>
    </cfRule>
    <cfRule type="containsText" dxfId="406" priority="161" operator="containsText" text="Expense (Cash-Out)">
      <formula>NOT(ISERROR(SEARCH("Expense (Cash-Out)",A25)))</formula>
    </cfRule>
  </conditionalFormatting>
  <conditionalFormatting sqref="F25">
    <cfRule type="cellIs" dxfId="405" priority="159" operator="greaterThan">
      <formula>0</formula>
    </cfRule>
  </conditionalFormatting>
  <conditionalFormatting sqref="G25">
    <cfRule type="cellIs" dxfId="404" priority="158" operator="greaterThan">
      <formula>0</formula>
    </cfRule>
  </conditionalFormatting>
  <conditionalFormatting sqref="A26">
    <cfRule type="containsText" dxfId="403" priority="156" operator="containsText" text="Revenue (Cash-In)">
      <formula>NOT(ISERROR(SEARCH("Revenue (Cash-In)",A26)))</formula>
    </cfRule>
    <cfRule type="containsText" dxfId="402" priority="157" operator="containsText" text="Expense (Cash-Out)">
      <formula>NOT(ISERROR(SEARCH("Expense (Cash-Out)",A26)))</formula>
    </cfRule>
  </conditionalFormatting>
  <conditionalFormatting sqref="F26">
    <cfRule type="cellIs" dxfId="401" priority="155" operator="greaterThan">
      <formula>0</formula>
    </cfRule>
  </conditionalFormatting>
  <conditionalFormatting sqref="G26">
    <cfRule type="cellIs" dxfId="400" priority="154" operator="greaterThan">
      <formula>0</formula>
    </cfRule>
  </conditionalFormatting>
  <conditionalFormatting sqref="A27">
    <cfRule type="containsText" dxfId="399" priority="152" operator="containsText" text="Revenue (Cash-In)">
      <formula>NOT(ISERROR(SEARCH("Revenue (Cash-In)",A27)))</formula>
    </cfRule>
    <cfRule type="containsText" dxfId="398" priority="153" operator="containsText" text="Expense (Cash-Out)">
      <formula>NOT(ISERROR(SEARCH("Expense (Cash-Out)",A27)))</formula>
    </cfRule>
  </conditionalFormatting>
  <conditionalFormatting sqref="F27">
    <cfRule type="cellIs" dxfId="397" priority="151" operator="greaterThan">
      <formula>0</formula>
    </cfRule>
  </conditionalFormatting>
  <conditionalFormatting sqref="G27">
    <cfRule type="cellIs" dxfId="396" priority="150" operator="greaterThan">
      <formula>0</formula>
    </cfRule>
  </conditionalFormatting>
  <conditionalFormatting sqref="A28">
    <cfRule type="containsText" dxfId="395" priority="148" operator="containsText" text="Revenue (Cash-In)">
      <formula>NOT(ISERROR(SEARCH("Revenue (Cash-In)",A28)))</formula>
    </cfRule>
    <cfRule type="containsText" dxfId="394" priority="149" operator="containsText" text="Expense (Cash-Out)">
      <formula>NOT(ISERROR(SEARCH("Expense (Cash-Out)",A28)))</formula>
    </cfRule>
  </conditionalFormatting>
  <conditionalFormatting sqref="F28">
    <cfRule type="cellIs" dxfId="393" priority="147" operator="greaterThan">
      <formula>0</formula>
    </cfRule>
  </conditionalFormatting>
  <conditionalFormatting sqref="G28">
    <cfRule type="cellIs" dxfId="392" priority="146" operator="greaterThan">
      <formula>0</formula>
    </cfRule>
  </conditionalFormatting>
  <conditionalFormatting sqref="G29">
    <cfRule type="cellIs" dxfId="391" priority="145" operator="greaterThan">
      <formula>0</formula>
    </cfRule>
  </conditionalFormatting>
  <conditionalFormatting sqref="A29">
    <cfRule type="containsText" dxfId="390" priority="143" operator="containsText" text="Revenue (Cash-In)">
      <formula>NOT(ISERROR(SEARCH("Revenue (Cash-In)",A29)))</formula>
    </cfRule>
    <cfRule type="containsText" dxfId="389" priority="144" operator="containsText" text="Expense (Cash-Out)">
      <formula>NOT(ISERROR(SEARCH("Expense (Cash-Out)",A29)))</formula>
    </cfRule>
  </conditionalFormatting>
  <conditionalFormatting sqref="F29">
    <cfRule type="cellIs" dxfId="388" priority="142" operator="greaterThan">
      <formula>0</formula>
    </cfRule>
  </conditionalFormatting>
  <conditionalFormatting sqref="G29">
    <cfRule type="cellIs" dxfId="387" priority="141" operator="greaterThan">
      <formula>0</formula>
    </cfRule>
  </conditionalFormatting>
  <conditionalFormatting sqref="G30">
    <cfRule type="cellIs" dxfId="386" priority="140" operator="greaterThan">
      <formula>0</formula>
    </cfRule>
  </conditionalFormatting>
  <conditionalFormatting sqref="A30">
    <cfRule type="containsText" dxfId="385" priority="138" operator="containsText" text="Revenue (Cash-In)">
      <formula>NOT(ISERROR(SEARCH("Revenue (Cash-In)",A30)))</formula>
    </cfRule>
    <cfRule type="containsText" dxfId="384" priority="139" operator="containsText" text="Expense (Cash-Out)">
      <formula>NOT(ISERROR(SEARCH("Expense (Cash-Out)",A30)))</formula>
    </cfRule>
  </conditionalFormatting>
  <conditionalFormatting sqref="F30">
    <cfRule type="cellIs" dxfId="383" priority="137" operator="greaterThan">
      <formula>0</formula>
    </cfRule>
  </conditionalFormatting>
  <conditionalFormatting sqref="G30">
    <cfRule type="cellIs" dxfId="382" priority="136" operator="greaterThan">
      <formula>0</formula>
    </cfRule>
  </conditionalFormatting>
  <conditionalFormatting sqref="G31:G32">
    <cfRule type="cellIs" dxfId="381" priority="135" operator="greaterThan">
      <formula>0</formula>
    </cfRule>
  </conditionalFormatting>
  <conditionalFormatting sqref="A31">
    <cfRule type="containsText" dxfId="380" priority="133" operator="containsText" text="Revenue (Cash-In)">
      <formula>NOT(ISERROR(SEARCH("Revenue (Cash-In)",A31)))</formula>
    </cfRule>
    <cfRule type="containsText" dxfId="379" priority="134" operator="containsText" text="Expense (Cash-Out)">
      <formula>NOT(ISERROR(SEARCH("Expense (Cash-Out)",A31)))</formula>
    </cfRule>
  </conditionalFormatting>
  <conditionalFormatting sqref="F31">
    <cfRule type="cellIs" dxfId="378" priority="132" operator="greaterThan">
      <formula>0</formula>
    </cfRule>
  </conditionalFormatting>
  <conditionalFormatting sqref="G31">
    <cfRule type="cellIs" dxfId="377" priority="131" operator="greaterThan">
      <formula>0</formula>
    </cfRule>
  </conditionalFormatting>
  <conditionalFormatting sqref="A32">
    <cfRule type="containsText" dxfId="376" priority="129" operator="containsText" text="Revenue (Cash-In)">
      <formula>NOT(ISERROR(SEARCH("Revenue (Cash-In)",A32)))</formula>
    </cfRule>
    <cfRule type="containsText" dxfId="375" priority="130" operator="containsText" text="Expense (Cash-Out)">
      <formula>NOT(ISERROR(SEARCH("Expense (Cash-Out)",A32)))</formula>
    </cfRule>
  </conditionalFormatting>
  <conditionalFormatting sqref="F32">
    <cfRule type="cellIs" dxfId="374" priority="128" operator="greaterThan">
      <formula>0</formula>
    </cfRule>
  </conditionalFormatting>
  <conditionalFormatting sqref="G32">
    <cfRule type="cellIs" dxfId="373" priority="127" operator="greaterThan">
      <formula>0</formula>
    </cfRule>
  </conditionalFormatting>
  <conditionalFormatting sqref="G34">
    <cfRule type="cellIs" dxfId="372" priority="121" operator="greaterThan">
      <formula>0</formula>
    </cfRule>
  </conditionalFormatting>
  <conditionalFormatting sqref="A34">
    <cfRule type="containsText" dxfId="371" priority="119" operator="containsText" text="Revenue (Cash-In)">
      <formula>NOT(ISERROR(SEARCH("Revenue (Cash-In)",A34)))</formula>
    </cfRule>
    <cfRule type="containsText" dxfId="370" priority="120" operator="containsText" text="Expense (Cash-Out)">
      <formula>NOT(ISERROR(SEARCH("Expense (Cash-Out)",A34)))</formula>
    </cfRule>
  </conditionalFormatting>
  <conditionalFormatting sqref="F34">
    <cfRule type="cellIs" dxfId="369" priority="118" operator="greaterThan">
      <formula>0</formula>
    </cfRule>
  </conditionalFormatting>
  <conditionalFormatting sqref="G34">
    <cfRule type="cellIs" dxfId="368" priority="117" operator="greaterThan">
      <formula>0</formula>
    </cfRule>
  </conditionalFormatting>
  <conditionalFormatting sqref="F35">
    <cfRule type="cellIs" dxfId="367" priority="114" operator="greaterThan">
      <formula>0</formula>
    </cfRule>
  </conditionalFormatting>
  <conditionalFormatting sqref="G35">
    <cfRule type="cellIs" dxfId="366" priority="113" operator="greaterThan">
      <formula>0</formula>
    </cfRule>
  </conditionalFormatting>
  <conditionalFormatting sqref="F35">
    <cfRule type="cellIs" dxfId="365" priority="112" operator="greaterThan">
      <formula>0</formula>
    </cfRule>
  </conditionalFormatting>
  <conditionalFormatting sqref="A35">
    <cfRule type="containsText" dxfId="364" priority="110" operator="containsText" text="Revenue (Cash-In)">
      <formula>NOT(ISERROR(SEARCH("Revenue (Cash-In)",A35)))</formula>
    </cfRule>
    <cfRule type="containsText" dxfId="363" priority="111" operator="containsText" text="Expense (Cash-Out)">
      <formula>NOT(ISERROR(SEARCH("Expense (Cash-Out)",A35)))</formula>
    </cfRule>
  </conditionalFormatting>
  <conditionalFormatting sqref="A36">
    <cfRule type="containsText" dxfId="362" priority="108" operator="containsText" text="Revenue (Cash-In)">
      <formula>NOT(ISERROR(SEARCH("Revenue (Cash-In)",A36)))</formula>
    </cfRule>
    <cfRule type="containsText" dxfId="361" priority="109" operator="containsText" text="Expense (Cash-Out)">
      <formula>NOT(ISERROR(SEARCH("Expense (Cash-Out)",A36)))</formula>
    </cfRule>
  </conditionalFormatting>
  <conditionalFormatting sqref="G33">
    <cfRule type="cellIs" dxfId="360" priority="107" operator="greaterThan">
      <formula>0</formula>
    </cfRule>
  </conditionalFormatting>
  <conditionalFormatting sqref="A33">
    <cfRule type="containsText" dxfId="359" priority="105" operator="containsText" text="Revenue (Cash-In)">
      <formula>NOT(ISERROR(SEARCH("Revenue (Cash-In)",A33)))</formula>
    </cfRule>
    <cfRule type="containsText" dxfId="358" priority="106" operator="containsText" text="Expense (Cash-Out)">
      <formula>NOT(ISERROR(SEARCH("Expense (Cash-Out)",A33)))</formula>
    </cfRule>
  </conditionalFormatting>
  <conditionalFormatting sqref="F33">
    <cfRule type="cellIs" dxfId="357" priority="104" operator="greaterThan">
      <formula>0</formula>
    </cfRule>
  </conditionalFormatting>
  <conditionalFormatting sqref="G33">
    <cfRule type="cellIs" dxfId="356" priority="103" operator="greaterThan">
      <formula>0</formula>
    </cfRule>
  </conditionalFormatting>
  <conditionalFormatting sqref="A36">
    <cfRule type="containsText" dxfId="355" priority="101" operator="containsText" text="Revenue (Cash-In)">
      <formula>NOT(ISERROR(SEARCH("Revenue (Cash-In)",A36)))</formula>
    </cfRule>
    <cfRule type="containsText" dxfId="354" priority="102" operator="containsText" text="Expense (Cash-Out)">
      <formula>NOT(ISERROR(SEARCH("Expense (Cash-Out)",A36)))</formula>
    </cfRule>
  </conditionalFormatting>
  <conditionalFormatting sqref="F34">
    <cfRule type="cellIs" dxfId="353" priority="100" operator="greaterThan">
      <formula>0</formula>
    </cfRule>
  </conditionalFormatting>
  <conditionalFormatting sqref="G34">
    <cfRule type="cellIs" dxfId="352" priority="99" operator="greaterThan">
      <formula>0</formula>
    </cfRule>
  </conditionalFormatting>
  <conditionalFormatting sqref="F34">
    <cfRule type="cellIs" dxfId="351" priority="98" operator="greaterThan">
      <formula>0</formula>
    </cfRule>
  </conditionalFormatting>
  <conditionalFormatting sqref="A34">
    <cfRule type="containsText" dxfId="350" priority="96" operator="containsText" text="Revenue (Cash-In)">
      <formula>NOT(ISERROR(SEARCH("Revenue (Cash-In)",A34)))</formula>
    </cfRule>
    <cfRule type="containsText" dxfId="349" priority="97" operator="containsText" text="Expense (Cash-Out)">
      <formula>NOT(ISERROR(SEARCH("Expense (Cash-Out)",A34)))</formula>
    </cfRule>
  </conditionalFormatting>
  <conditionalFormatting sqref="A35">
    <cfRule type="containsText" dxfId="348" priority="94" operator="containsText" text="Revenue (Cash-In)">
      <formula>NOT(ISERROR(SEARCH("Revenue (Cash-In)",A35)))</formula>
    </cfRule>
    <cfRule type="containsText" dxfId="347" priority="95" operator="containsText" text="Expense (Cash-Out)">
      <formula>NOT(ISERROR(SEARCH("Expense (Cash-Out)",A35)))</formula>
    </cfRule>
  </conditionalFormatting>
  <conditionalFormatting sqref="A36">
    <cfRule type="containsText" dxfId="346" priority="75" operator="containsText" text="Revenue (Cash-In)">
      <formula>NOT(ISERROR(SEARCH("Revenue (Cash-In)",A36)))</formula>
    </cfRule>
    <cfRule type="containsText" dxfId="345" priority="76" operator="containsText" text="Expense (Cash-Out)">
      <formula>NOT(ISERROR(SEARCH("Expense (Cash-Out)",A36)))</formula>
    </cfRule>
  </conditionalFormatting>
  <conditionalFormatting sqref="A36">
    <cfRule type="containsText" dxfId="344" priority="73" operator="containsText" text="Revenue (Cash-In)">
      <formula>NOT(ISERROR(SEARCH("Revenue (Cash-In)",A36)))</formula>
    </cfRule>
    <cfRule type="containsText" dxfId="343" priority="74" operator="containsText" text="Expense (Cash-Out)">
      <formula>NOT(ISERROR(SEARCH("Expense (Cash-Out)",A36)))</formula>
    </cfRule>
  </conditionalFormatting>
  <conditionalFormatting sqref="F36">
    <cfRule type="cellIs" dxfId="342" priority="79" operator="greaterThan">
      <formula>0</formula>
    </cfRule>
  </conditionalFormatting>
  <conditionalFormatting sqref="G36">
    <cfRule type="cellIs" dxfId="341" priority="78" operator="greaterThan">
      <formula>0</formula>
    </cfRule>
  </conditionalFormatting>
  <conditionalFormatting sqref="F36">
    <cfRule type="cellIs" dxfId="340" priority="77" operator="greaterThan">
      <formula>0</formula>
    </cfRule>
  </conditionalFormatting>
  <conditionalFormatting sqref="A38">
    <cfRule type="containsText" dxfId="339" priority="69" operator="containsText" text="Revenue (Cash-In)">
      <formula>NOT(ISERROR(SEARCH("Revenue (Cash-In)",A38)))</formula>
    </cfRule>
    <cfRule type="containsText" dxfId="338" priority="70" operator="containsText" text="Expense (Cash-Out)">
      <formula>NOT(ISERROR(SEARCH("Expense (Cash-Out)",A38)))</formula>
    </cfRule>
  </conditionalFormatting>
  <conditionalFormatting sqref="A39">
    <cfRule type="containsText" dxfId="337" priority="67" operator="containsText" text="Revenue (Cash-In)">
      <formula>NOT(ISERROR(SEARCH("Revenue (Cash-In)",A39)))</formula>
    </cfRule>
    <cfRule type="containsText" dxfId="336" priority="68" operator="containsText" text="Expense (Cash-Out)">
      <formula>NOT(ISERROR(SEARCH("Expense (Cash-Out)",A39)))</formula>
    </cfRule>
  </conditionalFormatting>
  <conditionalFormatting sqref="A37">
    <cfRule type="containsText" dxfId="335" priority="59" operator="containsText" text="Revenue (Cash-In)">
      <formula>NOT(ISERROR(SEARCH("Revenue (Cash-In)",A37)))</formula>
    </cfRule>
    <cfRule type="containsText" dxfId="334" priority="60" operator="containsText" text="Expense (Cash-Out)">
      <formula>NOT(ISERROR(SEARCH("Expense (Cash-Out)",A37)))</formula>
    </cfRule>
  </conditionalFormatting>
  <conditionalFormatting sqref="F37">
    <cfRule type="cellIs" dxfId="333" priority="58" operator="greaterThan">
      <formula>0</formula>
    </cfRule>
  </conditionalFormatting>
  <conditionalFormatting sqref="G37">
    <cfRule type="cellIs" dxfId="332" priority="57" operator="greaterThan">
      <formula>0</formula>
    </cfRule>
  </conditionalFormatting>
  <conditionalFormatting sqref="F37">
    <cfRule type="cellIs" dxfId="331" priority="56" operator="greaterThan">
      <formula>0</formula>
    </cfRule>
  </conditionalFormatting>
  <conditionalFormatting sqref="G40">
    <cfRule type="cellIs" dxfId="330" priority="55" operator="greaterThan">
      <formula>0</formula>
    </cfRule>
  </conditionalFormatting>
  <conditionalFormatting sqref="A40">
    <cfRule type="containsText" dxfId="329" priority="53" operator="containsText" text="Revenue (Cash-In)">
      <formula>NOT(ISERROR(SEARCH("Revenue (Cash-In)",A40)))</formula>
    </cfRule>
    <cfRule type="containsText" dxfId="328" priority="54" operator="containsText" text="Expense (Cash-Out)">
      <formula>NOT(ISERROR(SEARCH("Expense (Cash-Out)",A40)))</formula>
    </cfRule>
  </conditionalFormatting>
  <conditionalFormatting sqref="F40">
    <cfRule type="cellIs" dxfId="327" priority="52" operator="greaterThan">
      <formula>0</formula>
    </cfRule>
  </conditionalFormatting>
  <conditionalFormatting sqref="G40">
    <cfRule type="cellIs" dxfId="326" priority="51" operator="greaterThan">
      <formula>0</formula>
    </cfRule>
  </conditionalFormatting>
  <conditionalFormatting sqref="F41">
    <cfRule type="cellIs" dxfId="325" priority="43" operator="greaterThan">
      <formula>0</formula>
    </cfRule>
  </conditionalFormatting>
  <conditionalFormatting sqref="G41">
    <cfRule type="cellIs" dxfId="324" priority="42" operator="greaterThan">
      <formula>0</formula>
    </cfRule>
  </conditionalFormatting>
  <conditionalFormatting sqref="F41">
    <cfRule type="cellIs" dxfId="323" priority="41" operator="greaterThan">
      <formula>0</formula>
    </cfRule>
  </conditionalFormatting>
  <conditionalFormatting sqref="A41:A45">
    <cfRule type="containsText" dxfId="322" priority="39" operator="containsText" text="Revenue (Cash-In)">
      <formula>NOT(ISERROR(SEARCH("Revenue (Cash-In)",A41)))</formula>
    </cfRule>
    <cfRule type="containsText" dxfId="321" priority="40" operator="containsText" text="Expense (Cash-Out)">
      <formula>NOT(ISERROR(SEARCH("Expense (Cash-Out)",A41)))</formula>
    </cfRule>
  </conditionalFormatting>
  <conditionalFormatting sqref="A42">
    <cfRule type="containsText" dxfId="320" priority="32" operator="containsText" text="Revenue (Cash-In)">
      <formula>NOT(ISERROR(SEARCH("Revenue (Cash-In)",A42)))</formula>
    </cfRule>
    <cfRule type="containsText" dxfId="319" priority="33" operator="containsText" text="Expense (Cash-Out)">
      <formula>NOT(ISERROR(SEARCH("Expense (Cash-Out)",A42)))</formula>
    </cfRule>
  </conditionalFormatting>
  <conditionalFormatting sqref="F42">
    <cfRule type="cellIs" dxfId="318" priority="31" operator="greaterThan">
      <formula>0</formula>
    </cfRule>
  </conditionalFormatting>
  <conditionalFormatting sqref="G42">
    <cfRule type="cellIs" dxfId="317" priority="30" operator="greaterThan">
      <formula>0</formula>
    </cfRule>
  </conditionalFormatting>
  <conditionalFormatting sqref="F42">
    <cfRule type="cellIs" dxfId="316" priority="29" operator="greaterThan">
      <formula>0</formula>
    </cfRule>
  </conditionalFormatting>
  <conditionalFormatting sqref="A46">
    <cfRule type="containsText" dxfId="315" priority="27" operator="containsText" text="Revenue (Cash-In)">
      <formula>NOT(ISERROR(SEARCH("Revenue (Cash-In)",A46)))</formula>
    </cfRule>
    <cfRule type="containsText" dxfId="314" priority="28" operator="containsText" text="Expense (Cash-Out)">
      <formula>NOT(ISERROR(SEARCH("Expense (Cash-Out)",A46)))</formula>
    </cfRule>
  </conditionalFormatting>
  <conditionalFormatting sqref="A46">
    <cfRule type="containsText" dxfId="313" priority="25" operator="containsText" text="Revenue (Cash-In)">
      <formula>NOT(ISERROR(SEARCH("Revenue (Cash-In)",A46)))</formula>
    </cfRule>
    <cfRule type="containsText" dxfId="312" priority="26" operator="containsText" text="Expense (Cash-Out)">
      <formula>NOT(ISERROR(SEARCH("Expense (Cash-Out)",A46)))</formula>
    </cfRule>
  </conditionalFormatting>
  <conditionalFormatting sqref="F49">
    <cfRule type="cellIs" dxfId="311" priority="24" operator="greaterThan">
      <formula>0</formula>
    </cfRule>
  </conditionalFormatting>
  <conditionalFormatting sqref="G49">
    <cfRule type="cellIs" dxfId="310" priority="23" operator="greaterThan">
      <formula>0</formula>
    </cfRule>
  </conditionalFormatting>
  <conditionalFormatting sqref="F49">
    <cfRule type="cellIs" dxfId="309" priority="22" operator="greaterThan">
      <formula>0</formula>
    </cfRule>
  </conditionalFormatting>
  <conditionalFormatting sqref="A49">
    <cfRule type="containsText" dxfId="308" priority="20" operator="containsText" text="Revenue (Cash-In)">
      <formula>NOT(ISERROR(SEARCH("Revenue (Cash-In)",A49)))</formula>
    </cfRule>
    <cfRule type="containsText" dxfId="307" priority="21" operator="containsText" text="Expense (Cash-Out)">
      <formula>NOT(ISERROR(SEARCH("Expense (Cash-Out)",A49)))</formula>
    </cfRule>
  </conditionalFormatting>
  <conditionalFormatting sqref="A49">
    <cfRule type="containsText" dxfId="306" priority="18" operator="containsText" text="Revenue (Cash-In)">
      <formula>NOT(ISERROR(SEARCH("Revenue (Cash-In)",A49)))</formula>
    </cfRule>
    <cfRule type="containsText" dxfId="305" priority="19" operator="containsText" text="Expense (Cash-Out)">
      <formula>NOT(ISERROR(SEARCH("Expense (Cash-Out)",A49)))</formula>
    </cfRule>
  </conditionalFormatting>
  <conditionalFormatting sqref="F50">
    <cfRule type="cellIs" dxfId="16" priority="17" operator="greaterThan">
      <formula>0</formula>
    </cfRule>
  </conditionalFormatting>
  <conditionalFormatting sqref="G50">
    <cfRule type="cellIs" dxfId="15" priority="16" operator="greaterThan">
      <formula>0</formula>
    </cfRule>
  </conditionalFormatting>
  <conditionalFormatting sqref="F50">
    <cfRule type="cellIs" dxfId="14" priority="15" operator="greaterThan">
      <formula>0</formula>
    </cfRule>
  </conditionalFormatting>
  <conditionalFormatting sqref="F50">
    <cfRule type="cellIs" dxfId="13" priority="14" operator="greaterThan">
      <formula>0</formula>
    </cfRule>
  </conditionalFormatting>
  <conditionalFormatting sqref="G50">
    <cfRule type="cellIs" dxfId="12" priority="13" operator="greaterThan">
      <formula>0</formula>
    </cfRule>
  </conditionalFormatting>
  <conditionalFormatting sqref="F50">
    <cfRule type="cellIs" dxfId="11" priority="12" operator="greaterThan">
      <formula>0</formula>
    </cfRule>
  </conditionalFormatting>
  <conditionalFormatting sqref="A50">
    <cfRule type="containsText" dxfId="10" priority="10" operator="containsText" text="Revenue (Cash-In)">
      <formula>NOT(ISERROR(SEARCH("Revenue (Cash-In)",A50)))</formula>
    </cfRule>
    <cfRule type="containsText" dxfId="9" priority="11" operator="containsText" text="Expense (Cash-Out)">
      <formula>NOT(ISERROR(SEARCH("Expense (Cash-Out)",A50)))</formula>
    </cfRule>
  </conditionalFormatting>
  <conditionalFormatting sqref="A50">
    <cfRule type="containsText" dxfId="8" priority="8" operator="containsText" text="Revenue (Cash-In)">
      <formula>NOT(ISERROR(SEARCH("Revenue (Cash-In)",A50)))</formula>
    </cfRule>
    <cfRule type="containsText" dxfId="7" priority="9" operator="containsText" text="Expense (Cash-Out)">
      <formula>NOT(ISERROR(SEARCH("Expense (Cash-Out)",A50)))</formula>
    </cfRule>
  </conditionalFormatting>
  <conditionalFormatting sqref="A51">
    <cfRule type="containsText" dxfId="6" priority="6" operator="containsText" text="Revenue (Cash-In)">
      <formula>NOT(ISERROR(SEARCH("Revenue (Cash-In)",A51)))</formula>
    </cfRule>
    <cfRule type="containsText" dxfId="5" priority="7" operator="containsText" text="Expense (Cash-Out)">
      <formula>NOT(ISERROR(SEARCH("Expense (Cash-Out)",A51)))</formula>
    </cfRule>
  </conditionalFormatting>
  <conditionalFormatting sqref="F51">
    <cfRule type="cellIs" dxfId="4" priority="5" operator="greaterThan">
      <formula>0</formula>
    </cfRule>
  </conditionalFormatting>
  <conditionalFormatting sqref="G51">
    <cfRule type="cellIs" dxfId="3" priority="4" operator="greaterThan">
      <formula>0</formula>
    </cfRule>
  </conditionalFormatting>
  <conditionalFormatting sqref="F51">
    <cfRule type="cellIs" dxfId="2" priority="3" operator="greaterThan">
      <formula>0</formula>
    </cfRule>
  </conditionalFormatting>
  <conditionalFormatting sqref="A51">
    <cfRule type="containsText" dxfId="1" priority="1" operator="containsText" text="Revenue (Cash-In)">
      <formula>NOT(ISERROR(SEARCH("Revenue (Cash-In)",A51)))</formula>
    </cfRule>
    <cfRule type="containsText" dxfId="0" priority="2" operator="containsText" text="Expense (Cash-Out)">
      <formula>NOT(ISERROR(SEARCH("Expense (Cash-Out)",A51)))</formula>
    </cfRule>
  </conditionalFormatting>
  <dataValidations count="1">
    <dataValidation type="list" allowBlank="1" showInputMessage="1" showErrorMessage="1" sqref="A1:A305" xr:uid="{35A00865-4657-4F9A-AE06-5D790BFD4DF8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8A45D4-9FBA-4B7D-BC07-4353692C80AC}">
          <x14:formula1>
            <xm:f>Legend!$A$2:$A$20</xm:f>
          </x14:formula1>
          <xm:sqref>B1:B305</xm:sqref>
        </x14:dataValidation>
        <x14:dataValidation type="list" allowBlank="1" showInputMessage="1" showErrorMessage="1" xr:uid="{8FDA290D-3683-4649-9CF6-EF38F82B6FD1}">
          <x14:formula1>
            <xm:f>Legend!$B$2:$B$21</xm:f>
          </x14:formula1>
          <xm:sqref>C1:C305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0253-1826-4643-ADA7-C9655C457177}">
  <dimension ref="A2:O61"/>
  <sheetViews>
    <sheetView topLeftCell="D37" workbookViewId="0">
      <selection activeCell="H57" sqref="H57"/>
    </sheetView>
  </sheetViews>
  <sheetFormatPr defaultRowHeight="14.4" x14ac:dyDescent="0.3"/>
  <cols>
    <col min="1" max="1" width="5.88671875" style="1" bestFit="1" customWidth="1"/>
    <col min="2" max="2" width="13.77734375" style="1" bestFit="1" customWidth="1"/>
    <col min="3" max="3" width="16.88671875" style="1" customWidth="1"/>
    <col min="4" max="4" width="16.5546875" style="1" customWidth="1"/>
    <col min="5" max="5" width="16.21875" style="1" customWidth="1"/>
    <col min="6" max="6" width="13.77734375" style="1" bestFit="1" customWidth="1"/>
    <col min="7" max="7" width="17.21875" style="1" customWidth="1"/>
    <col min="8" max="8" width="17.33203125" style="1" bestFit="1" customWidth="1"/>
    <col min="9" max="9" width="13.6640625" style="1" customWidth="1"/>
    <col min="10" max="10" width="15.21875" style="1" bestFit="1" customWidth="1"/>
    <col min="11" max="11" width="12.77734375" style="1" bestFit="1" customWidth="1"/>
    <col min="12" max="12" width="13.6640625" style="1" bestFit="1" customWidth="1"/>
    <col min="13" max="13" width="14.109375" style="1" bestFit="1" customWidth="1"/>
    <col min="14" max="14" width="29.109375" style="1" bestFit="1" customWidth="1"/>
    <col min="15" max="15" width="38" style="1" bestFit="1" customWidth="1"/>
    <col min="16" max="16384" width="8.88671875" style="1"/>
  </cols>
  <sheetData>
    <row r="2" spans="1:15" hidden="1" x14ac:dyDescent="0.3">
      <c r="A2" s="141" t="s">
        <v>280</v>
      </c>
      <c r="B2" s="141"/>
      <c r="C2" s="141"/>
      <c r="D2" s="141"/>
      <c r="E2" s="141"/>
      <c r="F2" s="141"/>
      <c r="G2" s="141"/>
      <c r="I2" s="141" t="s">
        <v>281</v>
      </c>
      <c r="J2" s="141"/>
      <c r="K2" s="141"/>
      <c r="L2" s="141"/>
      <c r="M2" s="141"/>
      <c r="N2" s="141"/>
      <c r="O2" s="141"/>
    </row>
    <row r="3" spans="1:15" ht="38.4" hidden="1" x14ac:dyDescent="0.3">
      <c r="A3" s="8" t="s">
        <v>268</v>
      </c>
      <c r="B3" s="8" t="s">
        <v>27</v>
      </c>
      <c r="C3" s="28" t="s">
        <v>145</v>
      </c>
      <c r="D3" s="8" t="s">
        <v>25</v>
      </c>
      <c r="E3" s="8" t="s">
        <v>38</v>
      </c>
      <c r="F3" s="8" t="s">
        <v>26</v>
      </c>
      <c r="G3" s="8" t="s">
        <v>23</v>
      </c>
      <c r="I3" s="8" t="s">
        <v>27</v>
      </c>
      <c r="J3" s="28" t="s">
        <v>145</v>
      </c>
      <c r="K3" s="8" t="s">
        <v>25</v>
      </c>
      <c r="L3" s="8" t="s">
        <v>38</v>
      </c>
      <c r="M3" s="8" t="s">
        <v>26</v>
      </c>
      <c r="N3" s="8" t="s">
        <v>227</v>
      </c>
      <c r="O3" s="8" t="s">
        <v>274</v>
      </c>
    </row>
    <row r="4" spans="1:15" hidden="1" x14ac:dyDescent="0.3">
      <c r="A4" s="77">
        <v>2018</v>
      </c>
      <c r="B4" s="9" t="s">
        <v>7</v>
      </c>
      <c r="C4" s="36">
        <v>0</v>
      </c>
      <c r="D4" s="36">
        <f>SUMPRODUCT(--(MONTH('2018-CashLedger'!$D$2:$D$1998)=MONTH(DATEVALUE($B4&amp;"1"))),--(YEAR('2018-CashLedger'!$D$2:$D$1998)=$A4),('2018-CashLedger'!$G$2:$G$1998))</f>
        <v>0</v>
      </c>
      <c r="E4" s="36">
        <f>SUMPRODUCT(--(MONTH('2018-CashLedger'!$D$2:$D$1998)=MONTH(DATEVALUE($B4&amp;"1"))),--(YEAR('2018-CashLedger'!$D$2:$D$1998)=$A4),('2018-CashLedger'!$F$2:$F$1998))</f>
        <v>0</v>
      </c>
      <c r="F4" s="36">
        <f>C4+D4-E4</f>
        <v>0</v>
      </c>
      <c r="G4" s="29"/>
      <c r="I4" s="9" t="s">
        <v>7</v>
      </c>
      <c r="J4" s="36">
        <v>0</v>
      </c>
      <c r="K4" s="36">
        <f>SUMPRODUCT(--(MONTH('Annual Corpus Fund'!$D$2:$D$2000)=MONTH(DATEVALUE($B4&amp;"1"))),--(YEAR('Annual Corpus Fund'!$D$2:$D$2000)=$A4),('Annual Corpus Fund'!$G$2:$G$2000))</f>
        <v>0</v>
      </c>
      <c r="L4" s="36">
        <f>SUMPRODUCT(--(MONTH('Annual Corpus Fund'!$D$2:$D$2000)=MONTH(DATEVALUE($B4&amp;"1"))),--(YEAR('Annual Corpus Fund'!$D$2:$D$2000)=$A4),('Annual Corpus Fund'!$F$2:$F$2000))</f>
        <v>0</v>
      </c>
      <c r="M4" s="36">
        <f t="shared" ref="M4:M15" si="0">J4+K4-L4</f>
        <v>0</v>
      </c>
      <c r="N4" s="29"/>
      <c r="O4" s="29"/>
    </row>
    <row r="5" spans="1:15" hidden="1" x14ac:dyDescent="0.3">
      <c r="A5" s="77">
        <v>2018</v>
      </c>
      <c r="B5" s="9" t="s">
        <v>28</v>
      </c>
      <c r="C5" s="36">
        <f>F4</f>
        <v>0</v>
      </c>
      <c r="D5" s="36">
        <f>SUMPRODUCT(--(MONTH('2018-CashLedger'!$D$2:$D$1998)=MONTH(DATEVALUE($B5&amp;"1"))),--(YEAR('2018-CashLedger'!$D$2:$D$1998)=$A5),('2018-CashLedger'!$G$2:$G$1998))</f>
        <v>0</v>
      </c>
      <c r="E5" s="36">
        <f>SUMPRODUCT(--(MONTH('2018-CashLedger'!$D$2:$D$1998)=MONTH(DATEVALUE($B5&amp;"1"))),--(YEAR('2018-CashLedger'!$D$2:$D$1998)=$A5),('2018-CashLedger'!$F$2:$F$1998))</f>
        <v>0</v>
      </c>
      <c r="F5" s="36">
        <f>C5+D5-E5</f>
        <v>0</v>
      </c>
      <c r="G5" s="29"/>
      <c r="I5" s="9" t="s">
        <v>28</v>
      </c>
      <c r="J5" s="36">
        <f>M4</f>
        <v>0</v>
      </c>
      <c r="K5" s="36">
        <f>SUMPRODUCT(--(MONTH('Annual Corpus Fund'!$D$2:$D$2000)=MONTH(DATEVALUE($B5&amp;"1"))),--(YEAR('Annual Corpus Fund'!$D$2:$D$2000)=$A5),('Annual Corpus Fund'!$G$2:$G$2000))</f>
        <v>0</v>
      </c>
      <c r="L5" s="36">
        <f>SUMPRODUCT(--(MONTH('Annual Corpus Fund'!$D$2:$D$2000)=MONTH(DATEVALUE($B5&amp;"1"))),--(YEAR('Annual Corpus Fund'!$D$2:$D$2000)=$A5),('Annual Corpus Fund'!$F$2:$F$2000))</f>
        <v>0</v>
      </c>
      <c r="M5" s="36">
        <f t="shared" si="0"/>
        <v>0</v>
      </c>
      <c r="N5" s="29"/>
      <c r="O5" s="29"/>
    </row>
    <row r="6" spans="1:15" hidden="1" x14ac:dyDescent="0.3">
      <c r="A6" s="77">
        <v>2018</v>
      </c>
      <c r="B6" s="9" t="s">
        <v>29</v>
      </c>
      <c r="C6" s="36">
        <f t="shared" ref="C6:C14" si="1">F5</f>
        <v>0</v>
      </c>
      <c r="D6" s="36">
        <f>SUMPRODUCT(--(MONTH('2018-CashLedger'!$D$2:$D$1998)=MONTH(DATEVALUE($B6&amp;"1"))),--(YEAR('2018-CashLedger'!$D$2:$D$1998)=$A6),('2018-CashLedger'!$G$2:$G$1998))</f>
        <v>0</v>
      </c>
      <c r="E6" s="36">
        <f>SUMPRODUCT(--(MONTH('2018-CashLedger'!$D$2:$D$1998)=MONTH(DATEVALUE($B6&amp;"1"))),--(YEAR('2018-CashLedger'!$D$2:$D$1998)=$A6),('2018-CashLedger'!$F$2:$F$1998))</f>
        <v>0</v>
      </c>
      <c r="F6" s="36">
        <f t="shared" ref="F6:F15" si="2">C6+D6-E6</f>
        <v>0</v>
      </c>
      <c r="G6" s="29"/>
      <c r="I6" s="9" t="s">
        <v>29</v>
      </c>
      <c r="J6" s="36">
        <f t="shared" ref="J6:J15" si="3">M5</f>
        <v>0</v>
      </c>
      <c r="K6" s="36">
        <f>SUMPRODUCT(--(MONTH('Annual Corpus Fund'!$D$2:$D$2000)=MONTH(DATEVALUE($B6&amp;"1"))),--(YEAR('Annual Corpus Fund'!$D$2:$D$2000)=$A6),('Annual Corpus Fund'!$G$2:$G$2000))</f>
        <v>0</v>
      </c>
      <c r="L6" s="36">
        <f>SUMPRODUCT(--(MONTH('Annual Corpus Fund'!$D$2:$D$2000)=MONTH(DATEVALUE($B6&amp;"1"))),--(YEAR('Annual Corpus Fund'!$D$2:$D$2000)=$A6),('Annual Corpus Fund'!$F$2:$F$2000))</f>
        <v>0</v>
      </c>
      <c r="M6" s="36">
        <f t="shared" si="0"/>
        <v>0</v>
      </c>
      <c r="N6" s="29"/>
      <c r="O6" s="29"/>
    </row>
    <row r="7" spans="1:15" hidden="1" x14ac:dyDescent="0.3">
      <c r="A7" s="77">
        <v>2018</v>
      </c>
      <c r="B7" s="9" t="s">
        <v>6</v>
      </c>
      <c r="C7" s="36">
        <f t="shared" si="1"/>
        <v>0</v>
      </c>
      <c r="D7" s="36">
        <f>SUMPRODUCT(--(MONTH('2018-CashLedger'!$D$2:$D$1998)=MONTH(DATEVALUE($B7&amp;"1"))),--(YEAR('2018-CashLedger'!$D$2:$D$1998)=$A7),('2018-CashLedger'!$G$2:$G$1998))</f>
        <v>0</v>
      </c>
      <c r="E7" s="36">
        <f>SUMPRODUCT(--(MONTH('2018-CashLedger'!$D$2:$D$1998)=MONTH(DATEVALUE($B7&amp;"1"))),--(YEAR('2018-CashLedger'!$D$2:$D$1998)=$A7),('2018-CashLedger'!$F$2:$F$1998))</f>
        <v>0</v>
      </c>
      <c r="F7" s="36">
        <f t="shared" si="2"/>
        <v>0</v>
      </c>
      <c r="G7" s="29"/>
      <c r="I7" s="9" t="s">
        <v>6</v>
      </c>
      <c r="J7" s="36">
        <f t="shared" si="3"/>
        <v>0</v>
      </c>
      <c r="K7" s="36">
        <f>SUMPRODUCT(--(MONTH('Annual Corpus Fund'!$D$2:$D$2000)=MONTH(DATEVALUE($B7&amp;"1"))),--(YEAR('Annual Corpus Fund'!$D$2:$D$2000)=$A7),('Annual Corpus Fund'!$G$2:$G$2000))</f>
        <v>0</v>
      </c>
      <c r="L7" s="36">
        <f>SUMPRODUCT(--(MONTH('Annual Corpus Fund'!$D$2:$D$2000)=MONTH(DATEVALUE($B7&amp;"1"))),--(YEAR('Annual Corpus Fund'!$D$2:$D$2000)=$A7),('Annual Corpus Fund'!$F$2:$F$2000))</f>
        <v>0</v>
      </c>
      <c r="M7" s="36">
        <f t="shared" si="0"/>
        <v>0</v>
      </c>
      <c r="N7" s="29"/>
      <c r="O7" s="37"/>
    </row>
    <row r="8" spans="1:15" hidden="1" x14ac:dyDescent="0.3">
      <c r="A8" s="77">
        <v>2018</v>
      </c>
      <c r="B8" s="9" t="s">
        <v>30</v>
      </c>
      <c r="C8" s="36">
        <f t="shared" si="1"/>
        <v>0</v>
      </c>
      <c r="D8" s="36">
        <f>SUMPRODUCT(--(MONTH('2018-CashLedger'!$D$2:$D$1998)=MONTH(DATEVALUE($B8&amp;"1"))),--(YEAR('2018-CashLedger'!$D$2:$D$1998)=$A8),('2018-CashLedger'!$G$2:$G$1998))</f>
        <v>0</v>
      </c>
      <c r="E8" s="36">
        <f>SUMPRODUCT(--(MONTH('2018-CashLedger'!$D$2:$D$1998)=MONTH(DATEVALUE($B8&amp;"1"))),--(YEAR('2018-CashLedger'!$D$2:$D$1998)=$A8),('2018-CashLedger'!$F$2:$F$1998))</f>
        <v>0</v>
      </c>
      <c r="F8" s="36">
        <f t="shared" si="2"/>
        <v>0</v>
      </c>
      <c r="G8" s="29"/>
      <c r="I8" s="9" t="s">
        <v>30</v>
      </c>
      <c r="J8" s="36">
        <f t="shared" si="3"/>
        <v>0</v>
      </c>
      <c r="K8" s="36">
        <f>SUMPRODUCT(--(MONTH('Annual Corpus Fund'!$D$2:$D$2000)=MONTH(DATEVALUE($B8&amp;"1"))),--(YEAR('Annual Corpus Fund'!$D$2:$D$2000)=$A8),('Annual Corpus Fund'!$G$2:$G$2000))</f>
        <v>0</v>
      </c>
      <c r="L8" s="36">
        <f>SUMPRODUCT(--(MONTH('Annual Corpus Fund'!$D$2:$D$2000)=MONTH(DATEVALUE($B8&amp;"1"))),--(YEAR('Annual Corpus Fund'!$D$2:$D$2000)=$A8),('Annual Corpus Fund'!$F$2:$F$2000))</f>
        <v>0</v>
      </c>
      <c r="M8" s="36">
        <f t="shared" si="0"/>
        <v>0</v>
      </c>
      <c r="N8" s="29"/>
      <c r="O8" s="29"/>
    </row>
    <row r="9" spans="1:15" hidden="1" x14ac:dyDescent="0.3">
      <c r="A9" s="77">
        <v>2018</v>
      </c>
      <c r="B9" s="9" t="s">
        <v>31</v>
      </c>
      <c r="C9" s="36">
        <f t="shared" si="1"/>
        <v>0</v>
      </c>
      <c r="D9" s="36">
        <f>SUMPRODUCT(--(MONTH('2018-CashLedger'!$D$2:$D$1998)=MONTH(DATEVALUE($B9&amp;"1"))),--(YEAR('2018-CashLedger'!$D$2:$D$1998)=$A9),('2018-CashLedger'!$G$2:$G$1998))</f>
        <v>0</v>
      </c>
      <c r="E9" s="36">
        <f>SUMPRODUCT(--(MONTH('2018-CashLedger'!$D$2:$D$1998)=MONTH(DATEVALUE($B9&amp;"1"))),--(YEAR('2018-CashLedger'!$D$2:$D$1998)=$A9),('2018-CashLedger'!$F$2:$F$1998))</f>
        <v>0</v>
      </c>
      <c r="F9" s="36">
        <f t="shared" si="2"/>
        <v>0</v>
      </c>
      <c r="G9" s="29"/>
      <c r="I9" s="9" t="s">
        <v>31</v>
      </c>
      <c r="J9" s="36">
        <f t="shared" si="3"/>
        <v>0</v>
      </c>
      <c r="K9" s="36">
        <f>SUMPRODUCT(--(MONTH('Annual Corpus Fund'!$D$2:$D$2000)=MONTH(DATEVALUE($B9&amp;"1"))),--(YEAR('Annual Corpus Fund'!$D$2:$D$2000)=$A9),('Annual Corpus Fund'!$G$2:$G$2000))</f>
        <v>0</v>
      </c>
      <c r="L9" s="36">
        <f>SUMPRODUCT(--(MONTH('Annual Corpus Fund'!$D$2:$D$2000)=MONTH(DATEVALUE($B9&amp;"1"))),--(YEAR('Annual Corpus Fund'!$D$2:$D$2000)=$A9),('Annual Corpus Fund'!$F$2:$F$2000))</f>
        <v>0</v>
      </c>
      <c r="M9" s="36">
        <f t="shared" si="0"/>
        <v>0</v>
      </c>
      <c r="N9" s="29"/>
      <c r="O9" s="29"/>
    </row>
    <row r="10" spans="1:15" hidden="1" x14ac:dyDescent="0.3">
      <c r="A10" s="77">
        <v>2018</v>
      </c>
      <c r="B10" s="9" t="s">
        <v>32</v>
      </c>
      <c r="C10" s="36">
        <f t="shared" si="1"/>
        <v>0</v>
      </c>
      <c r="D10" s="36">
        <f>SUMPRODUCT(--(MONTH('2018-CashLedger'!$D$2:$D$1998)=MONTH(DATEVALUE($B10&amp;"1"))),--(YEAR('2018-CashLedger'!$D$2:$D$1998)=$A10),('2018-CashLedger'!$G$2:$G$1998))</f>
        <v>0</v>
      </c>
      <c r="E10" s="36">
        <f>SUMPRODUCT(--(MONTH('2018-CashLedger'!$D$2:$D$1998)=MONTH(DATEVALUE($B10&amp;"1"))),--(YEAR('2018-CashLedger'!$D$2:$D$1998)=$A10),('2018-CashLedger'!$F$2:$F$1998))</f>
        <v>0</v>
      </c>
      <c r="F10" s="36">
        <f t="shared" si="2"/>
        <v>0</v>
      </c>
      <c r="G10" s="29"/>
      <c r="I10" s="9" t="s">
        <v>32</v>
      </c>
      <c r="J10" s="36">
        <f t="shared" si="3"/>
        <v>0</v>
      </c>
      <c r="K10" s="36">
        <f>SUMPRODUCT(--(MONTH('Annual Corpus Fund'!$D$2:$D$2000)=MONTH(DATEVALUE($B10&amp;"1"))),--(YEAR('Annual Corpus Fund'!$D$2:$D$2000)=$A10),('Annual Corpus Fund'!$G$2:$G$2000))</f>
        <v>0</v>
      </c>
      <c r="L10" s="36">
        <f>SUMPRODUCT(--(MONTH('Annual Corpus Fund'!$D$2:$D$2000)=MONTH(DATEVALUE($B10&amp;"1"))),--(YEAR('Annual Corpus Fund'!$D$2:$D$2000)=$A10),('Annual Corpus Fund'!$F$2:$F$2000))</f>
        <v>0</v>
      </c>
      <c r="M10" s="36">
        <f t="shared" si="0"/>
        <v>0</v>
      </c>
      <c r="N10" s="29"/>
      <c r="O10" s="37"/>
    </row>
    <row r="11" spans="1:15" hidden="1" x14ac:dyDescent="0.3">
      <c r="A11" s="77">
        <v>2018</v>
      </c>
      <c r="B11" s="9" t="s">
        <v>33</v>
      </c>
      <c r="C11" s="36">
        <f t="shared" si="1"/>
        <v>0</v>
      </c>
      <c r="D11" s="36">
        <f>SUMPRODUCT(--(MONTH('2018-CashLedger'!$D$2:$D$1998)=MONTH(DATEVALUE($B11&amp;"1"))),--(YEAR('2018-CashLedger'!$D$2:$D$1998)=$A11),('2018-CashLedger'!$G$2:$G$1998))</f>
        <v>0</v>
      </c>
      <c r="E11" s="36">
        <f>SUMPRODUCT(--(MONTH('2018-CashLedger'!$D$2:$D$1998)=MONTH(DATEVALUE($B11&amp;"1"))),--(YEAR('2018-CashLedger'!$D$2:$D$1998)=$A11),('2018-CashLedger'!$F$2:$F$1998))</f>
        <v>0</v>
      </c>
      <c r="F11" s="36">
        <f t="shared" si="2"/>
        <v>0</v>
      </c>
      <c r="G11" s="29"/>
      <c r="I11" s="9" t="s">
        <v>33</v>
      </c>
      <c r="J11" s="36">
        <f t="shared" si="3"/>
        <v>0</v>
      </c>
      <c r="K11" s="36">
        <f>SUMPRODUCT(--(MONTH('Annual Corpus Fund'!$D$2:$D$2000)=MONTH(DATEVALUE($B11&amp;"1"))),--(YEAR('Annual Corpus Fund'!$D$2:$D$2000)=$A11),('Annual Corpus Fund'!$G$2:$G$2000))</f>
        <v>0</v>
      </c>
      <c r="L11" s="36">
        <f>SUMPRODUCT(--(MONTH('Annual Corpus Fund'!$D$2:$D$2000)=MONTH(DATEVALUE($B11&amp;"1"))),--(YEAR('Annual Corpus Fund'!$D$2:$D$2000)=$A11),('Annual Corpus Fund'!$F$2:$F$2000))</f>
        <v>0</v>
      </c>
      <c r="M11" s="36">
        <f t="shared" si="0"/>
        <v>0</v>
      </c>
      <c r="N11" s="29"/>
      <c r="O11" s="29"/>
    </row>
    <row r="12" spans="1:15" hidden="1" x14ac:dyDescent="0.3">
      <c r="A12" s="77">
        <v>2018</v>
      </c>
      <c r="B12" s="9" t="s">
        <v>34</v>
      </c>
      <c r="C12" s="36">
        <f t="shared" si="1"/>
        <v>0</v>
      </c>
      <c r="D12" s="36">
        <f>SUMPRODUCT(--(MONTH('2018-CashLedger'!$D$2:$D$1998)=MONTH(DATEVALUE($B12&amp;"1"))),--(YEAR('2018-CashLedger'!$D$2:$D$1998)=$A12),('2018-CashLedger'!$G$2:$G$1998))</f>
        <v>0</v>
      </c>
      <c r="E12" s="36">
        <f>SUMPRODUCT(--(MONTH('2018-CashLedger'!$D$2:$D$1998)=MONTH(DATEVALUE($B12&amp;"1"))),--(YEAR('2018-CashLedger'!$D$2:$D$1998)=$A12),('2018-CashLedger'!$F$2:$F$1998))</f>
        <v>0</v>
      </c>
      <c r="F12" s="36">
        <f t="shared" si="2"/>
        <v>0</v>
      </c>
      <c r="G12" s="29"/>
      <c r="I12" s="9" t="s">
        <v>34</v>
      </c>
      <c r="J12" s="36">
        <f t="shared" si="3"/>
        <v>0</v>
      </c>
      <c r="K12" s="36">
        <v>0</v>
      </c>
      <c r="L12" s="36">
        <f>SUMPRODUCT(--(MONTH('Annual Corpus Fund'!$D$2:$D$2000)=MONTH(DATEVALUE($B12&amp;"1"))),--(YEAR('Annual Corpus Fund'!$D$2:$D$2000)=$A12),('Annual Corpus Fund'!$F$2:$F$2000))</f>
        <v>0</v>
      </c>
      <c r="M12" s="36">
        <f t="shared" si="0"/>
        <v>0</v>
      </c>
      <c r="N12" s="29"/>
      <c r="O12" s="29"/>
    </row>
    <row r="13" spans="1:15" hidden="1" x14ac:dyDescent="0.3">
      <c r="A13" s="77">
        <v>2018</v>
      </c>
      <c r="B13" s="9" t="s">
        <v>35</v>
      </c>
      <c r="C13" s="36">
        <f t="shared" si="1"/>
        <v>0</v>
      </c>
      <c r="D13" s="36">
        <f>SUMPRODUCT(--(MONTH('2018-CashLedger'!$D$2:$D$1998)=MONTH(DATEVALUE($B13&amp;"1"))),--(YEAR('2018-CashLedger'!$D$2:$D$1998)=$A13),('2018-CashLedger'!$G$2:$G$1998))</f>
        <v>0</v>
      </c>
      <c r="E13" s="36">
        <f>SUMPRODUCT(--(MONTH('2018-CashLedger'!$D$2:$D$1998)=MONTH(DATEVALUE($B13&amp;"1"))),--(YEAR('2018-CashLedger'!$D$2:$D$1998)=$A13),('2018-CashLedger'!$F$2:$F$1998))</f>
        <v>0</v>
      </c>
      <c r="F13" s="36">
        <f t="shared" si="2"/>
        <v>0</v>
      </c>
      <c r="G13" s="29"/>
      <c r="I13" s="9" t="s">
        <v>35</v>
      </c>
      <c r="J13" s="36">
        <f t="shared" si="3"/>
        <v>0</v>
      </c>
      <c r="K13" s="36">
        <f>SUMPRODUCT(--(MONTH('Annual Corpus Fund'!$D$2:$D$2000)=MONTH(DATEVALUE($B13&amp;"1"))),--(YEAR('Annual Corpus Fund'!$D$2:$D$2000)=$A13),('Annual Corpus Fund'!$G$2:$G$2000))</f>
        <v>0</v>
      </c>
      <c r="L13" s="36">
        <f>SUMPRODUCT(--(MONTH('Annual Corpus Fund'!$D$2:$D$2000)=MONTH(DATEVALUE($B13&amp;"1"))),--(YEAR('Annual Corpus Fund'!$D$2:$D$2000)=$A13),('Annual Corpus Fund'!$F$2:$F$2000))</f>
        <v>0</v>
      </c>
      <c r="M13" s="36">
        <f t="shared" si="0"/>
        <v>0</v>
      </c>
      <c r="N13" s="29"/>
      <c r="O13" s="29"/>
    </row>
    <row r="14" spans="1:15" hidden="1" x14ac:dyDescent="0.3">
      <c r="A14" s="77">
        <v>2018</v>
      </c>
      <c r="B14" s="9" t="s">
        <v>36</v>
      </c>
      <c r="C14" s="36">
        <f t="shared" si="1"/>
        <v>0</v>
      </c>
      <c r="D14" s="36">
        <f>SUMPRODUCT(--(MONTH('2018-CashLedger'!$D$2:$D$1998)=MONTH(DATEVALUE($B14&amp;"1"))),--(YEAR('2018-CashLedger'!$D$2:$D$1998)=$A14),('2018-CashLedger'!$G$2:$G$1998))</f>
        <v>0</v>
      </c>
      <c r="E14" s="36">
        <f>SUMPRODUCT(--(MONTH('2018-CashLedger'!$D$2:$D$1998)=MONTH(DATEVALUE($B14&amp;"1"))),--(YEAR('2018-CashLedger'!$D$2:$D$1998)=$A14),('2018-CashLedger'!$F$2:$F$1998))</f>
        <v>0</v>
      </c>
      <c r="F14" s="36">
        <f t="shared" si="2"/>
        <v>0</v>
      </c>
      <c r="G14" s="29"/>
      <c r="I14" s="9" t="s">
        <v>36</v>
      </c>
      <c r="J14" s="36">
        <f t="shared" si="3"/>
        <v>0</v>
      </c>
      <c r="K14" s="36">
        <f>SUMPRODUCT(--(MONTH('Annual Corpus Fund'!$D$2:$D$2000)=MONTH(DATEVALUE($B14&amp;"1"))),--(YEAR('Annual Corpus Fund'!$D$2:$D$2000)=$A14),('Annual Corpus Fund'!$G$2:$G$2000))</f>
        <v>0</v>
      </c>
      <c r="L14" s="36">
        <f>SUMPRODUCT(--(MONTH('Annual Corpus Fund'!$D$2:$D$2000)=MONTH(DATEVALUE($B14&amp;"1"))),--(YEAR('Annual Corpus Fund'!$D$2:$D$2000)=$A14),('Annual Corpus Fund'!$F$2:$F$2000))</f>
        <v>0</v>
      </c>
      <c r="M14" s="36">
        <f t="shared" si="0"/>
        <v>0</v>
      </c>
      <c r="N14" s="29"/>
      <c r="O14" s="29"/>
    </row>
    <row r="15" spans="1:15" hidden="1" x14ac:dyDescent="0.3">
      <c r="A15" s="77">
        <v>2018</v>
      </c>
      <c r="B15" s="9" t="s">
        <v>37</v>
      </c>
      <c r="C15" s="36">
        <v>-17619</v>
      </c>
      <c r="D15" s="36">
        <f>SUMPRODUCT(--(MONTH('2018-CashLedger'!$D$2:$D$1998)=MONTH(DATEVALUE($B15&amp;"1"))),--(YEAR('2018-CashLedger'!$D$2:$D$1998)=$A15),('2018-CashLedger'!$G$2:$G$1998))</f>
        <v>11200</v>
      </c>
      <c r="E15" s="36">
        <f>SUMPRODUCT(--(MONTH('2018-CashLedger'!$D$2:$D$1998)=MONTH(DATEVALUE($B15&amp;"1"))),--(YEAR('2018-CashLedger'!$D$2:$D$1998)=$A15),('2018-CashLedger'!$F$2:$F$1998))</f>
        <v>0</v>
      </c>
      <c r="F15" s="36">
        <f t="shared" si="2"/>
        <v>-6419</v>
      </c>
      <c r="G15" s="29"/>
      <c r="I15" s="9" t="s">
        <v>37</v>
      </c>
      <c r="J15" s="36">
        <f t="shared" si="3"/>
        <v>0</v>
      </c>
      <c r="K15" s="36">
        <f>SUMPRODUCT(--(MONTH('Annual Corpus Fund'!$D$2:$D$2000)=MONTH(DATEVALUE($B15&amp;"1"))),--(YEAR('Annual Corpus Fund'!$D$2:$D$2000)=$A15),('Annual Corpus Fund'!$G$2:$G$2000))</f>
        <v>0</v>
      </c>
      <c r="L15" s="36">
        <f>SUMPRODUCT(--(MONTH('Annual Corpus Fund'!$D$2:$D$2000)=MONTH(DATEVALUE($B15&amp;"1"))),--(YEAR('Annual Corpus Fund'!$D$2:$D$2000)=$A15),('Annual Corpus Fund'!$F$2:$F$2000))</f>
        <v>0</v>
      </c>
      <c r="M15" s="36">
        <f t="shared" si="0"/>
        <v>0</v>
      </c>
      <c r="N15" s="29"/>
      <c r="O15" s="29"/>
    </row>
    <row r="16" spans="1:15" ht="41.4" hidden="1" customHeight="1" x14ac:dyDescent="0.3">
      <c r="A16" s="75"/>
      <c r="B16" s="75" t="s">
        <v>266</v>
      </c>
      <c r="C16" s="74">
        <f>SUM(C4:C15)/COUNT(C4:C15)</f>
        <v>-1468.25</v>
      </c>
      <c r="D16" s="74">
        <f>SUM(D4:D15)/COUNT(D4:D15)</f>
        <v>933.33333333333337</v>
      </c>
      <c r="E16" s="74">
        <f>SUM(E4:E15)/COUNT(E4:E15)</f>
        <v>0</v>
      </c>
      <c r="F16" s="74">
        <f>SUM(F4:F15)/COUNT(F4:F15)</f>
        <v>-534.91666666666663</v>
      </c>
      <c r="G16" s="73"/>
      <c r="I16" s="75" t="s">
        <v>266</v>
      </c>
      <c r="J16" s="74">
        <f>SUM(J4:J15)/COUNT(J4:J15)</f>
        <v>0</v>
      </c>
      <c r="K16" s="74">
        <f>SUM(K4:K15)/COUNT(K4:K15)</f>
        <v>0</v>
      </c>
      <c r="L16" s="74">
        <f>SUM(L4:L15)/COUNT(L4:L15)</f>
        <v>0</v>
      </c>
      <c r="M16" s="74">
        <f>SUM(M4:M15)/COUNT(M4:M15)</f>
        <v>0</v>
      </c>
      <c r="N16" s="73"/>
    </row>
    <row r="18" spans="1:15" x14ac:dyDescent="0.3">
      <c r="A18" s="141" t="s">
        <v>39</v>
      </c>
      <c r="B18" s="141"/>
      <c r="C18" s="141"/>
      <c r="D18" s="141"/>
      <c r="E18" s="141"/>
      <c r="F18" s="141"/>
      <c r="G18" s="141"/>
      <c r="I18" s="141" t="s">
        <v>289</v>
      </c>
      <c r="J18" s="141"/>
      <c r="K18" s="141"/>
      <c r="L18" s="141"/>
      <c r="M18" s="141"/>
      <c r="N18" s="141"/>
      <c r="O18" s="141"/>
    </row>
    <row r="19" spans="1:15" ht="38.4" x14ac:dyDescent="0.3">
      <c r="A19" s="8" t="s">
        <v>268</v>
      </c>
      <c r="B19" s="8" t="s">
        <v>27</v>
      </c>
      <c r="C19" s="28" t="s">
        <v>145</v>
      </c>
      <c r="D19" s="8" t="s">
        <v>25</v>
      </c>
      <c r="E19" s="8" t="s">
        <v>38</v>
      </c>
      <c r="F19" s="8" t="s">
        <v>26</v>
      </c>
      <c r="G19" s="8" t="s">
        <v>23</v>
      </c>
      <c r="I19" s="8" t="s">
        <v>27</v>
      </c>
      <c r="J19" s="28" t="s">
        <v>145</v>
      </c>
      <c r="K19" s="8" t="s">
        <v>25</v>
      </c>
      <c r="L19" s="8" t="s">
        <v>38</v>
      </c>
      <c r="M19" s="8" t="s">
        <v>26</v>
      </c>
      <c r="N19" s="8" t="s">
        <v>227</v>
      </c>
      <c r="O19" s="8" t="s">
        <v>274</v>
      </c>
    </row>
    <row r="20" spans="1:15" x14ac:dyDescent="0.3">
      <c r="A20" s="76">
        <v>2019</v>
      </c>
      <c r="B20" s="9" t="s">
        <v>7</v>
      </c>
      <c r="C20" s="36">
        <v>30812</v>
      </c>
      <c r="D20" s="36">
        <f>SUMPRODUCT(--(MONTH('2019-CashLedger'!$D$2:$D$1998)=MONTH(DATEVALUE($B20&amp;"1"))),--(YEAR('2019-CashLedger'!$D$2:$D$1998)=$A20),('2019-CashLedger'!$G$2:$G$1998))</f>
        <v>57100</v>
      </c>
      <c r="E20" s="36">
        <f>SUMPRODUCT(--(MONTH('2019-CashLedger'!$D$2:$D$1998)=MONTH(DATEVALUE($B20&amp;"1"))),--(YEAR('2019-CashLedger'!$D$2:$D$1998)=$A20),('2019-CashLedger'!$F$2:$F$1998))</f>
        <v>82761</v>
      </c>
      <c r="F20" s="36">
        <f t="shared" ref="F20:F27" si="4">C20+D20-E20</f>
        <v>5151</v>
      </c>
      <c r="G20" s="29"/>
      <c r="H20" s="88" t="str">
        <f>F20+M20-20000&amp;"(N) + " &amp; 20000 &amp; "(H)"</f>
        <v>85151(N) + 20000(H)</v>
      </c>
      <c r="I20" s="9" t="s">
        <v>7</v>
      </c>
      <c r="J20" s="36">
        <v>0</v>
      </c>
      <c r="K20" s="36">
        <f>SUMPRODUCT(--(MONTH('Annual Corpus Fund'!$D$2:$D$2000)=MONTH(DATEVALUE($B20&amp;"1"))),--(YEAR('Annual Corpus Fund'!$D$2:$D$2000)=$A20),('Annual Corpus Fund'!$G$2:$G$2000))</f>
        <v>100000</v>
      </c>
      <c r="L20" s="36">
        <f>SUMPRODUCT(--(MONTH('Annual Corpus Fund'!$D$2:$D$2000)=MONTH(DATEVALUE($B20&amp;"1"))),--(YEAR('Annual Corpus Fund'!$D$2:$D$2000)=$A20),('Annual Corpus Fund'!$F$2:$F$2000))</f>
        <v>0</v>
      </c>
      <c r="M20" s="36">
        <f>J20+K20-L20</f>
        <v>100000</v>
      </c>
      <c r="N20" s="29" t="s">
        <v>226</v>
      </c>
      <c r="O20" s="29"/>
    </row>
    <row r="21" spans="1:15" x14ac:dyDescent="0.3">
      <c r="A21" s="76">
        <v>2019</v>
      </c>
      <c r="B21" s="9" t="s">
        <v>28</v>
      </c>
      <c r="C21" s="36">
        <f>F20</f>
        <v>5151</v>
      </c>
      <c r="D21" s="36">
        <f>SUMPRODUCT(--(MONTH('2019-CashLedger'!$D$2:$D$1998)=MONTH(DATEVALUE($B21&amp;"1"))),--(YEAR('2019-CashLedger'!$D$2:$D$1998)=$A21),('2019-CashLedger'!$G$2:$G$1998))</f>
        <v>46200</v>
      </c>
      <c r="E21" s="36">
        <f>SUMPRODUCT(--(MONTH('2019-CashLedger'!$D$2:$D$1998)=MONTH(DATEVALUE($B21&amp;"1"))),--(YEAR('2019-CashLedger'!$D$2:$D$1998)=$A21),('2019-CashLedger'!$F$2:$F$1998))</f>
        <v>46544</v>
      </c>
      <c r="F21" s="36">
        <f t="shared" si="4"/>
        <v>4807</v>
      </c>
      <c r="G21" s="36"/>
      <c r="H21" s="88" t="str">
        <f t="shared" ref="H21:H25" si="5">F21+M21-20000&amp;"(N) + " &amp; 20000 &amp; "(H)"</f>
        <v>84807(N) + 20000(H)</v>
      </c>
      <c r="I21" s="9" t="s">
        <v>28</v>
      </c>
      <c r="J21" s="36">
        <f>M20</f>
        <v>100000</v>
      </c>
      <c r="K21" s="36">
        <f>SUMPRODUCT(--(MONTH('Annual Corpus Fund'!$D$2:$D$2000)=MONTH(DATEVALUE($B21&amp;"1"))),--(YEAR('Annual Corpus Fund'!$D$2:$D$2000)=$A21),('Annual Corpus Fund'!$G$2:$G$2000))</f>
        <v>0</v>
      </c>
      <c r="L21" s="36">
        <f>SUMPRODUCT(--(MONTH('Annual Corpus Fund'!$D$2:$D$2000)=MONTH(DATEVALUE($B21&amp;"1"))),--(YEAR('Annual Corpus Fund'!$D$2:$D$2000)=$A21),('Annual Corpus Fund'!$F$2:$F$2000))</f>
        <v>0</v>
      </c>
      <c r="M21" s="36">
        <f>J21+K21-L21</f>
        <v>100000</v>
      </c>
      <c r="N21" s="29" t="s">
        <v>226</v>
      </c>
      <c r="O21" s="29"/>
    </row>
    <row r="22" spans="1:15" x14ac:dyDescent="0.3">
      <c r="A22" s="76">
        <v>2019</v>
      </c>
      <c r="B22" s="9" t="s">
        <v>29</v>
      </c>
      <c r="C22" s="36">
        <f t="shared" ref="C22:C28" si="6">F21</f>
        <v>4807</v>
      </c>
      <c r="D22" s="36">
        <f>SUMPRODUCT(--(MONTH('2019-CashLedger'!$D$2:$D$1998)=MONTH(DATEVALUE($B22&amp;"1"))),--(YEAR('2019-CashLedger'!$D$2:$D$1998)=$A22),('2019-CashLedger'!$G$2:$G$1998))</f>
        <v>57400</v>
      </c>
      <c r="E22" s="36">
        <f>SUMPRODUCT(--(MONTH('2019-CashLedger'!$D$2:$D$1998)=MONTH(DATEVALUE($B22&amp;"1"))),--(YEAR('2019-CashLedger'!$D$2:$D$1998)=$A22),('2019-CashLedger'!$F$2:$F$1998))</f>
        <v>61677</v>
      </c>
      <c r="F22" s="36">
        <f t="shared" si="4"/>
        <v>530</v>
      </c>
      <c r="G22" s="29"/>
      <c r="H22" s="88" t="str">
        <f t="shared" si="5"/>
        <v>80530(N) + 20000(H)</v>
      </c>
      <c r="I22" s="9" t="s">
        <v>29</v>
      </c>
      <c r="J22" s="36">
        <f t="shared" ref="J22:J31" si="7">M21</f>
        <v>100000</v>
      </c>
      <c r="K22" s="36">
        <f>SUMPRODUCT(--(MONTH('Annual Corpus Fund'!$D$2:$D$2000)=MONTH(DATEVALUE($B22&amp;"1"))),--(YEAR('Annual Corpus Fund'!$D$2:$D$2000)=$A22),('Annual Corpus Fund'!$G$2:$G$2000))</f>
        <v>0</v>
      </c>
      <c r="L22" s="36">
        <f>SUMPRODUCT(--(MONTH('Annual Corpus Fund'!$D$2:$D$2000)=MONTH(DATEVALUE($B22&amp;"1"))),--(YEAR('Annual Corpus Fund'!$D$2:$D$2000)=$A22),('Annual Corpus Fund'!$F$2:$F$2000))</f>
        <v>0</v>
      </c>
      <c r="M22" s="36">
        <f t="shared" ref="M22:M31" si="8">J22+K22-L22</f>
        <v>100000</v>
      </c>
      <c r="N22" s="29" t="s">
        <v>226</v>
      </c>
      <c r="O22" s="29"/>
    </row>
    <row r="23" spans="1:15" x14ac:dyDescent="0.3">
      <c r="A23" s="76">
        <v>2019</v>
      </c>
      <c r="B23" s="9" t="s">
        <v>6</v>
      </c>
      <c r="C23" s="36">
        <f t="shared" si="6"/>
        <v>530</v>
      </c>
      <c r="D23" s="36">
        <f>SUMPRODUCT(--(MONTH('2019-CashLedger'!$D$2:$D$1998)=MONTH(DATEVALUE($B23&amp;"1"))),--(YEAR('2019-CashLedger'!$D$2:$D$1998)=$A23),('2019-CashLedger'!$G$2:$G$1998))</f>
        <v>57800</v>
      </c>
      <c r="E23" s="36">
        <f>SUMPRODUCT(--(MONTH('2019-CashLedger'!$D$2:$D$1998)=MONTH(DATEVALUE($B23&amp;"1"))),--(YEAR('2019-CashLedger'!$D$2:$D$1998)=$A23),('2019-CashLedger'!$F$2:$F$1998))</f>
        <v>52571</v>
      </c>
      <c r="F23" s="36">
        <f t="shared" si="4"/>
        <v>5759</v>
      </c>
      <c r="G23" s="36"/>
      <c r="H23" s="88" t="str">
        <f t="shared" si="5"/>
        <v>65759(N) + 20000(H)</v>
      </c>
      <c r="I23" s="9" t="s">
        <v>6</v>
      </c>
      <c r="J23" s="36">
        <f t="shared" si="7"/>
        <v>100000</v>
      </c>
      <c r="K23" s="36">
        <f>SUMPRODUCT(--(MONTH('Annual Corpus Fund'!$D$2:$D$2000)=MONTH(DATEVALUE($B23&amp;"1"))),--(YEAR('Annual Corpus Fund'!$D$2:$D$2000)=$A23),('Annual Corpus Fund'!$G$2:$G$2000))</f>
        <v>0</v>
      </c>
      <c r="L23" s="36">
        <f>SUMPRODUCT(--(MONTH('Annual Corpus Fund'!$D$2:$D$2000)=MONTH(DATEVALUE($B23&amp;"1"))),--(YEAR('Annual Corpus Fund'!$D$2:$D$2000)=$A23),('Annual Corpus Fund'!$F$2:$F$2000))</f>
        <v>20000</v>
      </c>
      <c r="M23" s="36">
        <f t="shared" si="8"/>
        <v>80000</v>
      </c>
      <c r="N23" s="29" t="s">
        <v>273</v>
      </c>
      <c r="O23" s="37" t="s">
        <v>297</v>
      </c>
    </row>
    <row r="24" spans="1:15" x14ac:dyDescent="0.3">
      <c r="A24" s="76">
        <v>2019</v>
      </c>
      <c r="B24" s="9" t="s">
        <v>30</v>
      </c>
      <c r="C24" s="36">
        <f t="shared" si="6"/>
        <v>5759</v>
      </c>
      <c r="D24" s="36">
        <f>SUMPRODUCT(--(MONTH('2019-CashLedger'!$D$2:$D$1998)=MONTH(DATEVALUE($B24&amp;"1"))),--(YEAR('2019-CashLedger'!$D$2:$D$1998)=$A24),('2019-CashLedger'!$G$2:$G$1998))</f>
        <v>70000</v>
      </c>
      <c r="E24" s="36">
        <f>SUMPRODUCT(--(MONTH('2019-CashLedger'!$D$2:$D$1998)=MONTH(DATEVALUE($B24&amp;"1"))),--(YEAR('2019-CashLedger'!$D$2:$D$1998)=$A24),('2019-CashLedger'!$F$2:$F$1998))</f>
        <v>52055</v>
      </c>
      <c r="F24" s="36">
        <f t="shared" si="4"/>
        <v>23704</v>
      </c>
      <c r="G24" s="36"/>
      <c r="H24" s="88" t="str">
        <f t="shared" si="5"/>
        <v>83704(N) + 20000(H)</v>
      </c>
      <c r="I24" s="9" t="s">
        <v>30</v>
      </c>
      <c r="J24" s="36">
        <f t="shared" si="7"/>
        <v>80000</v>
      </c>
      <c r="K24" s="36">
        <f>SUMPRODUCT(--(MONTH('Annual Corpus Fund'!$D$2:$D$2000)=MONTH(DATEVALUE($B24&amp;"1"))),--(YEAR('Annual Corpus Fund'!$D$2:$D$2000)=$A24),('Annual Corpus Fund'!$G$2:$G$2000))</f>
        <v>0</v>
      </c>
      <c r="L24" s="36">
        <f>SUMPRODUCT(--(MONTH('Annual Corpus Fund'!$D$2:$D$2000)=MONTH(DATEVALUE($B24&amp;"1"))),--(YEAR('Annual Corpus Fund'!$D$2:$D$2000)=$A24),('Annual Corpus Fund'!$F$2:$F$2000))</f>
        <v>0</v>
      </c>
      <c r="M24" s="36">
        <f t="shared" si="8"/>
        <v>80000</v>
      </c>
      <c r="N24" s="29" t="s">
        <v>273</v>
      </c>
      <c r="O24" s="29"/>
    </row>
    <row r="25" spans="1:15" x14ac:dyDescent="0.3">
      <c r="A25" s="76">
        <v>2019</v>
      </c>
      <c r="B25" s="9" t="s">
        <v>31</v>
      </c>
      <c r="C25" s="36">
        <f t="shared" si="6"/>
        <v>23704</v>
      </c>
      <c r="D25" s="36">
        <f>SUMPRODUCT(--(MONTH('2019-CashLedger'!$D$2:$D$1998)=MONTH(DATEVALUE($B25&amp;"1"))),--(YEAR('2019-CashLedger'!$D$2:$D$1998)=$A25),('2019-CashLedger'!$G$2:$G$1998))</f>
        <v>56200</v>
      </c>
      <c r="E25" s="36">
        <f>SUMPRODUCT(--(MONTH('2019-CashLedger'!$D$2:$D$1998)=MONTH(DATEVALUE($B25&amp;"1"))),--(YEAR('2019-CashLedger'!$D$2:$D$1998)=$A25),('2019-CashLedger'!$F$2:$F$1998))</f>
        <v>63404</v>
      </c>
      <c r="F25" s="36">
        <f t="shared" si="4"/>
        <v>16500</v>
      </c>
      <c r="G25" s="29"/>
      <c r="H25" s="88" t="str">
        <f t="shared" si="5"/>
        <v>76500(N) + 20000(H)</v>
      </c>
      <c r="I25" s="9" t="s">
        <v>31</v>
      </c>
      <c r="J25" s="36">
        <f t="shared" si="7"/>
        <v>80000</v>
      </c>
      <c r="K25" s="36">
        <f>SUMPRODUCT(--(MONTH('Annual Corpus Fund'!$D$2:$D$2000)=MONTH(DATEVALUE($B25&amp;"1"))),--(YEAR('Annual Corpus Fund'!$D$2:$D$2000)=$A25),('Annual Corpus Fund'!$G$2:$G$2000))</f>
        <v>0</v>
      </c>
      <c r="L25" s="36">
        <f>SUMPRODUCT(--(MONTH('Annual Corpus Fund'!$D$2:$D$2000)=MONTH(DATEVALUE($B25&amp;"1"))),--(YEAR('Annual Corpus Fund'!$D$2:$D$2000)=$A25),('Annual Corpus Fund'!$F$2:$F$2000))</f>
        <v>0</v>
      </c>
      <c r="M25" s="36">
        <f t="shared" si="8"/>
        <v>80000</v>
      </c>
      <c r="N25" s="29" t="s">
        <v>273</v>
      </c>
      <c r="O25" s="29"/>
    </row>
    <row r="26" spans="1:15" x14ac:dyDescent="0.3">
      <c r="A26" s="76">
        <v>2019</v>
      </c>
      <c r="B26" s="9" t="s">
        <v>32</v>
      </c>
      <c r="C26" s="36">
        <f t="shared" si="6"/>
        <v>16500</v>
      </c>
      <c r="D26" s="36">
        <f>SUMPRODUCT(--(MONTH('2019-CashLedger'!$D$2:$D$1998)=MONTH(DATEVALUE($B26&amp;"1"))),--(YEAR('2019-CashLedger'!$D$2:$D$1998)=$A26),('2019-CashLedger'!$G$2:$G$1998))</f>
        <v>83200</v>
      </c>
      <c r="E26" s="36">
        <f>SUMPRODUCT(--(MONTH('2019-CashLedger'!$D$2:$D$1998)=MONTH(DATEVALUE($B26&amp;"1"))),--(YEAR('2019-CashLedger'!$D$2:$D$1998)=$A26),('2019-CashLedger'!$F$2:$F$1998))</f>
        <v>74763</v>
      </c>
      <c r="F26" s="36">
        <f t="shared" si="4"/>
        <v>24937</v>
      </c>
      <c r="G26" s="29"/>
      <c r="H26" s="88" t="str">
        <f>F26+M26-5000&amp;"(N) + " &amp; 5000 &amp; "(H)"</f>
        <v>69937(N) + 5000(H)</v>
      </c>
      <c r="I26" s="9" t="s">
        <v>32</v>
      </c>
      <c r="J26" s="36">
        <f t="shared" si="7"/>
        <v>80000</v>
      </c>
      <c r="K26" s="36">
        <f>SUMPRODUCT(--(MONTH('Annual Corpus Fund'!$D$2:$D$2000)=MONTH(DATEVALUE($B26&amp;"1"))),--(YEAR('Annual Corpus Fund'!$D$2:$D$2000)=$A26),('Annual Corpus Fund'!$G$2:$G$2000))</f>
        <v>0</v>
      </c>
      <c r="L26" s="36">
        <f>SUMPRODUCT(--(MONTH('Annual Corpus Fund'!$D$2:$D$2000)=MONTH(DATEVALUE($B26&amp;"1"))),--(YEAR('Annual Corpus Fund'!$D$2:$D$2000)=$A26),('Annual Corpus Fund'!$F$2:$F$2000))</f>
        <v>30000</v>
      </c>
      <c r="M26" s="36">
        <f t="shared" si="8"/>
        <v>50000</v>
      </c>
      <c r="N26" s="29" t="s">
        <v>228</v>
      </c>
      <c r="O26" s="37" t="s">
        <v>297</v>
      </c>
    </row>
    <row r="27" spans="1:15" x14ac:dyDescent="0.3">
      <c r="A27" s="76">
        <v>2019</v>
      </c>
      <c r="B27" s="9" t="s">
        <v>33</v>
      </c>
      <c r="C27" s="36">
        <f t="shared" si="6"/>
        <v>24937</v>
      </c>
      <c r="D27" s="36">
        <f>SUMPRODUCT(--(MONTH('2019-CashLedger'!$D$2:$D$1998)=MONTH(DATEVALUE($B27&amp;"1"))),--(YEAR('2019-CashLedger'!$D$2:$D$1998)=$A27),('2019-CashLedger'!$G$2:$G$1998))</f>
        <v>61600</v>
      </c>
      <c r="E27" s="36">
        <f>SUMPRODUCT(--(MONTH('2019-CashLedger'!$D$2:$D$1998)=MONTH(DATEVALUE($B27&amp;"1"))),--(YEAR('2019-CashLedger'!$D$2:$D$1998)=$A27),('2019-CashLedger'!$F$2:$F$1998))</f>
        <v>64753</v>
      </c>
      <c r="F27" s="36">
        <f t="shared" si="4"/>
        <v>21784</v>
      </c>
      <c r="G27" s="29"/>
      <c r="H27" s="88" t="str">
        <f t="shared" ref="H27:H31" si="9">F27+M27-5000&amp;"(N) + " &amp; 5000 &amp; "(H)"</f>
        <v>66784(N) + 5000(H)</v>
      </c>
      <c r="I27" s="9" t="s">
        <v>33</v>
      </c>
      <c r="J27" s="36">
        <f t="shared" si="7"/>
        <v>50000</v>
      </c>
      <c r="K27" s="36">
        <f>SUMPRODUCT(--(MONTH('Annual Corpus Fund'!$D$2:$D$2000)=MONTH(DATEVALUE($B27&amp;"1"))),--(YEAR('Annual Corpus Fund'!$D$2:$D$2000)=$A27),('Annual Corpus Fund'!$G$2:$G$2000))</f>
        <v>0</v>
      </c>
      <c r="L27" s="36">
        <f>SUMPRODUCT(--(MONTH('Annual Corpus Fund'!$D$2:$D$2000)=MONTH(DATEVALUE($B27&amp;"1"))),--(YEAR('Annual Corpus Fund'!$D$2:$D$2000)=$A27),('Annual Corpus Fund'!$F$2:$F$2000))</f>
        <v>0</v>
      </c>
      <c r="M27" s="36">
        <f t="shared" si="8"/>
        <v>50000</v>
      </c>
      <c r="N27" s="29" t="s">
        <v>228</v>
      </c>
      <c r="O27" s="29"/>
    </row>
    <row r="28" spans="1:15" x14ac:dyDescent="0.3">
      <c r="A28" s="76">
        <v>2019</v>
      </c>
      <c r="B28" s="9" t="s">
        <v>34</v>
      </c>
      <c r="C28" s="36">
        <f t="shared" si="6"/>
        <v>21784</v>
      </c>
      <c r="D28" s="36">
        <f>SUMPRODUCT(--(MONTH('2019-CashLedger'!$D$2:$D$1998)=MONTH(DATEVALUE($B28&amp;"1"))),--(YEAR('2019-CashLedger'!$D$2:$D$1998)=$A28),('2019-CashLedger'!$G$2:$G$1998))</f>
        <v>56000</v>
      </c>
      <c r="E28" s="36">
        <f>SUMPRODUCT(--(MONTH('2019-CashLedger'!$D$2:$D$1998)=MONTH(DATEVALUE($B28&amp;"1"))),--(YEAR('2019-CashLedger'!$D$2:$D$1998)=$A28),('2019-CashLedger'!$F$2:$F$1998))</f>
        <v>64092</v>
      </c>
      <c r="F28" s="36">
        <f>C28+D28-E28</f>
        <v>13692</v>
      </c>
      <c r="G28" s="36"/>
      <c r="H28" s="88" t="str">
        <f t="shared" si="9"/>
        <v>61292(N) + 5000(H)</v>
      </c>
      <c r="I28" s="9" t="s">
        <v>34</v>
      </c>
      <c r="J28" s="36">
        <f t="shared" si="7"/>
        <v>50000</v>
      </c>
      <c r="K28" s="36">
        <v>2600</v>
      </c>
      <c r="L28" s="36">
        <f>SUMPRODUCT(--(MONTH('Annual Corpus Fund'!$D$2:$D$2000)=MONTH(DATEVALUE($B28&amp;"1"))),--(YEAR('Annual Corpus Fund'!$D$2:$D$2000)=$A28),('Annual Corpus Fund'!$F$2:$F$2000))</f>
        <v>0</v>
      </c>
      <c r="M28" s="36">
        <f t="shared" si="8"/>
        <v>52600</v>
      </c>
      <c r="N28" s="29" t="s">
        <v>278</v>
      </c>
      <c r="O28" s="29" t="s">
        <v>298</v>
      </c>
    </row>
    <row r="29" spans="1:15" x14ac:dyDescent="0.3">
      <c r="A29" s="76">
        <v>2019</v>
      </c>
      <c r="B29" s="9" t="s">
        <v>35</v>
      </c>
      <c r="C29" s="36">
        <f>F28</f>
        <v>13692</v>
      </c>
      <c r="D29" s="36">
        <f>SUMPRODUCT(--(MONTH('2019-CashLedger'!$D$2:$D$1998)=MONTH(DATEVALUE($B29&amp;"1"))),--(YEAR('2019-CashLedger'!$D$2:$D$1998)=$A29),('2019-CashLedger'!$G$2:$G$1998))</f>
        <v>47600</v>
      </c>
      <c r="E29" s="36">
        <f>SUMPRODUCT(--(MONTH('2019-CashLedger'!$D$2:$D$1998)=MONTH(DATEVALUE($B29&amp;"1"))),--(YEAR('2019-CashLedger'!$D$2:$D$1998)=$A29),('2019-CashLedger'!$F$2:$F$1998))</f>
        <v>51291</v>
      </c>
      <c r="F29" s="36">
        <f>C29+D29-E29</f>
        <v>10001</v>
      </c>
      <c r="G29" s="29"/>
      <c r="H29" s="88" t="str">
        <f t="shared" si="9"/>
        <v>57601(N) + 5000(H)</v>
      </c>
      <c r="I29" s="9" t="s">
        <v>35</v>
      </c>
      <c r="J29" s="36">
        <f t="shared" si="7"/>
        <v>52600</v>
      </c>
      <c r="K29" s="36">
        <f>SUMPRODUCT(--(MONTH('Annual Corpus Fund'!$D$2:$D$2000)=MONTH(DATEVALUE($B29&amp;"1"))),--(YEAR('Annual Corpus Fund'!$D$2:$D$2000)=$A29),('Annual Corpus Fund'!$G$2:$G$2000))</f>
        <v>0</v>
      </c>
      <c r="L29" s="36">
        <f>SUMPRODUCT(--(MONTH('Annual Corpus Fund'!$D$2:$D$2000)=MONTH(DATEVALUE($B29&amp;"1"))),--(YEAR('Annual Corpus Fund'!$D$2:$D$2000)=$A29),('Annual Corpus Fund'!$F$2:$F$2000))</f>
        <v>0</v>
      </c>
      <c r="M29" s="36">
        <f t="shared" si="8"/>
        <v>52600</v>
      </c>
      <c r="N29" s="29" t="s">
        <v>278</v>
      </c>
      <c r="O29" s="29"/>
    </row>
    <row r="30" spans="1:15" x14ac:dyDescent="0.3">
      <c r="A30" s="76">
        <v>2019</v>
      </c>
      <c r="B30" s="9" t="s">
        <v>36</v>
      </c>
      <c r="C30" s="36">
        <f>F29</f>
        <v>10001</v>
      </c>
      <c r="D30" s="36">
        <f>SUMPRODUCT(--(MONTH('2019-CashLedger'!$D$2:$D$1998)=MONTH(DATEVALUE($B30&amp;"1"))),--(YEAR('2019-CashLedger'!$D$2:$D$1998)=$A30),('2019-CashLedger'!$G$2:$G$1998))</f>
        <v>70000</v>
      </c>
      <c r="E30" s="36">
        <f>SUMPRODUCT(--(MONTH('2019-CashLedger'!$D$2:$D$1998)=MONTH(DATEVALUE($B30&amp;"1"))),--(YEAR('2019-CashLedger'!$D$2:$D$1998)=$A30),('2019-CashLedger'!$F$2:$F$1998))</f>
        <v>30638</v>
      </c>
      <c r="F30" s="36">
        <f>C30+D30-E30</f>
        <v>49363</v>
      </c>
      <c r="G30" s="29"/>
      <c r="H30" s="88" t="str">
        <f t="shared" si="9"/>
        <v>96963(N) + 5000(H)</v>
      </c>
      <c r="I30" s="9" t="s">
        <v>36</v>
      </c>
      <c r="J30" s="36">
        <f t="shared" si="7"/>
        <v>52600</v>
      </c>
      <c r="K30" s="36">
        <f>SUMPRODUCT(--(MONTH('Annual Corpus Fund'!$D$2:$D$2000)=MONTH(DATEVALUE($B30&amp;"1"))),--(YEAR('Annual Corpus Fund'!$D$2:$D$2000)=$A30),('Annual Corpus Fund'!$G$2:$G$2000))</f>
        <v>0</v>
      </c>
      <c r="L30" s="36">
        <f>SUMPRODUCT(--(MONTH('Annual Corpus Fund'!$D$2:$D$2000)=MONTH(DATEVALUE($B30&amp;"1"))),--(YEAR('Annual Corpus Fund'!$D$2:$D$2000)=$A30),('Annual Corpus Fund'!$F$2:$F$2000))</f>
        <v>0</v>
      </c>
      <c r="M30" s="36">
        <f t="shared" si="8"/>
        <v>52600</v>
      </c>
      <c r="N30" s="29" t="s">
        <v>278</v>
      </c>
      <c r="O30" s="29"/>
    </row>
    <row r="31" spans="1:15" x14ac:dyDescent="0.3">
      <c r="A31" s="76">
        <v>2019</v>
      </c>
      <c r="B31" s="9" t="s">
        <v>37</v>
      </c>
      <c r="C31" s="36">
        <f>F30</f>
        <v>49363</v>
      </c>
      <c r="D31" s="36">
        <f>SUMPRODUCT(--(MONTH('2019-CashLedger'!$D$2:$D$1998)=MONTH(DATEVALUE($B31&amp;"1"))),--(YEAR('2019-CashLedger'!$D$2:$D$1998)=$A31),('2019-CashLedger'!$G$2:$G$1998))</f>
        <v>44800</v>
      </c>
      <c r="E31" s="36">
        <f>SUMPRODUCT(--(MONTH('2019-CashLedger'!$D$2:$D$1998)=MONTH(DATEVALUE($B31&amp;"1"))),--(YEAR('2019-CashLedger'!$D$2:$D$1998)=$A31),('2019-CashLedger'!$F$2:$F$1998))</f>
        <v>54702</v>
      </c>
      <c r="F31" s="36">
        <f>C31+D31-E31</f>
        <v>39461</v>
      </c>
      <c r="G31" s="29"/>
      <c r="H31" s="88" t="str">
        <f t="shared" si="9"/>
        <v>87061(N) + 5000(H)</v>
      </c>
      <c r="I31" s="9" t="s">
        <v>37</v>
      </c>
      <c r="J31" s="36">
        <f t="shared" si="7"/>
        <v>52600</v>
      </c>
      <c r="K31" s="36">
        <f>SUMPRODUCT(--(MONTH('Annual Corpus Fund'!$D$2:$D$2000)=MONTH(DATEVALUE($B31&amp;"1"))),--(YEAR('Annual Corpus Fund'!$D$2:$D$2000)=$A31),('Annual Corpus Fund'!$G$2:$G$2000))</f>
        <v>0</v>
      </c>
      <c r="L31" s="36">
        <f>SUMPRODUCT(--(MONTH('Annual Corpus Fund'!$D$2:$D$2000)=MONTH(DATEVALUE($B31&amp;"1"))),--(YEAR('Annual Corpus Fund'!$D$2:$D$2000)=$A31),('Annual Corpus Fund'!$F$2:$F$2000))</f>
        <v>0</v>
      </c>
      <c r="M31" s="36">
        <f t="shared" si="8"/>
        <v>52600</v>
      </c>
      <c r="N31" s="29" t="s">
        <v>278</v>
      </c>
      <c r="O31" s="29"/>
    </row>
    <row r="32" spans="1:15" ht="41.4" customHeight="1" x14ac:dyDescent="0.3">
      <c r="A32" s="75"/>
      <c r="B32" s="75" t="s">
        <v>266</v>
      </c>
      <c r="C32" s="74">
        <f>SUM(C20:C31)/COUNT(C20:C31)</f>
        <v>17253.333333333332</v>
      </c>
      <c r="D32" s="74">
        <f>SUM(D20:D31)/COUNT(D20:D31)</f>
        <v>58991.666666666664</v>
      </c>
      <c r="E32" s="74">
        <f>SUM(E20:E31)/COUNT(E20:E31)</f>
        <v>58270.916666666664</v>
      </c>
      <c r="F32" s="74">
        <f>SUM(F20:F31)/COUNT(F20:F31)</f>
        <v>17974.083333333332</v>
      </c>
      <c r="G32" s="73"/>
      <c r="H32" s="38"/>
      <c r="I32" s="75" t="s">
        <v>266</v>
      </c>
      <c r="J32" s="74">
        <f>SUM(J20:J31)/COUNT(J20:J31)</f>
        <v>66483.333333333328</v>
      </c>
      <c r="K32" s="74">
        <f>SUM(K20:K31)/COUNT(K20:K31)</f>
        <v>8550</v>
      </c>
      <c r="L32" s="74">
        <f>SUM(L20:L31)/COUNT(L20:L31)</f>
        <v>4166.666666666667</v>
      </c>
      <c r="M32" s="74">
        <f>SUM(M20:M31)/COUNT(M20:M31)</f>
        <v>70866.666666666672</v>
      </c>
      <c r="N32" s="73"/>
    </row>
    <row r="33" spans="1:15" x14ac:dyDescent="0.3">
      <c r="E33" s="38"/>
    </row>
    <row r="34" spans="1:15" x14ac:dyDescent="0.3">
      <c r="A34" s="141" t="s">
        <v>267</v>
      </c>
      <c r="B34" s="141"/>
      <c r="C34" s="141"/>
      <c r="D34" s="141"/>
      <c r="E34" s="141"/>
      <c r="F34" s="141"/>
      <c r="G34" s="141"/>
      <c r="I34" s="141" t="s">
        <v>290</v>
      </c>
      <c r="J34" s="141"/>
      <c r="K34" s="141"/>
      <c r="L34" s="141"/>
      <c r="M34" s="141"/>
      <c r="N34" s="141"/>
      <c r="O34" s="141"/>
    </row>
    <row r="35" spans="1:15" ht="38.4" x14ac:dyDescent="0.3">
      <c r="A35" s="8" t="s">
        <v>268</v>
      </c>
      <c r="B35" s="8" t="s">
        <v>27</v>
      </c>
      <c r="C35" s="28" t="s">
        <v>145</v>
      </c>
      <c r="D35" s="8" t="s">
        <v>25</v>
      </c>
      <c r="E35" s="8" t="s">
        <v>38</v>
      </c>
      <c r="F35" s="8" t="s">
        <v>26</v>
      </c>
      <c r="G35" s="8" t="s">
        <v>23</v>
      </c>
      <c r="H35" s="83" t="s">
        <v>303</v>
      </c>
      <c r="I35" s="8" t="s">
        <v>27</v>
      </c>
      <c r="J35" s="28" t="s">
        <v>145</v>
      </c>
      <c r="K35" s="8" t="s">
        <v>25</v>
      </c>
      <c r="L35" s="8" t="s">
        <v>38</v>
      </c>
      <c r="M35" s="8" t="s">
        <v>26</v>
      </c>
      <c r="N35" s="8" t="s">
        <v>227</v>
      </c>
      <c r="O35" s="8" t="s">
        <v>274</v>
      </c>
    </row>
    <row r="36" spans="1:15" x14ac:dyDescent="0.3">
      <c r="A36" s="77">
        <v>2020</v>
      </c>
      <c r="B36" s="9" t="s">
        <v>7</v>
      </c>
      <c r="C36" s="36">
        <f>F31</f>
        <v>39461</v>
      </c>
      <c r="D36" s="36">
        <f>SUMPRODUCT(--(MONTH('2020-CashLedger'!$D$2:$D$1998)=MONTH(DATEVALUE($B36&amp;"1"))),--(YEAR('2020-CashLedger'!$D$2:$D$1998)=$A36),('2020-CashLedger'!$G$2:$G$1998))</f>
        <v>58800</v>
      </c>
      <c r="E36" s="36">
        <f>SUMPRODUCT(--(MONTH('2020-CashLedger'!$D$2:$D$1998)=MONTH(DATEVALUE($B36&amp;"1"))),--(YEAR('2020-CashLedger'!$D$2:$D$1998)=$A36),('2020-CashLedger'!$F$2:$F$1998))</f>
        <v>42127</v>
      </c>
      <c r="F36" s="36">
        <f t="shared" ref="F36:F47" si="10">C36+D36-E36</f>
        <v>56134</v>
      </c>
      <c r="G36" s="29"/>
      <c r="H36" s="88" t="str">
        <f>F36+M36-5000&amp;"(N) + " &amp; 5000 &amp; "(H)"</f>
        <v>103734(N) + 5000(H)</v>
      </c>
      <c r="I36" s="9" t="s">
        <v>7</v>
      </c>
      <c r="J36" s="36">
        <f>M31</f>
        <v>52600</v>
      </c>
      <c r="K36" s="36">
        <f>SUMPRODUCT(--(MONTH('Annual Corpus Fund'!$D$2:$D$2000)=MONTH(DATEVALUE($B36&amp;"1"))),--(YEAR('Annual Corpus Fund'!$D$2:$D$2000)=$A36),('Annual Corpus Fund'!$G$2:$G$2000))</f>
        <v>0</v>
      </c>
      <c r="L36" s="36">
        <f>SUMPRODUCT(--(MONTH('Annual Corpus Fund'!$D$2:$D$2000)=MONTH(DATEVALUE($B36&amp;"1"))),--(YEAR('Annual Corpus Fund'!$D$2:$D$2000)=$A36),('Annual Corpus Fund'!$F$2:$F$2000))</f>
        <v>0</v>
      </c>
      <c r="M36" s="36">
        <f t="shared" ref="M36:M47" si="11">J36+K36-L36</f>
        <v>52600</v>
      </c>
      <c r="N36" s="29" t="s">
        <v>278</v>
      </c>
      <c r="O36" s="29"/>
    </row>
    <row r="37" spans="1:15" x14ac:dyDescent="0.3">
      <c r="A37" s="77">
        <v>2020</v>
      </c>
      <c r="B37" s="9" t="s">
        <v>28</v>
      </c>
      <c r="C37" s="36">
        <f>F36</f>
        <v>56134</v>
      </c>
      <c r="D37" s="36">
        <f>SUMPRODUCT(--(MONTH('2020-CashLedger'!$D$2:$D$1998)=MONTH(DATEVALUE($B37&amp;"1"))),--(YEAR('2020-CashLedger'!$D$2:$D$1998)=$A37),('2020-CashLedger'!$G$2:$G$1998))</f>
        <v>50400</v>
      </c>
      <c r="E37" s="36">
        <f>SUMPRODUCT(--(MONTH('2020-CashLedger'!$D$2:$D$1998)=MONTH(DATEVALUE($B37&amp;"1"))),--(YEAR('2020-CashLedger'!$D$2:$D$1998)=$A37),('2020-CashLedger'!$F$2:$F$1998))</f>
        <v>43076</v>
      </c>
      <c r="F37" s="36">
        <f t="shared" si="10"/>
        <v>63458</v>
      </c>
      <c r="G37" s="29"/>
      <c r="H37" s="88" t="str">
        <f t="shared" ref="H37:H47" si="12">F37+M37-5000&amp;"(N) + " &amp; 5000 &amp; "(H)"</f>
        <v>111058(N) + 5000(H)</v>
      </c>
      <c r="I37" s="9" t="s">
        <v>28</v>
      </c>
      <c r="J37" s="36">
        <f>M36</f>
        <v>52600</v>
      </c>
      <c r="K37" s="36">
        <f>SUMPRODUCT(--(MONTH('Annual Corpus Fund'!$D$2:$D$2000)=MONTH(DATEVALUE($B37&amp;"1"))),--(YEAR('Annual Corpus Fund'!$D$2:$D$2000)=$A37),('Annual Corpus Fund'!$G$2:$G$2000))</f>
        <v>0</v>
      </c>
      <c r="L37" s="36">
        <f>SUMPRODUCT(--(MONTH('Annual Corpus Fund'!$D$2:$D$2000)=MONTH(DATEVALUE($B37&amp;"1"))),--(YEAR('Annual Corpus Fund'!$D$2:$D$2000)=$A37),('Annual Corpus Fund'!$F$2:$F$2000))</f>
        <v>0</v>
      </c>
      <c r="M37" s="36">
        <f t="shared" si="11"/>
        <v>52600</v>
      </c>
      <c r="N37" s="29" t="s">
        <v>278</v>
      </c>
      <c r="O37" s="29"/>
    </row>
    <row r="38" spans="1:15" x14ac:dyDescent="0.3">
      <c r="A38" s="77">
        <v>2020</v>
      </c>
      <c r="B38" s="9" t="s">
        <v>29</v>
      </c>
      <c r="C38" s="36">
        <f t="shared" ref="C38:C47" si="13">F37</f>
        <v>63458</v>
      </c>
      <c r="D38" s="36">
        <f>SUMPRODUCT(--(MONTH('2020-CashLedger'!$D$2:$D$1998)=MONTH(DATEVALUE($B38&amp;"1"))),--(YEAR('2020-CashLedger'!$D$2:$D$1998)=$A38),('2020-CashLedger'!$G$2:$G$1998))</f>
        <v>14000</v>
      </c>
      <c r="E38" s="36">
        <f>SUMPRODUCT(--(MONTH('2020-CashLedger'!$D$2:$D$1998)=MONTH(DATEVALUE($B38&amp;"1"))),--(YEAR('2020-CashLedger'!$D$2:$D$1998)=$A38),('2020-CashLedger'!$F$2:$F$1998))</f>
        <v>2850</v>
      </c>
      <c r="F38" s="36">
        <f t="shared" si="10"/>
        <v>74608</v>
      </c>
      <c r="G38" s="29"/>
      <c r="H38" s="88" t="str">
        <f t="shared" si="12"/>
        <v>122208(N) + 5000(H)</v>
      </c>
      <c r="I38" s="9" t="s">
        <v>29</v>
      </c>
      <c r="J38" s="36">
        <f t="shared" ref="J38:J47" si="14">M37</f>
        <v>52600</v>
      </c>
      <c r="K38" s="36">
        <f>SUMPRODUCT(--(MONTH('Annual Corpus Fund'!$D$2:$D$2000)=MONTH(DATEVALUE($B38&amp;"1"))),--(YEAR('Annual Corpus Fund'!$D$2:$D$2000)=$A38),('Annual Corpus Fund'!$G$2:$G$2000))</f>
        <v>0</v>
      </c>
      <c r="L38" s="36">
        <f>SUMPRODUCT(--(MONTH('Annual Corpus Fund'!$D$2:$D$2000)=MONTH(DATEVALUE($B38&amp;"1"))),--(YEAR('Annual Corpus Fund'!$D$2:$D$2000)=$A38),('Annual Corpus Fund'!$F$2:$F$2000))</f>
        <v>0</v>
      </c>
      <c r="M38" s="36">
        <f t="shared" si="11"/>
        <v>52600</v>
      </c>
      <c r="N38" s="29" t="s">
        <v>278</v>
      </c>
      <c r="O38" s="29"/>
    </row>
    <row r="39" spans="1:15" x14ac:dyDescent="0.3">
      <c r="A39" s="77">
        <v>2020</v>
      </c>
      <c r="B39" s="9" t="s">
        <v>6</v>
      </c>
      <c r="C39" s="36">
        <f t="shared" si="13"/>
        <v>74608</v>
      </c>
      <c r="D39" s="36">
        <f>SUMPRODUCT(--(MONTH('2020-CashLedger'!$D$2:$D$1998)=MONTH(DATEVALUE($B39&amp;"1"))),--(YEAR('2020-CashLedger'!$D$2:$D$1998)=$A39),('2020-CashLedger'!$G$2:$G$1998))</f>
        <v>0</v>
      </c>
      <c r="E39" s="36">
        <f>SUMPRODUCT(--(MONTH('2020-CashLedger'!$D$2:$D$1998)=MONTH(DATEVALUE($B39&amp;"1"))),--(YEAR('2020-CashLedger'!$D$2:$D$1998)=$A39),('2020-CashLedger'!$F$2:$F$1998))</f>
        <v>0</v>
      </c>
      <c r="F39" s="36">
        <f t="shared" si="10"/>
        <v>74608</v>
      </c>
      <c r="G39" s="29"/>
      <c r="H39" s="88" t="str">
        <f t="shared" si="12"/>
        <v>122208(N) + 5000(H)</v>
      </c>
      <c r="I39" s="9" t="s">
        <v>6</v>
      </c>
      <c r="J39" s="36">
        <f t="shared" si="14"/>
        <v>52600</v>
      </c>
      <c r="K39" s="36">
        <f>SUMPRODUCT(--(MONTH('Annual Corpus Fund'!$D$2:$D$2000)=MONTH(DATEVALUE($B39&amp;"1"))),--(YEAR('Annual Corpus Fund'!$D$2:$D$2000)=$A39),('Annual Corpus Fund'!$G$2:$G$2000))</f>
        <v>0</v>
      </c>
      <c r="L39" s="36">
        <f>SUMPRODUCT(--(MONTH('Annual Corpus Fund'!$D$2:$D$2000)=MONTH(DATEVALUE($B39&amp;"1"))),--(YEAR('Annual Corpus Fund'!$D$2:$D$2000)=$A39),('Annual Corpus Fund'!$F$2:$F$2000))</f>
        <v>0</v>
      </c>
      <c r="M39" s="36">
        <f t="shared" si="11"/>
        <v>52600</v>
      </c>
      <c r="N39" s="29" t="s">
        <v>278</v>
      </c>
      <c r="O39" s="37"/>
    </row>
    <row r="40" spans="1:15" x14ac:dyDescent="0.3">
      <c r="A40" s="77">
        <v>2020</v>
      </c>
      <c r="B40" s="9" t="s">
        <v>30</v>
      </c>
      <c r="C40" s="36">
        <f t="shared" si="13"/>
        <v>74608</v>
      </c>
      <c r="D40" s="36">
        <f>SUMPRODUCT(--(MONTH('2020-CashLedger'!$D$2:$D$1998)=MONTH(DATEVALUE($B40&amp;"1"))),--(YEAR('2020-CashLedger'!$D$2:$D$1998)=$A40),('2020-CashLedger'!$G$2:$G$1998))</f>
        <v>0</v>
      </c>
      <c r="E40" s="36">
        <f>SUMPRODUCT(--(MONTH('2020-CashLedger'!$D$2:$D$1998)=MONTH(DATEVALUE($B40&amp;"1"))),--(YEAR('2020-CashLedger'!$D$2:$D$1998)=$A40),('2020-CashLedger'!$F$2:$F$1998))</f>
        <v>0</v>
      </c>
      <c r="F40" s="36">
        <f t="shared" si="10"/>
        <v>74608</v>
      </c>
      <c r="G40" s="29"/>
      <c r="H40" s="88" t="str">
        <f t="shared" si="12"/>
        <v>122208(N) + 5000(H)</v>
      </c>
      <c r="I40" s="9" t="s">
        <v>30</v>
      </c>
      <c r="J40" s="36">
        <f t="shared" si="14"/>
        <v>52600</v>
      </c>
      <c r="K40" s="36">
        <f>SUMPRODUCT(--(MONTH('Annual Corpus Fund'!$D$2:$D$2000)=MONTH(DATEVALUE($B40&amp;"1"))),--(YEAR('Annual Corpus Fund'!$D$2:$D$2000)=$A40),('Annual Corpus Fund'!$G$2:$G$2000))</f>
        <v>0</v>
      </c>
      <c r="L40" s="36">
        <f>SUMPRODUCT(--(MONTH('Annual Corpus Fund'!$D$2:$D$2000)=MONTH(DATEVALUE($B40&amp;"1"))),--(YEAR('Annual Corpus Fund'!$D$2:$D$2000)=$A40),('Annual Corpus Fund'!$F$2:$F$2000))</f>
        <v>0</v>
      </c>
      <c r="M40" s="36">
        <f t="shared" si="11"/>
        <v>52600</v>
      </c>
      <c r="N40" s="29" t="s">
        <v>278</v>
      </c>
      <c r="O40" s="29"/>
    </row>
    <row r="41" spans="1:15" x14ac:dyDescent="0.3">
      <c r="A41" s="77">
        <v>2020</v>
      </c>
      <c r="B41" s="9" t="s">
        <v>31</v>
      </c>
      <c r="C41" s="36">
        <f t="shared" si="13"/>
        <v>74608</v>
      </c>
      <c r="D41" s="36">
        <f>SUMPRODUCT(--(MONTH('2020-CashLedger'!$D$2:$D$1998)=MONTH(DATEVALUE($B41&amp;"1"))),--(YEAR('2020-CashLedger'!$D$2:$D$1998)=$A41),('2020-CashLedger'!$G$2:$G$1998))</f>
        <v>0</v>
      </c>
      <c r="E41" s="36">
        <f>SUMPRODUCT(--(MONTH('2020-CashLedger'!$D$2:$D$1998)=MONTH(DATEVALUE($B41&amp;"1"))),--(YEAR('2020-CashLedger'!$D$2:$D$1998)=$A41),('2020-CashLedger'!$F$2:$F$1998))</f>
        <v>0</v>
      </c>
      <c r="F41" s="36">
        <f t="shared" si="10"/>
        <v>74608</v>
      </c>
      <c r="G41" s="29"/>
      <c r="H41" s="88" t="str">
        <f t="shared" si="12"/>
        <v>122208(N) + 5000(H)</v>
      </c>
      <c r="I41" s="9" t="s">
        <v>31</v>
      </c>
      <c r="J41" s="36">
        <f t="shared" si="14"/>
        <v>52600</v>
      </c>
      <c r="K41" s="36">
        <f>SUMPRODUCT(--(MONTH('Annual Corpus Fund'!$D$2:$D$2000)=MONTH(DATEVALUE($B41&amp;"1"))),--(YEAR('Annual Corpus Fund'!$D$2:$D$2000)=$A41),('Annual Corpus Fund'!$G$2:$G$2000))</f>
        <v>0</v>
      </c>
      <c r="L41" s="36">
        <f>SUMPRODUCT(--(MONTH('Annual Corpus Fund'!$D$2:$D$2000)=MONTH(DATEVALUE($B41&amp;"1"))),--(YEAR('Annual Corpus Fund'!$D$2:$D$2000)=$A41),('Annual Corpus Fund'!$F$2:$F$2000))</f>
        <v>0</v>
      </c>
      <c r="M41" s="36">
        <f t="shared" si="11"/>
        <v>52600</v>
      </c>
      <c r="N41" s="29" t="s">
        <v>278</v>
      </c>
      <c r="O41" s="29"/>
    </row>
    <row r="42" spans="1:15" x14ac:dyDescent="0.3">
      <c r="A42" s="77">
        <v>2020</v>
      </c>
      <c r="B42" s="9" t="s">
        <v>32</v>
      </c>
      <c r="C42" s="36">
        <f t="shared" si="13"/>
        <v>74608</v>
      </c>
      <c r="D42" s="36">
        <f>SUMPRODUCT(--(MONTH('2020-CashLedger'!$D$2:$D$1998)=MONTH(DATEVALUE($B42&amp;"1"))),--(YEAR('2020-CashLedger'!$D$2:$D$1998)=$A42),('2020-CashLedger'!$G$2:$G$1998))</f>
        <v>0</v>
      </c>
      <c r="E42" s="36">
        <f>SUMPRODUCT(--(MONTH('2020-CashLedger'!$D$2:$D$1998)=MONTH(DATEVALUE($B42&amp;"1"))),--(YEAR('2020-CashLedger'!$D$2:$D$1998)=$A42),('2020-CashLedger'!$F$2:$F$1998))</f>
        <v>0</v>
      </c>
      <c r="F42" s="36">
        <f t="shared" si="10"/>
        <v>74608</v>
      </c>
      <c r="G42" s="29"/>
      <c r="H42" s="88" t="str">
        <f t="shared" si="12"/>
        <v>122208(N) + 5000(H)</v>
      </c>
      <c r="I42" s="9" t="s">
        <v>32</v>
      </c>
      <c r="J42" s="36">
        <f t="shared" si="14"/>
        <v>52600</v>
      </c>
      <c r="K42" s="36">
        <f>SUMPRODUCT(--(MONTH('Annual Corpus Fund'!$D$2:$D$2000)=MONTH(DATEVALUE($B42&amp;"1"))),--(YEAR('Annual Corpus Fund'!$D$2:$D$2000)=$A42),('Annual Corpus Fund'!$G$2:$G$2000))</f>
        <v>0</v>
      </c>
      <c r="L42" s="36">
        <f>SUMPRODUCT(--(MONTH('Annual Corpus Fund'!$D$2:$D$2000)=MONTH(DATEVALUE($B42&amp;"1"))),--(YEAR('Annual Corpus Fund'!$D$2:$D$2000)=$A42),('Annual Corpus Fund'!$F$2:$F$2000))</f>
        <v>0</v>
      </c>
      <c r="M42" s="36">
        <f t="shared" si="11"/>
        <v>52600</v>
      </c>
      <c r="N42" s="29" t="s">
        <v>278</v>
      </c>
      <c r="O42" s="37"/>
    </row>
    <row r="43" spans="1:15" x14ac:dyDescent="0.3">
      <c r="A43" s="77">
        <v>2020</v>
      </c>
      <c r="B43" s="9" t="s">
        <v>33</v>
      </c>
      <c r="C43" s="36">
        <f t="shared" si="13"/>
        <v>74608</v>
      </c>
      <c r="D43" s="36">
        <f>SUMPRODUCT(--(MONTH('2020-CashLedger'!$D$2:$D$1998)=MONTH(DATEVALUE($B43&amp;"1"))),--(YEAR('2020-CashLedger'!$D$2:$D$1998)=$A43),('2020-CashLedger'!$G$2:$G$1998))</f>
        <v>0</v>
      </c>
      <c r="E43" s="36">
        <f>SUMPRODUCT(--(MONTH('2020-CashLedger'!$D$2:$D$1998)=MONTH(DATEVALUE($B43&amp;"1"))),--(YEAR('2020-CashLedger'!$D$2:$D$1998)=$A43),('2020-CashLedger'!$F$2:$F$1998))</f>
        <v>0</v>
      </c>
      <c r="F43" s="36">
        <f t="shared" si="10"/>
        <v>74608</v>
      </c>
      <c r="G43" s="29"/>
      <c r="H43" s="88" t="str">
        <f t="shared" si="12"/>
        <v>122208(N) + 5000(H)</v>
      </c>
      <c r="I43" s="9" t="s">
        <v>33</v>
      </c>
      <c r="J43" s="36">
        <f t="shared" si="14"/>
        <v>52600</v>
      </c>
      <c r="K43" s="36">
        <f>SUMPRODUCT(--(MONTH('Annual Corpus Fund'!$D$2:$D$2000)=MONTH(DATEVALUE($B43&amp;"1"))),--(YEAR('Annual Corpus Fund'!$D$2:$D$2000)=$A43),('Annual Corpus Fund'!$G$2:$G$2000))</f>
        <v>0</v>
      </c>
      <c r="L43" s="36">
        <f>SUMPRODUCT(--(MONTH('Annual Corpus Fund'!$D$2:$D$2000)=MONTH(DATEVALUE($B43&amp;"1"))),--(YEAR('Annual Corpus Fund'!$D$2:$D$2000)=$A43),('Annual Corpus Fund'!$F$2:$F$2000))</f>
        <v>0</v>
      </c>
      <c r="M43" s="36">
        <f t="shared" si="11"/>
        <v>52600</v>
      </c>
      <c r="N43" s="29" t="s">
        <v>278</v>
      </c>
      <c r="O43" s="29"/>
    </row>
    <row r="44" spans="1:15" x14ac:dyDescent="0.3">
      <c r="A44" s="77">
        <v>2020</v>
      </c>
      <c r="B44" s="9" t="s">
        <v>34</v>
      </c>
      <c r="C44" s="36">
        <f t="shared" si="13"/>
        <v>74608</v>
      </c>
      <c r="D44" s="36">
        <f>SUMPRODUCT(--(MONTH('2020-CashLedger'!$D$2:$D$1998)=MONTH(DATEVALUE($B44&amp;"1"))),--(YEAR('2020-CashLedger'!$D$2:$D$1998)=$A44),('2020-CashLedger'!$G$2:$G$1998))</f>
        <v>0</v>
      </c>
      <c r="E44" s="36">
        <f>SUMPRODUCT(--(MONTH('2020-CashLedger'!$D$2:$D$1998)=MONTH(DATEVALUE($B44&amp;"1"))),--(YEAR('2020-CashLedger'!$D$2:$D$1998)=$A44),('2020-CashLedger'!$F$2:$F$1998))</f>
        <v>0</v>
      </c>
      <c r="F44" s="36">
        <f t="shared" si="10"/>
        <v>74608</v>
      </c>
      <c r="G44" s="29"/>
      <c r="H44" s="88" t="str">
        <f t="shared" si="12"/>
        <v>122208(N) + 5000(H)</v>
      </c>
      <c r="I44" s="9" t="s">
        <v>34</v>
      </c>
      <c r="J44" s="36">
        <f t="shared" si="14"/>
        <v>52600</v>
      </c>
      <c r="K44" s="36">
        <f>SUMPRODUCT(--(MONTH('Annual Corpus Fund'!$D$2:$D$2000)=MONTH(DATEVALUE($B44&amp;"1"))),--(YEAR('Annual Corpus Fund'!$D$2:$D$2000)=$A44),('Annual Corpus Fund'!$G$2:$G$2000))</f>
        <v>0</v>
      </c>
      <c r="L44" s="36">
        <f>SUMPRODUCT(--(MONTH('Annual Corpus Fund'!$D$2:$D$2000)=MONTH(DATEVALUE($B44&amp;"1"))),--(YEAR('Annual Corpus Fund'!$D$2:$D$2000)=$A44),('Annual Corpus Fund'!$F$2:$F$2000))</f>
        <v>0</v>
      </c>
      <c r="M44" s="36">
        <f t="shared" si="11"/>
        <v>52600</v>
      </c>
      <c r="N44" s="29" t="s">
        <v>278</v>
      </c>
      <c r="O44" s="29"/>
    </row>
    <row r="45" spans="1:15" x14ac:dyDescent="0.3">
      <c r="A45" s="77">
        <v>2020</v>
      </c>
      <c r="B45" s="9" t="s">
        <v>35</v>
      </c>
      <c r="C45" s="36">
        <f t="shared" si="13"/>
        <v>74608</v>
      </c>
      <c r="D45" s="36">
        <f>SUMPRODUCT(--(MONTH('2020-CashLedger'!$D$2:$D$1998)=MONTH(DATEVALUE($B45&amp;"1"))),--(YEAR('2020-CashLedger'!$D$2:$D$1998)=$A45),('2020-CashLedger'!$G$2:$G$1998))</f>
        <v>0</v>
      </c>
      <c r="E45" s="36">
        <f>SUMPRODUCT(--(MONTH('2020-CashLedger'!$D$2:$D$1998)=MONTH(DATEVALUE($B45&amp;"1"))),--(YEAR('2020-CashLedger'!$D$2:$D$1998)=$A45),('2020-CashLedger'!$F$2:$F$1998))</f>
        <v>0</v>
      </c>
      <c r="F45" s="36">
        <f t="shared" si="10"/>
        <v>74608</v>
      </c>
      <c r="G45" s="29"/>
      <c r="H45" s="88" t="str">
        <f t="shared" si="12"/>
        <v>122208(N) + 5000(H)</v>
      </c>
      <c r="I45" s="9" t="s">
        <v>35</v>
      </c>
      <c r="J45" s="36">
        <f t="shared" si="14"/>
        <v>52600</v>
      </c>
      <c r="K45" s="36">
        <f>SUMPRODUCT(--(MONTH('Annual Corpus Fund'!$D$2:$D$2000)=MONTH(DATEVALUE($B45&amp;"1"))),--(YEAR('Annual Corpus Fund'!$D$2:$D$2000)=$A45),('Annual Corpus Fund'!$G$2:$G$2000))</f>
        <v>0</v>
      </c>
      <c r="L45" s="36">
        <f>SUMPRODUCT(--(MONTH('Annual Corpus Fund'!$D$2:$D$2000)=MONTH(DATEVALUE($B45&amp;"1"))),--(YEAR('Annual Corpus Fund'!$D$2:$D$2000)=$A45),('Annual Corpus Fund'!$F$2:$F$2000))</f>
        <v>0</v>
      </c>
      <c r="M45" s="36">
        <f t="shared" si="11"/>
        <v>52600</v>
      </c>
      <c r="N45" s="29" t="s">
        <v>278</v>
      </c>
      <c r="O45" s="29"/>
    </row>
    <row r="46" spans="1:15" x14ac:dyDescent="0.3">
      <c r="A46" s="77">
        <v>2020</v>
      </c>
      <c r="B46" s="9" t="s">
        <v>36</v>
      </c>
      <c r="C46" s="36">
        <f t="shared" si="13"/>
        <v>74608</v>
      </c>
      <c r="D46" s="36">
        <f>SUMPRODUCT(--(MONTH('2020-CashLedger'!$D$2:$D$1998)=MONTH(DATEVALUE($B46&amp;"1"))),--(YEAR('2020-CashLedger'!$D$2:$D$1998)=$A46),('2020-CashLedger'!$G$2:$G$1998))</f>
        <v>0</v>
      </c>
      <c r="E46" s="36">
        <f>SUMPRODUCT(--(MONTH('2020-CashLedger'!$D$2:$D$1998)=MONTH(DATEVALUE($B46&amp;"1"))),--(YEAR('2020-CashLedger'!$D$2:$D$1998)=$A46),('2020-CashLedger'!$F$2:$F$1998))</f>
        <v>0</v>
      </c>
      <c r="F46" s="36">
        <f t="shared" si="10"/>
        <v>74608</v>
      </c>
      <c r="G46" s="29"/>
      <c r="H46" s="88" t="str">
        <f t="shared" si="12"/>
        <v>122208(N) + 5000(H)</v>
      </c>
      <c r="I46" s="9" t="s">
        <v>36</v>
      </c>
      <c r="J46" s="36">
        <f t="shared" si="14"/>
        <v>52600</v>
      </c>
      <c r="K46" s="36">
        <f>SUMPRODUCT(--(MONTH('Annual Corpus Fund'!$D$2:$D$2000)=MONTH(DATEVALUE($B46&amp;"1"))),--(YEAR('Annual Corpus Fund'!$D$2:$D$2000)=$A46),('Annual Corpus Fund'!$G$2:$G$2000))</f>
        <v>0</v>
      </c>
      <c r="L46" s="36">
        <f>SUMPRODUCT(--(MONTH('Annual Corpus Fund'!$D$2:$D$2000)=MONTH(DATEVALUE($B46&amp;"1"))),--(YEAR('Annual Corpus Fund'!$D$2:$D$2000)=$A46),('Annual Corpus Fund'!$F$2:$F$2000))</f>
        <v>0</v>
      </c>
      <c r="M46" s="36">
        <f t="shared" si="11"/>
        <v>52600</v>
      </c>
      <c r="N46" s="29" t="s">
        <v>278</v>
      </c>
      <c r="O46" s="29"/>
    </row>
    <row r="47" spans="1:15" x14ac:dyDescent="0.3">
      <c r="A47" s="77">
        <v>2020</v>
      </c>
      <c r="B47" s="9" t="s">
        <v>37</v>
      </c>
      <c r="C47" s="36">
        <f t="shared" si="13"/>
        <v>74608</v>
      </c>
      <c r="D47" s="36">
        <f>SUMPRODUCT(--(MONTH('2020-CashLedger'!$D$2:$D$1998)=MONTH(DATEVALUE($B47&amp;"1"))),--(YEAR('2020-CashLedger'!$D$2:$D$1998)=$A47),('2020-CashLedger'!$G$2:$G$1998))</f>
        <v>0</v>
      </c>
      <c r="E47" s="36">
        <f>SUMPRODUCT(--(MONTH('2020-CashLedger'!$D$2:$D$1998)=MONTH(DATEVALUE($B47&amp;"1"))),--(YEAR('2020-CashLedger'!$D$2:$D$1998)=$A47),('2020-CashLedger'!$F$2:$F$1998))</f>
        <v>0</v>
      </c>
      <c r="F47" s="36">
        <f t="shared" si="10"/>
        <v>74608</v>
      </c>
      <c r="G47" s="29"/>
      <c r="H47" s="88" t="str">
        <f t="shared" si="12"/>
        <v>122208(N) + 5000(H)</v>
      </c>
      <c r="I47" s="9" t="s">
        <v>37</v>
      </c>
      <c r="J47" s="36">
        <f t="shared" si="14"/>
        <v>52600</v>
      </c>
      <c r="K47" s="36">
        <f>SUMPRODUCT(--(MONTH('Annual Corpus Fund'!$D$2:$D$2000)=MONTH(DATEVALUE($B47&amp;"1"))),--(YEAR('Annual Corpus Fund'!$D$2:$D$2000)=$A47),('Annual Corpus Fund'!$G$2:$G$2000))</f>
        <v>0</v>
      </c>
      <c r="L47" s="36">
        <f>SUMPRODUCT(--(MONTH('Annual Corpus Fund'!$D$2:$D$2000)=MONTH(DATEVALUE($B47&amp;"1"))),--(YEAR('Annual Corpus Fund'!$D$2:$D$2000)=$A47),('Annual Corpus Fund'!$F$2:$F$2000))</f>
        <v>0</v>
      </c>
      <c r="M47" s="36">
        <f t="shared" si="11"/>
        <v>52600</v>
      </c>
      <c r="N47" s="29" t="s">
        <v>278</v>
      </c>
      <c r="O47" s="29"/>
    </row>
    <row r="48" spans="1:15" ht="43.2" x14ac:dyDescent="0.3">
      <c r="A48" s="75"/>
      <c r="B48" s="75" t="s">
        <v>266</v>
      </c>
      <c r="C48" s="74">
        <f>SUM(C36:C47)/COUNT(C36:C47)</f>
        <v>69210.416666666672</v>
      </c>
      <c r="D48" s="74">
        <f>SUM(D36:D47)/COUNT(D36:D47)</f>
        <v>10266.666666666666</v>
      </c>
      <c r="E48" s="74">
        <f>SUM(E36:E47)/COUNT(E36:E47)</f>
        <v>7337.75</v>
      </c>
      <c r="F48" s="74">
        <f>SUM(F36:F47)/COUNT(F36:F47)</f>
        <v>72139.333333333328</v>
      </c>
      <c r="G48" s="73"/>
      <c r="H48" s="87">
        <f>(5000+H50)-(F47+M47)</f>
        <v>52</v>
      </c>
      <c r="I48" s="75" t="s">
        <v>266</v>
      </c>
      <c r="J48" s="74">
        <f>SUM(J36:J47)/COUNT(J36:J47)</f>
        <v>52600</v>
      </c>
      <c r="K48" s="74">
        <f>SUM(K36:K47)/COUNT(K36:K47)</f>
        <v>0</v>
      </c>
      <c r="L48" s="74">
        <f>SUM(L36:L47)/COUNT(L36:L47)</f>
        <v>0</v>
      </c>
      <c r="M48" s="74">
        <f>SUM(M36:M47)/COUNT(M36:M47)</f>
        <v>52600</v>
      </c>
      <c r="N48" s="73"/>
    </row>
    <row r="49" spans="8:9" x14ac:dyDescent="0.3">
      <c r="H49" s="83" t="s">
        <v>304</v>
      </c>
    </row>
    <row r="50" spans="8:9" x14ac:dyDescent="0.3">
      <c r="H50" s="83">
        <f>SUM(H51:H65)</f>
        <v>122260</v>
      </c>
      <c r="I50" s="122" t="s">
        <v>398</v>
      </c>
    </row>
    <row r="51" spans="8:9" x14ac:dyDescent="0.3">
      <c r="H51" s="89">
        <v>50000</v>
      </c>
      <c r="I51" s="89" t="s">
        <v>399</v>
      </c>
    </row>
    <row r="52" spans="8:9" x14ac:dyDescent="0.3">
      <c r="H52" s="89">
        <v>20000</v>
      </c>
      <c r="I52" s="89" t="s">
        <v>400</v>
      </c>
    </row>
    <row r="53" spans="8:9" x14ac:dyDescent="0.3">
      <c r="H53" s="89">
        <v>10000</v>
      </c>
      <c r="I53" s="89" t="s">
        <v>395</v>
      </c>
    </row>
    <row r="54" spans="8:9" x14ac:dyDescent="0.3">
      <c r="H54" s="89">
        <v>10000</v>
      </c>
      <c r="I54" s="89" t="s">
        <v>395</v>
      </c>
    </row>
    <row r="55" spans="8:9" x14ac:dyDescent="0.3">
      <c r="H55" s="89">
        <v>10000</v>
      </c>
      <c r="I55" s="89" t="s">
        <v>395</v>
      </c>
    </row>
    <row r="56" spans="8:9" x14ac:dyDescent="0.3">
      <c r="H56" s="89">
        <v>10000</v>
      </c>
      <c r="I56" s="89" t="s">
        <v>395</v>
      </c>
    </row>
    <row r="57" spans="8:9" x14ac:dyDescent="0.3">
      <c r="H57" s="89">
        <v>5000</v>
      </c>
      <c r="I57" s="89" t="s">
        <v>396</v>
      </c>
    </row>
    <row r="58" spans="8:9" x14ac:dyDescent="0.3">
      <c r="H58" s="89">
        <v>5000</v>
      </c>
      <c r="I58" s="89" t="s">
        <v>396</v>
      </c>
    </row>
    <row r="59" spans="8:9" x14ac:dyDescent="0.3">
      <c r="H59" s="89">
        <v>2000</v>
      </c>
      <c r="I59" s="89" t="s">
        <v>397</v>
      </c>
    </row>
    <row r="60" spans="8:9" x14ac:dyDescent="0.3">
      <c r="H60" s="89">
        <v>260</v>
      </c>
      <c r="I60" s="89" t="s">
        <v>401</v>
      </c>
    </row>
    <row r="61" spans="8:9" x14ac:dyDescent="0.3">
      <c r="H61" s="89"/>
    </row>
  </sheetData>
  <mergeCells count="6">
    <mergeCell ref="I2:O2"/>
    <mergeCell ref="A2:G2"/>
    <mergeCell ref="I18:O18"/>
    <mergeCell ref="A18:G18"/>
    <mergeCell ref="A34:G34"/>
    <mergeCell ref="I34:O34"/>
  </mergeCells>
  <phoneticPr fontId="7" type="noConversion"/>
  <conditionalFormatting sqref="H48">
    <cfRule type="cellIs" dxfId="304" priority="1" operator="greaterThan">
      <formula>0</formula>
    </cfRule>
    <cfRule type="cellIs" dxfId="303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F688-05A5-4F59-962C-7C7F1851B28F}">
  <dimension ref="A1:AC300"/>
  <sheetViews>
    <sheetView workbookViewId="0">
      <selection activeCell="D3" sqref="D3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276</v>
      </c>
      <c r="D2" s="14">
        <v>43468</v>
      </c>
      <c r="E2" s="15" t="s">
        <v>294</v>
      </c>
      <c r="F2" s="16">
        <v>0</v>
      </c>
      <c r="G2" s="16">
        <v>4000</v>
      </c>
      <c r="H2" s="21" t="s">
        <v>137</v>
      </c>
    </row>
    <row r="3" spans="1:29" x14ac:dyDescent="0.3">
      <c r="A3" s="11" t="s">
        <v>50</v>
      </c>
      <c r="B3" s="12" t="s">
        <v>123</v>
      </c>
      <c r="C3" s="12" t="s">
        <v>276</v>
      </c>
      <c r="D3" s="14">
        <v>43471</v>
      </c>
      <c r="E3" s="15" t="s">
        <v>294</v>
      </c>
      <c r="F3" s="16">
        <v>0</v>
      </c>
      <c r="G3" s="16">
        <v>40000</v>
      </c>
      <c r="H3" s="21"/>
    </row>
    <row r="4" spans="1:29" x14ac:dyDescent="0.3">
      <c r="A4" s="11" t="s">
        <v>50</v>
      </c>
      <c r="B4" s="12" t="s">
        <v>123</v>
      </c>
      <c r="C4" s="12" t="s">
        <v>276</v>
      </c>
      <c r="D4" s="17">
        <v>43486</v>
      </c>
      <c r="E4" s="15" t="s">
        <v>294</v>
      </c>
      <c r="F4" s="16">
        <v>0</v>
      </c>
      <c r="G4" s="19">
        <v>5000</v>
      </c>
      <c r="H4" s="21" t="s">
        <v>225</v>
      </c>
    </row>
    <row r="5" spans="1:29" ht="28.8" x14ac:dyDescent="0.3">
      <c r="A5" s="11" t="s">
        <v>50</v>
      </c>
      <c r="B5" s="12" t="s">
        <v>123</v>
      </c>
      <c r="C5" s="12" t="s">
        <v>287</v>
      </c>
      <c r="D5" s="17">
        <v>43496</v>
      </c>
      <c r="E5" s="18" t="s">
        <v>306</v>
      </c>
      <c r="F5" s="16">
        <v>0</v>
      </c>
      <c r="G5" s="19">
        <v>51000</v>
      </c>
      <c r="H5" s="21"/>
    </row>
    <row r="6" spans="1:29" ht="28.8" x14ac:dyDescent="0.3">
      <c r="A6" s="11" t="s">
        <v>49</v>
      </c>
      <c r="B6" s="12" t="s">
        <v>123</v>
      </c>
      <c r="C6" s="12" t="s">
        <v>285</v>
      </c>
      <c r="D6" s="17">
        <v>43556</v>
      </c>
      <c r="E6" s="18" t="s">
        <v>307</v>
      </c>
      <c r="F6" s="16">
        <v>20000</v>
      </c>
      <c r="G6" s="19">
        <f t="shared" ref="G6:G37" si="0">IF(A6="Expense / Out-Flow","-",0)</f>
        <v>0</v>
      </c>
      <c r="H6" s="21"/>
    </row>
    <row r="7" spans="1:29" ht="28.8" x14ac:dyDescent="0.3">
      <c r="A7" s="11" t="s">
        <v>49</v>
      </c>
      <c r="B7" s="12" t="s">
        <v>123</v>
      </c>
      <c r="C7" s="12" t="s">
        <v>285</v>
      </c>
      <c r="D7" s="17">
        <v>43647</v>
      </c>
      <c r="E7" s="18" t="s">
        <v>307</v>
      </c>
      <c r="F7" s="16">
        <v>30000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9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9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9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9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9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9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9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9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9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9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9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9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78"/>
      <c r="E35" s="18"/>
      <c r="F35" s="16">
        <v>0</v>
      </c>
      <c r="G35" s="33">
        <f t="shared" si="0"/>
        <v>0</v>
      </c>
      <c r="H35" s="35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9">
        <v>0</v>
      </c>
      <c r="G38" s="19">
        <f t="shared" ref="G38:G69" si="1">IF(A38="Expense / Out-Flow","-",0)</f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9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9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9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9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9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9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9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9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9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9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9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9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9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9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9">
        <v>0</v>
      </c>
      <c r="G70" s="19">
        <f t="shared" ref="G70:G79" si="2">IF(A70="Expense / Out-Flow","-",0)</f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9">
        <v>0</v>
      </c>
      <c r="G71" s="19">
        <f t="shared" si="2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2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9">
        <v>0</v>
      </c>
      <c r="G73" s="19">
        <f t="shared" si="2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2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2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9">
        <v>0</v>
      </c>
      <c r="G76" s="19">
        <f t="shared" si="2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2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9">
        <v>0</v>
      </c>
      <c r="G78" s="19">
        <f t="shared" si="2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9">
        <v>0</v>
      </c>
      <c r="G79" s="19">
        <f t="shared" si="2"/>
        <v>0</v>
      </c>
      <c r="H79" s="21"/>
    </row>
    <row r="80" spans="1:8" x14ac:dyDescent="0.3">
      <c r="A80" s="11"/>
      <c r="B80" s="12"/>
      <c r="C80" s="12"/>
      <c r="D80" s="17"/>
      <c r="E80" s="18"/>
      <c r="F80" s="19"/>
      <c r="G80" s="19"/>
      <c r="H80" s="21"/>
    </row>
    <row r="81" spans="1:8" x14ac:dyDescent="0.3">
      <c r="A81" s="11"/>
      <c r="B81" s="12"/>
      <c r="C81" s="12"/>
      <c r="D81" s="17"/>
      <c r="E81" s="18"/>
      <c r="F81" s="19"/>
      <c r="G81" s="19"/>
      <c r="H81" s="21"/>
    </row>
    <row r="82" spans="1:8" x14ac:dyDescent="0.3">
      <c r="A82" s="11"/>
      <c r="B82" s="12"/>
      <c r="C82" s="12"/>
      <c r="D82" s="17"/>
      <c r="E82" s="18"/>
      <c r="F82" s="16"/>
      <c r="G82" s="19"/>
      <c r="H82" s="21"/>
    </row>
    <row r="83" spans="1:8" x14ac:dyDescent="0.3">
      <c r="A83" s="11"/>
      <c r="B83" s="12"/>
      <c r="C83" s="12"/>
      <c r="D83" s="17"/>
      <c r="E83" s="18"/>
      <c r="F83" s="16"/>
      <c r="G83" s="19"/>
      <c r="H83" s="21"/>
    </row>
    <row r="84" spans="1:8" x14ac:dyDescent="0.3">
      <c r="A84" s="11"/>
      <c r="B84" s="12"/>
      <c r="C84" s="12"/>
      <c r="D84" s="17"/>
      <c r="E84" s="18"/>
      <c r="F84" s="16"/>
      <c r="G84" s="19"/>
      <c r="H84" s="21"/>
    </row>
    <row r="85" spans="1:8" x14ac:dyDescent="0.3">
      <c r="A85" s="11"/>
      <c r="B85" s="12"/>
      <c r="C85" s="12"/>
      <c r="D85" s="17"/>
      <c r="E85" s="18"/>
      <c r="F85" s="16"/>
      <c r="G85" s="19"/>
      <c r="H85" s="21"/>
    </row>
    <row r="86" spans="1:8" x14ac:dyDescent="0.3">
      <c r="A86" s="11"/>
      <c r="B86" s="12"/>
      <c r="C86" s="12"/>
      <c r="D86" s="17"/>
      <c r="E86" s="18"/>
      <c r="F86" s="16"/>
      <c r="G86" s="19"/>
      <c r="H86" s="21"/>
    </row>
    <row r="87" spans="1:8" x14ac:dyDescent="0.3">
      <c r="A87" s="11"/>
      <c r="B87" s="12"/>
      <c r="C87" s="12"/>
      <c r="D87" s="17"/>
      <c r="E87" s="18"/>
      <c r="F87" s="16"/>
      <c r="G87" s="19"/>
      <c r="H87" s="21"/>
    </row>
    <row r="88" spans="1:8" x14ac:dyDescent="0.3">
      <c r="A88" s="11"/>
      <c r="B88" s="12"/>
      <c r="C88" s="12"/>
      <c r="D88" s="17"/>
      <c r="E88" s="18"/>
      <c r="F88" s="16"/>
      <c r="G88" s="19"/>
      <c r="H88" s="21"/>
    </row>
    <row r="89" spans="1:8" x14ac:dyDescent="0.3">
      <c r="A89" s="11"/>
      <c r="B89" s="12"/>
      <c r="C89" s="12"/>
      <c r="D89" s="17"/>
      <c r="E89" s="18"/>
      <c r="F89" s="16"/>
      <c r="G89" s="19"/>
      <c r="H89" s="21"/>
    </row>
    <row r="90" spans="1:8" x14ac:dyDescent="0.3">
      <c r="A90" s="11"/>
      <c r="B90" s="12"/>
      <c r="C90" s="12"/>
      <c r="D90" s="17"/>
      <c r="E90" s="18"/>
      <c r="F90" s="16"/>
      <c r="G90" s="19"/>
      <c r="H90" s="21"/>
    </row>
    <row r="91" spans="1:8" x14ac:dyDescent="0.3">
      <c r="A91" s="11"/>
      <c r="B91" s="12"/>
      <c r="C91" s="12"/>
      <c r="D91" s="17"/>
      <c r="E91" s="18"/>
      <c r="F91" s="16"/>
      <c r="G91" s="19"/>
      <c r="H91" s="21"/>
    </row>
    <row r="92" spans="1:8" x14ac:dyDescent="0.3">
      <c r="A92" s="11"/>
      <c r="B92" s="12"/>
      <c r="C92" s="12"/>
      <c r="D92" s="17"/>
      <c r="E92" s="18"/>
      <c r="F92" s="16"/>
      <c r="G92" s="19"/>
      <c r="H92" s="21"/>
    </row>
    <row r="93" spans="1:8" x14ac:dyDescent="0.3">
      <c r="A93" s="11"/>
      <c r="B93" s="12"/>
      <c r="C93" s="12"/>
      <c r="D93" s="17"/>
      <c r="E93" s="18"/>
      <c r="F93" s="16"/>
      <c r="G93" s="19"/>
      <c r="H93" s="21"/>
    </row>
    <row r="94" spans="1:8" x14ac:dyDescent="0.3">
      <c r="A94" s="11"/>
      <c r="B94" s="12"/>
      <c r="C94" s="12"/>
      <c r="D94" s="17"/>
      <c r="E94" s="18"/>
      <c r="F94" s="16"/>
      <c r="G94" s="19"/>
      <c r="H94" s="21"/>
    </row>
    <row r="95" spans="1:8" x14ac:dyDescent="0.3">
      <c r="A95" s="11"/>
      <c r="B95" s="12"/>
      <c r="C95" s="12"/>
      <c r="D95" s="17"/>
      <c r="E95" s="18"/>
      <c r="F95" s="16"/>
      <c r="G95" s="19"/>
      <c r="H95" s="21"/>
    </row>
    <row r="96" spans="1:8" x14ac:dyDescent="0.3">
      <c r="A96" s="11"/>
      <c r="B96" s="12"/>
      <c r="C96" s="12"/>
      <c r="D96" s="17"/>
      <c r="E96" s="18"/>
      <c r="F96" s="16"/>
      <c r="G96" s="19"/>
      <c r="H96" s="21"/>
    </row>
    <row r="97" spans="1:8" x14ac:dyDescent="0.3">
      <c r="A97" s="11"/>
      <c r="B97" s="12"/>
      <c r="C97" s="12"/>
      <c r="D97" s="17"/>
      <c r="E97" s="18"/>
      <c r="F97" s="16"/>
      <c r="G97" s="19"/>
      <c r="H97" s="21"/>
    </row>
    <row r="98" spans="1:8" x14ac:dyDescent="0.3">
      <c r="A98" s="11"/>
      <c r="B98" s="12"/>
      <c r="C98" s="12"/>
      <c r="D98" s="17"/>
      <c r="E98" s="18"/>
      <c r="F98" s="16"/>
      <c r="G98" s="19"/>
      <c r="H98" s="21"/>
    </row>
    <row r="99" spans="1:8" x14ac:dyDescent="0.3">
      <c r="A99" s="11"/>
      <c r="B99" s="12"/>
      <c r="C99" s="12"/>
      <c r="D99" s="17"/>
      <c r="E99" s="18"/>
      <c r="F99" s="16"/>
      <c r="G99" s="19"/>
      <c r="H99" s="21"/>
    </row>
    <row r="100" spans="1:8" x14ac:dyDescent="0.3">
      <c r="A100" s="11"/>
      <c r="B100" s="12"/>
      <c r="C100" s="12"/>
      <c r="D100" s="17"/>
      <c r="E100" s="18"/>
      <c r="F100" s="16"/>
      <c r="G100" s="19"/>
      <c r="H100" s="21"/>
    </row>
    <row r="101" spans="1:8" x14ac:dyDescent="0.3">
      <c r="A101" s="11"/>
      <c r="B101" s="12"/>
      <c r="C101" s="12"/>
      <c r="D101" s="17"/>
      <c r="E101" s="18"/>
      <c r="F101" s="16"/>
      <c r="G101" s="19"/>
      <c r="H101" s="21"/>
    </row>
    <row r="102" spans="1:8" x14ac:dyDescent="0.3">
      <c r="A102" s="11"/>
      <c r="B102" s="12"/>
      <c r="C102" s="12"/>
      <c r="D102" s="17"/>
      <c r="E102" s="18"/>
      <c r="F102" s="16"/>
      <c r="G102" s="19"/>
      <c r="H102" s="21"/>
    </row>
    <row r="103" spans="1:8" x14ac:dyDescent="0.3">
      <c r="A103" s="11"/>
      <c r="B103" s="12"/>
      <c r="C103" s="12"/>
      <c r="D103" s="17"/>
      <c r="E103" s="18"/>
      <c r="F103" s="16"/>
      <c r="G103" s="19"/>
      <c r="H103" s="21"/>
    </row>
    <row r="104" spans="1:8" x14ac:dyDescent="0.3">
      <c r="A104" s="11"/>
      <c r="B104" s="12"/>
      <c r="C104" s="12"/>
      <c r="D104" s="17"/>
      <c r="E104" s="18"/>
      <c r="F104" s="16"/>
      <c r="G104" s="19"/>
      <c r="H104" s="21"/>
    </row>
    <row r="105" spans="1:8" x14ac:dyDescent="0.3">
      <c r="A105" s="11"/>
      <c r="B105" s="12"/>
      <c r="C105" s="12"/>
      <c r="D105" s="17"/>
      <c r="E105" s="18"/>
      <c r="F105" s="16"/>
      <c r="G105" s="19"/>
      <c r="H105" s="21"/>
    </row>
    <row r="106" spans="1:8" x14ac:dyDescent="0.3">
      <c r="A106" s="11"/>
      <c r="B106" s="12"/>
      <c r="C106" s="12"/>
      <c r="D106" s="17"/>
      <c r="E106" s="18"/>
      <c r="F106" s="16"/>
      <c r="G106" s="19"/>
      <c r="H106" s="21"/>
    </row>
    <row r="107" spans="1:8" x14ac:dyDescent="0.3">
      <c r="A107" s="11"/>
      <c r="B107" s="12"/>
      <c r="C107" s="12"/>
      <c r="D107" s="17"/>
      <c r="E107" s="18"/>
      <c r="F107" s="16"/>
      <c r="G107" s="19"/>
      <c r="H107" s="21"/>
    </row>
    <row r="108" spans="1:8" x14ac:dyDescent="0.3">
      <c r="A108" s="11"/>
      <c r="B108" s="12"/>
      <c r="C108" s="12"/>
      <c r="D108" s="17"/>
      <c r="E108" s="18"/>
      <c r="F108" s="16"/>
      <c r="G108" s="19"/>
      <c r="H108" s="21"/>
    </row>
    <row r="109" spans="1:8" x14ac:dyDescent="0.3">
      <c r="A109" s="11"/>
      <c r="B109" s="12"/>
      <c r="C109" s="12"/>
      <c r="D109" s="17"/>
      <c r="E109" s="18"/>
      <c r="F109" s="16"/>
      <c r="G109" s="19"/>
      <c r="H109" s="21"/>
    </row>
    <row r="110" spans="1:8" x14ac:dyDescent="0.3">
      <c r="A110" s="11"/>
      <c r="B110" s="12"/>
      <c r="C110" s="12"/>
      <c r="D110" s="17"/>
      <c r="E110" s="18"/>
      <c r="F110" s="16"/>
      <c r="G110" s="19"/>
      <c r="H110" s="21"/>
    </row>
    <row r="111" spans="1:8" x14ac:dyDescent="0.3">
      <c r="A111" s="11"/>
      <c r="B111" s="12"/>
      <c r="C111" s="12"/>
      <c r="D111" s="17"/>
      <c r="E111" s="18"/>
      <c r="F111" s="16"/>
      <c r="G111" s="19"/>
      <c r="H111" s="21"/>
    </row>
    <row r="112" spans="1:8" x14ac:dyDescent="0.3">
      <c r="A112" s="11"/>
      <c r="B112" s="12"/>
      <c r="C112" s="12"/>
      <c r="D112" s="17"/>
      <c r="E112" s="18"/>
      <c r="F112" s="16"/>
      <c r="G112" s="19"/>
      <c r="H112" s="21"/>
    </row>
    <row r="113" spans="1:8" x14ac:dyDescent="0.3">
      <c r="A113" s="11"/>
      <c r="B113" s="12"/>
      <c r="C113" s="12"/>
      <c r="D113" s="17"/>
      <c r="E113" s="18"/>
      <c r="F113" s="16"/>
      <c r="G113" s="19"/>
      <c r="H113" s="21"/>
    </row>
    <row r="114" spans="1:8" x14ac:dyDescent="0.3">
      <c r="A114" s="11"/>
      <c r="B114" s="12"/>
      <c r="C114" s="12"/>
      <c r="D114" s="17"/>
      <c r="E114" s="18"/>
      <c r="F114" s="16"/>
      <c r="G114" s="19"/>
      <c r="H114" s="21"/>
    </row>
    <row r="115" spans="1:8" x14ac:dyDescent="0.3">
      <c r="A115" s="11"/>
      <c r="B115" s="12"/>
      <c r="C115" s="12"/>
      <c r="D115" s="17"/>
      <c r="E115" s="18"/>
      <c r="F115" s="16"/>
      <c r="G115" s="19"/>
      <c r="H115" s="21"/>
    </row>
    <row r="116" spans="1:8" x14ac:dyDescent="0.3">
      <c r="A116" s="11"/>
      <c r="B116" s="12"/>
      <c r="C116" s="12"/>
      <c r="D116" s="17"/>
      <c r="E116" s="18"/>
      <c r="F116" s="16"/>
      <c r="G116" s="19"/>
      <c r="H116" s="21"/>
    </row>
    <row r="117" spans="1:8" x14ac:dyDescent="0.3">
      <c r="A117" s="11"/>
      <c r="B117" s="12"/>
      <c r="C117" s="12"/>
      <c r="D117" s="17"/>
      <c r="E117" s="18"/>
      <c r="F117" s="16"/>
      <c r="G117" s="19"/>
      <c r="H117" s="21"/>
    </row>
    <row r="118" spans="1:8" x14ac:dyDescent="0.3">
      <c r="A118" s="11"/>
      <c r="B118" s="12"/>
      <c r="C118" s="12"/>
      <c r="D118" s="17"/>
      <c r="E118" s="18"/>
      <c r="F118" s="16"/>
      <c r="G118" s="19"/>
      <c r="H118" s="21"/>
    </row>
    <row r="119" spans="1:8" x14ac:dyDescent="0.3">
      <c r="A119" s="11"/>
      <c r="B119" s="12"/>
      <c r="C119" s="12"/>
      <c r="D119" s="17"/>
      <c r="E119" s="18"/>
      <c r="F119" s="16"/>
      <c r="G119" s="19"/>
      <c r="H119" s="21"/>
    </row>
    <row r="120" spans="1:8" x14ac:dyDescent="0.3">
      <c r="A120" s="11"/>
      <c r="B120" s="12"/>
      <c r="C120" s="12"/>
      <c r="D120" s="17"/>
      <c r="E120" s="18"/>
      <c r="F120" s="16"/>
      <c r="G120" s="19"/>
      <c r="H120" s="21"/>
    </row>
    <row r="121" spans="1:8" x14ac:dyDescent="0.3">
      <c r="A121" s="11"/>
      <c r="B121" s="12"/>
      <c r="C121" s="12"/>
      <c r="D121" s="17"/>
      <c r="E121" s="18"/>
      <c r="F121" s="16"/>
      <c r="G121" s="19"/>
      <c r="H121" s="21"/>
    </row>
    <row r="122" spans="1:8" x14ac:dyDescent="0.3">
      <c r="A122" s="11"/>
      <c r="B122" s="12"/>
      <c r="C122" s="12"/>
      <c r="D122" s="17"/>
      <c r="E122" s="18"/>
      <c r="F122" s="16"/>
      <c r="G122" s="19"/>
      <c r="H122" s="21"/>
    </row>
    <row r="123" spans="1:8" x14ac:dyDescent="0.3">
      <c r="A123" s="11"/>
      <c r="B123" s="12"/>
      <c r="C123" s="12"/>
      <c r="D123" s="17"/>
      <c r="E123" s="18"/>
      <c r="F123" s="16"/>
      <c r="G123" s="19"/>
      <c r="H123" s="21"/>
    </row>
    <row r="124" spans="1:8" x14ac:dyDescent="0.3">
      <c r="A124" s="11"/>
      <c r="B124" s="12"/>
      <c r="C124" s="12"/>
      <c r="D124" s="17"/>
      <c r="E124" s="18"/>
      <c r="F124" s="16"/>
      <c r="G124" s="19"/>
      <c r="H124" s="21"/>
    </row>
    <row r="125" spans="1:8" x14ac:dyDescent="0.3">
      <c r="A125" s="11"/>
      <c r="B125" s="12"/>
      <c r="C125" s="12"/>
      <c r="D125" s="17"/>
      <c r="E125" s="18"/>
      <c r="F125" s="16"/>
      <c r="G125" s="19"/>
      <c r="H125" s="21"/>
    </row>
    <row r="126" spans="1:8" x14ac:dyDescent="0.3">
      <c r="A126" s="11"/>
      <c r="B126" s="12"/>
      <c r="C126" s="12"/>
      <c r="D126" s="17"/>
      <c r="E126" s="18"/>
      <c r="F126" s="16"/>
      <c r="G126" s="19"/>
      <c r="H126" s="21"/>
    </row>
    <row r="127" spans="1:8" x14ac:dyDescent="0.3">
      <c r="A127" s="11"/>
      <c r="B127" s="12"/>
      <c r="C127" s="12"/>
      <c r="D127" s="17"/>
      <c r="E127" s="18"/>
      <c r="F127" s="16"/>
      <c r="G127" s="19"/>
      <c r="H127" s="21"/>
    </row>
    <row r="128" spans="1:8" x14ac:dyDescent="0.3">
      <c r="A128" s="11"/>
      <c r="B128" s="12"/>
      <c r="C128" s="12"/>
      <c r="D128" s="17"/>
      <c r="E128" s="18"/>
      <c r="F128" s="16"/>
      <c r="G128" s="19"/>
      <c r="H128" s="21"/>
    </row>
    <row r="129" spans="1:8" x14ac:dyDescent="0.3">
      <c r="A129" s="11"/>
      <c r="B129" s="12"/>
      <c r="C129" s="12"/>
      <c r="D129" s="17"/>
      <c r="E129" s="18"/>
      <c r="F129" s="16"/>
      <c r="G129" s="19"/>
      <c r="H129" s="21"/>
    </row>
    <row r="130" spans="1:8" x14ac:dyDescent="0.3">
      <c r="A130" s="11"/>
      <c r="B130" s="12"/>
      <c r="C130" s="12"/>
      <c r="D130" s="17"/>
      <c r="E130" s="18"/>
      <c r="F130" s="16"/>
      <c r="G130" s="19"/>
      <c r="H130" s="21"/>
    </row>
    <row r="131" spans="1:8" x14ac:dyDescent="0.3">
      <c r="A131" s="11"/>
      <c r="B131" s="12"/>
      <c r="C131" s="12"/>
      <c r="D131" s="17"/>
      <c r="E131" s="18"/>
      <c r="F131" s="16"/>
      <c r="G131" s="19"/>
      <c r="H131" s="21"/>
    </row>
    <row r="132" spans="1:8" x14ac:dyDescent="0.3">
      <c r="A132" s="11"/>
      <c r="B132" s="12"/>
      <c r="C132" s="12"/>
      <c r="D132" s="17"/>
      <c r="E132" s="18"/>
      <c r="F132" s="16"/>
      <c r="G132" s="19"/>
      <c r="H132" s="21"/>
    </row>
    <row r="133" spans="1:8" x14ac:dyDescent="0.3">
      <c r="A133" s="11"/>
      <c r="B133" s="12"/>
      <c r="C133" s="12"/>
      <c r="D133" s="17"/>
      <c r="E133" s="18"/>
      <c r="F133" s="16"/>
      <c r="G133" s="19"/>
      <c r="H133" s="21"/>
    </row>
    <row r="134" spans="1:8" x14ac:dyDescent="0.3">
      <c r="A134" s="11"/>
      <c r="B134" s="12"/>
      <c r="C134" s="12"/>
      <c r="D134" s="17"/>
      <c r="E134" s="18"/>
      <c r="F134" s="16"/>
      <c r="G134" s="19"/>
      <c r="H134" s="21"/>
    </row>
    <row r="135" spans="1:8" x14ac:dyDescent="0.3">
      <c r="A135" s="11"/>
      <c r="B135" s="12"/>
      <c r="C135" s="12"/>
      <c r="D135" s="17"/>
      <c r="E135" s="18"/>
      <c r="F135" s="16"/>
      <c r="G135" s="19"/>
      <c r="H135" s="21"/>
    </row>
    <row r="136" spans="1:8" x14ac:dyDescent="0.3">
      <c r="A136" s="11"/>
      <c r="B136" s="12"/>
      <c r="C136" s="12"/>
      <c r="D136" s="17"/>
      <c r="E136" s="18"/>
      <c r="F136" s="16"/>
      <c r="G136" s="19"/>
      <c r="H136" s="21"/>
    </row>
    <row r="137" spans="1:8" x14ac:dyDescent="0.3">
      <c r="A137" s="11"/>
      <c r="B137" s="12"/>
      <c r="C137" s="12"/>
      <c r="D137" s="17"/>
      <c r="E137" s="18"/>
      <c r="F137" s="16"/>
      <c r="G137" s="19"/>
      <c r="H137" s="21"/>
    </row>
    <row r="138" spans="1:8" x14ac:dyDescent="0.3">
      <c r="A138" s="11"/>
      <c r="B138" s="12"/>
      <c r="C138" s="12"/>
      <c r="D138" s="17"/>
      <c r="E138" s="18"/>
      <c r="F138" s="16"/>
      <c r="G138" s="19"/>
      <c r="H138" s="21"/>
    </row>
    <row r="139" spans="1:8" x14ac:dyDescent="0.3">
      <c r="A139" s="11"/>
      <c r="B139" s="12"/>
      <c r="C139" s="12"/>
      <c r="D139" s="17"/>
      <c r="E139" s="18"/>
      <c r="F139" s="16"/>
      <c r="G139" s="19"/>
      <c r="H139" s="21"/>
    </row>
    <row r="140" spans="1:8" x14ac:dyDescent="0.3">
      <c r="A140" s="11"/>
      <c r="B140" s="12"/>
      <c r="C140" s="12"/>
      <c r="D140" s="17"/>
      <c r="E140" s="18"/>
      <c r="F140" s="16"/>
      <c r="G140" s="19"/>
      <c r="H140" s="21"/>
    </row>
    <row r="141" spans="1:8" x14ac:dyDescent="0.3">
      <c r="A141" s="11"/>
      <c r="B141" s="12"/>
      <c r="C141" s="12"/>
      <c r="D141" s="17"/>
      <c r="E141" s="18"/>
      <c r="F141" s="16"/>
      <c r="G141" s="19"/>
      <c r="H141" s="21"/>
    </row>
    <row r="142" spans="1:8" x14ac:dyDescent="0.3">
      <c r="A142" s="11"/>
      <c r="B142" s="12"/>
      <c r="C142" s="12"/>
      <c r="D142" s="17"/>
      <c r="E142" s="18"/>
      <c r="F142" s="16"/>
      <c r="G142" s="19"/>
      <c r="H142" s="21"/>
    </row>
    <row r="143" spans="1:8" x14ac:dyDescent="0.3">
      <c r="A143" s="11"/>
      <c r="B143" s="12"/>
      <c r="C143" s="12"/>
      <c r="D143" s="17"/>
      <c r="E143" s="18"/>
      <c r="F143" s="16"/>
      <c r="G143" s="19"/>
      <c r="H143" s="21"/>
    </row>
    <row r="144" spans="1:8" x14ac:dyDescent="0.3">
      <c r="A144" s="11"/>
      <c r="B144" s="12"/>
      <c r="C144" s="12"/>
      <c r="D144" s="17"/>
      <c r="E144" s="18"/>
      <c r="F144" s="16"/>
      <c r="G144" s="19"/>
      <c r="H144" s="21"/>
    </row>
    <row r="145" spans="1:8" x14ac:dyDescent="0.3">
      <c r="A145" s="11"/>
      <c r="B145" s="12"/>
      <c r="C145" s="12"/>
      <c r="D145" s="17"/>
      <c r="E145" s="18"/>
      <c r="F145" s="16"/>
      <c r="G145" s="19"/>
      <c r="H145" s="21"/>
    </row>
    <row r="146" spans="1:8" x14ac:dyDescent="0.3">
      <c r="A146" s="11"/>
      <c r="B146" s="12"/>
      <c r="C146" s="12"/>
      <c r="D146" s="17"/>
      <c r="E146" s="18"/>
      <c r="F146" s="16"/>
      <c r="G146" s="19"/>
      <c r="H146" s="21"/>
    </row>
    <row r="147" spans="1:8" x14ac:dyDescent="0.3">
      <c r="A147" s="11"/>
      <c r="B147" s="12"/>
      <c r="C147" s="12"/>
      <c r="D147" s="17"/>
      <c r="E147" s="18"/>
      <c r="F147" s="16"/>
      <c r="G147" s="19"/>
      <c r="H147" s="21"/>
    </row>
    <row r="148" spans="1:8" x14ac:dyDescent="0.3">
      <c r="A148" s="11"/>
      <c r="B148" s="12"/>
      <c r="C148" s="12"/>
      <c r="D148" s="17"/>
      <c r="E148" s="18"/>
      <c r="F148" s="16"/>
      <c r="G148" s="19"/>
      <c r="H148" s="21"/>
    </row>
    <row r="149" spans="1:8" x14ac:dyDescent="0.3">
      <c r="A149" s="11"/>
      <c r="B149" s="12"/>
      <c r="C149" s="12"/>
      <c r="D149" s="17"/>
      <c r="E149" s="18"/>
      <c r="F149" s="16"/>
      <c r="G149" s="19"/>
      <c r="H149" s="21"/>
    </row>
    <row r="150" spans="1:8" x14ac:dyDescent="0.3">
      <c r="A150" s="11"/>
      <c r="B150" s="12"/>
      <c r="C150" s="12"/>
      <c r="D150" s="17"/>
      <c r="E150" s="18"/>
      <c r="F150" s="16"/>
      <c r="G150" s="19"/>
      <c r="H150" s="21"/>
    </row>
    <row r="151" spans="1:8" x14ac:dyDescent="0.3">
      <c r="A151" s="11"/>
      <c r="B151" s="12"/>
      <c r="C151" s="12"/>
      <c r="D151" s="17"/>
      <c r="E151" s="18"/>
      <c r="F151" s="16"/>
      <c r="G151" s="19"/>
      <c r="H151" s="21"/>
    </row>
    <row r="152" spans="1:8" x14ac:dyDescent="0.3">
      <c r="A152" s="11"/>
      <c r="B152" s="12"/>
      <c r="C152" s="12"/>
      <c r="D152" s="17"/>
      <c r="E152" s="18"/>
      <c r="F152" s="16"/>
      <c r="G152" s="19"/>
      <c r="H152" s="21"/>
    </row>
    <row r="153" spans="1:8" x14ac:dyDescent="0.3">
      <c r="A153" s="11"/>
      <c r="B153" s="12"/>
      <c r="C153" s="12"/>
      <c r="D153" s="17"/>
      <c r="E153" s="18"/>
      <c r="F153" s="16"/>
      <c r="G153" s="19"/>
      <c r="H153" s="21"/>
    </row>
    <row r="154" spans="1:8" x14ac:dyDescent="0.3">
      <c r="A154" s="11"/>
      <c r="B154" s="12"/>
      <c r="C154" s="12"/>
      <c r="D154" s="17"/>
      <c r="E154" s="18"/>
      <c r="F154" s="16"/>
      <c r="G154" s="19"/>
      <c r="H154" s="21"/>
    </row>
    <row r="155" spans="1:8" x14ac:dyDescent="0.3">
      <c r="A155" s="11"/>
      <c r="B155" s="12"/>
      <c r="C155" s="12"/>
      <c r="D155" s="17"/>
      <c r="E155" s="18"/>
      <c r="F155" s="16"/>
      <c r="G155" s="19"/>
      <c r="H155" s="21"/>
    </row>
    <row r="156" spans="1:8" x14ac:dyDescent="0.3">
      <c r="A156" s="11"/>
      <c r="B156" s="12"/>
      <c r="C156" s="12"/>
      <c r="D156" s="17"/>
      <c r="E156" s="18"/>
      <c r="F156" s="16"/>
      <c r="G156" s="19"/>
      <c r="H156" s="21"/>
    </row>
    <row r="157" spans="1:8" x14ac:dyDescent="0.3">
      <c r="A157" s="11"/>
      <c r="B157" s="12"/>
      <c r="C157" s="12"/>
      <c r="D157" s="17"/>
      <c r="E157" s="18"/>
      <c r="F157" s="16"/>
      <c r="G157" s="19"/>
      <c r="H157" s="21"/>
    </row>
    <row r="158" spans="1:8" x14ac:dyDescent="0.3">
      <c r="A158" s="11"/>
      <c r="B158" s="12"/>
      <c r="C158" s="12"/>
      <c r="D158" s="17"/>
      <c r="E158" s="18"/>
      <c r="F158" s="16"/>
      <c r="G158" s="19"/>
      <c r="H158" s="21"/>
    </row>
    <row r="159" spans="1:8" x14ac:dyDescent="0.3">
      <c r="A159" s="11"/>
      <c r="B159" s="12"/>
      <c r="C159" s="12"/>
      <c r="D159" s="17"/>
      <c r="E159" s="18"/>
      <c r="F159" s="16"/>
      <c r="G159" s="19"/>
      <c r="H159" s="21"/>
    </row>
    <row r="160" spans="1:8" x14ac:dyDescent="0.3">
      <c r="A160" s="11"/>
      <c r="B160" s="12"/>
      <c r="C160" s="12"/>
      <c r="D160" s="17"/>
      <c r="E160" s="18"/>
      <c r="F160" s="16"/>
      <c r="G160" s="19"/>
      <c r="H160" s="21"/>
    </row>
    <row r="161" spans="1:8" x14ac:dyDescent="0.3">
      <c r="A161" s="11"/>
      <c r="B161" s="12"/>
      <c r="C161" s="12"/>
      <c r="D161" s="17"/>
      <c r="E161" s="18"/>
      <c r="F161" s="16"/>
      <c r="G161" s="19"/>
      <c r="H161" s="21"/>
    </row>
    <row r="162" spans="1:8" x14ac:dyDescent="0.3">
      <c r="A162" s="11"/>
      <c r="B162" s="12"/>
      <c r="C162" s="12"/>
      <c r="D162" s="17"/>
      <c r="E162" s="18"/>
      <c r="F162" s="16"/>
      <c r="G162" s="19"/>
      <c r="H162" s="21"/>
    </row>
    <row r="163" spans="1:8" x14ac:dyDescent="0.3">
      <c r="A163" s="11"/>
      <c r="B163" s="12"/>
      <c r="C163" s="12"/>
      <c r="D163" s="17"/>
      <c r="E163" s="18"/>
      <c r="F163" s="16"/>
      <c r="G163" s="19"/>
      <c r="H163" s="21"/>
    </row>
    <row r="164" spans="1:8" x14ac:dyDescent="0.3">
      <c r="A164" s="11"/>
      <c r="B164" s="12"/>
      <c r="C164" s="12"/>
      <c r="D164" s="17"/>
      <c r="E164" s="18"/>
      <c r="F164" s="16"/>
      <c r="G164" s="19"/>
      <c r="H164" s="21"/>
    </row>
    <row r="165" spans="1:8" x14ac:dyDescent="0.3">
      <c r="A165" s="11"/>
      <c r="B165" s="12"/>
      <c r="C165" s="12"/>
      <c r="D165" s="17"/>
      <c r="E165" s="18"/>
      <c r="F165" s="16"/>
      <c r="G165" s="19"/>
      <c r="H165" s="21"/>
    </row>
    <row r="166" spans="1:8" x14ac:dyDescent="0.3">
      <c r="A166" s="11"/>
      <c r="B166" s="12"/>
      <c r="C166" s="12"/>
      <c r="D166" s="17"/>
      <c r="E166" s="18"/>
      <c r="F166" s="16"/>
      <c r="G166" s="19"/>
      <c r="H166" s="21"/>
    </row>
    <row r="167" spans="1:8" x14ac:dyDescent="0.3">
      <c r="A167" s="11"/>
      <c r="B167" s="12"/>
      <c r="C167" s="12"/>
      <c r="D167" s="17"/>
      <c r="E167" s="18"/>
      <c r="F167" s="16"/>
      <c r="G167" s="19"/>
      <c r="H167" s="21"/>
    </row>
    <row r="168" spans="1:8" x14ac:dyDescent="0.3">
      <c r="A168" s="11"/>
      <c r="B168" s="12"/>
      <c r="C168" s="12"/>
      <c r="D168" s="17"/>
      <c r="E168" s="18"/>
      <c r="F168" s="16"/>
      <c r="G168" s="19"/>
      <c r="H168" s="21"/>
    </row>
    <row r="169" spans="1:8" x14ac:dyDescent="0.3">
      <c r="A169" s="11"/>
      <c r="B169" s="12"/>
      <c r="C169" s="12"/>
      <c r="D169" s="17"/>
      <c r="E169" s="18"/>
      <c r="F169" s="16"/>
      <c r="G169" s="19"/>
      <c r="H169" s="21"/>
    </row>
    <row r="170" spans="1:8" x14ac:dyDescent="0.3">
      <c r="A170" s="11"/>
      <c r="B170" s="12"/>
      <c r="C170" s="12"/>
      <c r="D170" s="17"/>
      <c r="E170" s="18"/>
      <c r="F170" s="16"/>
      <c r="G170" s="19"/>
      <c r="H170" s="21"/>
    </row>
    <row r="171" spans="1:8" x14ac:dyDescent="0.3">
      <c r="A171" s="11"/>
      <c r="B171" s="12"/>
      <c r="C171" s="12"/>
      <c r="D171" s="17"/>
      <c r="E171" s="18"/>
      <c r="F171" s="16"/>
      <c r="G171" s="19"/>
      <c r="H171" s="21"/>
    </row>
    <row r="172" spans="1:8" x14ac:dyDescent="0.3">
      <c r="A172" s="11"/>
      <c r="B172" s="12"/>
      <c r="C172" s="12"/>
      <c r="D172" s="17"/>
      <c r="E172" s="18"/>
      <c r="F172" s="16"/>
      <c r="G172" s="19"/>
      <c r="H172" s="21"/>
    </row>
    <row r="173" spans="1:8" x14ac:dyDescent="0.3">
      <c r="A173" s="11"/>
      <c r="B173" s="12"/>
      <c r="C173" s="12"/>
      <c r="D173" s="17"/>
      <c r="E173" s="18"/>
      <c r="F173" s="16"/>
      <c r="G173" s="19"/>
      <c r="H173" s="21"/>
    </row>
    <row r="174" spans="1:8" x14ac:dyDescent="0.3">
      <c r="A174" s="11"/>
      <c r="B174" s="12"/>
      <c r="C174" s="12"/>
      <c r="D174" s="17"/>
      <c r="E174" s="18"/>
      <c r="F174" s="16"/>
      <c r="G174" s="19"/>
      <c r="H174" s="21"/>
    </row>
    <row r="175" spans="1:8" x14ac:dyDescent="0.3">
      <c r="A175" s="11"/>
      <c r="B175" s="12"/>
      <c r="C175" s="12"/>
      <c r="D175" s="17"/>
      <c r="E175" s="18"/>
      <c r="F175" s="16"/>
      <c r="G175" s="19"/>
      <c r="H175" s="21"/>
    </row>
    <row r="176" spans="1:8" x14ac:dyDescent="0.3">
      <c r="A176" s="11"/>
      <c r="B176" s="12"/>
      <c r="C176" s="12"/>
      <c r="D176" s="17"/>
      <c r="E176" s="18"/>
      <c r="F176" s="16"/>
      <c r="G176" s="19"/>
      <c r="H176" s="21"/>
    </row>
    <row r="177" spans="1:8" x14ac:dyDescent="0.3">
      <c r="A177" s="11"/>
      <c r="B177" s="12"/>
      <c r="C177" s="12"/>
      <c r="D177" s="17"/>
      <c r="E177" s="18"/>
      <c r="F177" s="16"/>
      <c r="G177" s="19"/>
      <c r="H177" s="21"/>
    </row>
    <row r="178" spans="1:8" x14ac:dyDescent="0.3">
      <c r="A178" s="11"/>
      <c r="B178" s="12"/>
      <c r="C178" s="12"/>
      <c r="D178" s="17"/>
      <c r="E178" s="18"/>
      <c r="F178" s="16"/>
      <c r="G178" s="19"/>
      <c r="H178" s="21"/>
    </row>
    <row r="179" spans="1:8" x14ac:dyDescent="0.3">
      <c r="A179" s="11"/>
      <c r="B179" s="12"/>
      <c r="C179" s="12"/>
      <c r="D179" s="17"/>
      <c r="E179" s="18"/>
      <c r="F179" s="16"/>
      <c r="G179" s="19"/>
      <c r="H179" s="21"/>
    </row>
    <row r="180" spans="1:8" x14ac:dyDescent="0.3">
      <c r="A180" s="11"/>
      <c r="B180" s="12"/>
      <c r="C180" s="12"/>
      <c r="D180" s="17"/>
      <c r="E180" s="18"/>
      <c r="F180" s="16"/>
      <c r="G180" s="19"/>
      <c r="H180" s="21"/>
    </row>
    <row r="181" spans="1:8" x14ac:dyDescent="0.3">
      <c r="A181" s="11"/>
      <c r="B181" s="12"/>
      <c r="C181" s="12"/>
      <c r="D181" s="17"/>
      <c r="E181" s="18"/>
      <c r="F181" s="16"/>
      <c r="G181" s="19"/>
      <c r="H181" s="21"/>
    </row>
    <row r="182" spans="1:8" x14ac:dyDescent="0.3">
      <c r="A182" s="11"/>
      <c r="B182" s="12"/>
      <c r="C182" s="12"/>
      <c r="D182" s="17"/>
      <c r="E182" s="18"/>
      <c r="F182" s="16"/>
      <c r="G182" s="19"/>
      <c r="H182" s="21"/>
    </row>
    <row r="183" spans="1:8" x14ac:dyDescent="0.3">
      <c r="A183" s="11"/>
      <c r="B183" s="12"/>
      <c r="C183" s="12"/>
      <c r="D183" s="17"/>
      <c r="E183" s="18"/>
      <c r="F183" s="16"/>
      <c r="G183" s="19"/>
      <c r="H183" s="21"/>
    </row>
    <row r="184" spans="1:8" x14ac:dyDescent="0.3">
      <c r="A184" s="11"/>
      <c r="B184" s="12"/>
      <c r="C184" s="12"/>
      <c r="D184" s="17"/>
      <c r="E184" s="18"/>
      <c r="F184" s="16"/>
      <c r="G184" s="19"/>
      <c r="H184" s="21"/>
    </row>
    <row r="185" spans="1:8" x14ac:dyDescent="0.3">
      <c r="A185" s="11"/>
      <c r="B185" s="12"/>
      <c r="C185" s="12"/>
      <c r="D185" s="17"/>
      <c r="E185" s="18"/>
      <c r="F185" s="16"/>
      <c r="G185" s="19"/>
      <c r="H185" s="21"/>
    </row>
    <row r="186" spans="1:8" x14ac:dyDescent="0.3">
      <c r="A186" s="11"/>
      <c r="B186" s="12"/>
      <c r="C186" s="12"/>
      <c r="D186" s="17"/>
      <c r="E186" s="18"/>
      <c r="F186" s="16"/>
      <c r="G186" s="19"/>
      <c r="H186" s="21"/>
    </row>
    <row r="187" spans="1:8" x14ac:dyDescent="0.3">
      <c r="A187" s="11"/>
      <c r="B187" s="12"/>
      <c r="C187" s="12"/>
      <c r="D187" s="17"/>
      <c r="E187" s="18"/>
      <c r="F187" s="16"/>
      <c r="G187" s="19"/>
      <c r="H187" s="21"/>
    </row>
    <row r="188" spans="1:8" x14ac:dyDescent="0.3">
      <c r="A188" s="11"/>
      <c r="B188" s="12"/>
      <c r="C188" s="12"/>
      <c r="D188" s="17"/>
      <c r="E188" s="18"/>
      <c r="F188" s="16"/>
      <c r="G188" s="19"/>
      <c r="H188" s="21"/>
    </row>
    <row r="189" spans="1:8" x14ac:dyDescent="0.3">
      <c r="A189" s="11"/>
      <c r="B189" s="12"/>
      <c r="C189" s="12"/>
      <c r="D189" s="17"/>
      <c r="E189" s="18"/>
      <c r="F189" s="16"/>
      <c r="G189" s="19"/>
      <c r="H189" s="21"/>
    </row>
    <row r="190" spans="1:8" x14ac:dyDescent="0.3">
      <c r="A190" s="11"/>
      <c r="B190" s="12"/>
      <c r="C190" s="12"/>
      <c r="D190" s="17"/>
      <c r="E190" s="18"/>
      <c r="F190" s="16"/>
      <c r="G190" s="19"/>
      <c r="H190" s="21"/>
    </row>
    <row r="191" spans="1:8" x14ac:dyDescent="0.3">
      <c r="A191" s="11"/>
      <c r="B191" s="12"/>
      <c r="C191" s="12"/>
      <c r="D191" s="17"/>
      <c r="E191" s="18"/>
      <c r="F191" s="16"/>
      <c r="G191" s="19"/>
      <c r="H191" s="21"/>
    </row>
    <row r="192" spans="1:8" x14ac:dyDescent="0.3">
      <c r="A192" s="11"/>
      <c r="B192" s="12"/>
      <c r="C192" s="12"/>
      <c r="D192" s="17"/>
      <c r="E192" s="18"/>
      <c r="F192" s="16"/>
      <c r="G192" s="19"/>
      <c r="H192" s="21"/>
    </row>
    <row r="193" spans="1:8" x14ac:dyDescent="0.3">
      <c r="A193" s="11"/>
      <c r="B193" s="12"/>
      <c r="C193" s="12"/>
      <c r="D193" s="17"/>
      <c r="E193" s="18"/>
      <c r="F193" s="16"/>
      <c r="G193" s="19"/>
      <c r="H193" s="21"/>
    </row>
    <row r="194" spans="1:8" x14ac:dyDescent="0.3">
      <c r="A194" s="11"/>
      <c r="B194" s="12"/>
      <c r="C194" s="12"/>
      <c r="D194" s="17"/>
      <c r="E194" s="18"/>
      <c r="F194" s="16"/>
      <c r="G194" s="19"/>
      <c r="H194" s="21"/>
    </row>
    <row r="195" spans="1:8" x14ac:dyDescent="0.3">
      <c r="A195" s="11"/>
      <c r="B195" s="12"/>
      <c r="C195" s="12"/>
      <c r="D195" s="17"/>
      <c r="E195" s="18"/>
      <c r="F195" s="16"/>
      <c r="G195" s="19"/>
      <c r="H195" s="21"/>
    </row>
    <row r="196" spans="1:8" x14ac:dyDescent="0.3">
      <c r="A196" s="11"/>
      <c r="B196" s="12"/>
      <c r="C196" s="12"/>
      <c r="D196" s="17"/>
      <c r="E196" s="18"/>
      <c r="F196" s="16"/>
      <c r="G196" s="19"/>
      <c r="H196" s="21"/>
    </row>
    <row r="197" spans="1:8" x14ac:dyDescent="0.3">
      <c r="A197" s="11"/>
      <c r="B197" s="12"/>
      <c r="C197" s="12"/>
      <c r="D197" s="17"/>
      <c r="E197" s="18"/>
      <c r="F197" s="16"/>
      <c r="G197" s="19"/>
      <c r="H197" s="21"/>
    </row>
    <row r="198" spans="1:8" x14ac:dyDescent="0.3">
      <c r="A198" s="11"/>
      <c r="B198" s="12"/>
      <c r="C198" s="12"/>
      <c r="D198" s="17"/>
      <c r="E198" s="18"/>
      <c r="F198" s="16"/>
      <c r="G198" s="19"/>
      <c r="H198" s="21"/>
    </row>
    <row r="199" spans="1:8" x14ac:dyDescent="0.3">
      <c r="A199" s="11"/>
      <c r="B199" s="12"/>
      <c r="C199" s="12"/>
      <c r="D199" s="17"/>
      <c r="E199" s="18"/>
      <c r="F199" s="16"/>
      <c r="G199" s="19"/>
      <c r="H199" s="21"/>
    </row>
    <row r="200" spans="1:8" x14ac:dyDescent="0.3">
      <c r="A200" s="11"/>
      <c r="B200" s="12"/>
      <c r="C200" s="12"/>
      <c r="D200" s="17"/>
      <c r="E200" s="18"/>
      <c r="F200" s="16"/>
      <c r="G200" s="19"/>
      <c r="H200" s="21"/>
    </row>
    <row r="201" spans="1:8" x14ac:dyDescent="0.3">
      <c r="A201" s="11"/>
      <c r="B201" s="12"/>
      <c r="C201" s="12"/>
      <c r="D201" s="17"/>
      <c r="E201" s="18"/>
      <c r="F201" s="16"/>
      <c r="G201" s="19"/>
      <c r="H201" s="21"/>
    </row>
    <row r="202" spans="1:8" x14ac:dyDescent="0.3">
      <c r="A202" s="11"/>
      <c r="B202" s="12"/>
      <c r="C202" s="12"/>
      <c r="D202" s="17"/>
      <c r="E202" s="18"/>
      <c r="F202" s="16"/>
      <c r="G202" s="19"/>
      <c r="H202" s="21"/>
    </row>
    <row r="203" spans="1:8" x14ac:dyDescent="0.3">
      <c r="A203" s="11"/>
      <c r="B203" s="12"/>
      <c r="C203" s="12"/>
      <c r="D203" s="17"/>
      <c r="E203" s="18"/>
      <c r="F203" s="16"/>
      <c r="G203" s="19"/>
      <c r="H203" s="21"/>
    </row>
    <row r="204" spans="1:8" x14ac:dyDescent="0.3">
      <c r="A204" s="11"/>
      <c r="B204" s="12"/>
      <c r="C204" s="12"/>
      <c r="D204" s="17"/>
      <c r="E204" s="18"/>
      <c r="F204" s="16"/>
      <c r="G204" s="19"/>
      <c r="H204" s="21"/>
    </row>
    <row r="205" spans="1:8" x14ac:dyDescent="0.3">
      <c r="A205" s="11"/>
      <c r="B205" s="12"/>
      <c r="C205" s="12"/>
      <c r="D205" s="17"/>
      <c r="E205" s="18"/>
      <c r="F205" s="16"/>
      <c r="G205" s="19"/>
      <c r="H205" s="21"/>
    </row>
    <row r="206" spans="1:8" x14ac:dyDescent="0.3">
      <c r="A206" s="11"/>
      <c r="B206" s="12"/>
      <c r="C206" s="12"/>
      <c r="D206" s="17"/>
      <c r="E206" s="18"/>
      <c r="F206" s="16"/>
      <c r="G206" s="19"/>
      <c r="H206" s="21"/>
    </row>
    <row r="207" spans="1:8" x14ac:dyDescent="0.3">
      <c r="A207" s="11"/>
      <c r="B207" s="12"/>
      <c r="C207" s="12"/>
      <c r="D207" s="17"/>
      <c r="E207" s="18"/>
      <c r="F207" s="16"/>
      <c r="G207" s="19"/>
      <c r="H207" s="21"/>
    </row>
    <row r="208" spans="1:8" x14ac:dyDescent="0.3">
      <c r="A208" s="11"/>
      <c r="B208" s="12"/>
      <c r="C208" s="12"/>
      <c r="D208" s="17"/>
      <c r="E208" s="18"/>
      <c r="F208" s="16"/>
      <c r="G208" s="19"/>
      <c r="H208" s="21"/>
    </row>
    <row r="209" spans="1:8" x14ac:dyDescent="0.3">
      <c r="A209" s="11"/>
      <c r="B209" s="12"/>
      <c r="C209" s="12"/>
      <c r="D209" s="17"/>
      <c r="E209" s="18"/>
      <c r="F209" s="16"/>
      <c r="G209" s="19"/>
      <c r="H209" s="21"/>
    </row>
    <row r="210" spans="1:8" x14ac:dyDescent="0.3">
      <c r="A210" s="11"/>
      <c r="B210" s="12"/>
      <c r="C210" s="12"/>
      <c r="D210" s="17"/>
      <c r="E210" s="18"/>
      <c r="F210" s="16"/>
      <c r="G210" s="19"/>
      <c r="H210" s="21"/>
    </row>
    <row r="211" spans="1:8" x14ac:dyDescent="0.3">
      <c r="A211" s="11"/>
      <c r="B211" s="12"/>
      <c r="C211" s="12"/>
      <c r="D211" s="17"/>
      <c r="E211" s="18"/>
      <c r="F211" s="16"/>
      <c r="G211" s="19"/>
      <c r="H211" s="21"/>
    </row>
    <row r="212" spans="1:8" x14ac:dyDescent="0.3">
      <c r="A212" s="11"/>
      <c r="B212" s="12"/>
      <c r="C212" s="12"/>
      <c r="D212" s="17"/>
      <c r="E212" s="18"/>
      <c r="F212" s="16"/>
      <c r="G212" s="19"/>
      <c r="H212" s="21"/>
    </row>
    <row r="213" spans="1:8" x14ac:dyDescent="0.3">
      <c r="A213" s="11"/>
      <c r="B213" s="12"/>
      <c r="C213" s="12"/>
      <c r="D213" s="17"/>
      <c r="E213" s="18"/>
      <c r="F213" s="16"/>
      <c r="G213" s="19"/>
      <c r="H213" s="21"/>
    </row>
    <row r="214" spans="1:8" x14ac:dyDescent="0.3">
      <c r="A214" s="11"/>
      <c r="B214" s="12"/>
      <c r="C214" s="12"/>
      <c r="D214" s="17"/>
      <c r="E214" s="18"/>
      <c r="F214" s="16"/>
      <c r="G214" s="19"/>
      <c r="H214" s="21"/>
    </row>
    <row r="215" spans="1:8" x14ac:dyDescent="0.3">
      <c r="A215" s="11"/>
      <c r="B215" s="12"/>
      <c r="C215" s="12"/>
      <c r="D215" s="17"/>
      <c r="E215" s="18"/>
      <c r="F215" s="16"/>
      <c r="G215" s="19"/>
      <c r="H215" s="21"/>
    </row>
    <row r="216" spans="1:8" x14ac:dyDescent="0.3">
      <c r="A216" s="11"/>
      <c r="B216" s="12"/>
      <c r="C216" s="12"/>
      <c r="D216" s="17"/>
      <c r="E216" s="18"/>
      <c r="F216" s="16"/>
      <c r="G216" s="19"/>
      <c r="H216" s="21"/>
    </row>
    <row r="217" spans="1:8" x14ac:dyDescent="0.3">
      <c r="A217" s="11"/>
      <c r="B217" s="12"/>
      <c r="C217" s="12"/>
      <c r="D217" s="17"/>
      <c r="E217" s="18"/>
      <c r="F217" s="16"/>
      <c r="G217" s="19"/>
      <c r="H217" s="21"/>
    </row>
    <row r="218" spans="1:8" x14ac:dyDescent="0.3">
      <c r="A218" s="11"/>
      <c r="B218" s="12"/>
      <c r="C218" s="12"/>
      <c r="D218" s="17"/>
      <c r="E218" s="18"/>
      <c r="F218" s="16"/>
      <c r="G218" s="19"/>
      <c r="H218" s="21"/>
    </row>
    <row r="219" spans="1:8" x14ac:dyDescent="0.3">
      <c r="A219" s="11"/>
      <c r="B219" s="12"/>
      <c r="C219" s="12"/>
      <c r="D219" s="17"/>
      <c r="E219" s="18"/>
      <c r="F219" s="16"/>
      <c r="G219" s="19"/>
      <c r="H219" s="21"/>
    </row>
    <row r="220" spans="1:8" x14ac:dyDescent="0.3">
      <c r="A220" s="11"/>
      <c r="B220" s="12"/>
      <c r="C220" s="12"/>
      <c r="D220" s="17"/>
      <c r="E220" s="18"/>
      <c r="F220" s="16"/>
      <c r="G220" s="19"/>
      <c r="H220" s="21"/>
    </row>
    <row r="221" spans="1:8" x14ac:dyDescent="0.3">
      <c r="A221" s="11"/>
      <c r="B221" s="12"/>
      <c r="C221" s="12"/>
      <c r="D221" s="17"/>
      <c r="E221" s="18"/>
      <c r="F221" s="16"/>
      <c r="G221" s="19"/>
      <c r="H221" s="21"/>
    </row>
    <row r="222" spans="1:8" x14ac:dyDescent="0.3">
      <c r="A222" s="11"/>
      <c r="B222" s="12"/>
      <c r="C222" s="12"/>
      <c r="D222" s="17"/>
      <c r="E222" s="18"/>
      <c r="F222" s="16"/>
      <c r="G222" s="19"/>
      <c r="H222" s="21"/>
    </row>
    <row r="223" spans="1:8" x14ac:dyDescent="0.3">
      <c r="A223" s="11"/>
      <c r="B223" s="12"/>
      <c r="C223" s="12"/>
      <c r="D223" s="17"/>
      <c r="E223" s="18"/>
      <c r="F223" s="16"/>
      <c r="G223" s="19"/>
      <c r="H223" s="21"/>
    </row>
    <row r="224" spans="1:8" x14ac:dyDescent="0.3">
      <c r="A224" s="11"/>
      <c r="B224" s="12"/>
      <c r="C224" s="12"/>
      <c r="D224" s="17"/>
      <c r="E224" s="18"/>
      <c r="F224" s="16"/>
      <c r="G224" s="19"/>
      <c r="H224" s="21"/>
    </row>
    <row r="225" spans="1:8" x14ac:dyDescent="0.3">
      <c r="A225" s="11"/>
      <c r="B225" s="12"/>
      <c r="C225" s="12"/>
      <c r="D225" s="17"/>
      <c r="E225" s="18"/>
      <c r="F225" s="16"/>
      <c r="G225" s="19"/>
      <c r="H225" s="21"/>
    </row>
    <row r="226" spans="1:8" x14ac:dyDescent="0.3">
      <c r="A226" s="11"/>
      <c r="B226" s="12"/>
      <c r="C226" s="12"/>
      <c r="D226" s="17"/>
      <c r="E226" s="18"/>
      <c r="F226" s="16"/>
      <c r="G226" s="19"/>
      <c r="H226" s="21"/>
    </row>
    <row r="227" spans="1:8" x14ac:dyDescent="0.3">
      <c r="A227" s="11"/>
      <c r="B227" s="12"/>
      <c r="C227" s="12"/>
      <c r="D227" s="17"/>
      <c r="E227" s="18"/>
      <c r="F227" s="16"/>
      <c r="G227" s="19"/>
      <c r="H227" s="21"/>
    </row>
    <row r="228" spans="1:8" x14ac:dyDescent="0.3">
      <c r="A228" s="11"/>
      <c r="B228" s="12"/>
      <c r="C228" s="12"/>
      <c r="D228" s="17"/>
      <c r="E228" s="18"/>
      <c r="F228" s="16"/>
      <c r="G228" s="19"/>
      <c r="H228" s="21"/>
    </row>
    <row r="229" spans="1:8" x14ac:dyDescent="0.3">
      <c r="A229" s="11"/>
      <c r="B229" s="12"/>
      <c r="C229" s="12"/>
      <c r="D229" s="17"/>
      <c r="E229" s="18"/>
      <c r="F229" s="16"/>
      <c r="G229" s="19"/>
      <c r="H229" s="21"/>
    </row>
    <row r="230" spans="1:8" x14ac:dyDescent="0.3">
      <c r="A230" s="11"/>
      <c r="B230" s="12"/>
      <c r="C230" s="12"/>
      <c r="D230" s="17"/>
      <c r="E230" s="18"/>
      <c r="F230" s="16"/>
      <c r="G230" s="19"/>
      <c r="H230" s="21"/>
    </row>
    <row r="231" spans="1:8" x14ac:dyDescent="0.3">
      <c r="A231" s="11"/>
      <c r="B231" s="12"/>
      <c r="C231" s="12"/>
      <c r="D231" s="17"/>
      <c r="E231" s="18"/>
      <c r="F231" s="16"/>
      <c r="G231" s="19"/>
      <c r="H231" s="21"/>
    </row>
    <row r="232" spans="1:8" x14ac:dyDescent="0.3">
      <c r="A232" s="11"/>
      <c r="B232" s="12"/>
      <c r="C232" s="12"/>
      <c r="D232" s="17"/>
      <c r="E232" s="18"/>
      <c r="F232" s="16"/>
      <c r="G232" s="19"/>
      <c r="H232" s="21"/>
    </row>
    <row r="233" spans="1:8" x14ac:dyDescent="0.3">
      <c r="A233" s="11"/>
      <c r="B233" s="12"/>
      <c r="C233" s="12"/>
      <c r="D233" s="17"/>
      <c r="E233" s="18"/>
      <c r="F233" s="16"/>
      <c r="G233" s="19"/>
      <c r="H233" s="21"/>
    </row>
    <row r="234" spans="1:8" x14ac:dyDescent="0.3">
      <c r="A234" s="11"/>
      <c r="B234" s="12"/>
      <c r="C234" s="12"/>
      <c r="D234" s="17"/>
      <c r="E234" s="18"/>
      <c r="F234" s="16"/>
      <c r="G234" s="19"/>
      <c r="H234" s="21"/>
    </row>
    <row r="235" spans="1:8" x14ac:dyDescent="0.3">
      <c r="A235" s="11"/>
      <c r="B235" s="12"/>
      <c r="C235" s="12"/>
      <c r="D235" s="17"/>
      <c r="E235" s="18"/>
      <c r="F235" s="16"/>
      <c r="G235" s="19"/>
      <c r="H235" s="21"/>
    </row>
    <row r="236" spans="1:8" x14ac:dyDescent="0.3">
      <c r="A236" s="11"/>
      <c r="B236" s="12"/>
      <c r="C236" s="12"/>
      <c r="D236" s="17"/>
      <c r="E236" s="18"/>
      <c r="F236" s="16"/>
      <c r="G236" s="19"/>
      <c r="H236" s="21"/>
    </row>
    <row r="237" spans="1:8" x14ac:dyDescent="0.3">
      <c r="A237" s="11"/>
      <c r="B237" s="12"/>
      <c r="C237" s="12"/>
      <c r="D237" s="17"/>
      <c r="E237" s="18"/>
      <c r="F237" s="16"/>
      <c r="G237" s="19"/>
      <c r="H237" s="21"/>
    </row>
    <row r="238" spans="1:8" x14ac:dyDescent="0.3">
      <c r="A238" s="11"/>
      <c r="B238" s="12"/>
      <c r="C238" s="12"/>
      <c r="D238" s="17"/>
      <c r="E238" s="18"/>
      <c r="F238" s="16"/>
      <c r="G238" s="19"/>
      <c r="H238" s="21"/>
    </row>
    <row r="239" spans="1:8" x14ac:dyDescent="0.3">
      <c r="A239" s="11"/>
      <c r="B239" s="12"/>
      <c r="C239" s="12"/>
      <c r="D239" s="17"/>
      <c r="E239" s="18"/>
      <c r="F239" s="16"/>
      <c r="G239" s="19"/>
      <c r="H239" s="21"/>
    </row>
    <row r="240" spans="1:8" x14ac:dyDescent="0.3">
      <c r="A240" s="11"/>
      <c r="B240" s="12"/>
      <c r="C240" s="12"/>
      <c r="D240" s="17"/>
      <c r="E240" s="18"/>
      <c r="F240" s="16"/>
      <c r="G240" s="19"/>
      <c r="H240" s="21"/>
    </row>
    <row r="241" spans="1:8" x14ac:dyDescent="0.3">
      <c r="A241" s="11"/>
      <c r="B241" s="12"/>
      <c r="C241" s="12"/>
      <c r="D241" s="17"/>
      <c r="E241" s="18"/>
      <c r="F241" s="16"/>
      <c r="G241" s="19"/>
      <c r="H241" s="21"/>
    </row>
    <row r="242" spans="1:8" x14ac:dyDescent="0.3">
      <c r="A242" s="11"/>
      <c r="B242" s="12"/>
      <c r="C242" s="12"/>
      <c r="D242" s="17"/>
      <c r="E242" s="18"/>
      <c r="F242" s="16"/>
      <c r="G242" s="19"/>
      <c r="H242" s="21"/>
    </row>
    <row r="243" spans="1:8" x14ac:dyDescent="0.3">
      <c r="A243" s="11"/>
      <c r="B243" s="12"/>
      <c r="C243" s="12"/>
      <c r="D243" s="17"/>
      <c r="E243" s="18"/>
      <c r="F243" s="16"/>
      <c r="G243" s="19"/>
      <c r="H243" s="21"/>
    </row>
    <row r="244" spans="1:8" x14ac:dyDescent="0.3">
      <c r="A244" s="11"/>
      <c r="B244" s="12"/>
      <c r="C244" s="12"/>
      <c r="D244" s="17"/>
      <c r="E244" s="18"/>
      <c r="F244" s="16"/>
      <c r="G244" s="19"/>
      <c r="H244" s="21"/>
    </row>
    <row r="245" spans="1:8" x14ac:dyDescent="0.3">
      <c r="A245" s="11"/>
      <c r="B245" s="12"/>
      <c r="C245" s="12"/>
      <c r="D245" s="17"/>
      <c r="E245" s="18"/>
      <c r="F245" s="16"/>
      <c r="G245" s="19"/>
      <c r="H245" s="21"/>
    </row>
    <row r="246" spans="1:8" x14ac:dyDescent="0.3">
      <c r="A246" s="11"/>
      <c r="B246" s="12"/>
      <c r="C246" s="12"/>
      <c r="D246" s="17"/>
      <c r="E246" s="18"/>
      <c r="F246" s="16"/>
      <c r="G246" s="19"/>
      <c r="H246" s="21"/>
    </row>
    <row r="247" spans="1:8" x14ac:dyDescent="0.3">
      <c r="A247" s="11"/>
      <c r="B247" s="12"/>
      <c r="C247" s="12"/>
      <c r="D247" s="17"/>
      <c r="E247" s="18"/>
      <c r="F247" s="16"/>
      <c r="G247" s="19"/>
      <c r="H247" s="21"/>
    </row>
    <row r="248" spans="1:8" x14ac:dyDescent="0.3">
      <c r="A248" s="11"/>
      <c r="B248" s="12"/>
      <c r="C248" s="12"/>
      <c r="D248" s="17"/>
      <c r="E248" s="18"/>
      <c r="F248" s="16"/>
      <c r="G248" s="19"/>
      <c r="H248" s="21"/>
    </row>
    <row r="249" spans="1:8" x14ac:dyDescent="0.3">
      <c r="A249" s="11"/>
      <c r="B249" s="12"/>
      <c r="C249" s="12"/>
      <c r="D249" s="17"/>
      <c r="E249" s="18"/>
      <c r="F249" s="16"/>
      <c r="G249" s="19"/>
      <c r="H249" s="21"/>
    </row>
    <row r="250" spans="1:8" x14ac:dyDescent="0.3">
      <c r="A250" s="11"/>
      <c r="B250" s="12"/>
      <c r="C250" s="12"/>
      <c r="D250" s="17"/>
      <c r="E250" s="18"/>
      <c r="F250" s="16"/>
      <c r="G250" s="19"/>
      <c r="H250" s="21"/>
    </row>
    <row r="251" spans="1:8" x14ac:dyDescent="0.3">
      <c r="A251" s="11"/>
      <c r="B251" s="12"/>
      <c r="C251" s="12"/>
      <c r="D251" s="17"/>
      <c r="E251" s="18"/>
      <c r="F251" s="16"/>
      <c r="G251" s="19"/>
      <c r="H251" s="21"/>
    </row>
    <row r="252" spans="1:8" x14ac:dyDescent="0.3">
      <c r="A252" s="11"/>
      <c r="B252" s="12"/>
      <c r="C252" s="12"/>
      <c r="D252" s="17"/>
      <c r="E252" s="18"/>
      <c r="F252" s="16"/>
      <c r="G252" s="19"/>
      <c r="H252" s="21"/>
    </row>
    <row r="253" spans="1:8" x14ac:dyDescent="0.3">
      <c r="A253" s="11"/>
      <c r="B253" s="12"/>
      <c r="C253" s="12"/>
      <c r="D253" s="17"/>
      <c r="E253" s="18"/>
      <c r="F253" s="16"/>
      <c r="G253" s="19"/>
      <c r="H253" s="21"/>
    </row>
    <row r="254" spans="1:8" x14ac:dyDescent="0.3">
      <c r="A254" s="11"/>
      <c r="B254" s="12"/>
      <c r="C254" s="12"/>
      <c r="D254" s="17"/>
      <c r="E254" s="18"/>
      <c r="F254" s="16"/>
      <c r="G254" s="19"/>
      <c r="H254" s="21"/>
    </row>
    <row r="255" spans="1:8" x14ac:dyDescent="0.3">
      <c r="A255" s="11"/>
      <c r="B255" s="12"/>
      <c r="C255" s="12"/>
      <c r="D255" s="17"/>
      <c r="E255" s="18"/>
      <c r="F255" s="16"/>
      <c r="G255" s="19"/>
      <c r="H255" s="21"/>
    </row>
    <row r="256" spans="1:8" x14ac:dyDescent="0.3">
      <c r="A256" s="11"/>
      <c r="B256" s="12"/>
      <c r="C256" s="12"/>
      <c r="D256" s="30"/>
      <c r="E256" s="18"/>
      <c r="F256" s="16"/>
      <c r="G256" s="32"/>
      <c r="H256" s="34"/>
    </row>
    <row r="257" spans="1:8" x14ac:dyDescent="0.3">
      <c r="A257" s="11"/>
      <c r="B257" s="12"/>
      <c r="C257" s="12"/>
      <c r="D257" s="17"/>
      <c r="E257" s="18"/>
      <c r="F257" s="16"/>
      <c r="G257" s="19"/>
      <c r="H257" s="21"/>
    </row>
    <row r="258" spans="1:8" x14ac:dyDescent="0.3">
      <c r="A258" s="11"/>
      <c r="B258" s="12"/>
      <c r="C258" s="12"/>
      <c r="D258" s="17"/>
      <c r="E258" s="18"/>
      <c r="F258" s="16"/>
      <c r="G258" s="19"/>
      <c r="H258" s="21"/>
    </row>
    <row r="259" spans="1:8" x14ac:dyDescent="0.3">
      <c r="A259" s="11"/>
      <c r="B259" s="12"/>
      <c r="C259" s="12"/>
      <c r="D259" s="17"/>
      <c r="E259" s="18"/>
      <c r="F259" s="16"/>
      <c r="G259" s="19"/>
      <c r="H259" s="21"/>
    </row>
    <row r="260" spans="1:8" x14ac:dyDescent="0.3">
      <c r="A260" s="11"/>
      <c r="B260" s="12"/>
      <c r="C260" s="12"/>
      <c r="D260" s="17"/>
      <c r="E260" s="18"/>
      <c r="F260" s="16"/>
      <c r="G260" s="19"/>
      <c r="H260" s="21"/>
    </row>
    <row r="261" spans="1:8" x14ac:dyDescent="0.3">
      <c r="A261" s="11"/>
      <c r="B261" s="12"/>
      <c r="C261" s="12"/>
      <c r="D261" s="17"/>
      <c r="E261" s="18"/>
      <c r="F261" s="16"/>
      <c r="G261" s="19"/>
      <c r="H261" s="21"/>
    </row>
    <row r="262" spans="1:8" x14ac:dyDescent="0.3">
      <c r="A262" s="11"/>
      <c r="B262" s="12"/>
      <c r="C262" s="12"/>
      <c r="D262" s="17"/>
      <c r="E262" s="18"/>
      <c r="F262" s="16"/>
      <c r="G262" s="19"/>
      <c r="H262" s="21"/>
    </row>
    <row r="263" spans="1:8" x14ac:dyDescent="0.3">
      <c r="A263" s="11"/>
      <c r="B263" s="12"/>
      <c r="C263" s="12"/>
      <c r="D263" s="17"/>
      <c r="E263" s="18"/>
      <c r="F263" s="16"/>
      <c r="G263" s="19"/>
      <c r="H263" s="21"/>
    </row>
    <row r="264" spans="1:8" x14ac:dyDescent="0.3">
      <c r="A264" s="11"/>
      <c r="B264" s="12"/>
      <c r="C264" s="12"/>
      <c r="D264" s="17"/>
      <c r="E264" s="18"/>
      <c r="F264" s="16"/>
      <c r="G264" s="19"/>
      <c r="H264" s="21"/>
    </row>
    <row r="265" spans="1:8" x14ac:dyDescent="0.3">
      <c r="A265" s="11"/>
      <c r="B265" s="12"/>
      <c r="C265" s="12"/>
      <c r="D265" s="17"/>
      <c r="E265" s="18"/>
      <c r="F265" s="16"/>
      <c r="G265" s="19"/>
      <c r="H265" s="21"/>
    </row>
    <row r="266" spans="1:8" x14ac:dyDescent="0.3">
      <c r="A266" s="11"/>
      <c r="B266" s="12"/>
      <c r="C266" s="12"/>
      <c r="D266" s="17"/>
      <c r="E266" s="18"/>
      <c r="F266" s="16"/>
      <c r="G266" s="19"/>
      <c r="H266" s="20"/>
    </row>
    <row r="267" spans="1:8" x14ac:dyDescent="0.3">
      <c r="A267" s="11"/>
      <c r="B267" s="12"/>
      <c r="C267" s="12"/>
      <c r="D267" s="17"/>
      <c r="E267" s="18"/>
      <c r="F267" s="16"/>
      <c r="G267" s="19"/>
      <c r="H267" s="20"/>
    </row>
    <row r="268" spans="1:8" x14ac:dyDescent="0.3">
      <c r="A268" s="11"/>
      <c r="B268" s="12"/>
      <c r="C268" s="12"/>
      <c r="D268" s="17"/>
      <c r="E268" s="18"/>
      <c r="F268" s="16"/>
      <c r="G268" s="19"/>
      <c r="H268" s="20"/>
    </row>
    <row r="269" spans="1:8" x14ac:dyDescent="0.3">
      <c r="A269" s="11"/>
      <c r="B269" s="12"/>
      <c r="C269" s="12"/>
      <c r="D269" s="17"/>
      <c r="E269" s="18"/>
      <c r="F269" s="16"/>
      <c r="G269" s="19"/>
      <c r="H269" s="21"/>
    </row>
    <row r="270" spans="1:8" x14ac:dyDescent="0.3">
      <c r="A270" s="11"/>
      <c r="B270" s="12"/>
      <c r="C270" s="12"/>
      <c r="D270" s="17"/>
      <c r="E270" s="18"/>
      <c r="F270" s="16"/>
      <c r="G270" s="19"/>
      <c r="H270" s="21"/>
    </row>
    <row r="271" spans="1:8" x14ac:dyDescent="0.3">
      <c r="A271" s="11"/>
      <c r="B271" s="12"/>
      <c r="C271" s="12"/>
      <c r="D271" s="17"/>
      <c r="E271" s="18"/>
      <c r="F271" s="16"/>
      <c r="G271" s="19"/>
      <c r="H271" s="21"/>
    </row>
    <row r="272" spans="1:8" x14ac:dyDescent="0.3">
      <c r="A272" s="11"/>
      <c r="B272" s="12"/>
      <c r="C272" s="12"/>
      <c r="D272" s="17"/>
      <c r="E272" s="18"/>
      <c r="F272" s="16"/>
      <c r="G272" s="19"/>
      <c r="H272" s="21"/>
    </row>
    <row r="273" spans="1:8" x14ac:dyDescent="0.3">
      <c r="A273" s="11"/>
      <c r="B273" s="12"/>
      <c r="C273" s="12"/>
      <c r="D273" s="17"/>
      <c r="E273" s="18"/>
      <c r="F273" s="16"/>
      <c r="G273" s="19"/>
      <c r="H273" s="21"/>
    </row>
    <row r="274" spans="1:8" x14ac:dyDescent="0.3">
      <c r="A274" s="11"/>
      <c r="B274" s="12"/>
      <c r="C274" s="12"/>
      <c r="D274" s="17"/>
      <c r="E274" s="18"/>
      <c r="F274" s="16"/>
      <c r="G274" s="19"/>
      <c r="H274" s="21"/>
    </row>
    <row r="275" spans="1:8" x14ac:dyDescent="0.3">
      <c r="A275" s="11"/>
      <c r="B275" s="12"/>
      <c r="C275" s="12"/>
      <c r="D275" s="17"/>
      <c r="E275" s="18"/>
      <c r="F275" s="16"/>
      <c r="G275" s="19"/>
      <c r="H275" s="21"/>
    </row>
    <row r="276" spans="1:8" x14ac:dyDescent="0.3">
      <c r="A276" s="11"/>
      <c r="B276" s="12"/>
      <c r="C276" s="12"/>
      <c r="D276" s="17"/>
      <c r="E276" s="18"/>
      <c r="F276" s="16"/>
      <c r="G276" s="19"/>
      <c r="H276" s="21"/>
    </row>
    <row r="277" spans="1:8" x14ac:dyDescent="0.3">
      <c r="A277" s="11"/>
      <c r="B277" s="12"/>
      <c r="C277" s="12"/>
      <c r="D277" s="17"/>
      <c r="E277" s="18"/>
      <c r="F277" s="16"/>
      <c r="G277" s="19"/>
      <c r="H277" s="21"/>
    </row>
    <row r="278" spans="1:8" x14ac:dyDescent="0.3">
      <c r="A278" s="11"/>
      <c r="B278" s="12"/>
      <c r="C278" s="12"/>
      <c r="D278" s="17"/>
      <c r="E278" s="18"/>
      <c r="F278" s="16"/>
      <c r="G278" s="19"/>
      <c r="H278" s="21"/>
    </row>
    <row r="279" spans="1:8" x14ac:dyDescent="0.3">
      <c r="A279" s="11"/>
      <c r="B279" s="12"/>
      <c r="C279" s="12"/>
      <c r="D279" s="17"/>
      <c r="E279" s="18"/>
      <c r="F279" s="16"/>
      <c r="G279" s="19"/>
      <c r="H279" s="21"/>
    </row>
    <row r="280" spans="1:8" x14ac:dyDescent="0.3">
      <c r="A280" s="11"/>
      <c r="B280" s="12"/>
      <c r="C280" s="12"/>
      <c r="D280" s="17"/>
      <c r="E280" s="18"/>
      <c r="F280" s="16"/>
      <c r="G280" s="19"/>
      <c r="H280" s="21"/>
    </row>
    <row r="281" spans="1:8" x14ac:dyDescent="0.3">
      <c r="A281" s="11"/>
      <c r="B281" s="12"/>
      <c r="C281" s="12"/>
      <c r="D281" s="17"/>
      <c r="E281" s="18"/>
      <c r="F281" s="16"/>
      <c r="G281" s="19"/>
      <c r="H281" s="21"/>
    </row>
    <row r="282" spans="1:8" x14ac:dyDescent="0.3">
      <c r="A282" s="11"/>
      <c r="B282" s="12"/>
      <c r="C282" s="12"/>
      <c r="D282" s="17"/>
      <c r="E282" s="18"/>
      <c r="F282" s="16"/>
      <c r="G282" s="19"/>
      <c r="H282" s="21"/>
    </row>
    <row r="283" spans="1:8" x14ac:dyDescent="0.3">
      <c r="A283" s="11"/>
      <c r="B283" s="12"/>
      <c r="C283" s="12"/>
      <c r="D283" s="17"/>
      <c r="E283" s="18"/>
      <c r="F283" s="16"/>
      <c r="G283" s="19"/>
      <c r="H283" s="21"/>
    </row>
    <row r="284" spans="1:8" x14ac:dyDescent="0.3">
      <c r="A284" s="11"/>
      <c r="B284" s="12"/>
      <c r="C284" s="12"/>
      <c r="D284" s="17"/>
      <c r="E284" s="18"/>
      <c r="F284" s="16"/>
      <c r="G284" s="19"/>
      <c r="H284" s="21"/>
    </row>
    <row r="285" spans="1:8" x14ac:dyDescent="0.3">
      <c r="A285" s="11"/>
      <c r="B285" s="12"/>
      <c r="C285" s="12"/>
      <c r="D285" s="17"/>
      <c r="E285" s="18"/>
      <c r="F285" s="16"/>
      <c r="G285" s="19"/>
      <c r="H285" s="21"/>
    </row>
    <row r="286" spans="1:8" x14ac:dyDescent="0.3">
      <c r="A286" s="11"/>
      <c r="B286" s="12"/>
      <c r="C286" s="12"/>
      <c r="D286" s="17"/>
      <c r="E286" s="18"/>
      <c r="F286" s="16"/>
      <c r="G286" s="19"/>
      <c r="H286" s="21"/>
    </row>
    <row r="287" spans="1:8" x14ac:dyDescent="0.3">
      <c r="A287" s="11"/>
      <c r="B287" s="12"/>
      <c r="C287" s="12"/>
      <c r="D287" s="17"/>
      <c r="E287" s="18"/>
      <c r="F287" s="16"/>
      <c r="G287" s="19"/>
      <c r="H287" s="21"/>
    </row>
    <row r="288" spans="1:8" x14ac:dyDescent="0.3">
      <c r="A288" s="11"/>
      <c r="B288" s="12"/>
      <c r="C288" s="12"/>
      <c r="D288" s="17"/>
      <c r="E288" s="18"/>
      <c r="F288" s="16"/>
      <c r="G288" s="19"/>
      <c r="H288" s="21"/>
    </row>
    <row r="289" spans="1:8" x14ac:dyDescent="0.3">
      <c r="A289" s="11"/>
      <c r="B289" s="12"/>
      <c r="C289" s="12"/>
      <c r="D289" s="17"/>
      <c r="E289" s="18"/>
      <c r="F289" s="16"/>
      <c r="G289" s="19"/>
      <c r="H289" s="21"/>
    </row>
    <row r="290" spans="1:8" x14ac:dyDescent="0.3">
      <c r="A290" s="11"/>
      <c r="B290" s="12"/>
      <c r="C290" s="12"/>
      <c r="D290" s="17"/>
      <c r="E290" s="18"/>
      <c r="F290" s="16"/>
      <c r="G290" s="19"/>
      <c r="H290" s="21"/>
    </row>
    <row r="291" spans="1:8" x14ac:dyDescent="0.3">
      <c r="A291" s="11"/>
      <c r="B291" s="12"/>
      <c r="C291" s="12"/>
      <c r="D291" s="17"/>
      <c r="E291" s="18"/>
      <c r="F291" s="16"/>
      <c r="G291" s="19"/>
      <c r="H291" s="21"/>
    </row>
    <row r="292" spans="1:8" x14ac:dyDescent="0.3">
      <c r="A292" s="11"/>
      <c r="B292" s="12"/>
      <c r="C292" s="12"/>
      <c r="D292" s="17"/>
      <c r="E292" s="18"/>
      <c r="F292" s="16"/>
      <c r="G292" s="19"/>
      <c r="H292" s="21"/>
    </row>
    <row r="293" spans="1:8" x14ac:dyDescent="0.3">
      <c r="A293" s="11"/>
      <c r="B293" s="12"/>
      <c r="C293" s="12"/>
      <c r="D293" s="17"/>
      <c r="E293" s="18"/>
      <c r="F293" s="16"/>
      <c r="G293" s="19"/>
      <c r="H293" s="21"/>
    </row>
    <row r="294" spans="1:8" x14ac:dyDescent="0.3">
      <c r="A294" s="11"/>
      <c r="B294" s="12"/>
      <c r="C294" s="12"/>
      <c r="D294" s="17"/>
      <c r="E294" s="18"/>
      <c r="F294" s="16"/>
      <c r="G294" s="19"/>
      <c r="H294" s="21"/>
    </row>
    <row r="295" spans="1:8" x14ac:dyDescent="0.3">
      <c r="A295" s="11"/>
      <c r="B295" s="12"/>
      <c r="C295" s="12"/>
      <c r="D295" s="17"/>
      <c r="E295" s="18"/>
      <c r="F295" s="16"/>
      <c r="G295" s="19"/>
      <c r="H295" s="21"/>
    </row>
    <row r="296" spans="1:8" x14ac:dyDescent="0.3">
      <c r="A296" s="11"/>
      <c r="B296" s="12"/>
      <c r="C296" s="12"/>
      <c r="D296" s="17"/>
      <c r="E296" s="18"/>
      <c r="F296" s="16"/>
      <c r="G296" s="19"/>
      <c r="H296" s="21"/>
    </row>
    <row r="297" spans="1:8" x14ac:dyDescent="0.3">
      <c r="A297" s="11"/>
      <c r="B297" s="12"/>
      <c r="C297" s="12"/>
      <c r="D297" s="17"/>
      <c r="E297" s="18"/>
      <c r="F297" s="16"/>
      <c r="G297" s="19"/>
      <c r="H297" s="21"/>
    </row>
    <row r="298" spans="1:8" x14ac:dyDescent="0.3">
      <c r="A298" s="11"/>
      <c r="B298" s="12"/>
      <c r="C298" s="12"/>
      <c r="D298" s="17"/>
      <c r="E298" s="18"/>
      <c r="F298" s="16"/>
      <c r="G298" s="19"/>
      <c r="H298" s="21"/>
    </row>
    <row r="299" spans="1:8" x14ac:dyDescent="0.3">
      <c r="A299" s="11"/>
      <c r="B299" s="12"/>
      <c r="C299" s="12"/>
      <c r="D299" s="17"/>
      <c r="E299" s="18"/>
      <c r="F299" s="16"/>
      <c r="G299" s="19"/>
      <c r="H299" s="21"/>
    </row>
    <row r="300" spans="1:8" x14ac:dyDescent="0.3">
      <c r="A300" s="11"/>
      <c r="B300" s="12"/>
      <c r="C300" s="12"/>
      <c r="D300" s="17"/>
      <c r="E300" s="18"/>
      <c r="F300" s="16"/>
      <c r="G300" s="19"/>
      <c r="H300" s="21"/>
    </row>
  </sheetData>
  <sortState ref="A2:AC300">
    <sortCondition ref="D2:D300"/>
    <sortCondition ref="A2:A300"/>
  </sortState>
  <conditionalFormatting sqref="A1 A8 A11:A13 A15 A17:A26">
    <cfRule type="containsText" dxfId="302" priority="73" operator="containsText" text="Revenue (Cash-In)">
      <formula>NOT(ISERROR(SEARCH("Revenue (Cash-In)",A1)))</formula>
    </cfRule>
    <cfRule type="containsText" dxfId="301" priority="74" operator="containsText" text="Expense (Cash-Out)">
      <formula>NOT(ISERROR(SEARCH("Expense (Cash-Out)",A1)))</formula>
    </cfRule>
  </conditionalFormatting>
  <conditionalFormatting sqref="A15">
    <cfRule type="containsText" dxfId="300" priority="71" operator="containsText" text="Revenue (Cash-In)">
      <formula>NOT(ISERROR(SEARCH("Revenue (Cash-In)",A15)))</formula>
    </cfRule>
    <cfRule type="containsText" dxfId="299" priority="72" operator="containsText" text="Expense (Cash-Out)">
      <formula>NOT(ISERROR(SEARCH("Expense (Cash-Out)",A15)))</formula>
    </cfRule>
  </conditionalFormatting>
  <conditionalFormatting sqref="A35:A36">
    <cfRule type="containsText" dxfId="298" priority="53" operator="containsText" text="Revenue (Cash-In)">
      <formula>NOT(ISERROR(SEARCH("Revenue (Cash-In)",A35)))</formula>
    </cfRule>
    <cfRule type="containsText" dxfId="297" priority="54" operator="containsText" text="Expense (Cash-Out)">
      <formula>NOT(ISERROR(SEARCH("Expense (Cash-Out)",A35)))</formula>
    </cfRule>
  </conditionalFormatting>
  <conditionalFormatting sqref="A37 A39:A64 A69:A71 A73 A183:A204 A76:A166 A216:A220 A168:A181 A206:A214 A222:A224 A226:A300">
    <cfRule type="containsText" dxfId="296" priority="69" operator="containsText" text="Revenue (Cash-In)">
      <formula>NOT(ISERROR(SEARCH("Revenue (Cash-In)",A37)))</formula>
    </cfRule>
    <cfRule type="containsText" dxfId="295" priority="70" operator="containsText" text="Expense (Cash-Out)">
      <formula>NOT(ISERROR(SEARCH("Expense (Cash-Out)",A37)))</formula>
    </cfRule>
  </conditionalFormatting>
  <conditionalFormatting sqref="A27:A31">
    <cfRule type="containsText" dxfId="294" priority="67" operator="containsText" text="Revenue (Cash-In)">
      <formula>NOT(ISERROR(SEARCH("Revenue (Cash-In)",A27)))</formula>
    </cfRule>
    <cfRule type="containsText" dxfId="293" priority="68" operator="containsText" text="Expense (Cash-Out)">
      <formula>NOT(ISERROR(SEARCH("Expense (Cash-Out)",A27)))</formula>
    </cfRule>
  </conditionalFormatting>
  <conditionalFormatting sqref="A33">
    <cfRule type="containsText" dxfId="292" priority="65" operator="containsText" text="Revenue (Cash-In)">
      <formula>NOT(ISERROR(SEARCH("Revenue (Cash-In)",A33)))</formula>
    </cfRule>
    <cfRule type="containsText" dxfId="291" priority="66" operator="containsText" text="Expense (Cash-Out)">
      <formula>NOT(ISERROR(SEARCH("Expense (Cash-Out)",A33)))</formula>
    </cfRule>
  </conditionalFormatting>
  <conditionalFormatting sqref="A14">
    <cfRule type="containsText" dxfId="290" priority="55" operator="containsText" text="Revenue (Cash-In)">
      <formula>NOT(ISERROR(SEARCH("Revenue (Cash-In)",A14)))</formula>
    </cfRule>
    <cfRule type="containsText" dxfId="289" priority="56" operator="containsText" text="Expense (Cash-Out)">
      <formula>NOT(ISERROR(SEARCH("Expense (Cash-Out)",A14)))</formula>
    </cfRule>
  </conditionalFormatting>
  <conditionalFormatting sqref="A34">
    <cfRule type="containsText" dxfId="288" priority="63" operator="containsText" text="Revenue (Cash-In)">
      <formula>NOT(ISERROR(SEARCH("Revenue (Cash-In)",A34)))</formula>
    </cfRule>
    <cfRule type="containsText" dxfId="287" priority="64" operator="containsText" text="Expense (Cash-Out)">
      <formula>NOT(ISERROR(SEARCH("Expense (Cash-Out)",A34)))</formula>
    </cfRule>
  </conditionalFormatting>
  <conditionalFormatting sqref="A32">
    <cfRule type="containsText" dxfId="286" priority="61" operator="containsText" text="Revenue (Cash-In)">
      <formula>NOT(ISERROR(SEARCH("Revenue (Cash-In)",A32)))</formula>
    </cfRule>
    <cfRule type="containsText" dxfId="285" priority="62" operator="containsText" text="Expense (Cash-Out)">
      <formula>NOT(ISERROR(SEARCH("Expense (Cash-Out)",A32)))</formula>
    </cfRule>
  </conditionalFormatting>
  <conditionalFormatting sqref="A5">
    <cfRule type="containsText" dxfId="284" priority="59" operator="containsText" text="Revenue (Cash-In)">
      <formula>NOT(ISERROR(SEARCH("Revenue (Cash-In)",A5)))</formula>
    </cfRule>
    <cfRule type="containsText" dxfId="283" priority="60" operator="containsText" text="Expense (Cash-Out)">
      <formula>NOT(ISERROR(SEARCH("Expense (Cash-Out)",A5)))</formula>
    </cfRule>
  </conditionalFormatting>
  <conditionalFormatting sqref="A9:A10">
    <cfRule type="containsText" dxfId="282" priority="57" operator="containsText" text="Revenue (Cash-In)">
      <formula>NOT(ISERROR(SEARCH("Revenue (Cash-In)",A9)))</formula>
    </cfRule>
    <cfRule type="containsText" dxfId="281" priority="58" operator="containsText" text="Expense (Cash-Out)">
      <formula>NOT(ISERROR(SEARCH("Expense (Cash-Out)",A9)))</formula>
    </cfRule>
  </conditionalFormatting>
  <conditionalFormatting sqref="A38">
    <cfRule type="containsText" dxfId="280" priority="51" operator="containsText" text="Revenue (Cash-In)">
      <formula>NOT(ISERROR(SEARCH("Revenue (Cash-In)",A38)))</formula>
    </cfRule>
    <cfRule type="containsText" dxfId="279" priority="52" operator="containsText" text="Expense (Cash-Out)">
      <formula>NOT(ISERROR(SEARCH("Expense (Cash-Out)",A38)))</formula>
    </cfRule>
  </conditionalFormatting>
  <conditionalFormatting sqref="A65:A68">
    <cfRule type="containsText" dxfId="278" priority="49" operator="containsText" text="Revenue (Cash-In)">
      <formula>NOT(ISERROR(SEARCH("Revenue (Cash-In)",A65)))</formula>
    </cfRule>
    <cfRule type="containsText" dxfId="277" priority="50" operator="containsText" text="Expense (Cash-Out)">
      <formula>NOT(ISERROR(SEARCH("Expense (Cash-Out)",A65)))</formula>
    </cfRule>
  </conditionalFormatting>
  <conditionalFormatting sqref="A72">
    <cfRule type="containsText" dxfId="276" priority="47" operator="containsText" text="Revenue (Cash-In)">
      <formula>NOT(ISERROR(SEARCH("Revenue (Cash-In)",A72)))</formula>
    </cfRule>
    <cfRule type="containsText" dxfId="275" priority="48" operator="containsText" text="Expense (Cash-Out)">
      <formula>NOT(ISERROR(SEARCH("Expense (Cash-Out)",A72)))</formula>
    </cfRule>
  </conditionalFormatting>
  <conditionalFormatting sqref="A74">
    <cfRule type="containsText" dxfId="274" priority="45" operator="containsText" text="Revenue (Cash-In)">
      <formula>NOT(ISERROR(SEARCH("Revenue (Cash-In)",A74)))</formula>
    </cfRule>
    <cfRule type="containsText" dxfId="273" priority="46" operator="containsText" text="Expense (Cash-Out)">
      <formula>NOT(ISERROR(SEARCH("Expense (Cash-Out)",A74)))</formula>
    </cfRule>
  </conditionalFormatting>
  <conditionalFormatting sqref="A75">
    <cfRule type="containsText" dxfId="272" priority="43" operator="containsText" text="Revenue (Cash-In)">
      <formula>NOT(ISERROR(SEARCH("Revenue (Cash-In)",A75)))</formula>
    </cfRule>
    <cfRule type="containsText" dxfId="271" priority="44" operator="containsText" text="Expense (Cash-Out)">
      <formula>NOT(ISERROR(SEARCH("Expense (Cash-Out)",A75)))</formula>
    </cfRule>
  </conditionalFormatting>
  <conditionalFormatting sqref="A77">
    <cfRule type="containsText" dxfId="270" priority="41" operator="containsText" text="Revenue (Cash-In)">
      <formula>NOT(ISERROR(SEARCH("Revenue (Cash-In)",A77)))</formula>
    </cfRule>
    <cfRule type="containsText" dxfId="269" priority="42" operator="containsText" text="Expense (Cash-Out)">
      <formula>NOT(ISERROR(SEARCH("Expense (Cash-Out)",A77)))</formula>
    </cfRule>
  </conditionalFormatting>
  <conditionalFormatting sqref="F2:F5 F180:F224 F226:F300 F8:F178">
    <cfRule type="cellIs" dxfId="268" priority="40" operator="greaterThan">
      <formula>0</formula>
    </cfRule>
  </conditionalFormatting>
  <conditionalFormatting sqref="G2:G6 G180:G224 G226:G1048576 G8:G178">
    <cfRule type="cellIs" dxfId="267" priority="39" operator="greaterThan">
      <formula>0</formula>
    </cfRule>
  </conditionalFormatting>
  <conditionalFormatting sqref="F2:F5 F180:F224 F226:F1048576 F8:F178">
    <cfRule type="cellIs" dxfId="266" priority="38" operator="greaterThan">
      <formula>0</formula>
    </cfRule>
  </conditionalFormatting>
  <conditionalFormatting sqref="A82">
    <cfRule type="containsText" dxfId="265" priority="36" operator="containsText" text="Revenue (Cash-In)">
      <formula>NOT(ISERROR(SEARCH("Revenue (Cash-In)",A82)))</formula>
    </cfRule>
    <cfRule type="containsText" dxfId="264" priority="37" operator="containsText" text="Expense (Cash-Out)">
      <formula>NOT(ISERROR(SEARCH("Expense (Cash-Out)",A82)))</formula>
    </cfRule>
  </conditionalFormatting>
  <conditionalFormatting sqref="A86:A88">
    <cfRule type="containsText" dxfId="263" priority="34" operator="containsText" text="Revenue (Cash-In)">
      <formula>NOT(ISERROR(SEARCH("Revenue (Cash-In)",A86)))</formula>
    </cfRule>
    <cfRule type="containsText" dxfId="262" priority="35" operator="containsText" text="Expense (Cash-Out)">
      <formula>NOT(ISERROR(SEARCH("Expense (Cash-Out)",A86)))</formula>
    </cfRule>
  </conditionalFormatting>
  <conditionalFormatting sqref="A91:A94">
    <cfRule type="containsText" dxfId="261" priority="32" operator="containsText" text="Revenue (Cash-In)">
      <formula>NOT(ISERROR(SEARCH("Revenue (Cash-In)",A91)))</formula>
    </cfRule>
    <cfRule type="containsText" dxfId="260" priority="33" operator="containsText" text="Expense (Cash-Out)">
      <formula>NOT(ISERROR(SEARCH("Expense (Cash-Out)",A91)))</formula>
    </cfRule>
  </conditionalFormatting>
  <conditionalFormatting sqref="F179">
    <cfRule type="cellIs" dxfId="259" priority="31" operator="greaterThan">
      <formula>0</formula>
    </cfRule>
  </conditionalFormatting>
  <conditionalFormatting sqref="G179">
    <cfRule type="cellIs" dxfId="258" priority="30" operator="greaterThan">
      <formula>0</formula>
    </cfRule>
  </conditionalFormatting>
  <conditionalFormatting sqref="F179">
    <cfRule type="cellIs" dxfId="257" priority="29" operator="greaterThan">
      <formula>0</formula>
    </cfRule>
  </conditionalFormatting>
  <conditionalFormatting sqref="A182">
    <cfRule type="containsText" dxfId="256" priority="27" operator="containsText" text="Revenue (Cash-In)">
      <formula>NOT(ISERROR(SEARCH("Revenue (Cash-In)",A182)))</formula>
    </cfRule>
    <cfRule type="containsText" dxfId="255" priority="28" operator="containsText" text="Expense (Cash-Out)">
      <formula>NOT(ISERROR(SEARCH("Expense (Cash-Out)",A182)))</formula>
    </cfRule>
  </conditionalFormatting>
  <conditionalFormatting sqref="A16">
    <cfRule type="containsText" dxfId="254" priority="25" operator="containsText" text="Revenue (Cash-In)">
      <formula>NOT(ISERROR(SEARCH("Revenue (Cash-In)",A16)))</formula>
    </cfRule>
    <cfRule type="containsText" dxfId="253" priority="26" operator="containsText" text="Expense (Cash-Out)">
      <formula>NOT(ISERROR(SEARCH("Expense (Cash-Out)",A16)))</formula>
    </cfRule>
  </conditionalFormatting>
  <conditionalFormatting sqref="A2:A4">
    <cfRule type="containsText" dxfId="252" priority="23" operator="containsText" text="Revenue (Cash-In)">
      <formula>NOT(ISERROR(SEARCH("Revenue (Cash-In)",A2)))</formula>
    </cfRule>
    <cfRule type="containsText" dxfId="251" priority="24" operator="containsText" text="Expense (Cash-Out)">
      <formula>NOT(ISERROR(SEARCH("Expense (Cash-Out)",A2)))</formula>
    </cfRule>
  </conditionalFormatting>
  <conditionalFormatting sqref="A215">
    <cfRule type="containsText" dxfId="250" priority="21" operator="containsText" text="Revenue (Cash-In)">
      <formula>NOT(ISERROR(SEARCH("Revenue (Cash-In)",A215)))</formula>
    </cfRule>
    <cfRule type="containsText" dxfId="249" priority="22" operator="containsText" text="Expense (Cash-Out)">
      <formula>NOT(ISERROR(SEARCH("Expense (Cash-Out)",A215)))</formula>
    </cfRule>
  </conditionalFormatting>
  <conditionalFormatting sqref="A167">
    <cfRule type="containsText" dxfId="248" priority="19" operator="containsText" text="Revenue (Cash-In)">
      <formula>NOT(ISERROR(SEARCH("Revenue (Cash-In)",A167)))</formula>
    </cfRule>
    <cfRule type="containsText" dxfId="247" priority="20" operator="containsText" text="Expense (Cash-Out)">
      <formula>NOT(ISERROR(SEARCH("Expense (Cash-Out)",A167)))</formula>
    </cfRule>
  </conditionalFormatting>
  <conditionalFormatting sqref="A205">
    <cfRule type="containsText" dxfId="246" priority="17" operator="containsText" text="Revenue (Cash-In)">
      <formula>NOT(ISERROR(SEARCH("Revenue (Cash-In)",A205)))</formula>
    </cfRule>
    <cfRule type="containsText" dxfId="245" priority="18" operator="containsText" text="Expense (Cash-Out)">
      <formula>NOT(ISERROR(SEARCH("Expense (Cash-Out)",A205)))</formula>
    </cfRule>
  </conditionalFormatting>
  <conditionalFormatting sqref="A221">
    <cfRule type="containsText" dxfId="244" priority="15" operator="containsText" text="Revenue (Cash-In)">
      <formula>NOT(ISERROR(SEARCH("Revenue (Cash-In)",A221)))</formula>
    </cfRule>
    <cfRule type="containsText" dxfId="243" priority="16" operator="containsText" text="Expense (Cash-Out)">
      <formula>NOT(ISERROR(SEARCH("Expense (Cash-Out)",A221)))</formula>
    </cfRule>
  </conditionalFormatting>
  <conditionalFormatting sqref="A225">
    <cfRule type="containsText" dxfId="242" priority="13" operator="containsText" text="Revenue (Cash-In)">
      <formula>NOT(ISERROR(SEARCH("Revenue (Cash-In)",A225)))</formula>
    </cfRule>
    <cfRule type="containsText" dxfId="241" priority="14" operator="containsText" text="Expense (Cash-Out)">
      <formula>NOT(ISERROR(SEARCH("Expense (Cash-Out)",A225)))</formula>
    </cfRule>
  </conditionalFormatting>
  <conditionalFormatting sqref="F225">
    <cfRule type="cellIs" dxfId="240" priority="12" operator="greaterThan">
      <formula>0</formula>
    </cfRule>
  </conditionalFormatting>
  <conditionalFormatting sqref="G225">
    <cfRule type="cellIs" dxfId="239" priority="11" operator="greaterThan">
      <formula>0</formula>
    </cfRule>
  </conditionalFormatting>
  <conditionalFormatting sqref="F225">
    <cfRule type="cellIs" dxfId="238" priority="10" operator="greaterThan">
      <formula>0</formula>
    </cfRule>
  </conditionalFormatting>
  <conditionalFormatting sqref="A6">
    <cfRule type="containsText" dxfId="237" priority="8" operator="containsText" text="Revenue (Cash-In)">
      <formula>NOT(ISERROR(SEARCH("Revenue (Cash-In)",A6)))</formula>
    </cfRule>
    <cfRule type="containsText" dxfId="236" priority="9" operator="containsText" text="Expense (Cash-Out)">
      <formula>NOT(ISERROR(SEARCH("Expense (Cash-Out)",A6)))</formula>
    </cfRule>
  </conditionalFormatting>
  <conditionalFormatting sqref="F6">
    <cfRule type="cellIs" dxfId="235" priority="7" operator="greaterThan">
      <formula>0</formula>
    </cfRule>
  </conditionalFormatting>
  <conditionalFormatting sqref="F6">
    <cfRule type="cellIs" dxfId="234" priority="6" operator="greaterThan">
      <formula>0</formula>
    </cfRule>
  </conditionalFormatting>
  <conditionalFormatting sqref="F7">
    <cfRule type="cellIs" dxfId="233" priority="5" operator="greaterThan">
      <formula>0</formula>
    </cfRule>
  </conditionalFormatting>
  <conditionalFormatting sqref="G7">
    <cfRule type="cellIs" dxfId="232" priority="4" operator="greaterThan">
      <formula>0</formula>
    </cfRule>
  </conditionalFormatting>
  <conditionalFormatting sqref="F7">
    <cfRule type="cellIs" dxfId="231" priority="3" operator="greaterThan">
      <formula>0</formula>
    </cfRule>
  </conditionalFormatting>
  <conditionalFormatting sqref="A7">
    <cfRule type="containsText" dxfId="230" priority="1" operator="containsText" text="Revenue (Cash-In)">
      <formula>NOT(ISERROR(SEARCH("Revenue (Cash-In)",A7)))</formula>
    </cfRule>
    <cfRule type="containsText" dxfId="229" priority="2" operator="containsText" text="Expense (Cash-Out)">
      <formula>NOT(ISERROR(SEARCH("Expense (Cash-Out)",A7)))</formula>
    </cfRule>
  </conditionalFormatting>
  <dataValidations count="1">
    <dataValidation type="list" allowBlank="1" showInputMessage="1" showErrorMessage="1" sqref="A1:A300" xr:uid="{A307E5B8-72AC-48C6-8D11-5AEB4A47A1A6}">
      <formula1>"Revenue (Cash-In),Expense (Cash-Out)"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204A99-0B8A-4233-94BA-B2D8B54C0581}">
          <x14:formula1>
            <xm:f>Legend!$A$2:$A$20</xm:f>
          </x14:formula1>
          <xm:sqref>B1:B300</xm:sqref>
        </x14:dataValidation>
        <x14:dataValidation type="list" allowBlank="1" showInputMessage="1" showErrorMessage="1" xr:uid="{4F5D4C9E-73B8-436D-8C01-27CD5BD034CB}">
          <x14:formula1>
            <xm:f>Legend!$B$2:$B$21</xm:f>
          </x14:formula1>
          <xm:sqref>C1:C300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C039-E526-4A80-BC6A-8B7933D83DB8}">
  <dimension ref="A1:AR26"/>
  <sheetViews>
    <sheetView tabSelected="1" topLeftCell="A2" workbookViewId="0">
      <selection activeCell="D16" sqref="D16"/>
    </sheetView>
  </sheetViews>
  <sheetFormatPr defaultRowHeight="14.4" x14ac:dyDescent="0.3"/>
  <cols>
    <col min="2" max="2" width="5.5546875" bestFit="1" customWidth="1"/>
    <col min="3" max="22" width="4.88671875" bestFit="1" customWidth="1"/>
    <col min="23" max="23" width="8.88671875" style="91"/>
    <col min="24" max="24" width="8.88671875" style="118"/>
    <col min="25" max="25" width="6" bestFit="1" customWidth="1"/>
    <col min="26" max="44" width="4.88671875" bestFit="1" customWidth="1"/>
  </cols>
  <sheetData>
    <row r="1" spans="1:44" ht="21" x14ac:dyDescent="0.4">
      <c r="A1" s="142" t="s">
        <v>374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</row>
    <row r="2" spans="1:44" s="119" customFormat="1" ht="43.8" thickBot="1" x14ac:dyDescent="0.35">
      <c r="A2" s="117" t="s">
        <v>27</v>
      </c>
      <c r="B2" s="116" t="s">
        <v>309</v>
      </c>
      <c r="C2" s="116" t="s">
        <v>240</v>
      </c>
      <c r="D2" s="116" t="s">
        <v>224</v>
      </c>
      <c r="E2" s="116" t="s">
        <v>198</v>
      </c>
      <c r="F2" s="116" t="s">
        <v>241</v>
      </c>
      <c r="G2" s="116" t="s">
        <v>193</v>
      </c>
      <c r="H2" s="116" t="s">
        <v>147</v>
      </c>
      <c r="I2" s="116" t="s">
        <v>95</v>
      </c>
      <c r="J2" s="116" t="s">
        <v>142</v>
      </c>
      <c r="K2" s="116" t="s">
        <v>66</v>
      </c>
      <c r="L2" s="116" t="s">
        <v>65</v>
      </c>
      <c r="M2" s="116" t="s">
        <v>130</v>
      </c>
      <c r="N2" s="116" t="s">
        <v>242</v>
      </c>
      <c r="O2" s="116" t="s">
        <v>132</v>
      </c>
      <c r="P2" s="116" t="s">
        <v>191</v>
      </c>
      <c r="Q2" s="116" t="s">
        <v>55</v>
      </c>
      <c r="R2" s="116" t="s">
        <v>213</v>
      </c>
      <c r="S2" s="116" t="s">
        <v>243</v>
      </c>
      <c r="T2" s="116" t="s">
        <v>225</v>
      </c>
      <c r="U2" s="116" t="s">
        <v>155</v>
      </c>
      <c r="V2" s="116" t="s">
        <v>214</v>
      </c>
      <c r="W2" s="116" t="s">
        <v>384</v>
      </c>
      <c r="X2" s="116" t="s">
        <v>385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</row>
    <row r="3" spans="1:44" x14ac:dyDescent="0.3">
      <c r="A3" s="104" t="s">
        <v>310</v>
      </c>
      <c r="B3" s="105">
        <v>2019</v>
      </c>
      <c r="C3" s="106">
        <f>COUNTIFS('2019-CashLedger'!$H:$H,"*"&amp;C$2&amp;"*",'2019-CashLedger'!$E:$E,"*"&amp;$A3&amp;"-"&amp;$B3&amp;"*") + COUNTIFS('2020-CashLedger'!$H:$H,"*"&amp;C$2&amp;"*",'2020-CashLedger'!$E:$E,"*"&amp;$A3&amp;"-"&amp;$B3&amp;"*")</f>
        <v>1</v>
      </c>
      <c r="D3" s="106">
        <f>COUNTIFS('2019-CashLedger'!$H:$H,"*"&amp;D$2&amp;"*",'2019-CashLedger'!$E:$E,"*"&amp;$A3&amp;"-"&amp;$B3&amp;"*") + COUNTIFS('2020-CashLedger'!$H:$H,"*"&amp;D$2&amp;"*",'2020-CashLedger'!$E:$E,"*"&amp;$A3&amp;"-"&amp;$B3&amp;"*")</f>
        <v>1</v>
      </c>
      <c r="E3" s="106">
        <f>COUNTIFS('2019-CashLedger'!$H:$H,"*"&amp;E$2&amp;"*",'2019-CashLedger'!$E:$E,"*"&amp;$A3&amp;"-"&amp;$B3&amp;"*") + COUNTIFS('2020-CashLedger'!$H:$H,"*"&amp;E$2&amp;"*",'2020-CashLedger'!$E:$E,"*"&amp;$A3&amp;"-"&amp;$B3&amp;"*")</f>
        <v>1</v>
      </c>
      <c r="F3" s="106">
        <f>COUNTIFS('2019-CashLedger'!$H:$H,"*"&amp;F$2&amp;"*",'2019-CashLedger'!$E:$E,"*"&amp;$A3&amp;"-"&amp;$B3&amp;"*") + COUNTIFS('2020-CashLedger'!$H:$H,"*"&amp;F$2&amp;"*",'2020-CashLedger'!$E:$E,"*"&amp;$A3&amp;"-"&amp;$B3&amp;"*")</f>
        <v>1</v>
      </c>
      <c r="G3" s="106">
        <f>COUNTIFS('2019-CashLedger'!$H:$H,"*"&amp;G$2&amp;"*",'2019-CashLedger'!$E:$E,"*"&amp;$A3&amp;"-"&amp;$B3&amp;"*") + COUNTIFS('2020-CashLedger'!$H:$H,"*"&amp;G$2&amp;"*",'2020-CashLedger'!$E:$E,"*"&amp;$A3&amp;"-"&amp;$B3&amp;"*")</f>
        <v>1</v>
      </c>
      <c r="H3" s="106">
        <f>COUNTIFS('2019-CashLedger'!$H:$H,"*"&amp;H$2&amp;"*",'2019-CashLedger'!$E:$E,"*"&amp;$A3&amp;"-"&amp;$B3&amp;"*") + COUNTIFS('2020-CashLedger'!$H:$H,"*"&amp;H$2&amp;"*",'2020-CashLedger'!$E:$E,"*"&amp;$A3&amp;"-"&amp;$B3&amp;"*")</f>
        <v>1</v>
      </c>
      <c r="I3" s="106">
        <f>COUNTIFS('2019-CashLedger'!$H:$H,"*"&amp;I$2&amp;"*",'2019-CashLedger'!$E:$E,"*"&amp;$A3&amp;"-"&amp;$B3&amp;"*") + COUNTIFS('2020-CashLedger'!$H:$H,"*"&amp;I$2&amp;"*",'2020-CashLedger'!$E:$E,"*"&amp;$A3&amp;"-"&amp;$B3&amp;"*")</f>
        <v>1</v>
      </c>
      <c r="J3" s="106">
        <f>COUNTIFS('2019-CashLedger'!$H:$H,"*"&amp;J$2&amp;"*",'2019-CashLedger'!$E:$E,"*"&amp;$A3&amp;"-"&amp;$B3&amp;"*") + COUNTIFS('2020-CashLedger'!$H:$H,"*"&amp;J$2&amp;"*",'2020-CashLedger'!$E:$E,"*"&amp;$A3&amp;"-"&amp;$B3&amp;"*")</f>
        <v>1</v>
      </c>
      <c r="K3" s="106">
        <f>COUNTIFS('2019-CashLedger'!$H:$H,"*"&amp;K$2&amp;"*",'2019-CashLedger'!$E:$E,"*"&amp;$A3&amp;"-"&amp;$B3&amp;"*") + COUNTIFS('2020-CashLedger'!$H:$H,"*"&amp;K$2&amp;"*",'2020-CashLedger'!$E:$E,"*"&amp;$A3&amp;"-"&amp;$B3&amp;"*")</f>
        <v>1</v>
      </c>
      <c r="L3" s="106">
        <f>COUNTIFS('2019-CashLedger'!$H:$H,"*"&amp;L$2&amp;"*",'2019-CashLedger'!$E:$E,"*"&amp;$A3&amp;"-"&amp;$B3&amp;"*") + COUNTIFS('2020-CashLedger'!$H:$H,"*"&amp;L$2&amp;"*",'2020-CashLedger'!$E:$E,"*"&amp;$A3&amp;"-"&amp;$B3&amp;"*")</f>
        <v>1</v>
      </c>
      <c r="M3" s="106">
        <f>COUNTIFS('2019-CashLedger'!$H:$H,"*"&amp;M$2&amp;"*",'2019-CashLedger'!$E:$E,"*"&amp;$A3&amp;"-"&amp;$B3&amp;"*") + COUNTIFS('2020-CashLedger'!$H:$H,"*"&amp;M$2&amp;"*",'2020-CashLedger'!$E:$E,"*"&amp;$A3&amp;"-"&amp;$B3&amp;"*")</f>
        <v>1</v>
      </c>
      <c r="N3" s="106">
        <f>COUNTIFS('2019-CashLedger'!$H:$H,"*"&amp;N$2&amp;"*",'2019-CashLedger'!$E:$E,"*"&amp;$A3&amp;"-"&amp;$B3&amp;"*") + COUNTIFS('2020-CashLedger'!$H:$H,"*"&amp;N$2&amp;"*",'2020-CashLedger'!$E:$E,"*"&amp;$A3&amp;"-"&amp;$B3&amp;"*")</f>
        <v>1</v>
      </c>
      <c r="O3" s="106">
        <f>COUNTIFS('2019-CashLedger'!$H:$H,"*"&amp;O$2&amp;"*",'2019-CashLedger'!$E:$E,"*"&amp;$A3&amp;"-"&amp;$B3&amp;"*") + COUNTIFS('2020-CashLedger'!$H:$H,"*"&amp;O$2&amp;"*",'2020-CashLedger'!$E:$E,"*"&amp;$A3&amp;"-"&amp;$B3&amp;"*")</f>
        <v>1</v>
      </c>
      <c r="P3" s="106">
        <f>COUNTIFS('2019-CashLedger'!$H:$H,"*"&amp;P$2&amp;"*",'2019-CashLedger'!$E:$E,"*"&amp;$A3&amp;"-"&amp;$B3&amp;"*") + COUNTIFS('2020-CashLedger'!$H:$H,"*"&amp;P$2&amp;"*",'2020-CashLedger'!$E:$E,"*"&amp;$A3&amp;"-"&amp;$B3&amp;"*")</f>
        <v>1</v>
      </c>
      <c r="Q3" s="106">
        <f>COUNTIFS('2019-CashLedger'!$H:$H,"*"&amp;Q$2&amp;"*",'2019-CashLedger'!$E:$E,"*"&amp;$A3&amp;"-"&amp;$B3&amp;"*") + COUNTIFS('2020-CashLedger'!$H:$H,"*"&amp;Q$2&amp;"*",'2020-CashLedger'!$E:$E,"*"&amp;$A3&amp;"-"&amp;$B3&amp;"*")</f>
        <v>1</v>
      </c>
      <c r="R3" s="106">
        <f>COUNTIFS('2019-CashLedger'!$H:$H,"*"&amp;R$2&amp;"*",'2019-CashLedger'!$E:$E,"*"&amp;$A3&amp;"-"&amp;$B3&amp;"*") + COUNTIFS('2020-CashLedger'!$H:$H,"*"&amp;R$2&amp;"*",'2020-CashLedger'!$E:$E,"*"&amp;$A3&amp;"-"&amp;$B3&amp;"*")</f>
        <v>1</v>
      </c>
      <c r="S3" s="106">
        <f>COUNTIFS('2019-CashLedger'!$H:$H,"*"&amp;S$2&amp;"*",'2019-CashLedger'!$E:$E,"*"&amp;$A3&amp;"-"&amp;$B3&amp;"*") + COUNTIFS('2020-CashLedger'!$H:$H,"*"&amp;S$2&amp;"*",'2020-CashLedger'!$E:$E,"*"&amp;$A3&amp;"-"&amp;$B3&amp;"*")</f>
        <v>1</v>
      </c>
      <c r="T3" s="106">
        <f>COUNTIFS('2019-CashLedger'!$H:$H,"*"&amp;T$2&amp;"*",'2019-CashLedger'!$E:$E,"*"&amp;$A3&amp;"-"&amp;$B3&amp;"*") + COUNTIFS('2020-CashLedger'!$H:$H,"*"&amp;T$2&amp;"*",'2020-CashLedger'!$E:$E,"*"&amp;$A3&amp;"-"&amp;$B3&amp;"*")</f>
        <v>1</v>
      </c>
      <c r="U3" s="106">
        <f>COUNTIFS('2019-CashLedger'!$H:$H,"*"&amp;U$2&amp;"*",'2019-CashLedger'!$E:$E,"*"&amp;$A3&amp;"-"&amp;$B3&amp;"*") + COUNTIFS('2020-CashLedger'!$H:$H,"*"&amp;U$2&amp;"*",'2020-CashLedger'!$E:$E,"*"&amp;$A3&amp;"-"&amp;$B3&amp;"*")</f>
        <v>1</v>
      </c>
      <c r="V3" s="106">
        <f>COUNTIFS('2019-CashLedger'!$H:$H,"*"&amp;V$2&amp;"*",'2019-CashLedger'!$E:$E,"*"&amp;$A3&amp;"-"&amp;$B3&amp;"*") + COUNTIFS('2020-CashLedger'!$H:$H,"*"&amp;V$2&amp;"*",'2020-CashLedger'!$E:$E,"*"&amp;$A3&amp;"-"&amp;$B3&amp;"*")</f>
        <v>1</v>
      </c>
      <c r="W3" s="107">
        <f>SUM($C3:$V3)</f>
        <v>20</v>
      </c>
      <c r="X3" s="107">
        <f>COUNTA($C3:$V3) -W3</f>
        <v>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108" t="s">
        <v>311</v>
      </c>
      <c r="B4" s="109">
        <v>2019</v>
      </c>
      <c r="C4" s="110">
        <f>COUNTIFS('2019-CashLedger'!$H:$H,"*"&amp;C$2&amp;"*",'2019-CashLedger'!$E:$E,"*"&amp;$A4&amp;"-"&amp;$B4&amp;"*") + COUNTIFS('2020-CashLedger'!$H:$H,"*"&amp;C$2&amp;"*",'2020-CashLedger'!$E:$E,"*"&amp;$A4&amp;"-"&amp;$B4&amp;"*")</f>
        <v>1</v>
      </c>
      <c r="D4" s="110">
        <f>COUNTIFS('2019-CashLedger'!$H:$H,"*"&amp;D$2&amp;"*",'2019-CashLedger'!$E:$E,"*"&amp;$A4&amp;"-"&amp;$B4&amp;"*") + COUNTIFS('2020-CashLedger'!$H:$H,"*"&amp;D$2&amp;"*",'2020-CashLedger'!$E:$E,"*"&amp;$A4&amp;"-"&amp;$B4&amp;"*")</f>
        <v>1</v>
      </c>
      <c r="E4" s="110">
        <f>COUNTIFS('2019-CashLedger'!$H:$H,"*"&amp;E$2&amp;"*",'2019-CashLedger'!$E:$E,"*"&amp;$A4&amp;"-"&amp;$B4&amp;"*") + COUNTIFS('2020-CashLedger'!$H:$H,"*"&amp;E$2&amp;"*",'2020-CashLedger'!$E:$E,"*"&amp;$A4&amp;"-"&amp;$B4&amp;"*")</f>
        <v>1</v>
      </c>
      <c r="F4" s="110">
        <f>COUNTIFS('2019-CashLedger'!$H:$H,"*"&amp;F$2&amp;"*",'2019-CashLedger'!$E:$E,"*"&amp;$A4&amp;"-"&amp;$B4&amp;"*") + COUNTIFS('2020-CashLedger'!$H:$H,"*"&amp;F$2&amp;"*",'2020-CashLedger'!$E:$E,"*"&amp;$A4&amp;"-"&amp;$B4&amp;"*")</f>
        <v>1</v>
      </c>
      <c r="G4" s="110">
        <f>COUNTIFS('2019-CashLedger'!$H:$H,"*"&amp;G$2&amp;"*",'2019-CashLedger'!$E:$E,"*"&amp;$A4&amp;"-"&amp;$B4&amp;"*") + COUNTIFS('2020-CashLedger'!$H:$H,"*"&amp;G$2&amp;"*",'2020-CashLedger'!$E:$E,"*"&amp;$A4&amp;"-"&amp;$B4&amp;"*")</f>
        <v>1</v>
      </c>
      <c r="H4" s="110">
        <f>COUNTIFS('2019-CashLedger'!$H:$H,"*"&amp;H$2&amp;"*",'2019-CashLedger'!$E:$E,"*"&amp;$A4&amp;"-"&amp;$B4&amp;"*") + COUNTIFS('2020-CashLedger'!$H:$H,"*"&amp;H$2&amp;"*",'2020-CashLedger'!$E:$E,"*"&amp;$A4&amp;"-"&amp;$B4&amp;"*")</f>
        <v>1</v>
      </c>
      <c r="I4" s="110">
        <f>COUNTIFS('2019-CashLedger'!$H:$H,"*"&amp;I$2&amp;"*",'2019-CashLedger'!$E:$E,"*"&amp;$A4&amp;"-"&amp;$B4&amp;"*") + COUNTIFS('2020-CashLedger'!$H:$H,"*"&amp;I$2&amp;"*",'2020-CashLedger'!$E:$E,"*"&amp;$A4&amp;"-"&amp;$B4&amp;"*")</f>
        <v>1</v>
      </c>
      <c r="J4" s="110">
        <f>COUNTIFS('2019-CashLedger'!$H:$H,"*"&amp;J$2&amp;"*",'2019-CashLedger'!$E:$E,"*"&amp;$A4&amp;"-"&amp;$B4&amp;"*") + COUNTIFS('2020-CashLedger'!$H:$H,"*"&amp;J$2&amp;"*",'2020-CashLedger'!$E:$E,"*"&amp;$A4&amp;"-"&amp;$B4&amp;"*")</f>
        <v>1</v>
      </c>
      <c r="K4" s="110">
        <f>COUNTIFS('2019-CashLedger'!$H:$H,"*"&amp;K$2&amp;"*",'2019-CashLedger'!$E:$E,"*"&amp;$A4&amp;"-"&amp;$B4&amp;"*") + COUNTIFS('2020-CashLedger'!$H:$H,"*"&amp;K$2&amp;"*",'2020-CashLedger'!$E:$E,"*"&amp;$A4&amp;"-"&amp;$B4&amp;"*")</f>
        <v>1</v>
      </c>
      <c r="L4" s="110">
        <f>COUNTIFS('2019-CashLedger'!$H:$H,"*"&amp;L$2&amp;"*",'2019-CashLedger'!$E:$E,"*"&amp;$A4&amp;"-"&amp;$B4&amp;"*") + COUNTIFS('2020-CashLedger'!$H:$H,"*"&amp;L$2&amp;"*",'2020-CashLedger'!$E:$E,"*"&amp;$A4&amp;"-"&amp;$B4&amp;"*")</f>
        <v>1</v>
      </c>
      <c r="M4" s="110">
        <f>COUNTIFS('2019-CashLedger'!$H:$H,"*"&amp;M$2&amp;"*",'2019-CashLedger'!$E:$E,"*"&amp;$A4&amp;"-"&amp;$B4&amp;"*") + COUNTIFS('2020-CashLedger'!$H:$H,"*"&amp;M$2&amp;"*",'2020-CashLedger'!$E:$E,"*"&amp;$A4&amp;"-"&amp;$B4&amp;"*")</f>
        <v>1</v>
      </c>
      <c r="N4" s="110">
        <f>COUNTIFS('2019-CashLedger'!$H:$H,"*"&amp;N$2&amp;"*",'2019-CashLedger'!$E:$E,"*"&amp;$A4&amp;"-"&amp;$B4&amp;"*") + COUNTIFS('2020-CashLedger'!$H:$H,"*"&amp;N$2&amp;"*",'2020-CashLedger'!$E:$E,"*"&amp;$A4&amp;"-"&amp;$B4&amp;"*")</f>
        <v>1</v>
      </c>
      <c r="O4" s="110">
        <f>COUNTIFS('2019-CashLedger'!$H:$H,"*"&amp;O$2&amp;"*",'2019-CashLedger'!$E:$E,"*"&amp;$A4&amp;"-"&amp;$B4&amp;"*") + COUNTIFS('2020-CashLedger'!$H:$H,"*"&amp;O$2&amp;"*",'2020-CashLedger'!$E:$E,"*"&amp;$A4&amp;"-"&amp;$B4&amp;"*")</f>
        <v>1</v>
      </c>
      <c r="P4" s="110">
        <f>COUNTIFS('2019-CashLedger'!$H:$H,"*"&amp;P$2&amp;"*",'2019-CashLedger'!$E:$E,"*"&amp;$A4&amp;"-"&amp;$B4&amp;"*") + COUNTIFS('2020-CashLedger'!$H:$H,"*"&amp;P$2&amp;"*",'2020-CashLedger'!$E:$E,"*"&amp;$A4&amp;"-"&amp;$B4&amp;"*")</f>
        <v>1</v>
      </c>
      <c r="Q4" s="110">
        <f>COUNTIFS('2019-CashLedger'!$H:$H,"*"&amp;Q$2&amp;"*",'2019-CashLedger'!$E:$E,"*"&amp;$A4&amp;"-"&amp;$B4&amp;"*") + COUNTIFS('2020-CashLedger'!$H:$H,"*"&amp;Q$2&amp;"*",'2020-CashLedger'!$E:$E,"*"&amp;$A4&amp;"-"&amp;$B4&amp;"*")</f>
        <v>1</v>
      </c>
      <c r="R4" s="110">
        <f>COUNTIFS('2019-CashLedger'!$H:$H,"*"&amp;R$2&amp;"*",'2019-CashLedger'!$E:$E,"*"&amp;$A4&amp;"-"&amp;$B4&amp;"*") + COUNTIFS('2020-CashLedger'!$H:$H,"*"&amp;R$2&amp;"*",'2020-CashLedger'!$E:$E,"*"&amp;$A4&amp;"-"&amp;$B4&amp;"*")</f>
        <v>1</v>
      </c>
      <c r="S4" s="110">
        <f>COUNTIFS('2019-CashLedger'!$H:$H,"*"&amp;S$2&amp;"*",'2019-CashLedger'!$E:$E,"*"&amp;$A4&amp;"-"&amp;$B4&amp;"*") + COUNTIFS('2020-CashLedger'!$H:$H,"*"&amp;S$2&amp;"*",'2020-CashLedger'!$E:$E,"*"&amp;$A4&amp;"-"&amp;$B4&amp;"*")</f>
        <v>1</v>
      </c>
      <c r="T4" s="110">
        <f>COUNTIFS('2019-CashLedger'!$H:$H,"*"&amp;T$2&amp;"*",'2019-CashLedger'!$E:$E,"*"&amp;$A4&amp;"-"&amp;$B4&amp;"*") + COUNTIFS('2020-CashLedger'!$H:$H,"*"&amp;T$2&amp;"*",'2020-CashLedger'!$E:$E,"*"&amp;$A4&amp;"-"&amp;$B4&amp;"*")</f>
        <v>1</v>
      </c>
      <c r="U4" s="110">
        <f>COUNTIFS('2019-CashLedger'!$H:$H,"*"&amp;U$2&amp;"*",'2019-CashLedger'!$E:$E,"*"&amp;$A4&amp;"-"&amp;$B4&amp;"*") + COUNTIFS('2020-CashLedger'!$H:$H,"*"&amp;U$2&amp;"*",'2020-CashLedger'!$E:$E,"*"&amp;$A4&amp;"-"&amp;$B4&amp;"*")</f>
        <v>1</v>
      </c>
      <c r="V4" s="110">
        <f>COUNTIFS('2019-CashLedger'!$H:$H,"*"&amp;V$2&amp;"*",'2019-CashLedger'!$E:$E,"*"&amp;$A4&amp;"-"&amp;$B4&amp;"*") + COUNTIFS('2020-CashLedger'!$H:$H,"*"&amp;V$2&amp;"*",'2020-CashLedger'!$E:$E,"*"&amp;$A4&amp;"-"&amp;$B4&amp;"*")</f>
        <v>1</v>
      </c>
      <c r="W4" s="111">
        <f t="shared" ref="W4:W26" si="0">SUM(C4:V4)</f>
        <v>20</v>
      </c>
      <c r="X4" s="111">
        <f t="shared" ref="X4:X26" si="1">COUNTA($C4:$V4) -W4</f>
        <v>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108" t="s">
        <v>312</v>
      </c>
      <c r="B5" s="109">
        <v>2019</v>
      </c>
      <c r="C5" s="110">
        <f>COUNTIFS('2019-CashLedger'!$H:$H,"*"&amp;C$2&amp;"*",'2019-CashLedger'!$E:$E,"*"&amp;$A5&amp;"-"&amp;$B5&amp;"*") + COUNTIFS('2020-CashLedger'!$H:$H,"*"&amp;C$2&amp;"*",'2020-CashLedger'!$E:$E,"*"&amp;$A5&amp;"-"&amp;$B5&amp;"*")</f>
        <v>1</v>
      </c>
      <c r="D5" s="110">
        <f>COUNTIFS('2019-CashLedger'!$H:$H,"*"&amp;D$2&amp;"*",'2019-CashLedger'!$E:$E,"*"&amp;$A5&amp;"-"&amp;$B5&amp;"*") + COUNTIFS('2020-CashLedger'!$H:$H,"*"&amp;D$2&amp;"*",'2020-CashLedger'!$E:$E,"*"&amp;$A5&amp;"-"&amp;$B5&amp;"*")</f>
        <v>1</v>
      </c>
      <c r="E5" s="110">
        <f>COUNTIFS('2019-CashLedger'!$H:$H,"*"&amp;E$2&amp;"*",'2019-CashLedger'!$E:$E,"*"&amp;$A5&amp;"-"&amp;$B5&amp;"*") + COUNTIFS('2020-CashLedger'!$H:$H,"*"&amp;E$2&amp;"*",'2020-CashLedger'!$E:$E,"*"&amp;$A5&amp;"-"&amp;$B5&amp;"*")</f>
        <v>1</v>
      </c>
      <c r="F5" s="110">
        <f>COUNTIFS('2019-CashLedger'!$H:$H,"*"&amp;F$2&amp;"*",'2019-CashLedger'!$E:$E,"*"&amp;$A5&amp;"-"&amp;$B5&amp;"*") + COUNTIFS('2020-CashLedger'!$H:$H,"*"&amp;F$2&amp;"*",'2020-CashLedger'!$E:$E,"*"&amp;$A5&amp;"-"&amp;$B5&amp;"*")</f>
        <v>1</v>
      </c>
      <c r="G5" s="110">
        <f>COUNTIFS('2019-CashLedger'!$H:$H,"*"&amp;G$2&amp;"*",'2019-CashLedger'!$E:$E,"*"&amp;$A5&amp;"-"&amp;$B5&amp;"*") + COUNTIFS('2020-CashLedger'!$H:$H,"*"&amp;G$2&amp;"*",'2020-CashLedger'!$E:$E,"*"&amp;$A5&amp;"-"&amp;$B5&amp;"*")</f>
        <v>1</v>
      </c>
      <c r="H5" s="110">
        <f>COUNTIFS('2019-CashLedger'!$H:$H,"*"&amp;H$2&amp;"*",'2019-CashLedger'!$E:$E,"*"&amp;$A5&amp;"-"&amp;$B5&amp;"*") + COUNTIFS('2020-CashLedger'!$H:$H,"*"&amp;H$2&amp;"*",'2020-CashLedger'!$E:$E,"*"&amp;$A5&amp;"-"&amp;$B5&amp;"*")</f>
        <v>1</v>
      </c>
      <c r="I5" s="110">
        <f>COUNTIFS('2019-CashLedger'!$H:$H,"*"&amp;I$2&amp;"*",'2019-CashLedger'!$E:$E,"*"&amp;$A5&amp;"-"&amp;$B5&amp;"*") + COUNTIFS('2020-CashLedger'!$H:$H,"*"&amp;I$2&amp;"*",'2020-CashLedger'!$E:$E,"*"&amp;$A5&amp;"-"&amp;$B5&amp;"*")</f>
        <v>1</v>
      </c>
      <c r="J5" s="110">
        <f>COUNTIFS('2019-CashLedger'!$H:$H,"*"&amp;J$2&amp;"*",'2019-CashLedger'!$E:$E,"*"&amp;$A5&amp;"-"&amp;$B5&amp;"*") + COUNTIFS('2020-CashLedger'!$H:$H,"*"&amp;J$2&amp;"*",'2020-CashLedger'!$E:$E,"*"&amp;$A5&amp;"-"&amp;$B5&amp;"*")</f>
        <v>1</v>
      </c>
      <c r="K5" s="110">
        <f>COUNTIFS('2019-CashLedger'!$H:$H,"*"&amp;K$2&amp;"*",'2019-CashLedger'!$E:$E,"*"&amp;$A5&amp;"-"&amp;$B5&amp;"*") + COUNTIFS('2020-CashLedger'!$H:$H,"*"&amp;K$2&amp;"*",'2020-CashLedger'!$E:$E,"*"&amp;$A5&amp;"-"&amp;$B5&amp;"*")</f>
        <v>1</v>
      </c>
      <c r="L5" s="110">
        <f>COUNTIFS('2019-CashLedger'!$H:$H,"*"&amp;L$2&amp;"*",'2019-CashLedger'!$E:$E,"*"&amp;$A5&amp;"-"&amp;$B5&amp;"*") + COUNTIFS('2020-CashLedger'!$H:$H,"*"&amp;L$2&amp;"*",'2020-CashLedger'!$E:$E,"*"&amp;$A5&amp;"-"&amp;$B5&amp;"*")</f>
        <v>1</v>
      </c>
      <c r="M5" s="110">
        <f>COUNTIFS('2019-CashLedger'!$H:$H,"*"&amp;M$2&amp;"*",'2019-CashLedger'!$E:$E,"*"&amp;$A5&amp;"-"&amp;$B5&amp;"*") + COUNTIFS('2020-CashLedger'!$H:$H,"*"&amp;M$2&amp;"*",'2020-CashLedger'!$E:$E,"*"&amp;$A5&amp;"-"&amp;$B5&amp;"*")</f>
        <v>1</v>
      </c>
      <c r="N5" s="110">
        <f>COUNTIFS('2019-CashLedger'!$H:$H,"*"&amp;N$2&amp;"*",'2019-CashLedger'!$E:$E,"*"&amp;$A5&amp;"-"&amp;$B5&amp;"*") + COUNTIFS('2020-CashLedger'!$H:$H,"*"&amp;N$2&amp;"*",'2020-CashLedger'!$E:$E,"*"&amp;$A5&amp;"-"&amp;$B5&amp;"*")</f>
        <v>1</v>
      </c>
      <c r="O5" s="110">
        <f>COUNTIFS('2019-CashLedger'!$H:$H,"*"&amp;O$2&amp;"*",'2019-CashLedger'!$E:$E,"*"&amp;$A5&amp;"-"&amp;$B5&amp;"*") + COUNTIFS('2020-CashLedger'!$H:$H,"*"&amp;O$2&amp;"*",'2020-CashLedger'!$E:$E,"*"&amp;$A5&amp;"-"&amp;$B5&amp;"*")</f>
        <v>1</v>
      </c>
      <c r="P5" s="110">
        <f>COUNTIFS('2019-CashLedger'!$H:$H,"*"&amp;P$2&amp;"*",'2019-CashLedger'!$E:$E,"*"&amp;$A5&amp;"-"&amp;$B5&amp;"*") + COUNTIFS('2020-CashLedger'!$H:$H,"*"&amp;P$2&amp;"*",'2020-CashLedger'!$E:$E,"*"&amp;$A5&amp;"-"&amp;$B5&amp;"*")</f>
        <v>1</v>
      </c>
      <c r="Q5" s="110">
        <f>COUNTIFS('2019-CashLedger'!$H:$H,"*"&amp;Q$2&amp;"*",'2019-CashLedger'!$E:$E,"*"&amp;$A5&amp;"-"&amp;$B5&amp;"*") + COUNTIFS('2020-CashLedger'!$H:$H,"*"&amp;Q$2&amp;"*",'2020-CashLedger'!$E:$E,"*"&amp;$A5&amp;"-"&amp;$B5&amp;"*")</f>
        <v>1</v>
      </c>
      <c r="R5" s="110">
        <f>COUNTIFS('2019-CashLedger'!$H:$H,"*"&amp;R$2&amp;"*",'2019-CashLedger'!$E:$E,"*"&amp;$A5&amp;"-"&amp;$B5&amp;"*") + COUNTIFS('2020-CashLedger'!$H:$H,"*"&amp;R$2&amp;"*",'2020-CashLedger'!$E:$E,"*"&amp;$A5&amp;"-"&amp;$B5&amp;"*")</f>
        <v>1</v>
      </c>
      <c r="S5" s="110">
        <f>COUNTIFS('2019-CashLedger'!$H:$H,"*"&amp;S$2&amp;"*",'2019-CashLedger'!$E:$E,"*"&amp;$A5&amp;"-"&amp;$B5&amp;"*") + COUNTIFS('2020-CashLedger'!$H:$H,"*"&amp;S$2&amp;"*",'2020-CashLedger'!$E:$E,"*"&amp;$A5&amp;"-"&amp;$B5&amp;"*")</f>
        <v>1</v>
      </c>
      <c r="T5" s="110">
        <f>COUNTIFS('2019-CashLedger'!$H:$H,"*"&amp;T$2&amp;"*",'2019-CashLedger'!$E:$E,"*"&amp;$A5&amp;"-"&amp;$B5&amp;"*") + COUNTIFS('2020-CashLedger'!$H:$H,"*"&amp;T$2&amp;"*",'2020-CashLedger'!$E:$E,"*"&amp;$A5&amp;"-"&amp;$B5&amp;"*")</f>
        <v>1</v>
      </c>
      <c r="U5" s="110">
        <f>COUNTIFS('2019-CashLedger'!$H:$H,"*"&amp;U$2&amp;"*",'2019-CashLedger'!$E:$E,"*"&amp;$A5&amp;"-"&amp;$B5&amp;"*") + COUNTIFS('2020-CashLedger'!$H:$H,"*"&amp;U$2&amp;"*",'2020-CashLedger'!$E:$E,"*"&amp;$A5&amp;"-"&amp;$B5&amp;"*")</f>
        <v>1</v>
      </c>
      <c r="V5" s="110">
        <f>COUNTIFS('2019-CashLedger'!$H:$H,"*"&amp;V$2&amp;"*",'2019-CashLedger'!$E:$E,"*"&amp;$A5&amp;"-"&amp;$B5&amp;"*") + COUNTIFS('2020-CashLedger'!$H:$H,"*"&amp;V$2&amp;"*",'2020-CashLedger'!$E:$E,"*"&amp;$A5&amp;"-"&amp;$B5&amp;"*")</f>
        <v>1</v>
      </c>
      <c r="W5" s="111">
        <f t="shared" si="0"/>
        <v>20</v>
      </c>
      <c r="X5" s="111">
        <f t="shared" si="1"/>
        <v>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108" t="s">
        <v>313</v>
      </c>
      <c r="B6" s="109">
        <v>2019</v>
      </c>
      <c r="C6" s="110">
        <f>COUNTIFS('2019-CashLedger'!$H:$H,"*"&amp;C$2&amp;"*",'2019-CashLedger'!$E:$E,"*"&amp;$A6&amp;"-"&amp;$B6&amp;"*") + COUNTIFS('2020-CashLedger'!$H:$H,"*"&amp;C$2&amp;"*",'2020-CashLedger'!$E:$E,"*"&amp;$A6&amp;"-"&amp;$B6&amp;"*")</f>
        <v>1</v>
      </c>
      <c r="D6" s="110">
        <f>COUNTIFS('2019-CashLedger'!$H:$H,"*"&amp;D$2&amp;"*",'2019-CashLedger'!$E:$E,"*"&amp;$A6&amp;"-"&amp;$B6&amp;"*") + COUNTIFS('2020-CashLedger'!$H:$H,"*"&amp;D$2&amp;"*",'2020-CashLedger'!$E:$E,"*"&amp;$A6&amp;"-"&amp;$B6&amp;"*")</f>
        <v>1</v>
      </c>
      <c r="E6" s="110">
        <f>COUNTIFS('2019-CashLedger'!$H:$H,"*"&amp;E$2&amp;"*",'2019-CashLedger'!$E:$E,"*"&amp;$A6&amp;"-"&amp;$B6&amp;"*") + COUNTIFS('2020-CashLedger'!$H:$H,"*"&amp;E$2&amp;"*",'2020-CashLedger'!$E:$E,"*"&amp;$A6&amp;"-"&amp;$B6&amp;"*")</f>
        <v>1</v>
      </c>
      <c r="F6" s="110">
        <f>COUNTIFS('2019-CashLedger'!$H:$H,"*"&amp;F$2&amp;"*",'2019-CashLedger'!$E:$E,"*"&amp;$A6&amp;"-"&amp;$B6&amp;"*") + COUNTIFS('2020-CashLedger'!$H:$H,"*"&amp;F$2&amp;"*",'2020-CashLedger'!$E:$E,"*"&amp;$A6&amp;"-"&amp;$B6&amp;"*")</f>
        <v>1</v>
      </c>
      <c r="G6" s="110">
        <f>COUNTIFS('2019-CashLedger'!$H:$H,"*"&amp;G$2&amp;"*",'2019-CashLedger'!$E:$E,"*"&amp;$A6&amp;"-"&amp;$B6&amp;"*") + COUNTIFS('2020-CashLedger'!$H:$H,"*"&amp;G$2&amp;"*",'2020-CashLedger'!$E:$E,"*"&amp;$A6&amp;"-"&amp;$B6&amp;"*")</f>
        <v>1</v>
      </c>
      <c r="H6" s="110">
        <f>COUNTIFS('2019-CashLedger'!$H:$H,"*"&amp;H$2&amp;"*",'2019-CashLedger'!$E:$E,"*"&amp;$A6&amp;"-"&amp;$B6&amp;"*") + COUNTIFS('2020-CashLedger'!$H:$H,"*"&amp;H$2&amp;"*",'2020-CashLedger'!$E:$E,"*"&amp;$A6&amp;"-"&amp;$B6&amp;"*")</f>
        <v>1</v>
      </c>
      <c r="I6" s="110">
        <f>COUNTIFS('2019-CashLedger'!$H:$H,"*"&amp;I$2&amp;"*",'2019-CashLedger'!$E:$E,"*"&amp;$A6&amp;"-"&amp;$B6&amp;"*") + COUNTIFS('2020-CashLedger'!$H:$H,"*"&amp;I$2&amp;"*",'2020-CashLedger'!$E:$E,"*"&amp;$A6&amp;"-"&amp;$B6&amp;"*")</f>
        <v>1</v>
      </c>
      <c r="J6" s="110">
        <f>COUNTIFS('2019-CashLedger'!$H:$H,"*"&amp;J$2&amp;"*",'2019-CashLedger'!$E:$E,"*"&amp;$A6&amp;"-"&amp;$B6&amp;"*") + COUNTIFS('2020-CashLedger'!$H:$H,"*"&amp;J$2&amp;"*",'2020-CashLedger'!$E:$E,"*"&amp;$A6&amp;"-"&amp;$B6&amp;"*")</f>
        <v>1</v>
      </c>
      <c r="K6" s="110">
        <f>COUNTIFS('2019-CashLedger'!$H:$H,"*"&amp;K$2&amp;"*",'2019-CashLedger'!$E:$E,"*"&amp;$A6&amp;"-"&amp;$B6&amp;"*") + COUNTIFS('2020-CashLedger'!$H:$H,"*"&amp;K$2&amp;"*",'2020-CashLedger'!$E:$E,"*"&amp;$A6&amp;"-"&amp;$B6&amp;"*")</f>
        <v>1</v>
      </c>
      <c r="L6" s="110">
        <f>COUNTIFS('2019-CashLedger'!$H:$H,"*"&amp;L$2&amp;"*",'2019-CashLedger'!$E:$E,"*"&amp;$A6&amp;"-"&amp;$B6&amp;"*") + COUNTIFS('2020-CashLedger'!$H:$H,"*"&amp;L$2&amp;"*",'2020-CashLedger'!$E:$E,"*"&amp;$A6&amp;"-"&amp;$B6&amp;"*")</f>
        <v>1</v>
      </c>
      <c r="M6" s="110">
        <f>COUNTIFS('2019-CashLedger'!$H:$H,"*"&amp;M$2&amp;"*",'2019-CashLedger'!$E:$E,"*"&amp;$A6&amp;"-"&amp;$B6&amp;"*") + COUNTIFS('2020-CashLedger'!$H:$H,"*"&amp;M$2&amp;"*",'2020-CashLedger'!$E:$E,"*"&amp;$A6&amp;"-"&amp;$B6&amp;"*")</f>
        <v>1</v>
      </c>
      <c r="N6" s="110">
        <f>COUNTIFS('2019-CashLedger'!$H:$H,"*"&amp;N$2&amp;"*",'2019-CashLedger'!$E:$E,"*"&amp;$A6&amp;"-"&amp;$B6&amp;"*") + COUNTIFS('2020-CashLedger'!$H:$H,"*"&amp;N$2&amp;"*",'2020-CashLedger'!$E:$E,"*"&amp;$A6&amp;"-"&amp;$B6&amp;"*")</f>
        <v>1</v>
      </c>
      <c r="O6" s="110">
        <f>COUNTIFS('2019-CashLedger'!$H:$H,"*"&amp;O$2&amp;"*",'2019-CashLedger'!$E:$E,"*"&amp;$A6&amp;"-"&amp;$B6&amp;"*") + COUNTIFS('2020-CashLedger'!$H:$H,"*"&amp;O$2&amp;"*",'2020-CashLedger'!$E:$E,"*"&amp;$A6&amp;"-"&amp;$B6&amp;"*")</f>
        <v>1</v>
      </c>
      <c r="P6" s="110">
        <f>COUNTIFS('2019-CashLedger'!$H:$H,"*"&amp;P$2&amp;"*",'2019-CashLedger'!$E:$E,"*"&amp;$A6&amp;"-"&amp;$B6&amp;"*") + COUNTIFS('2020-CashLedger'!$H:$H,"*"&amp;P$2&amp;"*",'2020-CashLedger'!$E:$E,"*"&amp;$A6&amp;"-"&amp;$B6&amp;"*")</f>
        <v>1</v>
      </c>
      <c r="Q6" s="110">
        <f>COUNTIFS('2019-CashLedger'!$H:$H,"*"&amp;Q$2&amp;"*",'2019-CashLedger'!$E:$E,"*"&amp;$A6&amp;"-"&amp;$B6&amp;"*") + COUNTIFS('2020-CashLedger'!$H:$H,"*"&amp;Q$2&amp;"*",'2020-CashLedger'!$E:$E,"*"&amp;$A6&amp;"-"&amp;$B6&amp;"*")</f>
        <v>1</v>
      </c>
      <c r="R6" s="110">
        <f>COUNTIFS('2019-CashLedger'!$H:$H,"*"&amp;R$2&amp;"*",'2019-CashLedger'!$E:$E,"*"&amp;$A6&amp;"-"&amp;$B6&amp;"*") + COUNTIFS('2020-CashLedger'!$H:$H,"*"&amp;R$2&amp;"*",'2020-CashLedger'!$E:$E,"*"&amp;$A6&amp;"-"&amp;$B6&amp;"*")</f>
        <v>1</v>
      </c>
      <c r="S6" s="110">
        <f>COUNTIFS('2019-CashLedger'!$H:$H,"*"&amp;S$2&amp;"*",'2019-CashLedger'!$E:$E,"*"&amp;$A6&amp;"-"&amp;$B6&amp;"*") + COUNTIFS('2020-CashLedger'!$H:$H,"*"&amp;S$2&amp;"*",'2020-CashLedger'!$E:$E,"*"&amp;$A6&amp;"-"&amp;$B6&amp;"*")</f>
        <v>1</v>
      </c>
      <c r="T6" s="110">
        <f>COUNTIFS('2019-CashLedger'!$H:$H,"*"&amp;T$2&amp;"*",'2019-CashLedger'!$E:$E,"*"&amp;$A6&amp;"-"&amp;$B6&amp;"*") + COUNTIFS('2020-CashLedger'!$H:$H,"*"&amp;T$2&amp;"*",'2020-CashLedger'!$E:$E,"*"&amp;$A6&amp;"-"&amp;$B6&amp;"*")</f>
        <v>1</v>
      </c>
      <c r="U6" s="110">
        <f>COUNTIFS('2019-CashLedger'!$H:$H,"*"&amp;U$2&amp;"*",'2019-CashLedger'!$E:$E,"*"&amp;$A6&amp;"-"&amp;$B6&amp;"*") + COUNTIFS('2020-CashLedger'!$H:$H,"*"&amp;U$2&amp;"*",'2020-CashLedger'!$E:$E,"*"&amp;$A6&amp;"-"&amp;$B6&amp;"*")</f>
        <v>1</v>
      </c>
      <c r="V6" s="110">
        <f>COUNTIFS('2019-CashLedger'!$H:$H,"*"&amp;V$2&amp;"*",'2019-CashLedger'!$E:$E,"*"&amp;$A6&amp;"-"&amp;$B6&amp;"*") + COUNTIFS('2020-CashLedger'!$H:$H,"*"&amp;V$2&amp;"*",'2020-CashLedger'!$E:$E,"*"&amp;$A6&amp;"-"&amp;$B6&amp;"*")</f>
        <v>1</v>
      </c>
      <c r="W6" s="111">
        <f t="shared" si="0"/>
        <v>20</v>
      </c>
      <c r="X6" s="111">
        <f t="shared" si="1"/>
        <v>0</v>
      </c>
    </row>
    <row r="7" spans="1:44" x14ac:dyDescent="0.3">
      <c r="A7" s="108" t="s">
        <v>30</v>
      </c>
      <c r="B7" s="109">
        <v>2019</v>
      </c>
      <c r="C7" s="110">
        <f>COUNTIFS('2019-CashLedger'!$H:$H,"*"&amp;C$2&amp;"*",'2019-CashLedger'!$E:$E,"*"&amp;$A7&amp;"-"&amp;$B7&amp;"*") + COUNTIFS('2020-CashLedger'!$H:$H,"*"&amp;C$2&amp;"*",'2020-CashLedger'!$E:$E,"*"&amp;$A7&amp;"-"&amp;$B7&amp;"*")</f>
        <v>1</v>
      </c>
      <c r="D7" s="110">
        <f>COUNTIFS('2019-CashLedger'!$H:$H,"*"&amp;D$2&amp;"*",'2019-CashLedger'!$E:$E,"*"&amp;$A7&amp;"-"&amp;$B7&amp;"*") + COUNTIFS('2020-CashLedger'!$H:$H,"*"&amp;D$2&amp;"*",'2020-CashLedger'!$E:$E,"*"&amp;$A7&amp;"-"&amp;$B7&amp;"*")</f>
        <v>1</v>
      </c>
      <c r="E7" s="110">
        <f>COUNTIFS('2019-CashLedger'!$H:$H,"*"&amp;E$2&amp;"*",'2019-CashLedger'!$E:$E,"*"&amp;$A7&amp;"-"&amp;$B7&amp;"*") + COUNTIFS('2020-CashLedger'!$H:$H,"*"&amp;E$2&amp;"*",'2020-CashLedger'!$E:$E,"*"&amp;$A7&amp;"-"&amp;$B7&amp;"*")</f>
        <v>1</v>
      </c>
      <c r="F7" s="110">
        <f>COUNTIFS('2019-CashLedger'!$H:$H,"*"&amp;F$2&amp;"*",'2019-CashLedger'!$E:$E,"*"&amp;$A7&amp;"-"&amp;$B7&amp;"*") + COUNTIFS('2020-CashLedger'!$H:$H,"*"&amp;F$2&amp;"*",'2020-CashLedger'!$E:$E,"*"&amp;$A7&amp;"-"&amp;$B7&amp;"*")</f>
        <v>1</v>
      </c>
      <c r="G7" s="110">
        <f>COUNTIFS('2019-CashLedger'!$H:$H,"*"&amp;G$2&amp;"*",'2019-CashLedger'!$E:$E,"*"&amp;$A7&amp;"-"&amp;$B7&amp;"*") + COUNTIFS('2020-CashLedger'!$H:$H,"*"&amp;G$2&amp;"*",'2020-CashLedger'!$E:$E,"*"&amp;$A7&amp;"-"&amp;$B7&amp;"*")</f>
        <v>1</v>
      </c>
      <c r="H7" s="110">
        <f>COUNTIFS('2019-CashLedger'!$H:$H,"*"&amp;H$2&amp;"*",'2019-CashLedger'!$E:$E,"*"&amp;$A7&amp;"-"&amp;$B7&amp;"*") + COUNTIFS('2020-CashLedger'!$H:$H,"*"&amp;H$2&amp;"*",'2020-CashLedger'!$E:$E,"*"&amp;$A7&amp;"-"&amp;$B7&amp;"*")</f>
        <v>1</v>
      </c>
      <c r="I7" s="110">
        <f>COUNTIFS('2019-CashLedger'!$H:$H,"*"&amp;I$2&amp;"*",'2019-CashLedger'!$E:$E,"*"&amp;$A7&amp;"-"&amp;$B7&amp;"*") + COUNTIFS('2020-CashLedger'!$H:$H,"*"&amp;I$2&amp;"*",'2020-CashLedger'!$E:$E,"*"&amp;$A7&amp;"-"&amp;$B7&amp;"*")</f>
        <v>1</v>
      </c>
      <c r="J7" s="110">
        <f>COUNTIFS('2019-CashLedger'!$H:$H,"*"&amp;J$2&amp;"*",'2019-CashLedger'!$E:$E,"*"&amp;$A7&amp;"-"&amp;$B7&amp;"*") + COUNTIFS('2020-CashLedger'!$H:$H,"*"&amp;J$2&amp;"*",'2020-CashLedger'!$E:$E,"*"&amp;$A7&amp;"-"&amp;$B7&amp;"*")</f>
        <v>1</v>
      </c>
      <c r="K7" s="110">
        <f>COUNTIFS('2019-CashLedger'!$H:$H,"*"&amp;K$2&amp;"*",'2019-CashLedger'!$E:$E,"*"&amp;$A7&amp;"-"&amp;$B7&amp;"*") + COUNTIFS('2020-CashLedger'!$H:$H,"*"&amp;K$2&amp;"*",'2020-CashLedger'!$E:$E,"*"&amp;$A7&amp;"-"&amp;$B7&amp;"*")</f>
        <v>1</v>
      </c>
      <c r="L7" s="110">
        <f>COUNTIFS('2019-CashLedger'!$H:$H,"*"&amp;L$2&amp;"*",'2019-CashLedger'!$E:$E,"*"&amp;$A7&amp;"-"&amp;$B7&amp;"*") + COUNTIFS('2020-CashLedger'!$H:$H,"*"&amp;L$2&amp;"*",'2020-CashLedger'!$E:$E,"*"&amp;$A7&amp;"-"&amp;$B7&amp;"*")</f>
        <v>1</v>
      </c>
      <c r="M7" s="110">
        <f>COUNTIFS('2019-CashLedger'!$H:$H,"*"&amp;M$2&amp;"*",'2019-CashLedger'!$E:$E,"*"&amp;$A7&amp;"-"&amp;$B7&amp;"*") + COUNTIFS('2020-CashLedger'!$H:$H,"*"&amp;M$2&amp;"*",'2020-CashLedger'!$E:$E,"*"&amp;$A7&amp;"-"&amp;$B7&amp;"*")</f>
        <v>1</v>
      </c>
      <c r="N7" s="110">
        <f>COUNTIFS('2019-CashLedger'!$H:$H,"*"&amp;N$2&amp;"*",'2019-CashLedger'!$E:$E,"*"&amp;$A7&amp;"-"&amp;$B7&amp;"*") + COUNTIFS('2020-CashLedger'!$H:$H,"*"&amp;N$2&amp;"*",'2020-CashLedger'!$E:$E,"*"&amp;$A7&amp;"-"&amp;$B7&amp;"*")</f>
        <v>1</v>
      </c>
      <c r="O7" s="110">
        <f>COUNTIFS('2019-CashLedger'!$H:$H,"*"&amp;O$2&amp;"*",'2019-CashLedger'!$E:$E,"*"&amp;$A7&amp;"-"&amp;$B7&amp;"*") + COUNTIFS('2020-CashLedger'!$H:$H,"*"&amp;O$2&amp;"*",'2020-CashLedger'!$E:$E,"*"&amp;$A7&amp;"-"&amp;$B7&amp;"*")</f>
        <v>1</v>
      </c>
      <c r="P7" s="110">
        <f>COUNTIFS('2019-CashLedger'!$H:$H,"*"&amp;P$2&amp;"*",'2019-CashLedger'!$E:$E,"*"&amp;$A7&amp;"-"&amp;$B7&amp;"*") + COUNTIFS('2020-CashLedger'!$H:$H,"*"&amp;P$2&amp;"*",'2020-CashLedger'!$E:$E,"*"&amp;$A7&amp;"-"&amp;$B7&amp;"*")</f>
        <v>1</v>
      </c>
      <c r="Q7" s="110">
        <f>COUNTIFS('2019-CashLedger'!$H:$H,"*"&amp;Q$2&amp;"*",'2019-CashLedger'!$E:$E,"*"&amp;$A7&amp;"-"&amp;$B7&amp;"*") + COUNTIFS('2020-CashLedger'!$H:$H,"*"&amp;Q$2&amp;"*",'2020-CashLedger'!$E:$E,"*"&amp;$A7&amp;"-"&amp;$B7&amp;"*")</f>
        <v>1</v>
      </c>
      <c r="R7" s="110">
        <f>COUNTIFS('2019-CashLedger'!$H:$H,"*"&amp;R$2&amp;"*",'2019-CashLedger'!$E:$E,"*"&amp;$A7&amp;"-"&amp;$B7&amp;"*") + COUNTIFS('2020-CashLedger'!$H:$H,"*"&amp;R$2&amp;"*",'2020-CashLedger'!$E:$E,"*"&amp;$A7&amp;"-"&amp;$B7&amp;"*")</f>
        <v>1</v>
      </c>
      <c r="S7" s="110">
        <f>COUNTIFS('2019-CashLedger'!$H:$H,"*"&amp;S$2&amp;"*",'2019-CashLedger'!$E:$E,"*"&amp;$A7&amp;"-"&amp;$B7&amp;"*") + COUNTIFS('2020-CashLedger'!$H:$H,"*"&amp;S$2&amp;"*",'2020-CashLedger'!$E:$E,"*"&amp;$A7&amp;"-"&amp;$B7&amp;"*")</f>
        <v>1</v>
      </c>
      <c r="T7" s="110">
        <f>COUNTIFS('2019-CashLedger'!$H:$H,"*"&amp;T$2&amp;"*",'2019-CashLedger'!$E:$E,"*"&amp;$A7&amp;"-"&amp;$B7&amp;"*") + COUNTIFS('2020-CashLedger'!$H:$H,"*"&amp;T$2&amp;"*",'2020-CashLedger'!$E:$E,"*"&amp;$A7&amp;"-"&amp;$B7&amp;"*")</f>
        <v>1</v>
      </c>
      <c r="U7" s="110">
        <f>COUNTIFS('2019-CashLedger'!$H:$H,"*"&amp;U$2&amp;"*",'2019-CashLedger'!$E:$E,"*"&amp;$A7&amp;"-"&amp;$B7&amp;"*") + COUNTIFS('2020-CashLedger'!$H:$H,"*"&amp;U$2&amp;"*",'2020-CashLedger'!$E:$E,"*"&amp;$A7&amp;"-"&amp;$B7&amp;"*")</f>
        <v>1</v>
      </c>
      <c r="V7" s="110">
        <f>COUNTIFS('2019-CashLedger'!$H:$H,"*"&amp;V$2&amp;"*",'2019-CashLedger'!$E:$E,"*"&amp;$A7&amp;"-"&amp;$B7&amp;"*") + COUNTIFS('2020-CashLedger'!$H:$H,"*"&amp;V$2&amp;"*",'2020-CashLedger'!$E:$E,"*"&amp;$A7&amp;"-"&amp;$B7&amp;"*")</f>
        <v>1</v>
      </c>
      <c r="W7" s="111">
        <f t="shared" si="0"/>
        <v>20</v>
      </c>
      <c r="X7" s="111">
        <f t="shared" si="1"/>
        <v>0</v>
      </c>
    </row>
    <row r="8" spans="1:44" x14ac:dyDescent="0.3">
      <c r="A8" s="108" t="s">
        <v>314</v>
      </c>
      <c r="B8" s="109">
        <v>2019</v>
      </c>
      <c r="C8" s="110">
        <f>COUNTIFS('2019-CashLedger'!$H:$H,"*"&amp;C$2&amp;"*",'2019-CashLedger'!$E:$E,"*"&amp;$A8&amp;"-"&amp;$B8&amp;"*") + COUNTIFS('2020-CashLedger'!$H:$H,"*"&amp;C$2&amp;"*",'2020-CashLedger'!$E:$E,"*"&amp;$A8&amp;"-"&amp;$B8&amp;"*")</f>
        <v>1</v>
      </c>
      <c r="D8" s="110">
        <f>COUNTIFS('2019-CashLedger'!$H:$H,"*"&amp;D$2&amp;"*",'2019-CashLedger'!$E:$E,"*"&amp;$A8&amp;"-"&amp;$B8&amp;"*") + COUNTIFS('2020-CashLedger'!$H:$H,"*"&amp;D$2&amp;"*",'2020-CashLedger'!$E:$E,"*"&amp;$A8&amp;"-"&amp;$B8&amp;"*")</f>
        <v>1</v>
      </c>
      <c r="E8" s="110">
        <f>COUNTIFS('2019-CashLedger'!$H:$H,"*"&amp;E$2&amp;"*",'2019-CashLedger'!$E:$E,"*"&amp;$A8&amp;"-"&amp;$B8&amp;"*") + COUNTIFS('2020-CashLedger'!$H:$H,"*"&amp;E$2&amp;"*",'2020-CashLedger'!$E:$E,"*"&amp;$A8&amp;"-"&amp;$B8&amp;"*")</f>
        <v>1</v>
      </c>
      <c r="F8" s="110">
        <f>COUNTIFS('2019-CashLedger'!$H:$H,"*"&amp;F$2&amp;"*",'2019-CashLedger'!$E:$E,"*"&amp;$A8&amp;"-"&amp;$B8&amp;"*") + COUNTIFS('2020-CashLedger'!$H:$H,"*"&amp;F$2&amp;"*",'2020-CashLedger'!$E:$E,"*"&amp;$A8&amp;"-"&amp;$B8&amp;"*")</f>
        <v>1</v>
      </c>
      <c r="G8" s="110">
        <f>COUNTIFS('2019-CashLedger'!$H:$H,"*"&amp;G$2&amp;"*",'2019-CashLedger'!$E:$E,"*"&amp;$A8&amp;"-"&amp;$B8&amp;"*") + COUNTIFS('2020-CashLedger'!$H:$H,"*"&amp;G$2&amp;"*",'2020-CashLedger'!$E:$E,"*"&amp;$A8&amp;"-"&amp;$B8&amp;"*")</f>
        <v>1</v>
      </c>
      <c r="H8" s="110">
        <f>COUNTIFS('2019-CashLedger'!$H:$H,"*"&amp;H$2&amp;"*",'2019-CashLedger'!$E:$E,"*"&amp;$A8&amp;"-"&amp;$B8&amp;"*") + COUNTIFS('2020-CashLedger'!$H:$H,"*"&amp;H$2&amp;"*",'2020-CashLedger'!$E:$E,"*"&amp;$A8&amp;"-"&amp;$B8&amp;"*")</f>
        <v>1</v>
      </c>
      <c r="I8" s="110">
        <f>COUNTIFS('2019-CashLedger'!$H:$H,"*"&amp;I$2&amp;"*",'2019-CashLedger'!$E:$E,"*"&amp;$A8&amp;"-"&amp;$B8&amp;"*") + COUNTIFS('2020-CashLedger'!$H:$H,"*"&amp;I$2&amp;"*",'2020-CashLedger'!$E:$E,"*"&amp;$A8&amp;"-"&amp;$B8&amp;"*")</f>
        <v>1</v>
      </c>
      <c r="J8" s="110">
        <f>COUNTIFS('2019-CashLedger'!$H:$H,"*"&amp;J$2&amp;"*",'2019-CashLedger'!$E:$E,"*"&amp;$A8&amp;"-"&amp;$B8&amp;"*") + COUNTIFS('2020-CashLedger'!$H:$H,"*"&amp;J$2&amp;"*",'2020-CashLedger'!$E:$E,"*"&amp;$A8&amp;"-"&amp;$B8&amp;"*")</f>
        <v>1</v>
      </c>
      <c r="K8" s="110">
        <f>COUNTIFS('2019-CashLedger'!$H:$H,"*"&amp;K$2&amp;"*",'2019-CashLedger'!$E:$E,"*"&amp;$A8&amp;"-"&amp;$B8&amp;"*") + COUNTIFS('2020-CashLedger'!$H:$H,"*"&amp;K$2&amp;"*",'2020-CashLedger'!$E:$E,"*"&amp;$A8&amp;"-"&amp;$B8&amp;"*")</f>
        <v>1</v>
      </c>
      <c r="L8" s="110">
        <f>COUNTIFS('2019-CashLedger'!$H:$H,"*"&amp;L$2&amp;"*",'2019-CashLedger'!$E:$E,"*"&amp;$A8&amp;"-"&amp;$B8&amp;"*") + COUNTIFS('2020-CashLedger'!$H:$H,"*"&amp;L$2&amp;"*",'2020-CashLedger'!$E:$E,"*"&amp;$A8&amp;"-"&amp;$B8&amp;"*")</f>
        <v>1</v>
      </c>
      <c r="M8" s="110">
        <f>COUNTIFS('2019-CashLedger'!$H:$H,"*"&amp;M$2&amp;"*",'2019-CashLedger'!$E:$E,"*"&amp;$A8&amp;"-"&amp;$B8&amp;"*") + COUNTIFS('2020-CashLedger'!$H:$H,"*"&amp;M$2&amp;"*",'2020-CashLedger'!$E:$E,"*"&amp;$A8&amp;"-"&amp;$B8&amp;"*")</f>
        <v>1</v>
      </c>
      <c r="N8" s="110">
        <f>COUNTIFS('2019-CashLedger'!$H:$H,"*"&amp;N$2&amp;"*",'2019-CashLedger'!$E:$E,"*"&amp;$A8&amp;"-"&amp;$B8&amp;"*") + COUNTIFS('2020-CashLedger'!$H:$H,"*"&amp;N$2&amp;"*",'2020-CashLedger'!$E:$E,"*"&amp;$A8&amp;"-"&amp;$B8&amp;"*")</f>
        <v>1</v>
      </c>
      <c r="O8" s="110">
        <f>COUNTIFS('2019-CashLedger'!$H:$H,"*"&amp;O$2&amp;"*",'2019-CashLedger'!$E:$E,"*"&amp;$A8&amp;"-"&amp;$B8&amp;"*") + COUNTIFS('2020-CashLedger'!$H:$H,"*"&amp;O$2&amp;"*",'2020-CashLedger'!$E:$E,"*"&amp;$A8&amp;"-"&amp;$B8&amp;"*")</f>
        <v>1</v>
      </c>
      <c r="P8" s="110">
        <f>COUNTIFS('2019-CashLedger'!$H:$H,"*"&amp;P$2&amp;"*",'2019-CashLedger'!$E:$E,"*"&amp;$A8&amp;"-"&amp;$B8&amp;"*") + COUNTIFS('2020-CashLedger'!$H:$H,"*"&amp;P$2&amp;"*",'2020-CashLedger'!$E:$E,"*"&amp;$A8&amp;"-"&amp;$B8&amp;"*")</f>
        <v>1</v>
      </c>
      <c r="Q8" s="110">
        <f>COUNTIFS('2019-CashLedger'!$H:$H,"*"&amp;Q$2&amp;"*",'2019-CashLedger'!$E:$E,"*"&amp;$A8&amp;"-"&amp;$B8&amp;"*") + COUNTIFS('2020-CashLedger'!$H:$H,"*"&amp;Q$2&amp;"*",'2020-CashLedger'!$E:$E,"*"&amp;$A8&amp;"-"&amp;$B8&amp;"*")</f>
        <v>1</v>
      </c>
      <c r="R8" s="110">
        <f>COUNTIFS('2019-CashLedger'!$H:$H,"*"&amp;R$2&amp;"*",'2019-CashLedger'!$E:$E,"*"&amp;$A8&amp;"-"&amp;$B8&amp;"*") + COUNTIFS('2020-CashLedger'!$H:$H,"*"&amp;R$2&amp;"*",'2020-CashLedger'!$E:$E,"*"&amp;$A8&amp;"-"&amp;$B8&amp;"*")</f>
        <v>1</v>
      </c>
      <c r="S8" s="110">
        <f>COUNTIFS('2019-CashLedger'!$H:$H,"*"&amp;S$2&amp;"*",'2019-CashLedger'!$E:$E,"*"&amp;$A8&amp;"-"&amp;$B8&amp;"*") + COUNTIFS('2020-CashLedger'!$H:$H,"*"&amp;S$2&amp;"*",'2020-CashLedger'!$E:$E,"*"&amp;$A8&amp;"-"&amp;$B8&amp;"*")</f>
        <v>1</v>
      </c>
      <c r="T8" s="110">
        <f>COUNTIFS('2019-CashLedger'!$H:$H,"*"&amp;T$2&amp;"*",'2019-CashLedger'!$E:$E,"*"&amp;$A8&amp;"-"&amp;$B8&amp;"*") + COUNTIFS('2020-CashLedger'!$H:$H,"*"&amp;T$2&amp;"*",'2020-CashLedger'!$E:$E,"*"&amp;$A8&amp;"-"&amp;$B8&amp;"*")</f>
        <v>1</v>
      </c>
      <c r="U8" s="110">
        <f>COUNTIFS('2019-CashLedger'!$H:$H,"*"&amp;U$2&amp;"*",'2019-CashLedger'!$E:$E,"*"&amp;$A8&amp;"-"&amp;$B8&amp;"*") + COUNTIFS('2020-CashLedger'!$H:$H,"*"&amp;U$2&amp;"*",'2020-CashLedger'!$E:$E,"*"&amp;$A8&amp;"-"&amp;$B8&amp;"*")</f>
        <v>1</v>
      </c>
      <c r="V8" s="110">
        <f>COUNTIFS('2019-CashLedger'!$H:$H,"*"&amp;V$2&amp;"*",'2019-CashLedger'!$E:$E,"*"&amp;$A8&amp;"-"&amp;$B8&amp;"*") + COUNTIFS('2020-CashLedger'!$H:$H,"*"&amp;V$2&amp;"*",'2020-CashLedger'!$E:$E,"*"&amp;$A8&amp;"-"&amp;$B8&amp;"*")</f>
        <v>1</v>
      </c>
      <c r="W8" s="111">
        <f t="shared" si="0"/>
        <v>20</v>
      </c>
      <c r="X8" s="111">
        <f t="shared" si="1"/>
        <v>0</v>
      </c>
    </row>
    <row r="9" spans="1:44" x14ac:dyDescent="0.3">
      <c r="A9" s="108" t="s">
        <v>315</v>
      </c>
      <c r="B9" s="109">
        <v>2019</v>
      </c>
      <c r="C9" s="110">
        <f>COUNTIFS('2019-CashLedger'!$H:$H,"*"&amp;C$2&amp;"*",'2019-CashLedger'!$E:$E,"*"&amp;$A9&amp;"-"&amp;$B9&amp;"*") + COUNTIFS('2020-CashLedger'!$H:$H,"*"&amp;C$2&amp;"*",'2020-CashLedger'!$E:$E,"*"&amp;$A9&amp;"-"&amp;$B9&amp;"*")</f>
        <v>1</v>
      </c>
      <c r="D9" s="110">
        <f>COUNTIFS('2019-CashLedger'!$H:$H,"*"&amp;D$2&amp;"*",'2019-CashLedger'!$E:$E,"*"&amp;$A9&amp;"-"&amp;$B9&amp;"*") + COUNTIFS('2020-CashLedger'!$H:$H,"*"&amp;D$2&amp;"*",'2020-CashLedger'!$E:$E,"*"&amp;$A9&amp;"-"&amp;$B9&amp;"*")</f>
        <v>1</v>
      </c>
      <c r="E9" s="110">
        <f>COUNTIFS('2019-CashLedger'!$H:$H,"*"&amp;E$2&amp;"*",'2019-CashLedger'!$E:$E,"*"&amp;$A9&amp;"-"&amp;$B9&amp;"*") + COUNTIFS('2020-CashLedger'!$H:$H,"*"&amp;E$2&amp;"*",'2020-CashLedger'!$E:$E,"*"&amp;$A9&amp;"-"&amp;$B9&amp;"*")</f>
        <v>1</v>
      </c>
      <c r="F9" s="110">
        <f>COUNTIFS('2019-CashLedger'!$H:$H,"*"&amp;F$2&amp;"*",'2019-CashLedger'!$E:$E,"*"&amp;$A9&amp;"-"&amp;$B9&amp;"*") + COUNTIFS('2020-CashLedger'!$H:$H,"*"&amp;F$2&amp;"*",'2020-CashLedger'!$E:$E,"*"&amp;$A9&amp;"-"&amp;$B9&amp;"*")</f>
        <v>1</v>
      </c>
      <c r="G9" s="110">
        <f>COUNTIFS('2019-CashLedger'!$H:$H,"*"&amp;G$2&amp;"*",'2019-CashLedger'!$E:$E,"*"&amp;$A9&amp;"-"&amp;$B9&amp;"*") + COUNTIFS('2020-CashLedger'!$H:$H,"*"&amp;G$2&amp;"*",'2020-CashLedger'!$E:$E,"*"&amp;$A9&amp;"-"&amp;$B9&amp;"*")</f>
        <v>1</v>
      </c>
      <c r="H9" s="110">
        <f>COUNTIFS('2019-CashLedger'!$H:$H,"*"&amp;H$2&amp;"*",'2019-CashLedger'!$E:$E,"*"&amp;$A9&amp;"-"&amp;$B9&amp;"*") + COUNTIFS('2020-CashLedger'!$H:$H,"*"&amp;H$2&amp;"*",'2020-CashLedger'!$E:$E,"*"&amp;$A9&amp;"-"&amp;$B9&amp;"*")</f>
        <v>1</v>
      </c>
      <c r="I9" s="110">
        <f>COUNTIFS('2019-CashLedger'!$H:$H,"*"&amp;I$2&amp;"*",'2019-CashLedger'!$E:$E,"*"&amp;$A9&amp;"-"&amp;$B9&amp;"*") + COUNTIFS('2020-CashLedger'!$H:$H,"*"&amp;I$2&amp;"*",'2020-CashLedger'!$E:$E,"*"&amp;$A9&amp;"-"&amp;$B9&amp;"*")</f>
        <v>1</v>
      </c>
      <c r="J9" s="110">
        <f>COUNTIFS('2019-CashLedger'!$H:$H,"*"&amp;J$2&amp;"*",'2019-CashLedger'!$E:$E,"*"&amp;$A9&amp;"-"&amp;$B9&amp;"*") + COUNTIFS('2020-CashLedger'!$H:$H,"*"&amp;J$2&amp;"*",'2020-CashLedger'!$E:$E,"*"&amp;$A9&amp;"-"&amp;$B9&amp;"*")</f>
        <v>1</v>
      </c>
      <c r="K9" s="110">
        <f>COUNTIFS('2019-CashLedger'!$H:$H,"*"&amp;K$2&amp;"*",'2019-CashLedger'!$E:$E,"*"&amp;$A9&amp;"-"&amp;$B9&amp;"*") + COUNTIFS('2020-CashLedger'!$H:$H,"*"&amp;K$2&amp;"*",'2020-CashLedger'!$E:$E,"*"&amp;$A9&amp;"-"&amp;$B9&amp;"*")</f>
        <v>1</v>
      </c>
      <c r="L9" s="110">
        <f>COUNTIFS('2019-CashLedger'!$H:$H,"*"&amp;L$2&amp;"*",'2019-CashLedger'!$E:$E,"*"&amp;$A9&amp;"-"&amp;$B9&amp;"*") + COUNTIFS('2020-CashLedger'!$H:$H,"*"&amp;L$2&amp;"*",'2020-CashLedger'!$E:$E,"*"&amp;$A9&amp;"-"&amp;$B9&amp;"*")</f>
        <v>1</v>
      </c>
      <c r="M9" s="110">
        <f>COUNTIFS('2019-CashLedger'!$H:$H,"*"&amp;M$2&amp;"*",'2019-CashLedger'!$E:$E,"*"&amp;$A9&amp;"-"&amp;$B9&amp;"*") + COUNTIFS('2020-CashLedger'!$H:$H,"*"&amp;M$2&amp;"*",'2020-CashLedger'!$E:$E,"*"&amp;$A9&amp;"-"&amp;$B9&amp;"*")</f>
        <v>1</v>
      </c>
      <c r="N9" s="110">
        <f>COUNTIFS('2019-CashLedger'!$H:$H,"*"&amp;N$2&amp;"*",'2019-CashLedger'!$E:$E,"*"&amp;$A9&amp;"-"&amp;$B9&amp;"*") + COUNTIFS('2020-CashLedger'!$H:$H,"*"&amp;N$2&amp;"*",'2020-CashLedger'!$E:$E,"*"&amp;$A9&amp;"-"&amp;$B9&amp;"*")</f>
        <v>1</v>
      </c>
      <c r="O9" s="110">
        <f>COUNTIFS('2019-CashLedger'!$H:$H,"*"&amp;O$2&amp;"*",'2019-CashLedger'!$E:$E,"*"&amp;$A9&amp;"-"&amp;$B9&amp;"*") + COUNTIFS('2020-CashLedger'!$H:$H,"*"&amp;O$2&amp;"*",'2020-CashLedger'!$E:$E,"*"&amp;$A9&amp;"-"&amp;$B9&amp;"*")</f>
        <v>1</v>
      </c>
      <c r="P9" s="110">
        <f>COUNTIFS('2019-CashLedger'!$H:$H,"*"&amp;P$2&amp;"*",'2019-CashLedger'!$E:$E,"*"&amp;$A9&amp;"-"&amp;$B9&amp;"*") + COUNTIFS('2020-CashLedger'!$H:$H,"*"&amp;P$2&amp;"*",'2020-CashLedger'!$E:$E,"*"&amp;$A9&amp;"-"&amp;$B9&amp;"*")</f>
        <v>1</v>
      </c>
      <c r="Q9" s="110">
        <f>COUNTIFS('2019-CashLedger'!$H:$H,"*"&amp;Q$2&amp;"*",'2019-CashLedger'!$E:$E,"*"&amp;$A9&amp;"-"&amp;$B9&amp;"*") + COUNTIFS('2020-CashLedger'!$H:$H,"*"&amp;Q$2&amp;"*",'2020-CashLedger'!$E:$E,"*"&amp;$A9&amp;"-"&amp;$B9&amp;"*")</f>
        <v>1</v>
      </c>
      <c r="R9" s="110">
        <f>COUNTIFS('2019-CashLedger'!$H:$H,"*"&amp;R$2&amp;"*",'2019-CashLedger'!$E:$E,"*"&amp;$A9&amp;"-"&amp;$B9&amp;"*") + COUNTIFS('2020-CashLedger'!$H:$H,"*"&amp;R$2&amp;"*",'2020-CashLedger'!$E:$E,"*"&amp;$A9&amp;"-"&amp;$B9&amp;"*")</f>
        <v>1</v>
      </c>
      <c r="S9" s="110">
        <f>COUNTIFS('2019-CashLedger'!$H:$H,"*"&amp;S$2&amp;"*",'2019-CashLedger'!$E:$E,"*"&amp;$A9&amp;"-"&amp;$B9&amp;"*") + COUNTIFS('2020-CashLedger'!$H:$H,"*"&amp;S$2&amp;"*",'2020-CashLedger'!$E:$E,"*"&amp;$A9&amp;"-"&amp;$B9&amp;"*")</f>
        <v>1</v>
      </c>
      <c r="T9" s="110">
        <f>COUNTIFS('2019-CashLedger'!$H:$H,"*"&amp;T$2&amp;"*",'2019-CashLedger'!$E:$E,"*"&amp;$A9&amp;"-"&amp;$B9&amp;"*") + COUNTIFS('2020-CashLedger'!$H:$H,"*"&amp;T$2&amp;"*",'2020-CashLedger'!$E:$E,"*"&amp;$A9&amp;"-"&amp;$B9&amp;"*")</f>
        <v>1</v>
      </c>
      <c r="U9" s="110">
        <f>COUNTIFS('2019-CashLedger'!$H:$H,"*"&amp;U$2&amp;"*",'2019-CashLedger'!$E:$E,"*"&amp;$A9&amp;"-"&amp;$B9&amp;"*") + COUNTIFS('2020-CashLedger'!$H:$H,"*"&amp;U$2&amp;"*",'2020-CashLedger'!$E:$E,"*"&amp;$A9&amp;"-"&amp;$B9&amp;"*")</f>
        <v>1</v>
      </c>
      <c r="V9" s="110">
        <f>COUNTIFS('2019-CashLedger'!$H:$H,"*"&amp;V$2&amp;"*",'2019-CashLedger'!$E:$E,"*"&amp;$A9&amp;"-"&amp;$B9&amp;"*") + COUNTIFS('2020-CashLedger'!$H:$H,"*"&amp;V$2&amp;"*",'2020-CashLedger'!$E:$E,"*"&amp;$A9&amp;"-"&amp;$B9&amp;"*")</f>
        <v>1</v>
      </c>
      <c r="W9" s="111">
        <f t="shared" si="0"/>
        <v>20</v>
      </c>
      <c r="X9" s="111">
        <f t="shared" si="1"/>
        <v>0</v>
      </c>
    </row>
    <row r="10" spans="1:44" x14ac:dyDescent="0.3">
      <c r="A10" s="108" t="s">
        <v>316</v>
      </c>
      <c r="B10" s="109">
        <v>2019</v>
      </c>
      <c r="C10" s="110">
        <f>COUNTIFS('2019-CashLedger'!$H:$H,"*"&amp;C$2&amp;"*",'2019-CashLedger'!$E:$E,"*"&amp;$A10&amp;"-"&amp;$B10&amp;"*") + COUNTIFS('2020-CashLedger'!$H:$H,"*"&amp;C$2&amp;"*",'2020-CashLedger'!$E:$E,"*"&amp;$A10&amp;"-"&amp;$B10&amp;"*")</f>
        <v>1</v>
      </c>
      <c r="D10" s="110">
        <f>COUNTIFS('2019-CashLedger'!$H:$H,"*"&amp;D$2&amp;"*",'2019-CashLedger'!$E:$E,"*"&amp;$A10&amp;"-"&amp;$B10&amp;"*") + COUNTIFS('2020-CashLedger'!$H:$H,"*"&amp;D$2&amp;"*",'2020-CashLedger'!$E:$E,"*"&amp;$A10&amp;"-"&amp;$B10&amp;"*")</f>
        <v>1</v>
      </c>
      <c r="E10" s="110">
        <f>COUNTIFS('2019-CashLedger'!$H:$H,"*"&amp;E$2&amp;"*",'2019-CashLedger'!$E:$E,"*"&amp;$A10&amp;"-"&amp;$B10&amp;"*") + COUNTIFS('2020-CashLedger'!$H:$H,"*"&amp;E$2&amp;"*",'2020-CashLedger'!$E:$E,"*"&amp;$A10&amp;"-"&amp;$B10&amp;"*")</f>
        <v>1</v>
      </c>
      <c r="F10" s="110">
        <f>COUNTIFS('2019-CashLedger'!$H:$H,"*"&amp;F$2&amp;"*",'2019-CashLedger'!$E:$E,"*"&amp;$A10&amp;"-"&amp;$B10&amp;"*") + COUNTIFS('2020-CashLedger'!$H:$H,"*"&amp;F$2&amp;"*",'2020-CashLedger'!$E:$E,"*"&amp;$A10&amp;"-"&amp;$B10&amp;"*")</f>
        <v>1</v>
      </c>
      <c r="G10" s="110">
        <f>COUNTIFS('2019-CashLedger'!$H:$H,"*"&amp;G$2&amp;"*",'2019-CashLedger'!$E:$E,"*"&amp;$A10&amp;"-"&amp;$B10&amp;"*") + COUNTIFS('2020-CashLedger'!$H:$H,"*"&amp;G$2&amp;"*",'2020-CashLedger'!$E:$E,"*"&amp;$A10&amp;"-"&amp;$B10&amp;"*")</f>
        <v>1</v>
      </c>
      <c r="H10" s="110">
        <f>COUNTIFS('2019-CashLedger'!$H:$H,"*"&amp;H$2&amp;"*",'2019-CashLedger'!$E:$E,"*"&amp;$A10&amp;"-"&amp;$B10&amp;"*") + COUNTIFS('2020-CashLedger'!$H:$H,"*"&amp;H$2&amp;"*",'2020-CashLedger'!$E:$E,"*"&amp;$A10&amp;"-"&amp;$B10&amp;"*")</f>
        <v>1</v>
      </c>
      <c r="I10" s="110">
        <f>COUNTIFS('2019-CashLedger'!$H:$H,"*"&amp;I$2&amp;"*",'2019-CashLedger'!$E:$E,"*"&amp;$A10&amp;"-"&amp;$B10&amp;"*") + COUNTIFS('2020-CashLedger'!$H:$H,"*"&amp;I$2&amp;"*",'2020-CashLedger'!$E:$E,"*"&amp;$A10&amp;"-"&amp;$B10&amp;"*")</f>
        <v>1</v>
      </c>
      <c r="J10" s="110">
        <f>COUNTIFS('2019-CashLedger'!$H:$H,"*"&amp;J$2&amp;"*",'2019-CashLedger'!$E:$E,"*"&amp;$A10&amp;"-"&amp;$B10&amp;"*") + COUNTIFS('2020-CashLedger'!$H:$H,"*"&amp;J$2&amp;"*",'2020-CashLedger'!$E:$E,"*"&amp;$A10&amp;"-"&amp;$B10&amp;"*")</f>
        <v>1</v>
      </c>
      <c r="K10" s="110">
        <f>COUNTIFS('2019-CashLedger'!$H:$H,"*"&amp;K$2&amp;"*",'2019-CashLedger'!$E:$E,"*"&amp;$A10&amp;"-"&amp;$B10&amp;"*") + COUNTIFS('2020-CashLedger'!$H:$H,"*"&amp;K$2&amp;"*",'2020-CashLedger'!$E:$E,"*"&amp;$A10&amp;"-"&amp;$B10&amp;"*")</f>
        <v>1</v>
      </c>
      <c r="L10" s="110">
        <f>COUNTIFS('2019-CashLedger'!$H:$H,"*"&amp;L$2&amp;"*",'2019-CashLedger'!$E:$E,"*"&amp;$A10&amp;"-"&amp;$B10&amp;"*") + COUNTIFS('2020-CashLedger'!$H:$H,"*"&amp;L$2&amp;"*",'2020-CashLedger'!$E:$E,"*"&amp;$A10&amp;"-"&amp;$B10&amp;"*")</f>
        <v>1</v>
      </c>
      <c r="M10" s="110">
        <f>COUNTIFS('2019-CashLedger'!$H:$H,"*"&amp;M$2&amp;"*",'2019-CashLedger'!$E:$E,"*"&amp;$A10&amp;"-"&amp;$B10&amp;"*") + COUNTIFS('2020-CashLedger'!$H:$H,"*"&amp;M$2&amp;"*",'2020-CashLedger'!$E:$E,"*"&amp;$A10&amp;"-"&amp;$B10&amp;"*")</f>
        <v>1</v>
      </c>
      <c r="N10" s="110">
        <f>COUNTIFS('2019-CashLedger'!$H:$H,"*"&amp;N$2&amp;"*",'2019-CashLedger'!$E:$E,"*"&amp;$A10&amp;"-"&amp;$B10&amp;"*") + COUNTIFS('2020-CashLedger'!$H:$H,"*"&amp;N$2&amp;"*",'2020-CashLedger'!$E:$E,"*"&amp;$A10&amp;"-"&amp;$B10&amp;"*")</f>
        <v>1</v>
      </c>
      <c r="O10" s="110">
        <f>COUNTIFS('2019-CashLedger'!$H:$H,"*"&amp;O$2&amp;"*",'2019-CashLedger'!$E:$E,"*"&amp;$A10&amp;"-"&amp;$B10&amp;"*") + COUNTIFS('2020-CashLedger'!$H:$H,"*"&amp;O$2&amp;"*",'2020-CashLedger'!$E:$E,"*"&amp;$A10&amp;"-"&amp;$B10&amp;"*")</f>
        <v>1</v>
      </c>
      <c r="P10" s="110">
        <f>COUNTIFS('2019-CashLedger'!$H:$H,"*"&amp;P$2&amp;"*",'2019-CashLedger'!$E:$E,"*"&amp;$A10&amp;"-"&amp;$B10&amp;"*") + COUNTIFS('2020-CashLedger'!$H:$H,"*"&amp;P$2&amp;"*",'2020-CashLedger'!$E:$E,"*"&amp;$A10&amp;"-"&amp;$B10&amp;"*")</f>
        <v>1</v>
      </c>
      <c r="Q10" s="110">
        <f>COUNTIFS('2019-CashLedger'!$H:$H,"*"&amp;Q$2&amp;"*",'2019-CashLedger'!$E:$E,"*"&amp;$A10&amp;"-"&amp;$B10&amp;"*") + COUNTIFS('2020-CashLedger'!$H:$H,"*"&amp;Q$2&amp;"*",'2020-CashLedger'!$E:$E,"*"&amp;$A10&amp;"-"&amp;$B10&amp;"*")</f>
        <v>1</v>
      </c>
      <c r="R10" s="110">
        <f>COUNTIFS('2019-CashLedger'!$H:$H,"*"&amp;R$2&amp;"*",'2019-CashLedger'!$E:$E,"*"&amp;$A10&amp;"-"&amp;$B10&amp;"*") + COUNTIFS('2020-CashLedger'!$H:$H,"*"&amp;R$2&amp;"*",'2020-CashLedger'!$E:$E,"*"&amp;$A10&amp;"-"&amp;$B10&amp;"*")</f>
        <v>1</v>
      </c>
      <c r="S10" s="110">
        <f>COUNTIFS('2019-CashLedger'!$H:$H,"*"&amp;S$2&amp;"*",'2019-CashLedger'!$E:$E,"*"&amp;$A10&amp;"-"&amp;$B10&amp;"*") + COUNTIFS('2020-CashLedger'!$H:$H,"*"&amp;S$2&amp;"*",'2020-CashLedger'!$E:$E,"*"&amp;$A10&amp;"-"&amp;$B10&amp;"*")</f>
        <v>1</v>
      </c>
      <c r="T10" s="110">
        <f>COUNTIFS('2019-CashLedger'!$H:$H,"*"&amp;T$2&amp;"*",'2019-CashLedger'!$E:$E,"*"&amp;$A10&amp;"-"&amp;$B10&amp;"*") + COUNTIFS('2020-CashLedger'!$H:$H,"*"&amp;T$2&amp;"*",'2020-CashLedger'!$E:$E,"*"&amp;$A10&amp;"-"&amp;$B10&amp;"*")</f>
        <v>1</v>
      </c>
      <c r="U10" s="110">
        <f>COUNTIFS('2019-CashLedger'!$H:$H,"*"&amp;U$2&amp;"*",'2019-CashLedger'!$E:$E,"*"&amp;$A10&amp;"-"&amp;$B10&amp;"*") + COUNTIFS('2020-CashLedger'!$H:$H,"*"&amp;U$2&amp;"*",'2020-CashLedger'!$E:$E,"*"&amp;$A10&amp;"-"&amp;$B10&amp;"*")</f>
        <v>1</v>
      </c>
      <c r="V10" s="110">
        <f>COUNTIFS('2019-CashLedger'!$H:$H,"*"&amp;V$2&amp;"*",'2019-CashLedger'!$E:$E,"*"&amp;$A10&amp;"-"&amp;$B10&amp;"*") + COUNTIFS('2020-CashLedger'!$H:$H,"*"&amp;V$2&amp;"*",'2020-CashLedger'!$E:$E,"*"&amp;$A10&amp;"-"&amp;$B10&amp;"*")</f>
        <v>1</v>
      </c>
      <c r="W10" s="111">
        <f t="shared" si="0"/>
        <v>20</v>
      </c>
      <c r="X10" s="111">
        <f t="shared" si="1"/>
        <v>0</v>
      </c>
    </row>
    <row r="11" spans="1:44" x14ac:dyDescent="0.3">
      <c r="A11" s="108" t="s">
        <v>317</v>
      </c>
      <c r="B11" s="109">
        <v>2019</v>
      </c>
      <c r="C11" s="110">
        <f>COUNTIFS('2019-CashLedger'!$H:$H,"*"&amp;C$2&amp;"*",'2019-CashLedger'!$E:$E,"*"&amp;$A11&amp;"-"&amp;$B11&amp;"*") + COUNTIFS('2020-CashLedger'!$H:$H,"*"&amp;C$2&amp;"*",'2020-CashLedger'!$E:$E,"*"&amp;$A11&amp;"-"&amp;$B11&amp;"*")</f>
        <v>1</v>
      </c>
      <c r="D11" s="110">
        <f>COUNTIFS('2019-CashLedger'!$H:$H,"*"&amp;D$2&amp;"*",'2019-CashLedger'!$E:$E,"*"&amp;$A11&amp;"-"&amp;$B11&amp;"*") + COUNTIFS('2020-CashLedger'!$H:$H,"*"&amp;D$2&amp;"*",'2020-CashLedger'!$E:$E,"*"&amp;$A11&amp;"-"&amp;$B11&amp;"*")</f>
        <v>1</v>
      </c>
      <c r="E11" s="110">
        <f>COUNTIFS('2019-CashLedger'!$H:$H,"*"&amp;E$2&amp;"*",'2019-CashLedger'!$E:$E,"*"&amp;$A11&amp;"-"&amp;$B11&amp;"*") + COUNTIFS('2020-CashLedger'!$H:$H,"*"&amp;E$2&amp;"*",'2020-CashLedger'!$E:$E,"*"&amp;$A11&amp;"-"&amp;$B11&amp;"*")</f>
        <v>1</v>
      </c>
      <c r="F11" s="110">
        <f>COUNTIFS('2019-CashLedger'!$H:$H,"*"&amp;F$2&amp;"*",'2019-CashLedger'!$E:$E,"*"&amp;$A11&amp;"-"&amp;$B11&amp;"*") + COUNTIFS('2020-CashLedger'!$H:$H,"*"&amp;F$2&amp;"*",'2020-CashLedger'!$E:$E,"*"&amp;$A11&amp;"-"&amp;$B11&amp;"*")</f>
        <v>1</v>
      </c>
      <c r="G11" s="110">
        <f>COUNTIFS('2019-CashLedger'!$H:$H,"*"&amp;G$2&amp;"*",'2019-CashLedger'!$E:$E,"*"&amp;$A11&amp;"-"&amp;$B11&amp;"*") + COUNTIFS('2020-CashLedger'!$H:$H,"*"&amp;G$2&amp;"*",'2020-CashLedger'!$E:$E,"*"&amp;$A11&amp;"-"&amp;$B11&amp;"*")</f>
        <v>1</v>
      </c>
      <c r="H11" s="110">
        <f>COUNTIFS('2019-CashLedger'!$H:$H,"*"&amp;H$2&amp;"*",'2019-CashLedger'!$E:$E,"*"&amp;$A11&amp;"-"&amp;$B11&amp;"*") + COUNTIFS('2020-CashLedger'!$H:$H,"*"&amp;H$2&amp;"*",'2020-CashLedger'!$E:$E,"*"&amp;$A11&amp;"-"&amp;$B11&amp;"*")</f>
        <v>1</v>
      </c>
      <c r="I11" s="110">
        <f>COUNTIFS('2019-CashLedger'!$H:$H,"*"&amp;I$2&amp;"*",'2019-CashLedger'!$E:$E,"*"&amp;$A11&amp;"-"&amp;$B11&amp;"*") + COUNTIFS('2020-CashLedger'!$H:$H,"*"&amp;I$2&amp;"*",'2020-CashLedger'!$E:$E,"*"&amp;$A11&amp;"-"&amp;$B11&amp;"*")</f>
        <v>1</v>
      </c>
      <c r="J11" s="110">
        <f>COUNTIFS('2019-CashLedger'!$H:$H,"*"&amp;J$2&amp;"*",'2019-CashLedger'!$E:$E,"*"&amp;$A11&amp;"-"&amp;$B11&amp;"*") + COUNTIFS('2020-CashLedger'!$H:$H,"*"&amp;J$2&amp;"*",'2020-CashLedger'!$E:$E,"*"&amp;$A11&amp;"-"&amp;$B11&amp;"*")</f>
        <v>1</v>
      </c>
      <c r="K11" s="110">
        <f>COUNTIFS('2019-CashLedger'!$H:$H,"*"&amp;K$2&amp;"*",'2019-CashLedger'!$E:$E,"*"&amp;$A11&amp;"-"&amp;$B11&amp;"*") + COUNTIFS('2020-CashLedger'!$H:$H,"*"&amp;K$2&amp;"*",'2020-CashLedger'!$E:$E,"*"&amp;$A11&amp;"-"&amp;$B11&amp;"*")</f>
        <v>1</v>
      </c>
      <c r="L11" s="110">
        <f>COUNTIFS('2019-CashLedger'!$H:$H,"*"&amp;L$2&amp;"*",'2019-CashLedger'!$E:$E,"*"&amp;$A11&amp;"-"&amp;$B11&amp;"*") + COUNTIFS('2020-CashLedger'!$H:$H,"*"&amp;L$2&amp;"*",'2020-CashLedger'!$E:$E,"*"&amp;$A11&amp;"-"&amp;$B11&amp;"*")</f>
        <v>1</v>
      </c>
      <c r="M11" s="110">
        <f>COUNTIFS('2019-CashLedger'!$H:$H,"*"&amp;M$2&amp;"*",'2019-CashLedger'!$E:$E,"*"&amp;$A11&amp;"-"&amp;$B11&amp;"*") + COUNTIFS('2020-CashLedger'!$H:$H,"*"&amp;M$2&amp;"*",'2020-CashLedger'!$E:$E,"*"&amp;$A11&amp;"-"&amp;$B11&amp;"*")</f>
        <v>1</v>
      </c>
      <c r="N11" s="110">
        <f>COUNTIFS('2019-CashLedger'!$H:$H,"*"&amp;N$2&amp;"*",'2019-CashLedger'!$E:$E,"*"&amp;$A11&amp;"-"&amp;$B11&amp;"*") + COUNTIFS('2020-CashLedger'!$H:$H,"*"&amp;N$2&amp;"*",'2020-CashLedger'!$E:$E,"*"&amp;$A11&amp;"-"&amp;$B11&amp;"*")</f>
        <v>1</v>
      </c>
      <c r="O11" s="110">
        <f>COUNTIFS('2019-CashLedger'!$H:$H,"*"&amp;O$2&amp;"*",'2019-CashLedger'!$E:$E,"*"&amp;$A11&amp;"-"&amp;$B11&amp;"*") + COUNTIFS('2020-CashLedger'!$H:$H,"*"&amp;O$2&amp;"*",'2020-CashLedger'!$E:$E,"*"&amp;$A11&amp;"-"&amp;$B11&amp;"*")</f>
        <v>1</v>
      </c>
      <c r="P11" s="110">
        <f>COUNTIFS('2019-CashLedger'!$H:$H,"*"&amp;P$2&amp;"*",'2019-CashLedger'!$E:$E,"*"&amp;$A11&amp;"-"&amp;$B11&amp;"*") + COUNTIFS('2020-CashLedger'!$H:$H,"*"&amp;P$2&amp;"*",'2020-CashLedger'!$E:$E,"*"&amp;$A11&amp;"-"&amp;$B11&amp;"*")</f>
        <v>1</v>
      </c>
      <c r="Q11" s="110">
        <f>COUNTIFS('2019-CashLedger'!$H:$H,"*"&amp;Q$2&amp;"*",'2019-CashLedger'!$E:$E,"*"&amp;$A11&amp;"-"&amp;$B11&amp;"*") + COUNTIFS('2020-CashLedger'!$H:$H,"*"&amp;Q$2&amp;"*",'2020-CashLedger'!$E:$E,"*"&amp;$A11&amp;"-"&amp;$B11&amp;"*")</f>
        <v>1</v>
      </c>
      <c r="R11" s="110">
        <f>COUNTIFS('2019-CashLedger'!$H:$H,"*"&amp;R$2&amp;"*",'2019-CashLedger'!$E:$E,"*"&amp;$A11&amp;"-"&amp;$B11&amp;"*") + COUNTIFS('2020-CashLedger'!$H:$H,"*"&amp;R$2&amp;"*",'2020-CashLedger'!$E:$E,"*"&amp;$A11&amp;"-"&amp;$B11&amp;"*")</f>
        <v>1</v>
      </c>
      <c r="S11" s="110">
        <f>COUNTIFS('2019-CashLedger'!$H:$H,"*"&amp;S$2&amp;"*",'2019-CashLedger'!$E:$E,"*"&amp;$A11&amp;"-"&amp;$B11&amp;"*") + COUNTIFS('2020-CashLedger'!$H:$H,"*"&amp;S$2&amp;"*",'2020-CashLedger'!$E:$E,"*"&amp;$A11&amp;"-"&amp;$B11&amp;"*")</f>
        <v>1</v>
      </c>
      <c r="T11" s="110">
        <f>COUNTIFS('2019-CashLedger'!$H:$H,"*"&amp;T$2&amp;"*",'2019-CashLedger'!$E:$E,"*"&amp;$A11&amp;"-"&amp;$B11&amp;"*") + COUNTIFS('2020-CashLedger'!$H:$H,"*"&amp;T$2&amp;"*",'2020-CashLedger'!$E:$E,"*"&amp;$A11&amp;"-"&amp;$B11&amp;"*")</f>
        <v>1</v>
      </c>
      <c r="U11" s="110">
        <f>COUNTIFS('2019-CashLedger'!$H:$H,"*"&amp;U$2&amp;"*",'2019-CashLedger'!$E:$E,"*"&amp;$A11&amp;"-"&amp;$B11&amp;"*") + COUNTIFS('2020-CashLedger'!$H:$H,"*"&amp;U$2&amp;"*",'2020-CashLedger'!$E:$E,"*"&amp;$A11&amp;"-"&amp;$B11&amp;"*")</f>
        <v>1</v>
      </c>
      <c r="V11" s="110">
        <f>COUNTIFS('2019-CashLedger'!$H:$H,"*"&amp;V$2&amp;"*",'2019-CashLedger'!$E:$E,"*"&amp;$A11&amp;"-"&amp;$B11&amp;"*") + COUNTIFS('2020-CashLedger'!$H:$H,"*"&amp;V$2&amp;"*",'2020-CashLedger'!$E:$E,"*"&amp;$A11&amp;"-"&amp;$B11&amp;"*")</f>
        <v>1</v>
      </c>
      <c r="W11" s="111">
        <f t="shared" si="0"/>
        <v>20</v>
      </c>
      <c r="X11" s="111">
        <f t="shared" si="1"/>
        <v>0</v>
      </c>
    </row>
    <row r="12" spans="1:44" x14ac:dyDescent="0.3">
      <c r="A12" s="108" t="s">
        <v>318</v>
      </c>
      <c r="B12" s="109">
        <v>2019</v>
      </c>
      <c r="C12" s="110">
        <f>COUNTIFS('2019-CashLedger'!$H:$H,"*"&amp;C$2&amp;"*",'2019-CashLedger'!$E:$E,"*"&amp;$A12&amp;"-"&amp;$B12&amp;"*") + COUNTIFS('2020-CashLedger'!$H:$H,"*"&amp;C$2&amp;"*",'2020-CashLedger'!$E:$E,"*"&amp;$A12&amp;"-"&amp;$B12&amp;"*")</f>
        <v>1</v>
      </c>
      <c r="D12" s="110">
        <f>COUNTIFS('2019-CashLedger'!$H:$H,"*"&amp;D$2&amp;"*",'2019-CashLedger'!$E:$E,"*"&amp;$A12&amp;"-"&amp;$B12&amp;"*") + COUNTIFS('2020-CashLedger'!$H:$H,"*"&amp;D$2&amp;"*",'2020-CashLedger'!$E:$E,"*"&amp;$A12&amp;"-"&amp;$B12&amp;"*")</f>
        <v>1</v>
      </c>
      <c r="E12" s="110">
        <f>COUNTIFS('2019-CashLedger'!$H:$H,"*"&amp;E$2&amp;"*",'2019-CashLedger'!$E:$E,"*"&amp;$A12&amp;"-"&amp;$B12&amp;"*") + COUNTIFS('2020-CashLedger'!$H:$H,"*"&amp;E$2&amp;"*",'2020-CashLedger'!$E:$E,"*"&amp;$A12&amp;"-"&amp;$B12&amp;"*")</f>
        <v>1</v>
      </c>
      <c r="F12" s="110">
        <f>COUNTIFS('2019-CashLedger'!$H:$H,"*"&amp;F$2&amp;"*",'2019-CashLedger'!$E:$E,"*"&amp;$A12&amp;"-"&amp;$B12&amp;"*") + COUNTIFS('2020-CashLedger'!$H:$H,"*"&amp;F$2&amp;"*",'2020-CashLedger'!$E:$E,"*"&amp;$A12&amp;"-"&amp;$B12&amp;"*")</f>
        <v>1</v>
      </c>
      <c r="G12" s="110">
        <f>COUNTIFS('2019-CashLedger'!$H:$H,"*"&amp;G$2&amp;"*",'2019-CashLedger'!$E:$E,"*"&amp;$A12&amp;"-"&amp;$B12&amp;"*") + COUNTIFS('2020-CashLedger'!$H:$H,"*"&amp;G$2&amp;"*",'2020-CashLedger'!$E:$E,"*"&amp;$A12&amp;"-"&amp;$B12&amp;"*")</f>
        <v>1</v>
      </c>
      <c r="H12" s="110">
        <f>COUNTIFS('2019-CashLedger'!$H:$H,"*"&amp;H$2&amp;"*",'2019-CashLedger'!$E:$E,"*"&amp;$A12&amp;"-"&amp;$B12&amp;"*") + COUNTIFS('2020-CashLedger'!$H:$H,"*"&amp;H$2&amp;"*",'2020-CashLedger'!$E:$E,"*"&amp;$A12&amp;"-"&amp;$B12&amp;"*")</f>
        <v>1</v>
      </c>
      <c r="I12" s="110">
        <f>COUNTIFS('2019-CashLedger'!$H:$H,"*"&amp;I$2&amp;"*",'2019-CashLedger'!$E:$E,"*"&amp;$A12&amp;"-"&amp;$B12&amp;"*") + COUNTIFS('2020-CashLedger'!$H:$H,"*"&amp;I$2&amp;"*",'2020-CashLedger'!$E:$E,"*"&amp;$A12&amp;"-"&amp;$B12&amp;"*")</f>
        <v>1</v>
      </c>
      <c r="J12" s="110">
        <f>COUNTIFS('2019-CashLedger'!$H:$H,"*"&amp;J$2&amp;"*",'2019-CashLedger'!$E:$E,"*"&amp;$A12&amp;"-"&amp;$B12&amp;"*") + COUNTIFS('2020-CashLedger'!$H:$H,"*"&amp;J$2&amp;"*",'2020-CashLedger'!$E:$E,"*"&amp;$A12&amp;"-"&amp;$B12&amp;"*")</f>
        <v>1</v>
      </c>
      <c r="K12" s="110">
        <f>COUNTIFS('2019-CashLedger'!$H:$H,"*"&amp;K$2&amp;"*",'2019-CashLedger'!$E:$E,"*"&amp;$A12&amp;"-"&amp;$B12&amp;"*") + COUNTIFS('2020-CashLedger'!$H:$H,"*"&amp;K$2&amp;"*",'2020-CashLedger'!$E:$E,"*"&amp;$A12&amp;"-"&amp;$B12&amp;"*")</f>
        <v>1</v>
      </c>
      <c r="L12" s="110">
        <f>COUNTIFS('2019-CashLedger'!$H:$H,"*"&amp;L$2&amp;"*",'2019-CashLedger'!$E:$E,"*"&amp;$A12&amp;"-"&amp;$B12&amp;"*") + COUNTIFS('2020-CashLedger'!$H:$H,"*"&amp;L$2&amp;"*",'2020-CashLedger'!$E:$E,"*"&amp;$A12&amp;"-"&amp;$B12&amp;"*")</f>
        <v>1</v>
      </c>
      <c r="M12" s="110">
        <f>COUNTIFS('2019-CashLedger'!$H:$H,"*"&amp;M$2&amp;"*",'2019-CashLedger'!$E:$E,"*"&amp;$A12&amp;"-"&amp;$B12&amp;"*") + COUNTIFS('2020-CashLedger'!$H:$H,"*"&amp;M$2&amp;"*",'2020-CashLedger'!$E:$E,"*"&amp;$A12&amp;"-"&amp;$B12&amp;"*")</f>
        <v>1</v>
      </c>
      <c r="N12" s="110">
        <f>COUNTIFS('2019-CashLedger'!$H:$H,"*"&amp;N$2&amp;"*",'2019-CashLedger'!$E:$E,"*"&amp;$A12&amp;"-"&amp;$B12&amp;"*") + COUNTIFS('2020-CashLedger'!$H:$H,"*"&amp;N$2&amp;"*",'2020-CashLedger'!$E:$E,"*"&amp;$A12&amp;"-"&amp;$B12&amp;"*")</f>
        <v>1</v>
      </c>
      <c r="O12" s="110">
        <f>COUNTIFS('2019-CashLedger'!$H:$H,"*"&amp;O$2&amp;"*",'2019-CashLedger'!$E:$E,"*"&amp;$A12&amp;"-"&amp;$B12&amp;"*") + COUNTIFS('2020-CashLedger'!$H:$H,"*"&amp;O$2&amp;"*",'2020-CashLedger'!$E:$E,"*"&amp;$A12&amp;"-"&amp;$B12&amp;"*")</f>
        <v>1</v>
      </c>
      <c r="P12" s="110">
        <f>COUNTIFS('2019-CashLedger'!$H:$H,"*"&amp;P$2&amp;"*",'2019-CashLedger'!$E:$E,"*"&amp;$A12&amp;"-"&amp;$B12&amp;"*") + COUNTIFS('2020-CashLedger'!$H:$H,"*"&amp;P$2&amp;"*",'2020-CashLedger'!$E:$E,"*"&amp;$A12&amp;"-"&amp;$B12&amp;"*")</f>
        <v>1</v>
      </c>
      <c r="Q12" s="110">
        <f>COUNTIFS('2019-CashLedger'!$H:$H,"*"&amp;Q$2&amp;"*",'2019-CashLedger'!$E:$E,"*"&amp;$A12&amp;"-"&amp;$B12&amp;"*") + COUNTIFS('2020-CashLedger'!$H:$H,"*"&amp;Q$2&amp;"*",'2020-CashLedger'!$E:$E,"*"&amp;$A12&amp;"-"&amp;$B12&amp;"*")</f>
        <v>1</v>
      </c>
      <c r="R12" s="110">
        <f>COUNTIFS('2019-CashLedger'!$H:$H,"*"&amp;R$2&amp;"*",'2019-CashLedger'!$E:$E,"*"&amp;$A12&amp;"-"&amp;$B12&amp;"*") + COUNTIFS('2020-CashLedger'!$H:$H,"*"&amp;R$2&amp;"*",'2020-CashLedger'!$E:$E,"*"&amp;$A12&amp;"-"&amp;$B12&amp;"*")</f>
        <v>1</v>
      </c>
      <c r="S12" s="110">
        <f>COUNTIFS('2019-CashLedger'!$H:$H,"*"&amp;S$2&amp;"*",'2019-CashLedger'!$E:$E,"*"&amp;$A12&amp;"-"&amp;$B12&amp;"*") + COUNTIFS('2020-CashLedger'!$H:$H,"*"&amp;S$2&amp;"*",'2020-CashLedger'!$E:$E,"*"&amp;$A12&amp;"-"&amp;$B12&amp;"*")</f>
        <v>1</v>
      </c>
      <c r="T12" s="110">
        <f>COUNTIFS('2019-CashLedger'!$H:$H,"*"&amp;T$2&amp;"*",'2019-CashLedger'!$E:$E,"*"&amp;$A12&amp;"-"&amp;$B12&amp;"*") + COUNTIFS('2020-CashLedger'!$H:$H,"*"&amp;T$2&amp;"*",'2020-CashLedger'!$E:$E,"*"&amp;$A12&amp;"-"&amp;$B12&amp;"*")</f>
        <v>1</v>
      </c>
      <c r="U12" s="110">
        <f>COUNTIFS('2019-CashLedger'!$H:$H,"*"&amp;U$2&amp;"*",'2019-CashLedger'!$E:$E,"*"&amp;$A12&amp;"-"&amp;$B12&amp;"*") + COUNTIFS('2020-CashLedger'!$H:$H,"*"&amp;U$2&amp;"*",'2020-CashLedger'!$E:$E,"*"&amp;$A12&amp;"-"&amp;$B12&amp;"*")</f>
        <v>1</v>
      </c>
      <c r="V12" s="110">
        <f>COUNTIFS('2019-CashLedger'!$H:$H,"*"&amp;V$2&amp;"*",'2019-CashLedger'!$E:$E,"*"&amp;$A12&amp;"-"&amp;$B12&amp;"*") + COUNTIFS('2020-CashLedger'!$H:$H,"*"&amp;V$2&amp;"*",'2020-CashLedger'!$E:$E,"*"&amp;$A12&amp;"-"&amp;$B12&amp;"*")</f>
        <v>1</v>
      </c>
      <c r="W12" s="111">
        <f t="shared" si="0"/>
        <v>20</v>
      </c>
      <c r="X12" s="111">
        <f t="shared" si="1"/>
        <v>0</v>
      </c>
    </row>
    <row r="13" spans="1:44" x14ac:dyDescent="0.3">
      <c r="A13" s="108" t="s">
        <v>319</v>
      </c>
      <c r="B13" s="109">
        <v>2019</v>
      </c>
      <c r="C13" s="110">
        <f>COUNTIFS('2019-CashLedger'!$H:$H,"*"&amp;C$2&amp;"*",'2019-CashLedger'!$E:$E,"*"&amp;$A13&amp;"-"&amp;$B13&amp;"*") + COUNTIFS('2020-CashLedger'!$H:$H,"*"&amp;C$2&amp;"*",'2020-CashLedger'!$E:$E,"*"&amp;$A13&amp;"-"&amp;$B13&amp;"*")</f>
        <v>1</v>
      </c>
      <c r="D13" s="110">
        <f>COUNTIFS('2019-CashLedger'!$H:$H,"*"&amp;D$2&amp;"*",'2019-CashLedger'!$E:$E,"*"&amp;$A13&amp;"-"&amp;$B13&amp;"*") + COUNTIFS('2020-CashLedger'!$H:$H,"*"&amp;D$2&amp;"*",'2020-CashLedger'!$E:$E,"*"&amp;$A13&amp;"-"&amp;$B13&amp;"*")</f>
        <v>1</v>
      </c>
      <c r="E13" s="110">
        <f>COUNTIFS('2019-CashLedger'!$H:$H,"*"&amp;E$2&amp;"*",'2019-CashLedger'!$E:$E,"*"&amp;$A13&amp;"-"&amp;$B13&amp;"*") + COUNTIFS('2020-CashLedger'!$H:$H,"*"&amp;E$2&amp;"*",'2020-CashLedger'!$E:$E,"*"&amp;$A13&amp;"-"&amp;$B13&amp;"*")</f>
        <v>1</v>
      </c>
      <c r="F13" s="110">
        <f>COUNTIFS('2019-CashLedger'!$H:$H,"*"&amp;F$2&amp;"*",'2019-CashLedger'!$E:$E,"*"&amp;$A13&amp;"-"&amp;$B13&amp;"*") + COUNTIFS('2020-CashLedger'!$H:$H,"*"&amp;F$2&amp;"*",'2020-CashLedger'!$E:$E,"*"&amp;$A13&amp;"-"&amp;$B13&amp;"*")</f>
        <v>1</v>
      </c>
      <c r="G13" s="110">
        <f>COUNTIFS('2019-CashLedger'!$H:$H,"*"&amp;G$2&amp;"*",'2019-CashLedger'!$E:$E,"*"&amp;$A13&amp;"-"&amp;$B13&amp;"*") + COUNTIFS('2020-CashLedger'!$H:$H,"*"&amp;G$2&amp;"*",'2020-CashLedger'!$E:$E,"*"&amp;$A13&amp;"-"&amp;$B13&amp;"*")</f>
        <v>1</v>
      </c>
      <c r="H13" s="110">
        <f>COUNTIFS('2019-CashLedger'!$H:$H,"*"&amp;H$2&amp;"*",'2019-CashLedger'!$E:$E,"*"&amp;$A13&amp;"-"&amp;$B13&amp;"*") + COUNTIFS('2020-CashLedger'!$H:$H,"*"&amp;H$2&amp;"*",'2020-CashLedger'!$E:$E,"*"&amp;$A13&amp;"-"&amp;$B13&amp;"*")</f>
        <v>1</v>
      </c>
      <c r="I13" s="110">
        <f>COUNTIFS('2019-CashLedger'!$H:$H,"*"&amp;I$2&amp;"*",'2019-CashLedger'!$E:$E,"*"&amp;$A13&amp;"-"&amp;$B13&amp;"*") + COUNTIFS('2020-CashLedger'!$H:$H,"*"&amp;I$2&amp;"*",'2020-CashLedger'!$E:$E,"*"&amp;$A13&amp;"-"&amp;$B13&amp;"*")</f>
        <v>1</v>
      </c>
      <c r="J13" s="110">
        <f>COUNTIFS('2019-CashLedger'!$H:$H,"*"&amp;J$2&amp;"*",'2019-CashLedger'!$E:$E,"*"&amp;$A13&amp;"-"&amp;$B13&amp;"*") + COUNTIFS('2020-CashLedger'!$H:$H,"*"&amp;J$2&amp;"*",'2020-CashLedger'!$E:$E,"*"&amp;$A13&amp;"-"&amp;$B13&amp;"*")</f>
        <v>1</v>
      </c>
      <c r="K13" s="110">
        <f>COUNTIFS('2019-CashLedger'!$H:$H,"*"&amp;K$2&amp;"*",'2019-CashLedger'!$E:$E,"*"&amp;$A13&amp;"-"&amp;$B13&amp;"*") + COUNTIFS('2020-CashLedger'!$H:$H,"*"&amp;K$2&amp;"*",'2020-CashLedger'!$E:$E,"*"&amp;$A13&amp;"-"&amp;$B13&amp;"*")</f>
        <v>1</v>
      </c>
      <c r="L13" s="110">
        <f>COUNTIFS('2019-CashLedger'!$H:$H,"*"&amp;L$2&amp;"*",'2019-CashLedger'!$E:$E,"*"&amp;$A13&amp;"-"&amp;$B13&amp;"*") + COUNTIFS('2020-CashLedger'!$H:$H,"*"&amp;L$2&amp;"*",'2020-CashLedger'!$E:$E,"*"&amp;$A13&amp;"-"&amp;$B13&amp;"*")</f>
        <v>1</v>
      </c>
      <c r="M13" s="110">
        <f>COUNTIFS('2019-CashLedger'!$H:$H,"*"&amp;M$2&amp;"*",'2019-CashLedger'!$E:$E,"*"&amp;$A13&amp;"-"&amp;$B13&amp;"*") + COUNTIFS('2020-CashLedger'!$H:$H,"*"&amp;M$2&amp;"*",'2020-CashLedger'!$E:$E,"*"&amp;$A13&amp;"-"&amp;$B13&amp;"*")</f>
        <v>1</v>
      </c>
      <c r="N13" s="110">
        <f>COUNTIFS('2019-CashLedger'!$H:$H,"*"&amp;N$2&amp;"*",'2019-CashLedger'!$E:$E,"*"&amp;$A13&amp;"-"&amp;$B13&amp;"*") + COUNTIFS('2020-CashLedger'!$H:$H,"*"&amp;N$2&amp;"*",'2020-CashLedger'!$E:$E,"*"&amp;$A13&amp;"-"&amp;$B13&amp;"*")</f>
        <v>1</v>
      </c>
      <c r="O13" s="110">
        <f>COUNTIFS('2019-CashLedger'!$H:$H,"*"&amp;O$2&amp;"*",'2019-CashLedger'!$E:$E,"*"&amp;$A13&amp;"-"&amp;$B13&amp;"*") + COUNTIFS('2020-CashLedger'!$H:$H,"*"&amp;O$2&amp;"*",'2020-CashLedger'!$E:$E,"*"&amp;$A13&amp;"-"&amp;$B13&amp;"*")</f>
        <v>1</v>
      </c>
      <c r="P13" s="110">
        <f>COUNTIFS('2019-CashLedger'!$H:$H,"*"&amp;P$2&amp;"*",'2019-CashLedger'!$E:$E,"*"&amp;$A13&amp;"-"&amp;$B13&amp;"*") + COUNTIFS('2020-CashLedger'!$H:$H,"*"&amp;P$2&amp;"*",'2020-CashLedger'!$E:$E,"*"&amp;$A13&amp;"-"&amp;$B13&amp;"*")</f>
        <v>1</v>
      </c>
      <c r="Q13" s="110">
        <f>COUNTIFS('2019-CashLedger'!$H:$H,"*"&amp;Q$2&amp;"*",'2019-CashLedger'!$E:$E,"*"&amp;$A13&amp;"-"&amp;$B13&amp;"*") + COUNTIFS('2020-CashLedger'!$H:$H,"*"&amp;Q$2&amp;"*",'2020-CashLedger'!$E:$E,"*"&amp;$A13&amp;"-"&amp;$B13&amp;"*")</f>
        <v>1</v>
      </c>
      <c r="R13" s="110">
        <f>COUNTIFS('2019-CashLedger'!$H:$H,"*"&amp;R$2&amp;"*",'2019-CashLedger'!$E:$E,"*"&amp;$A13&amp;"-"&amp;$B13&amp;"*") + COUNTIFS('2020-CashLedger'!$H:$H,"*"&amp;R$2&amp;"*",'2020-CashLedger'!$E:$E,"*"&amp;$A13&amp;"-"&amp;$B13&amp;"*")</f>
        <v>1</v>
      </c>
      <c r="S13" s="110">
        <f>COUNTIFS('2019-CashLedger'!$H:$H,"*"&amp;S$2&amp;"*",'2019-CashLedger'!$E:$E,"*"&amp;$A13&amp;"-"&amp;$B13&amp;"*") + COUNTIFS('2020-CashLedger'!$H:$H,"*"&amp;S$2&amp;"*",'2020-CashLedger'!$E:$E,"*"&amp;$A13&amp;"-"&amp;$B13&amp;"*")</f>
        <v>1</v>
      </c>
      <c r="T13" s="110">
        <f>COUNTIFS('2019-CashLedger'!$H:$H,"*"&amp;T$2&amp;"*",'2019-CashLedger'!$E:$E,"*"&amp;$A13&amp;"-"&amp;$B13&amp;"*") + COUNTIFS('2020-CashLedger'!$H:$H,"*"&amp;T$2&amp;"*",'2020-CashLedger'!$E:$E,"*"&amp;$A13&amp;"-"&amp;$B13&amp;"*")</f>
        <v>1</v>
      </c>
      <c r="U13" s="110">
        <f>COUNTIFS('2019-CashLedger'!$H:$H,"*"&amp;U$2&amp;"*",'2019-CashLedger'!$E:$E,"*"&amp;$A13&amp;"-"&amp;$B13&amp;"*") + COUNTIFS('2020-CashLedger'!$H:$H,"*"&amp;U$2&amp;"*",'2020-CashLedger'!$E:$E,"*"&amp;$A13&amp;"-"&amp;$B13&amp;"*")</f>
        <v>1</v>
      </c>
      <c r="V13" s="110">
        <f>COUNTIFS('2019-CashLedger'!$H:$H,"*"&amp;V$2&amp;"*",'2019-CashLedger'!$E:$E,"*"&amp;$A13&amp;"-"&amp;$B13&amp;"*") + COUNTIFS('2020-CashLedger'!$H:$H,"*"&amp;V$2&amp;"*",'2020-CashLedger'!$E:$E,"*"&amp;$A13&amp;"-"&amp;$B13&amp;"*")</f>
        <v>1</v>
      </c>
      <c r="W13" s="111">
        <f t="shared" si="0"/>
        <v>20</v>
      </c>
      <c r="X13" s="111">
        <f t="shared" si="1"/>
        <v>0</v>
      </c>
    </row>
    <row r="14" spans="1:44" ht="15" thickBot="1" x14ac:dyDescent="0.35">
      <c r="A14" s="112" t="s">
        <v>320</v>
      </c>
      <c r="B14" s="113">
        <v>2019</v>
      </c>
      <c r="C14" s="114">
        <f>COUNTIFS('2019-CashLedger'!$H:$H,"*"&amp;C$2&amp;"*",'2019-CashLedger'!$E:$E,"*"&amp;$A14&amp;"-"&amp;$B14&amp;"*") + COUNTIFS('2020-CashLedger'!$H:$H,"*"&amp;C$2&amp;"*",'2020-CashLedger'!$E:$E,"*"&amp;$A14&amp;"-"&amp;$B14&amp;"*")</f>
        <v>1</v>
      </c>
      <c r="D14" s="114">
        <f>COUNTIFS('2019-CashLedger'!$H:$H,"*"&amp;D$2&amp;"*",'2019-CashLedger'!$E:$E,"*"&amp;$A14&amp;"-"&amp;$B14&amp;"*") + COUNTIFS('2020-CashLedger'!$H:$H,"*"&amp;D$2&amp;"*",'2020-CashLedger'!$E:$E,"*"&amp;$A14&amp;"-"&amp;$B14&amp;"*")</f>
        <v>0</v>
      </c>
      <c r="E14" s="114">
        <f>COUNTIFS('2019-CashLedger'!$H:$H,"*"&amp;E$2&amp;"*",'2019-CashLedger'!$E:$E,"*"&amp;$A14&amp;"-"&amp;$B14&amp;"*") + COUNTIFS('2020-CashLedger'!$H:$H,"*"&amp;E$2&amp;"*",'2020-CashLedger'!$E:$E,"*"&amp;$A14&amp;"-"&amp;$B14&amp;"*")</f>
        <v>1</v>
      </c>
      <c r="F14" s="114">
        <f>COUNTIFS('2019-CashLedger'!$H:$H,"*"&amp;F$2&amp;"*",'2019-CashLedger'!$E:$E,"*"&amp;$A14&amp;"-"&amp;$B14&amp;"*") + COUNTIFS('2020-CashLedger'!$H:$H,"*"&amp;F$2&amp;"*",'2020-CashLedger'!$E:$E,"*"&amp;$A14&amp;"-"&amp;$B14&amp;"*")</f>
        <v>1</v>
      </c>
      <c r="G14" s="114">
        <f>COUNTIFS('2019-CashLedger'!$H:$H,"*"&amp;G$2&amp;"*",'2019-CashLedger'!$E:$E,"*"&amp;$A14&amp;"-"&amp;$B14&amp;"*") + COUNTIFS('2020-CashLedger'!$H:$H,"*"&amp;G$2&amp;"*",'2020-CashLedger'!$E:$E,"*"&amp;$A14&amp;"-"&amp;$B14&amp;"*")</f>
        <v>1</v>
      </c>
      <c r="H14" s="114">
        <f>COUNTIFS('2019-CashLedger'!$H:$H,"*"&amp;H$2&amp;"*",'2019-CashLedger'!$E:$E,"*"&amp;$A14&amp;"-"&amp;$B14&amp;"*") + COUNTIFS('2020-CashLedger'!$H:$H,"*"&amp;H$2&amp;"*",'2020-CashLedger'!$E:$E,"*"&amp;$A14&amp;"-"&amp;$B14&amp;"*")</f>
        <v>1</v>
      </c>
      <c r="I14" s="114">
        <f>COUNTIFS('2019-CashLedger'!$H:$H,"*"&amp;I$2&amp;"*",'2019-CashLedger'!$E:$E,"*"&amp;$A14&amp;"-"&amp;$B14&amp;"*") + COUNTIFS('2020-CashLedger'!$H:$H,"*"&amp;I$2&amp;"*",'2020-CashLedger'!$E:$E,"*"&amp;$A14&amp;"-"&amp;$B14&amp;"*")</f>
        <v>1</v>
      </c>
      <c r="J14" s="114">
        <f>COUNTIFS('2019-CashLedger'!$H:$H,"*"&amp;J$2&amp;"*",'2019-CashLedger'!$E:$E,"*"&amp;$A14&amp;"-"&amp;$B14&amp;"*") + COUNTIFS('2020-CashLedger'!$H:$H,"*"&amp;J$2&amp;"*",'2020-CashLedger'!$E:$E,"*"&amp;$A14&amp;"-"&amp;$B14&amp;"*")</f>
        <v>0</v>
      </c>
      <c r="K14" s="114">
        <f>COUNTIFS('2019-CashLedger'!$H:$H,"*"&amp;K$2&amp;"*",'2019-CashLedger'!$E:$E,"*"&amp;$A14&amp;"-"&amp;$B14&amp;"*") + COUNTIFS('2020-CashLedger'!$H:$H,"*"&amp;K$2&amp;"*",'2020-CashLedger'!$E:$E,"*"&amp;$A14&amp;"-"&amp;$B14&amp;"*")</f>
        <v>1</v>
      </c>
      <c r="L14" s="114">
        <f>COUNTIFS('2019-CashLedger'!$H:$H,"*"&amp;L$2&amp;"*",'2019-CashLedger'!$E:$E,"*"&amp;$A14&amp;"-"&amp;$B14&amp;"*") + COUNTIFS('2020-CashLedger'!$H:$H,"*"&amp;L$2&amp;"*",'2020-CashLedger'!$E:$E,"*"&amp;$A14&amp;"-"&amp;$B14&amp;"*")</f>
        <v>1</v>
      </c>
      <c r="M14" s="114">
        <f>COUNTIFS('2019-CashLedger'!$H:$H,"*"&amp;M$2&amp;"*",'2019-CashLedger'!$E:$E,"*"&amp;$A14&amp;"-"&amp;$B14&amp;"*") + COUNTIFS('2020-CashLedger'!$H:$H,"*"&amp;M$2&amp;"*",'2020-CashLedger'!$E:$E,"*"&amp;$A14&amp;"-"&amp;$B14&amp;"*")</f>
        <v>0</v>
      </c>
      <c r="N14" s="114">
        <f>COUNTIFS('2019-CashLedger'!$H:$H,"*"&amp;N$2&amp;"*",'2019-CashLedger'!$E:$E,"*"&amp;$A14&amp;"-"&amp;$B14&amp;"*") + COUNTIFS('2020-CashLedger'!$H:$H,"*"&amp;N$2&amp;"*",'2020-CashLedger'!$E:$E,"*"&amp;$A14&amp;"-"&amp;$B14&amp;"*")</f>
        <v>1</v>
      </c>
      <c r="O14" s="114">
        <f>COUNTIFS('2019-CashLedger'!$H:$H,"*"&amp;O$2&amp;"*",'2019-CashLedger'!$E:$E,"*"&amp;$A14&amp;"-"&amp;$B14&amp;"*") + COUNTIFS('2020-CashLedger'!$H:$H,"*"&amp;O$2&amp;"*",'2020-CashLedger'!$E:$E,"*"&amp;$A14&amp;"-"&amp;$B14&amp;"*")</f>
        <v>1</v>
      </c>
      <c r="P14" s="114">
        <f>COUNTIFS('2019-CashLedger'!$H:$H,"*"&amp;P$2&amp;"*",'2019-CashLedger'!$E:$E,"*"&amp;$A14&amp;"-"&amp;$B14&amp;"*") + COUNTIFS('2020-CashLedger'!$H:$H,"*"&amp;P$2&amp;"*",'2020-CashLedger'!$E:$E,"*"&amp;$A14&amp;"-"&amp;$B14&amp;"*")</f>
        <v>1</v>
      </c>
      <c r="Q14" s="114">
        <f>COUNTIFS('2019-CashLedger'!$H:$H,"*"&amp;Q$2&amp;"*",'2019-CashLedger'!$E:$E,"*"&amp;$A14&amp;"-"&amp;$B14&amp;"*") + COUNTIFS('2020-CashLedger'!$H:$H,"*"&amp;Q$2&amp;"*",'2020-CashLedger'!$E:$E,"*"&amp;$A14&amp;"-"&amp;$B14&amp;"*")</f>
        <v>1</v>
      </c>
      <c r="R14" s="114">
        <f>COUNTIFS('2019-CashLedger'!$H:$H,"*"&amp;R$2&amp;"*",'2019-CashLedger'!$E:$E,"*"&amp;$A14&amp;"-"&amp;$B14&amp;"*") + COUNTIFS('2020-CashLedger'!$H:$H,"*"&amp;R$2&amp;"*",'2020-CashLedger'!$E:$E,"*"&amp;$A14&amp;"-"&amp;$B14&amp;"*")</f>
        <v>1</v>
      </c>
      <c r="S14" s="114">
        <f>COUNTIFS('2019-CashLedger'!$H:$H,"*"&amp;S$2&amp;"*",'2019-CashLedger'!$E:$E,"*"&amp;$A14&amp;"-"&amp;$B14&amp;"*") + COUNTIFS('2020-CashLedger'!$H:$H,"*"&amp;S$2&amp;"*",'2020-CashLedger'!$E:$E,"*"&amp;$A14&amp;"-"&amp;$B14&amp;"*")</f>
        <v>1</v>
      </c>
      <c r="T14" s="114">
        <f>COUNTIFS('2019-CashLedger'!$H:$H,"*"&amp;T$2&amp;"*",'2019-CashLedger'!$E:$E,"*"&amp;$A14&amp;"-"&amp;$B14&amp;"*") + COUNTIFS('2020-CashLedger'!$H:$H,"*"&amp;T$2&amp;"*",'2020-CashLedger'!$E:$E,"*"&amp;$A14&amp;"-"&amp;$B14&amp;"*")</f>
        <v>1</v>
      </c>
      <c r="U14" s="114">
        <f>COUNTIFS('2019-CashLedger'!$H:$H,"*"&amp;U$2&amp;"*",'2019-CashLedger'!$E:$E,"*"&amp;$A14&amp;"-"&amp;$B14&amp;"*") + COUNTIFS('2020-CashLedger'!$H:$H,"*"&amp;U$2&amp;"*",'2020-CashLedger'!$E:$E,"*"&amp;$A14&amp;"-"&amp;$B14&amp;"*")</f>
        <v>1</v>
      </c>
      <c r="V14" s="114">
        <f>COUNTIFS('2019-CashLedger'!$H:$H,"*"&amp;V$2&amp;"*",'2019-CashLedger'!$E:$E,"*"&amp;$A14&amp;"-"&amp;$B14&amp;"*") + COUNTIFS('2020-CashLedger'!$H:$H,"*"&amp;V$2&amp;"*",'2020-CashLedger'!$E:$E,"*"&amp;$A14&amp;"-"&amp;$B14&amp;"*")</f>
        <v>1</v>
      </c>
      <c r="W14" s="115">
        <f t="shared" si="0"/>
        <v>17</v>
      </c>
      <c r="X14" s="115">
        <f t="shared" si="1"/>
        <v>3</v>
      </c>
    </row>
    <row r="15" spans="1:44" x14ac:dyDescent="0.3">
      <c r="A15" s="92" t="s">
        <v>310</v>
      </c>
      <c r="B15" s="93">
        <v>2020</v>
      </c>
      <c r="C15" s="94">
        <f>COUNTIFS('2020-CashLedger'!$H:$H,"*"&amp;C$2&amp;"*",'2020-CashLedger'!$E:$E,"*"&amp;$A15&amp;"-"&amp;$B15&amp;"*") + COUNTIFS('2021-CashLedger'!$H:$H,"*"&amp;C$2&amp;"*",'2021-CashLedger'!$E:$E,"*"&amp;$A15&amp;"-"&amp;$B15&amp;"*")</f>
        <v>1</v>
      </c>
      <c r="D15" s="94">
        <f>COUNTIFS('2020-CashLedger'!$H:$H,"*"&amp;D$2&amp;"*",'2020-CashLedger'!$E:$E,"*"&amp;$A15&amp;"-"&amp;$B15&amp;"*") + COUNTIFS('2021-CashLedger'!$H:$H,"*"&amp;D$2&amp;"*",'2021-CashLedger'!$E:$E,"*"&amp;$A15&amp;"-"&amp;$B15&amp;"*")</f>
        <v>1</v>
      </c>
      <c r="E15" s="94">
        <f>COUNTIFS('2020-CashLedger'!$H:$H,"*"&amp;E$2&amp;"*",'2020-CashLedger'!$E:$E,"*"&amp;$A15&amp;"-"&amp;$B15&amp;"*") + COUNTIFS('2021-CashLedger'!$H:$H,"*"&amp;E$2&amp;"*",'2021-CashLedger'!$E:$E,"*"&amp;$A15&amp;"-"&amp;$B15&amp;"*")</f>
        <v>1</v>
      </c>
      <c r="F15" s="94">
        <f>COUNTIFS('2020-CashLedger'!$H:$H,"*"&amp;F$2&amp;"*",'2020-CashLedger'!$E:$E,"*"&amp;$A15&amp;"-"&amp;$B15&amp;"*") + COUNTIFS('2021-CashLedger'!$H:$H,"*"&amp;F$2&amp;"*",'2021-CashLedger'!$E:$E,"*"&amp;$A15&amp;"-"&amp;$B15&amp;"*")</f>
        <v>1</v>
      </c>
      <c r="G15" s="94">
        <f>COUNTIFS('2020-CashLedger'!$H:$H,"*"&amp;G$2&amp;"*",'2020-CashLedger'!$E:$E,"*"&amp;$A15&amp;"-"&amp;$B15&amp;"*") + COUNTIFS('2021-CashLedger'!$H:$H,"*"&amp;G$2&amp;"*",'2021-CashLedger'!$E:$E,"*"&amp;$A15&amp;"-"&amp;$B15&amp;"*")</f>
        <v>1</v>
      </c>
      <c r="H15" s="94">
        <f>COUNTIFS('2020-CashLedger'!$H:$H,"*"&amp;H$2&amp;"*",'2020-CashLedger'!$E:$E,"*"&amp;$A15&amp;"-"&amp;$B15&amp;"*") + COUNTIFS('2021-CashLedger'!$H:$H,"*"&amp;H$2&amp;"*",'2021-CashLedger'!$E:$E,"*"&amp;$A15&amp;"-"&amp;$B15&amp;"*")</f>
        <v>1</v>
      </c>
      <c r="I15" s="94">
        <f>COUNTIFS('2020-CashLedger'!$H:$H,"*"&amp;I$2&amp;"*",'2020-CashLedger'!$E:$E,"*"&amp;$A15&amp;"-"&amp;$B15&amp;"*") + COUNTIFS('2021-CashLedger'!$H:$H,"*"&amp;I$2&amp;"*",'2021-CashLedger'!$E:$E,"*"&amp;$A15&amp;"-"&amp;$B15&amp;"*")</f>
        <v>1</v>
      </c>
      <c r="J15" s="94">
        <f>COUNTIFS('2020-CashLedger'!$H:$H,"*"&amp;J$2&amp;"*",'2020-CashLedger'!$E:$E,"*"&amp;$A15&amp;"-"&amp;$B15&amp;"*") + COUNTIFS('2021-CashLedger'!$H:$H,"*"&amp;J$2&amp;"*",'2021-CashLedger'!$E:$E,"*"&amp;$A15&amp;"-"&amp;$B15&amp;"*")</f>
        <v>1</v>
      </c>
      <c r="K15" s="94">
        <f>COUNTIFS('2020-CashLedger'!$H:$H,"*"&amp;K$2&amp;"*",'2020-CashLedger'!$E:$E,"*"&amp;$A15&amp;"-"&amp;$B15&amp;"*") + COUNTIFS('2021-CashLedger'!$H:$H,"*"&amp;K$2&amp;"*",'2021-CashLedger'!$E:$E,"*"&amp;$A15&amp;"-"&amp;$B15&amp;"*")</f>
        <v>1</v>
      </c>
      <c r="L15" s="94">
        <f>COUNTIFS('2020-CashLedger'!$H:$H,"*"&amp;L$2&amp;"*",'2020-CashLedger'!$E:$E,"*"&amp;$A15&amp;"-"&amp;$B15&amp;"*") + COUNTIFS('2021-CashLedger'!$H:$H,"*"&amp;L$2&amp;"*",'2021-CashLedger'!$E:$E,"*"&amp;$A15&amp;"-"&amp;$B15&amp;"*")</f>
        <v>1</v>
      </c>
      <c r="M15" s="94">
        <f>COUNTIFS('2020-CashLedger'!$H:$H,"*"&amp;M$2&amp;"*",'2020-CashLedger'!$E:$E,"*"&amp;$A15&amp;"-"&amp;$B15&amp;"*") + COUNTIFS('2021-CashLedger'!$H:$H,"*"&amp;M$2&amp;"*",'2021-CashLedger'!$E:$E,"*"&amp;$A15&amp;"-"&amp;$B15&amp;"*")</f>
        <v>0</v>
      </c>
      <c r="N15" s="94">
        <f>COUNTIFS('2020-CashLedger'!$H:$H,"*"&amp;N$2&amp;"*",'2020-CashLedger'!$E:$E,"*"&amp;$A15&amp;"-"&amp;$B15&amp;"*") + COUNTIFS('2021-CashLedger'!$H:$H,"*"&amp;N$2&amp;"*",'2021-CashLedger'!$E:$E,"*"&amp;$A15&amp;"-"&amp;$B15&amp;"*")</f>
        <v>1</v>
      </c>
      <c r="O15" s="94">
        <f>COUNTIFS('2020-CashLedger'!$H:$H,"*"&amp;O$2&amp;"*",'2020-CashLedger'!$E:$E,"*"&amp;$A15&amp;"-"&amp;$B15&amp;"*") + COUNTIFS('2021-CashLedger'!$H:$H,"*"&amp;O$2&amp;"*",'2021-CashLedger'!$E:$E,"*"&amp;$A15&amp;"-"&amp;$B15&amp;"*")</f>
        <v>0</v>
      </c>
      <c r="P15" s="94">
        <f>COUNTIFS('2020-CashLedger'!$H:$H,"*"&amp;P$2&amp;"*",'2020-CashLedger'!$E:$E,"*"&amp;$A15&amp;"-"&amp;$B15&amp;"*") + COUNTIFS('2021-CashLedger'!$H:$H,"*"&amp;P$2&amp;"*",'2021-CashLedger'!$E:$E,"*"&amp;$A15&amp;"-"&amp;$B15&amp;"*")</f>
        <v>1</v>
      </c>
      <c r="Q15" s="94">
        <f>COUNTIFS('2020-CashLedger'!$H:$H,"*"&amp;Q$2&amp;"*",'2020-CashLedger'!$E:$E,"*"&amp;$A15&amp;"-"&amp;$B15&amp;"*") + COUNTIFS('2021-CashLedger'!$H:$H,"*"&amp;Q$2&amp;"*",'2021-CashLedger'!$E:$E,"*"&amp;$A15&amp;"-"&amp;$B15&amp;"*")</f>
        <v>1</v>
      </c>
      <c r="R15" s="94">
        <f>COUNTIFS('2020-CashLedger'!$H:$H,"*"&amp;R$2&amp;"*",'2020-CashLedger'!$E:$E,"*"&amp;$A15&amp;"-"&amp;$B15&amp;"*") + COUNTIFS('2021-CashLedger'!$H:$H,"*"&amp;R$2&amp;"*",'2021-CashLedger'!$E:$E,"*"&amp;$A15&amp;"-"&amp;$B15&amp;"*")</f>
        <v>1</v>
      </c>
      <c r="S15" s="94">
        <f>COUNTIFS('2020-CashLedger'!$H:$H,"*"&amp;S$2&amp;"*",'2020-CashLedger'!$E:$E,"*"&amp;$A15&amp;"-"&amp;$B15&amp;"*") + COUNTIFS('2021-CashLedger'!$H:$H,"*"&amp;S$2&amp;"*",'2021-CashLedger'!$E:$E,"*"&amp;$A15&amp;"-"&amp;$B15&amp;"*")</f>
        <v>1</v>
      </c>
      <c r="T15" s="94">
        <f>COUNTIFS('2020-CashLedger'!$H:$H,"*"&amp;T$2&amp;"*",'2020-CashLedger'!$E:$E,"*"&amp;$A15&amp;"-"&amp;$B15&amp;"*") + COUNTIFS('2021-CashLedger'!$H:$H,"*"&amp;T$2&amp;"*",'2021-CashLedger'!$E:$E,"*"&amp;$A15&amp;"-"&amp;$B15&amp;"*")</f>
        <v>1</v>
      </c>
      <c r="U15" s="94">
        <f>COUNTIFS('2020-CashLedger'!$H:$H,"*"&amp;U$2&amp;"*",'2020-CashLedger'!$E:$E,"*"&amp;$A15&amp;"-"&amp;$B15&amp;"*") + COUNTIFS('2021-CashLedger'!$H:$H,"*"&amp;U$2&amp;"*",'2021-CashLedger'!$E:$E,"*"&amp;$A15&amp;"-"&amp;$B15&amp;"*")</f>
        <v>1</v>
      </c>
      <c r="V15" s="94">
        <f>COUNTIFS('2020-CashLedger'!$H:$H,"*"&amp;V$2&amp;"*",'2020-CashLedger'!$E:$E,"*"&amp;$A15&amp;"-"&amp;$B15&amp;"*") + COUNTIFS('2021-CashLedger'!$H:$H,"*"&amp;V$2&amp;"*",'2021-CashLedger'!$E:$E,"*"&amp;$A15&amp;"-"&amp;$B15&amp;"*")</f>
        <v>1</v>
      </c>
      <c r="W15" s="95">
        <f t="shared" si="0"/>
        <v>18</v>
      </c>
      <c r="X15" s="95">
        <f t="shared" si="1"/>
        <v>2</v>
      </c>
    </row>
    <row r="16" spans="1:44" x14ac:dyDescent="0.3">
      <c r="A16" s="96" t="s">
        <v>311</v>
      </c>
      <c r="B16" s="97">
        <v>2020</v>
      </c>
      <c r="C16" s="98">
        <f>COUNTIFS('2020-CashLedger'!$H:$H,"*"&amp;C$2&amp;"*",'2020-CashLedger'!$E:$E,"*"&amp;$A16&amp;"-"&amp;$B16&amp;"*") + COUNTIFS('2021-CashLedger'!$H:$H,"*"&amp;C$2&amp;"*",'2021-CashLedger'!$E:$E,"*"&amp;$A16&amp;"-"&amp;$B16&amp;"*")</f>
        <v>1</v>
      </c>
      <c r="D16" s="98">
        <f>COUNTIFS('2020-CashLedger'!$H:$H,"*"&amp;D$2&amp;"*",'2020-CashLedger'!$E:$E,"*"&amp;$A16&amp;"-"&amp;$B16&amp;"*") + COUNTIFS('2021-CashLedger'!$H:$H,"*"&amp;D$2&amp;"*",'2021-CashLedger'!$E:$E,"*"&amp;$A16&amp;"-"&amp;$B16&amp;"*")</f>
        <v>0</v>
      </c>
      <c r="E16" s="98">
        <f>COUNTIFS('2020-CashLedger'!$H:$H,"*"&amp;E$2&amp;"*",'2020-CashLedger'!$E:$E,"*"&amp;$A16&amp;"-"&amp;$B16&amp;"*") + COUNTIFS('2021-CashLedger'!$H:$H,"*"&amp;E$2&amp;"*",'2021-CashLedger'!$E:$E,"*"&amp;$A16&amp;"-"&amp;$B16&amp;"*")</f>
        <v>0</v>
      </c>
      <c r="F16" s="98">
        <f>COUNTIFS('2020-CashLedger'!$H:$H,"*"&amp;F$2&amp;"*",'2020-CashLedger'!$E:$E,"*"&amp;$A16&amp;"-"&amp;$B16&amp;"*") + COUNTIFS('2021-CashLedger'!$H:$H,"*"&amp;F$2&amp;"*",'2021-CashLedger'!$E:$E,"*"&amp;$A16&amp;"-"&amp;$B16&amp;"*")</f>
        <v>0</v>
      </c>
      <c r="G16" s="98">
        <f>COUNTIFS('2020-CashLedger'!$H:$H,"*"&amp;G$2&amp;"*",'2020-CashLedger'!$E:$E,"*"&amp;$A16&amp;"-"&amp;$B16&amp;"*") + COUNTIFS('2021-CashLedger'!$H:$H,"*"&amp;G$2&amp;"*",'2021-CashLedger'!$E:$E,"*"&amp;$A16&amp;"-"&amp;$B16&amp;"*")</f>
        <v>0</v>
      </c>
      <c r="H16" s="98">
        <f>COUNTIFS('2020-CashLedger'!$H:$H,"*"&amp;H$2&amp;"*",'2020-CashLedger'!$E:$E,"*"&amp;$A16&amp;"-"&amp;$B16&amp;"*") + COUNTIFS('2021-CashLedger'!$H:$H,"*"&amp;H$2&amp;"*",'2021-CashLedger'!$E:$E,"*"&amp;$A16&amp;"-"&amp;$B16&amp;"*")</f>
        <v>1</v>
      </c>
      <c r="I16" s="98">
        <f>COUNTIFS('2020-CashLedger'!$H:$H,"*"&amp;I$2&amp;"*",'2020-CashLedger'!$E:$E,"*"&amp;$A16&amp;"-"&amp;$B16&amp;"*") + COUNTIFS('2021-CashLedger'!$H:$H,"*"&amp;I$2&amp;"*",'2021-CashLedger'!$E:$E,"*"&amp;$A16&amp;"-"&amp;$B16&amp;"*")</f>
        <v>1</v>
      </c>
      <c r="J16" s="98">
        <f>COUNTIFS('2020-CashLedger'!$H:$H,"*"&amp;J$2&amp;"*",'2020-CashLedger'!$E:$E,"*"&amp;$A16&amp;"-"&amp;$B16&amp;"*") + COUNTIFS('2021-CashLedger'!$H:$H,"*"&amp;J$2&amp;"*",'2021-CashLedger'!$E:$E,"*"&amp;$A16&amp;"-"&amp;$B16&amp;"*")</f>
        <v>1</v>
      </c>
      <c r="K16" s="98">
        <f>COUNTIFS('2020-CashLedger'!$H:$H,"*"&amp;K$2&amp;"*",'2020-CashLedger'!$E:$E,"*"&amp;$A16&amp;"-"&amp;$B16&amp;"*") + COUNTIFS('2021-CashLedger'!$H:$H,"*"&amp;K$2&amp;"*",'2021-CashLedger'!$E:$E,"*"&amp;$A16&amp;"-"&amp;$B16&amp;"*")</f>
        <v>0</v>
      </c>
      <c r="L16" s="98">
        <f>COUNTIFS('2020-CashLedger'!$H:$H,"*"&amp;L$2&amp;"*",'2020-CashLedger'!$E:$E,"*"&amp;$A16&amp;"-"&amp;$B16&amp;"*") + COUNTIFS('2021-CashLedger'!$H:$H,"*"&amp;L$2&amp;"*",'2021-CashLedger'!$E:$E,"*"&amp;$A16&amp;"-"&amp;$B16&amp;"*")</f>
        <v>0</v>
      </c>
      <c r="M16" s="98">
        <f>COUNTIFS('2020-CashLedger'!$H:$H,"*"&amp;M$2&amp;"*",'2020-CashLedger'!$E:$E,"*"&amp;$A16&amp;"-"&amp;$B16&amp;"*") + COUNTIFS('2021-CashLedger'!$H:$H,"*"&amp;M$2&amp;"*",'2021-CashLedger'!$E:$E,"*"&amp;$A16&amp;"-"&amp;$B16&amp;"*")</f>
        <v>0</v>
      </c>
      <c r="N16" s="98">
        <f>COUNTIFS('2020-CashLedger'!$H:$H,"*"&amp;N$2&amp;"*",'2020-CashLedger'!$E:$E,"*"&amp;$A16&amp;"-"&amp;$B16&amp;"*") + COUNTIFS('2021-CashLedger'!$H:$H,"*"&amp;N$2&amp;"*",'2021-CashLedger'!$E:$E,"*"&amp;$A16&amp;"-"&amp;$B16&amp;"*")</f>
        <v>0</v>
      </c>
      <c r="O16" s="98">
        <f>COUNTIFS('2020-CashLedger'!$H:$H,"*"&amp;O$2&amp;"*",'2020-CashLedger'!$E:$E,"*"&amp;$A16&amp;"-"&amp;$B16&amp;"*") + COUNTIFS('2021-CashLedger'!$H:$H,"*"&amp;O$2&amp;"*",'2021-CashLedger'!$E:$E,"*"&amp;$A16&amp;"-"&amp;$B16&amp;"*")</f>
        <v>0</v>
      </c>
      <c r="P16" s="98">
        <f>COUNTIFS('2020-CashLedger'!$H:$H,"*"&amp;P$2&amp;"*",'2020-CashLedger'!$E:$E,"*"&amp;$A16&amp;"-"&amp;$B16&amp;"*") + COUNTIFS('2021-CashLedger'!$H:$H,"*"&amp;P$2&amp;"*",'2021-CashLedger'!$E:$E,"*"&amp;$A16&amp;"-"&amp;$B16&amp;"*")</f>
        <v>0</v>
      </c>
      <c r="Q16" s="98">
        <f>COUNTIFS('2020-CashLedger'!$H:$H,"*"&amp;Q$2&amp;"*",'2020-CashLedger'!$E:$E,"*"&amp;$A16&amp;"-"&amp;$B16&amp;"*") + COUNTIFS('2021-CashLedger'!$H:$H,"*"&amp;Q$2&amp;"*",'2021-CashLedger'!$E:$E,"*"&amp;$A16&amp;"-"&amp;$B16&amp;"*")</f>
        <v>0</v>
      </c>
      <c r="R16" s="98">
        <f>COUNTIFS('2020-CashLedger'!$H:$H,"*"&amp;R$2&amp;"*",'2020-CashLedger'!$E:$E,"*"&amp;$A16&amp;"-"&amp;$B16&amp;"*") + COUNTIFS('2021-CashLedger'!$H:$H,"*"&amp;R$2&amp;"*",'2021-CashLedger'!$E:$E,"*"&amp;$A16&amp;"-"&amp;$B16&amp;"*")</f>
        <v>1</v>
      </c>
      <c r="S16" s="98">
        <f>COUNTIFS('2020-CashLedger'!$H:$H,"*"&amp;S$2&amp;"*",'2020-CashLedger'!$E:$E,"*"&amp;$A16&amp;"-"&amp;$B16&amp;"*") + COUNTIFS('2021-CashLedger'!$H:$H,"*"&amp;S$2&amp;"*",'2021-CashLedger'!$E:$E,"*"&amp;$A16&amp;"-"&amp;$B16&amp;"*")</f>
        <v>0</v>
      </c>
      <c r="T16" s="98">
        <f>COUNTIFS('2020-CashLedger'!$H:$H,"*"&amp;T$2&amp;"*",'2020-CashLedger'!$E:$E,"*"&amp;$A16&amp;"-"&amp;$B16&amp;"*") + COUNTIFS('2021-CashLedger'!$H:$H,"*"&amp;T$2&amp;"*",'2021-CashLedger'!$E:$E,"*"&amp;$A16&amp;"-"&amp;$B16&amp;"*")</f>
        <v>0</v>
      </c>
      <c r="U16" s="98">
        <f>COUNTIFS('2020-CashLedger'!$H:$H,"*"&amp;U$2&amp;"*",'2020-CashLedger'!$E:$E,"*"&amp;$A16&amp;"-"&amp;$B16&amp;"*") + COUNTIFS('2021-CashLedger'!$H:$H,"*"&amp;U$2&amp;"*",'2021-CashLedger'!$E:$E,"*"&amp;$A16&amp;"-"&amp;$B16&amp;"*")</f>
        <v>0</v>
      </c>
      <c r="V16" s="98">
        <f>COUNTIFS('2020-CashLedger'!$H:$H,"*"&amp;V$2&amp;"*",'2020-CashLedger'!$E:$E,"*"&amp;$A16&amp;"-"&amp;$B16&amp;"*") + COUNTIFS('2021-CashLedger'!$H:$H,"*"&amp;V$2&amp;"*",'2021-CashLedger'!$E:$E,"*"&amp;$A16&amp;"-"&amp;$B16&amp;"*")</f>
        <v>0</v>
      </c>
      <c r="W16" s="99">
        <f t="shared" si="0"/>
        <v>5</v>
      </c>
      <c r="X16" s="99">
        <f t="shared" si="1"/>
        <v>15</v>
      </c>
    </row>
    <row r="17" spans="1:24" x14ac:dyDescent="0.3">
      <c r="A17" s="96" t="s">
        <v>312</v>
      </c>
      <c r="B17" s="97">
        <v>2020</v>
      </c>
      <c r="C17" s="98">
        <f>COUNTIFS('2020-CashLedger'!$H:$H,"*"&amp;C$2&amp;"*",'2020-CashLedger'!$E:$E,"*"&amp;$A17&amp;"-"&amp;$B17&amp;"*") + COUNTIFS('2021-CashLedger'!$H:$H,"*"&amp;C$2&amp;"*",'2021-CashLedger'!$E:$E,"*"&amp;$A17&amp;"-"&amp;$B17&amp;"*")</f>
        <v>0</v>
      </c>
      <c r="D17" s="98">
        <f>COUNTIFS('2020-CashLedger'!$H:$H,"*"&amp;D$2&amp;"*",'2020-CashLedger'!$E:$E,"*"&amp;$A17&amp;"-"&amp;$B17&amp;"*") + COUNTIFS('2021-CashLedger'!$H:$H,"*"&amp;D$2&amp;"*",'2021-CashLedger'!$E:$E,"*"&amp;$A17&amp;"-"&amp;$B17&amp;"*")</f>
        <v>0</v>
      </c>
      <c r="E17" s="98">
        <f>COUNTIFS('2020-CashLedger'!$H:$H,"*"&amp;E$2&amp;"*",'2020-CashLedger'!$E:$E,"*"&amp;$A17&amp;"-"&amp;$B17&amp;"*") + COUNTIFS('2021-CashLedger'!$H:$H,"*"&amp;E$2&amp;"*",'2021-CashLedger'!$E:$E,"*"&amp;$A17&amp;"-"&amp;$B17&amp;"*")</f>
        <v>0</v>
      </c>
      <c r="F17" s="98">
        <f>COUNTIFS('2020-CashLedger'!$H:$H,"*"&amp;F$2&amp;"*",'2020-CashLedger'!$E:$E,"*"&amp;$A17&amp;"-"&amp;$B17&amp;"*") + COUNTIFS('2021-CashLedger'!$H:$H,"*"&amp;F$2&amp;"*",'2021-CashLedger'!$E:$E,"*"&amp;$A17&amp;"-"&amp;$B17&amp;"*")</f>
        <v>0</v>
      </c>
      <c r="G17" s="98">
        <f>COUNTIFS('2020-CashLedger'!$H:$H,"*"&amp;G$2&amp;"*",'2020-CashLedger'!$E:$E,"*"&amp;$A17&amp;"-"&amp;$B17&amp;"*") + COUNTIFS('2021-CashLedger'!$H:$H,"*"&amp;G$2&amp;"*",'2021-CashLedger'!$E:$E,"*"&amp;$A17&amp;"-"&amp;$B17&amp;"*")</f>
        <v>0</v>
      </c>
      <c r="H17" s="98">
        <f>COUNTIFS('2020-CashLedger'!$H:$H,"*"&amp;H$2&amp;"*",'2020-CashLedger'!$E:$E,"*"&amp;$A17&amp;"-"&amp;$B17&amp;"*") + COUNTIFS('2021-CashLedger'!$H:$H,"*"&amp;H$2&amp;"*",'2021-CashLedger'!$E:$E,"*"&amp;$A17&amp;"-"&amp;$B17&amp;"*")</f>
        <v>0</v>
      </c>
      <c r="I17" s="98">
        <f>COUNTIFS('2020-CashLedger'!$H:$H,"*"&amp;I$2&amp;"*",'2020-CashLedger'!$E:$E,"*"&amp;$A17&amp;"-"&amp;$B17&amp;"*") + COUNTIFS('2021-CashLedger'!$H:$H,"*"&amp;I$2&amp;"*",'2021-CashLedger'!$E:$E,"*"&amp;$A17&amp;"-"&amp;$B17&amp;"*")</f>
        <v>0</v>
      </c>
      <c r="J17" s="98">
        <f>COUNTIFS('2020-CashLedger'!$H:$H,"*"&amp;J$2&amp;"*",'2020-CashLedger'!$E:$E,"*"&amp;$A17&amp;"-"&amp;$B17&amp;"*") + COUNTIFS('2021-CashLedger'!$H:$H,"*"&amp;J$2&amp;"*",'2021-CashLedger'!$E:$E,"*"&amp;$A17&amp;"-"&amp;$B17&amp;"*")</f>
        <v>0</v>
      </c>
      <c r="K17" s="98">
        <f>COUNTIFS('2020-CashLedger'!$H:$H,"*"&amp;K$2&amp;"*",'2020-CashLedger'!$E:$E,"*"&amp;$A17&amp;"-"&amp;$B17&amp;"*") + COUNTIFS('2021-CashLedger'!$H:$H,"*"&amp;K$2&amp;"*",'2021-CashLedger'!$E:$E,"*"&amp;$A17&amp;"-"&amp;$B17&amp;"*")</f>
        <v>0</v>
      </c>
      <c r="L17" s="98">
        <f>COUNTIFS('2020-CashLedger'!$H:$H,"*"&amp;L$2&amp;"*",'2020-CashLedger'!$E:$E,"*"&amp;$A17&amp;"-"&amp;$B17&amp;"*") + COUNTIFS('2021-CashLedger'!$H:$H,"*"&amp;L$2&amp;"*",'2021-CashLedger'!$E:$E,"*"&amp;$A17&amp;"-"&amp;$B17&amp;"*")</f>
        <v>0</v>
      </c>
      <c r="M17" s="98">
        <f>COUNTIFS('2020-CashLedger'!$H:$H,"*"&amp;M$2&amp;"*",'2020-CashLedger'!$E:$E,"*"&amp;$A17&amp;"-"&amp;$B17&amp;"*") + COUNTIFS('2021-CashLedger'!$H:$H,"*"&amp;M$2&amp;"*",'2021-CashLedger'!$E:$E,"*"&amp;$A17&amp;"-"&amp;$B17&amp;"*")</f>
        <v>0</v>
      </c>
      <c r="N17" s="98">
        <f>COUNTIFS('2020-CashLedger'!$H:$H,"*"&amp;N$2&amp;"*",'2020-CashLedger'!$E:$E,"*"&amp;$A17&amp;"-"&amp;$B17&amp;"*") + COUNTIFS('2021-CashLedger'!$H:$H,"*"&amp;N$2&amp;"*",'2021-CashLedger'!$E:$E,"*"&amp;$A17&amp;"-"&amp;$B17&amp;"*")</f>
        <v>0</v>
      </c>
      <c r="O17" s="98">
        <f>COUNTIFS('2020-CashLedger'!$H:$H,"*"&amp;O$2&amp;"*",'2020-CashLedger'!$E:$E,"*"&amp;$A17&amp;"-"&amp;$B17&amp;"*") + COUNTIFS('2021-CashLedger'!$H:$H,"*"&amp;O$2&amp;"*",'2021-CashLedger'!$E:$E,"*"&amp;$A17&amp;"-"&amp;$B17&amp;"*")</f>
        <v>0</v>
      </c>
      <c r="P17" s="98">
        <f>COUNTIFS('2020-CashLedger'!$H:$H,"*"&amp;P$2&amp;"*",'2020-CashLedger'!$E:$E,"*"&amp;$A17&amp;"-"&amp;$B17&amp;"*") + COUNTIFS('2021-CashLedger'!$H:$H,"*"&amp;P$2&amp;"*",'2021-CashLedger'!$E:$E,"*"&amp;$A17&amp;"-"&amp;$B17&amp;"*")</f>
        <v>0</v>
      </c>
      <c r="Q17" s="98">
        <f>COUNTIFS('2020-CashLedger'!$H:$H,"*"&amp;Q$2&amp;"*",'2020-CashLedger'!$E:$E,"*"&amp;$A17&amp;"-"&amp;$B17&amp;"*") + COUNTIFS('2021-CashLedger'!$H:$H,"*"&amp;Q$2&amp;"*",'2021-CashLedger'!$E:$E,"*"&amp;$A17&amp;"-"&amp;$B17&amp;"*")</f>
        <v>0</v>
      </c>
      <c r="R17" s="98">
        <f>COUNTIFS('2020-CashLedger'!$H:$H,"*"&amp;R$2&amp;"*",'2020-CashLedger'!$E:$E,"*"&amp;$A17&amp;"-"&amp;$B17&amp;"*") + COUNTIFS('2021-CashLedger'!$H:$H,"*"&amp;R$2&amp;"*",'2021-CashLedger'!$E:$E,"*"&amp;$A17&amp;"-"&amp;$B17&amp;"*")</f>
        <v>0</v>
      </c>
      <c r="S17" s="98">
        <f>COUNTIFS('2020-CashLedger'!$H:$H,"*"&amp;S$2&amp;"*",'2020-CashLedger'!$E:$E,"*"&amp;$A17&amp;"-"&amp;$B17&amp;"*") + COUNTIFS('2021-CashLedger'!$H:$H,"*"&amp;S$2&amp;"*",'2021-CashLedger'!$E:$E,"*"&amp;$A17&amp;"-"&amp;$B17&amp;"*")</f>
        <v>0</v>
      </c>
      <c r="T17" s="98">
        <f>COUNTIFS('2020-CashLedger'!$H:$H,"*"&amp;T$2&amp;"*",'2020-CashLedger'!$E:$E,"*"&amp;$A17&amp;"-"&amp;$B17&amp;"*") + COUNTIFS('2021-CashLedger'!$H:$H,"*"&amp;T$2&amp;"*",'2021-CashLedger'!$E:$E,"*"&amp;$A17&amp;"-"&amp;$B17&amp;"*")</f>
        <v>0</v>
      </c>
      <c r="U17" s="98">
        <f>COUNTIFS('2020-CashLedger'!$H:$H,"*"&amp;U$2&amp;"*",'2020-CashLedger'!$E:$E,"*"&amp;$A17&amp;"-"&amp;$B17&amp;"*") + COUNTIFS('2021-CashLedger'!$H:$H,"*"&amp;U$2&amp;"*",'2021-CashLedger'!$E:$E,"*"&amp;$A17&amp;"-"&amp;$B17&amp;"*")</f>
        <v>0</v>
      </c>
      <c r="V17" s="98">
        <f>COUNTIFS('2020-CashLedger'!$H:$H,"*"&amp;V$2&amp;"*",'2020-CashLedger'!$E:$E,"*"&amp;$A17&amp;"-"&amp;$B17&amp;"*") + COUNTIFS('2021-CashLedger'!$H:$H,"*"&amp;V$2&amp;"*",'2021-CashLedger'!$E:$E,"*"&amp;$A17&amp;"-"&amp;$B17&amp;"*")</f>
        <v>0</v>
      </c>
      <c r="W17" s="99">
        <f t="shared" si="0"/>
        <v>0</v>
      </c>
      <c r="X17" s="99">
        <f t="shared" si="1"/>
        <v>20</v>
      </c>
    </row>
    <row r="18" spans="1:24" x14ac:dyDescent="0.3">
      <c r="A18" s="96" t="s">
        <v>313</v>
      </c>
      <c r="B18" s="97">
        <v>2020</v>
      </c>
      <c r="C18" s="98">
        <f>COUNTIFS('2020-CashLedger'!$H:$H,"*"&amp;C$2&amp;"*",'2020-CashLedger'!$E:$E,"*"&amp;$A18&amp;"-"&amp;$B18&amp;"*") + COUNTIFS('2021-CashLedger'!$H:$H,"*"&amp;C$2&amp;"*",'2021-CashLedger'!$E:$E,"*"&amp;$A18&amp;"-"&amp;$B18&amp;"*")</f>
        <v>0</v>
      </c>
      <c r="D18" s="98">
        <f>COUNTIFS('2020-CashLedger'!$H:$H,"*"&amp;D$2&amp;"*",'2020-CashLedger'!$E:$E,"*"&amp;$A18&amp;"-"&amp;$B18&amp;"*") + COUNTIFS('2021-CashLedger'!$H:$H,"*"&amp;D$2&amp;"*",'2021-CashLedger'!$E:$E,"*"&amp;$A18&amp;"-"&amp;$B18&amp;"*")</f>
        <v>0</v>
      </c>
      <c r="E18" s="98">
        <f>COUNTIFS('2020-CashLedger'!$H:$H,"*"&amp;E$2&amp;"*",'2020-CashLedger'!$E:$E,"*"&amp;$A18&amp;"-"&amp;$B18&amp;"*") + COUNTIFS('2021-CashLedger'!$H:$H,"*"&amp;E$2&amp;"*",'2021-CashLedger'!$E:$E,"*"&amp;$A18&amp;"-"&amp;$B18&amp;"*")</f>
        <v>0</v>
      </c>
      <c r="F18" s="98">
        <f>COUNTIFS('2020-CashLedger'!$H:$H,"*"&amp;F$2&amp;"*",'2020-CashLedger'!$E:$E,"*"&amp;$A18&amp;"-"&amp;$B18&amp;"*") + COUNTIFS('2021-CashLedger'!$H:$H,"*"&amp;F$2&amp;"*",'2021-CashLedger'!$E:$E,"*"&amp;$A18&amp;"-"&amp;$B18&amp;"*")</f>
        <v>0</v>
      </c>
      <c r="G18" s="98">
        <f>COUNTIFS('2020-CashLedger'!$H:$H,"*"&amp;G$2&amp;"*",'2020-CashLedger'!$E:$E,"*"&amp;$A18&amp;"-"&amp;$B18&amp;"*") + COUNTIFS('2021-CashLedger'!$H:$H,"*"&amp;G$2&amp;"*",'2021-CashLedger'!$E:$E,"*"&amp;$A18&amp;"-"&amp;$B18&amp;"*")</f>
        <v>0</v>
      </c>
      <c r="H18" s="98">
        <f>COUNTIFS('2020-CashLedger'!$H:$H,"*"&amp;H$2&amp;"*",'2020-CashLedger'!$E:$E,"*"&amp;$A18&amp;"-"&amp;$B18&amp;"*") + COUNTIFS('2021-CashLedger'!$H:$H,"*"&amp;H$2&amp;"*",'2021-CashLedger'!$E:$E,"*"&amp;$A18&amp;"-"&amp;$B18&amp;"*")</f>
        <v>0</v>
      </c>
      <c r="I18" s="98">
        <f>COUNTIFS('2020-CashLedger'!$H:$H,"*"&amp;I$2&amp;"*",'2020-CashLedger'!$E:$E,"*"&amp;$A18&amp;"-"&amp;$B18&amp;"*") + COUNTIFS('2021-CashLedger'!$H:$H,"*"&amp;I$2&amp;"*",'2021-CashLedger'!$E:$E,"*"&amp;$A18&amp;"-"&amp;$B18&amp;"*")</f>
        <v>0</v>
      </c>
      <c r="J18" s="98">
        <f>COUNTIFS('2020-CashLedger'!$H:$H,"*"&amp;J$2&amp;"*",'2020-CashLedger'!$E:$E,"*"&amp;$A18&amp;"-"&amp;$B18&amp;"*") + COUNTIFS('2021-CashLedger'!$H:$H,"*"&amp;J$2&amp;"*",'2021-CashLedger'!$E:$E,"*"&amp;$A18&amp;"-"&amp;$B18&amp;"*")</f>
        <v>0</v>
      </c>
      <c r="K18" s="98">
        <f>COUNTIFS('2020-CashLedger'!$H:$H,"*"&amp;K$2&amp;"*",'2020-CashLedger'!$E:$E,"*"&amp;$A18&amp;"-"&amp;$B18&amp;"*") + COUNTIFS('2021-CashLedger'!$H:$H,"*"&amp;K$2&amp;"*",'2021-CashLedger'!$E:$E,"*"&amp;$A18&amp;"-"&amp;$B18&amp;"*")</f>
        <v>0</v>
      </c>
      <c r="L18" s="98">
        <f>COUNTIFS('2020-CashLedger'!$H:$H,"*"&amp;L$2&amp;"*",'2020-CashLedger'!$E:$E,"*"&amp;$A18&amp;"-"&amp;$B18&amp;"*") + COUNTIFS('2021-CashLedger'!$H:$H,"*"&amp;L$2&amp;"*",'2021-CashLedger'!$E:$E,"*"&amp;$A18&amp;"-"&amp;$B18&amp;"*")</f>
        <v>0</v>
      </c>
      <c r="M18" s="98">
        <f>COUNTIFS('2020-CashLedger'!$H:$H,"*"&amp;M$2&amp;"*",'2020-CashLedger'!$E:$E,"*"&amp;$A18&amp;"-"&amp;$B18&amp;"*") + COUNTIFS('2021-CashLedger'!$H:$H,"*"&amp;M$2&amp;"*",'2021-CashLedger'!$E:$E,"*"&amp;$A18&amp;"-"&amp;$B18&amp;"*")</f>
        <v>0</v>
      </c>
      <c r="N18" s="98">
        <f>COUNTIFS('2020-CashLedger'!$H:$H,"*"&amp;N$2&amp;"*",'2020-CashLedger'!$E:$E,"*"&amp;$A18&amp;"-"&amp;$B18&amp;"*") + COUNTIFS('2021-CashLedger'!$H:$H,"*"&amp;N$2&amp;"*",'2021-CashLedger'!$E:$E,"*"&amp;$A18&amp;"-"&amp;$B18&amp;"*")</f>
        <v>0</v>
      </c>
      <c r="O18" s="98">
        <f>COUNTIFS('2020-CashLedger'!$H:$H,"*"&amp;O$2&amp;"*",'2020-CashLedger'!$E:$E,"*"&amp;$A18&amp;"-"&amp;$B18&amp;"*") + COUNTIFS('2021-CashLedger'!$H:$H,"*"&amp;O$2&amp;"*",'2021-CashLedger'!$E:$E,"*"&amp;$A18&amp;"-"&amp;$B18&amp;"*")</f>
        <v>0</v>
      </c>
      <c r="P18" s="98">
        <f>COUNTIFS('2020-CashLedger'!$H:$H,"*"&amp;P$2&amp;"*",'2020-CashLedger'!$E:$E,"*"&amp;$A18&amp;"-"&amp;$B18&amp;"*") + COUNTIFS('2021-CashLedger'!$H:$H,"*"&amp;P$2&amp;"*",'2021-CashLedger'!$E:$E,"*"&amp;$A18&amp;"-"&amp;$B18&amp;"*")</f>
        <v>0</v>
      </c>
      <c r="Q18" s="98">
        <f>COUNTIFS('2020-CashLedger'!$H:$H,"*"&amp;Q$2&amp;"*",'2020-CashLedger'!$E:$E,"*"&amp;$A18&amp;"-"&amp;$B18&amp;"*") + COUNTIFS('2021-CashLedger'!$H:$H,"*"&amp;Q$2&amp;"*",'2021-CashLedger'!$E:$E,"*"&amp;$A18&amp;"-"&amp;$B18&amp;"*")</f>
        <v>0</v>
      </c>
      <c r="R18" s="98">
        <f>COUNTIFS('2020-CashLedger'!$H:$H,"*"&amp;R$2&amp;"*",'2020-CashLedger'!$E:$E,"*"&amp;$A18&amp;"-"&amp;$B18&amp;"*") + COUNTIFS('2021-CashLedger'!$H:$H,"*"&amp;R$2&amp;"*",'2021-CashLedger'!$E:$E,"*"&amp;$A18&amp;"-"&amp;$B18&amp;"*")</f>
        <v>0</v>
      </c>
      <c r="S18" s="98">
        <f>COUNTIFS('2020-CashLedger'!$H:$H,"*"&amp;S$2&amp;"*",'2020-CashLedger'!$E:$E,"*"&amp;$A18&amp;"-"&amp;$B18&amp;"*") + COUNTIFS('2021-CashLedger'!$H:$H,"*"&amp;S$2&amp;"*",'2021-CashLedger'!$E:$E,"*"&amp;$A18&amp;"-"&amp;$B18&amp;"*")</f>
        <v>0</v>
      </c>
      <c r="T18" s="98">
        <f>COUNTIFS('2020-CashLedger'!$H:$H,"*"&amp;T$2&amp;"*",'2020-CashLedger'!$E:$E,"*"&amp;$A18&amp;"-"&amp;$B18&amp;"*") + COUNTIFS('2021-CashLedger'!$H:$H,"*"&amp;T$2&amp;"*",'2021-CashLedger'!$E:$E,"*"&amp;$A18&amp;"-"&amp;$B18&amp;"*")</f>
        <v>0</v>
      </c>
      <c r="U18" s="98">
        <f>COUNTIFS('2020-CashLedger'!$H:$H,"*"&amp;U$2&amp;"*",'2020-CashLedger'!$E:$E,"*"&amp;$A18&amp;"-"&amp;$B18&amp;"*") + COUNTIFS('2021-CashLedger'!$H:$H,"*"&amp;U$2&amp;"*",'2021-CashLedger'!$E:$E,"*"&amp;$A18&amp;"-"&amp;$B18&amp;"*")</f>
        <v>0</v>
      </c>
      <c r="V18" s="98">
        <f>COUNTIFS('2020-CashLedger'!$H:$H,"*"&amp;V$2&amp;"*",'2020-CashLedger'!$E:$E,"*"&amp;$A18&amp;"-"&amp;$B18&amp;"*") + COUNTIFS('2021-CashLedger'!$H:$H,"*"&amp;V$2&amp;"*",'2021-CashLedger'!$E:$E,"*"&amp;$A18&amp;"-"&amp;$B18&amp;"*")</f>
        <v>0</v>
      </c>
      <c r="W18" s="99">
        <f t="shared" si="0"/>
        <v>0</v>
      </c>
      <c r="X18" s="99">
        <f t="shared" si="1"/>
        <v>20</v>
      </c>
    </row>
    <row r="19" spans="1:24" x14ac:dyDescent="0.3">
      <c r="A19" s="96" t="s">
        <v>30</v>
      </c>
      <c r="B19" s="97">
        <v>2020</v>
      </c>
      <c r="C19" s="98">
        <f>COUNTIFS('2020-CashLedger'!$H:$H,"*"&amp;C$2&amp;"*",'2020-CashLedger'!$E:$E,"*"&amp;$A19&amp;"-"&amp;$B19&amp;"*") + COUNTIFS('2021-CashLedger'!$H:$H,"*"&amp;C$2&amp;"*",'2021-CashLedger'!$E:$E,"*"&amp;$A19&amp;"-"&amp;$B19&amp;"*")</f>
        <v>0</v>
      </c>
      <c r="D19" s="98">
        <f>COUNTIFS('2020-CashLedger'!$H:$H,"*"&amp;D$2&amp;"*",'2020-CashLedger'!$E:$E,"*"&amp;$A19&amp;"-"&amp;$B19&amp;"*") + COUNTIFS('2021-CashLedger'!$H:$H,"*"&amp;D$2&amp;"*",'2021-CashLedger'!$E:$E,"*"&amp;$A19&amp;"-"&amp;$B19&amp;"*")</f>
        <v>0</v>
      </c>
      <c r="E19" s="98">
        <f>COUNTIFS('2020-CashLedger'!$H:$H,"*"&amp;E$2&amp;"*",'2020-CashLedger'!$E:$E,"*"&amp;$A19&amp;"-"&amp;$B19&amp;"*") + COUNTIFS('2021-CashLedger'!$H:$H,"*"&amp;E$2&amp;"*",'2021-CashLedger'!$E:$E,"*"&amp;$A19&amp;"-"&amp;$B19&amp;"*")</f>
        <v>0</v>
      </c>
      <c r="F19" s="98">
        <f>COUNTIFS('2020-CashLedger'!$H:$H,"*"&amp;F$2&amp;"*",'2020-CashLedger'!$E:$E,"*"&amp;$A19&amp;"-"&amp;$B19&amp;"*") + COUNTIFS('2021-CashLedger'!$H:$H,"*"&amp;F$2&amp;"*",'2021-CashLedger'!$E:$E,"*"&amp;$A19&amp;"-"&amp;$B19&amp;"*")</f>
        <v>0</v>
      </c>
      <c r="G19" s="98">
        <f>COUNTIFS('2020-CashLedger'!$H:$H,"*"&amp;G$2&amp;"*",'2020-CashLedger'!$E:$E,"*"&amp;$A19&amp;"-"&amp;$B19&amp;"*") + COUNTIFS('2021-CashLedger'!$H:$H,"*"&amp;G$2&amp;"*",'2021-CashLedger'!$E:$E,"*"&amp;$A19&amp;"-"&amp;$B19&amp;"*")</f>
        <v>0</v>
      </c>
      <c r="H19" s="98">
        <f>COUNTIFS('2020-CashLedger'!$H:$H,"*"&amp;H$2&amp;"*",'2020-CashLedger'!$E:$E,"*"&amp;$A19&amp;"-"&amp;$B19&amp;"*") + COUNTIFS('2021-CashLedger'!$H:$H,"*"&amp;H$2&amp;"*",'2021-CashLedger'!$E:$E,"*"&amp;$A19&amp;"-"&amp;$B19&amp;"*")</f>
        <v>0</v>
      </c>
      <c r="I19" s="98">
        <f>COUNTIFS('2020-CashLedger'!$H:$H,"*"&amp;I$2&amp;"*",'2020-CashLedger'!$E:$E,"*"&amp;$A19&amp;"-"&amp;$B19&amp;"*") + COUNTIFS('2021-CashLedger'!$H:$H,"*"&amp;I$2&amp;"*",'2021-CashLedger'!$E:$E,"*"&amp;$A19&amp;"-"&amp;$B19&amp;"*")</f>
        <v>0</v>
      </c>
      <c r="J19" s="98">
        <f>COUNTIFS('2020-CashLedger'!$H:$H,"*"&amp;J$2&amp;"*",'2020-CashLedger'!$E:$E,"*"&amp;$A19&amp;"-"&amp;$B19&amp;"*") + COUNTIFS('2021-CashLedger'!$H:$H,"*"&amp;J$2&amp;"*",'2021-CashLedger'!$E:$E,"*"&amp;$A19&amp;"-"&amp;$B19&amp;"*")</f>
        <v>0</v>
      </c>
      <c r="K19" s="98">
        <f>COUNTIFS('2020-CashLedger'!$H:$H,"*"&amp;K$2&amp;"*",'2020-CashLedger'!$E:$E,"*"&amp;$A19&amp;"-"&amp;$B19&amp;"*") + COUNTIFS('2021-CashLedger'!$H:$H,"*"&amp;K$2&amp;"*",'2021-CashLedger'!$E:$E,"*"&amp;$A19&amp;"-"&amp;$B19&amp;"*")</f>
        <v>0</v>
      </c>
      <c r="L19" s="98">
        <f>COUNTIFS('2020-CashLedger'!$H:$H,"*"&amp;L$2&amp;"*",'2020-CashLedger'!$E:$E,"*"&amp;$A19&amp;"-"&amp;$B19&amp;"*") + COUNTIFS('2021-CashLedger'!$H:$H,"*"&amp;L$2&amp;"*",'2021-CashLedger'!$E:$E,"*"&amp;$A19&amp;"-"&amp;$B19&amp;"*")</f>
        <v>0</v>
      </c>
      <c r="M19" s="98">
        <f>COUNTIFS('2020-CashLedger'!$H:$H,"*"&amp;M$2&amp;"*",'2020-CashLedger'!$E:$E,"*"&amp;$A19&amp;"-"&amp;$B19&amp;"*") + COUNTIFS('2021-CashLedger'!$H:$H,"*"&amp;M$2&amp;"*",'2021-CashLedger'!$E:$E,"*"&amp;$A19&amp;"-"&amp;$B19&amp;"*")</f>
        <v>0</v>
      </c>
      <c r="N19" s="98">
        <f>COUNTIFS('2020-CashLedger'!$H:$H,"*"&amp;N$2&amp;"*",'2020-CashLedger'!$E:$E,"*"&amp;$A19&amp;"-"&amp;$B19&amp;"*") + COUNTIFS('2021-CashLedger'!$H:$H,"*"&amp;N$2&amp;"*",'2021-CashLedger'!$E:$E,"*"&amp;$A19&amp;"-"&amp;$B19&amp;"*")</f>
        <v>0</v>
      </c>
      <c r="O19" s="98">
        <f>COUNTIFS('2020-CashLedger'!$H:$H,"*"&amp;O$2&amp;"*",'2020-CashLedger'!$E:$E,"*"&amp;$A19&amp;"-"&amp;$B19&amp;"*") + COUNTIFS('2021-CashLedger'!$H:$H,"*"&amp;O$2&amp;"*",'2021-CashLedger'!$E:$E,"*"&amp;$A19&amp;"-"&amp;$B19&amp;"*")</f>
        <v>0</v>
      </c>
      <c r="P19" s="98">
        <f>COUNTIFS('2020-CashLedger'!$H:$H,"*"&amp;P$2&amp;"*",'2020-CashLedger'!$E:$E,"*"&amp;$A19&amp;"-"&amp;$B19&amp;"*") + COUNTIFS('2021-CashLedger'!$H:$H,"*"&amp;P$2&amp;"*",'2021-CashLedger'!$E:$E,"*"&amp;$A19&amp;"-"&amp;$B19&amp;"*")</f>
        <v>0</v>
      </c>
      <c r="Q19" s="98">
        <f>COUNTIFS('2020-CashLedger'!$H:$H,"*"&amp;Q$2&amp;"*",'2020-CashLedger'!$E:$E,"*"&amp;$A19&amp;"-"&amp;$B19&amp;"*") + COUNTIFS('2021-CashLedger'!$H:$H,"*"&amp;Q$2&amp;"*",'2021-CashLedger'!$E:$E,"*"&amp;$A19&amp;"-"&amp;$B19&amp;"*")</f>
        <v>0</v>
      </c>
      <c r="R19" s="98">
        <f>COUNTIFS('2020-CashLedger'!$H:$H,"*"&amp;R$2&amp;"*",'2020-CashLedger'!$E:$E,"*"&amp;$A19&amp;"-"&amp;$B19&amp;"*") + COUNTIFS('2021-CashLedger'!$H:$H,"*"&amp;R$2&amp;"*",'2021-CashLedger'!$E:$E,"*"&amp;$A19&amp;"-"&amp;$B19&amp;"*")</f>
        <v>0</v>
      </c>
      <c r="S19" s="98">
        <f>COUNTIFS('2020-CashLedger'!$H:$H,"*"&amp;S$2&amp;"*",'2020-CashLedger'!$E:$E,"*"&amp;$A19&amp;"-"&amp;$B19&amp;"*") + COUNTIFS('2021-CashLedger'!$H:$H,"*"&amp;S$2&amp;"*",'2021-CashLedger'!$E:$E,"*"&amp;$A19&amp;"-"&amp;$B19&amp;"*")</f>
        <v>0</v>
      </c>
      <c r="T19" s="98">
        <f>COUNTIFS('2020-CashLedger'!$H:$H,"*"&amp;T$2&amp;"*",'2020-CashLedger'!$E:$E,"*"&amp;$A19&amp;"-"&amp;$B19&amp;"*") + COUNTIFS('2021-CashLedger'!$H:$H,"*"&amp;T$2&amp;"*",'2021-CashLedger'!$E:$E,"*"&amp;$A19&amp;"-"&amp;$B19&amp;"*")</f>
        <v>0</v>
      </c>
      <c r="U19" s="98">
        <f>COUNTIFS('2020-CashLedger'!$H:$H,"*"&amp;U$2&amp;"*",'2020-CashLedger'!$E:$E,"*"&amp;$A19&amp;"-"&amp;$B19&amp;"*") + COUNTIFS('2021-CashLedger'!$H:$H,"*"&amp;U$2&amp;"*",'2021-CashLedger'!$E:$E,"*"&amp;$A19&amp;"-"&amp;$B19&amp;"*")</f>
        <v>0</v>
      </c>
      <c r="V19" s="98">
        <f>COUNTIFS('2020-CashLedger'!$H:$H,"*"&amp;V$2&amp;"*",'2020-CashLedger'!$E:$E,"*"&amp;$A19&amp;"-"&amp;$B19&amp;"*") + COUNTIFS('2021-CashLedger'!$H:$H,"*"&amp;V$2&amp;"*",'2021-CashLedger'!$E:$E,"*"&amp;$A19&amp;"-"&amp;$B19&amp;"*")</f>
        <v>0</v>
      </c>
      <c r="W19" s="99">
        <f t="shared" si="0"/>
        <v>0</v>
      </c>
      <c r="X19" s="99">
        <f t="shared" si="1"/>
        <v>20</v>
      </c>
    </row>
    <row r="20" spans="1:24" x14ac:dyDescent="0.3">
      <c r="A20" s="96" t="s">
        <v>314</v>
      </c>
      <c r="B20" s="97">
        <v>2020</v>
      </c>
      <c r="C20" s="98">
        <f>COUNTIFS('2020-CashLedger'!$H:$H,"*"&amp;C$2&amp;"*",'2020-CashLedger'!$E:$E,"*"&amp;$A20&amp;"-"&amp;$B20&amp;"*") + COUNTIFS('2021-CashLedger'!$H:$H,"*"&amp;C$2&amp;"*",'2021-CashLedger'!$E:$E,"*"&amp;$A20&amp;"-"&amp;$B20&amp;"*")</f>
        <v>0</v>
      </c>
      <c r="D20" s="98">
        <f>COUNTIFS('2020-CashLedger'!$H:$H,"*"&amp;D$2&amp;"*",'2020-CashLedger'!$E:$E,"*"&amp;$A20&amp;"-"&amp;$B20&amp;"*") + COUNTIFS('2021-CashLedger'!$H:$H,"*"&amp;D$2&amp;"*",'2021-CashLedger'!$E:$E,"*"&amp;$A20&amp;"-"&amp;$B20&amp;"*")</f>
        <v>0</v>
      </c>
      <c r="E20" s="98">
        <f>COUNTIFS('2020-CashLedger'!$H:$H,"*"&amp;E$2&amp;"*",'2020-CashLedger'!$E:$E,"*"&amp;$A20&amp;"-"&amp;$B20&amp;"*") + COUNTIFS('2021-CashLedger'!$H:$H,"*"&amp;E$2&amp;"*",'2021-CashLedger'!$E:$E,"*"&amp;$A20&amp;"-"&amp;$B20&amp;"*")</f>
        <v>0</v>
      </c>
      <c r="F20" s="98">
        <f>COUNTIFS('2020-CashLedger'!$H:$H,"*"&amp;F$2&amp;"*",'2020-CashLedger'!$E:$E,"*"&amp;$A20&amp;"-"&amp;$B20&amp;"*") + COUNTIFS('2021-CashLedger'!$H:$H,"*"&amp;F$2&amp;"*",'2021-CashLedger'!$E:$E,"*"&amp;$A20&amp;"-"&amp;$B20&amp;"*")</f>
        <v>0</v>
      </c>
      <c r="G20" s="98">
        <f>COUNTIFS('2020-CashLedger'!$H:$H,"*"&amp;G$2&amp;"*",'2020-CashLedger'!$E:$E,"*"&amp;$A20&amp;"-"&amp;$B20&amp;"*") + COUNTIFS('2021-CashLedger'!$H:$H,"*"&amp;G$2&amp;"*",'2021-CashLedger'!$E:$E,"*"&amp;$A20&amp;"-"&amp;$B20&amp;"*")</f>
        <v>0</v>
      </c>
      <c r="H20" s="98">
        <f>COUNTIFS('2020-CashLedger'!$H:$H,"*"&amp;H$2&amp;"*",'2020-CashLedger'!$E:$E,"*"&amp;$A20&amp;"-"&amp;$B20&amp;"*") + COUNTIFS('2021-CashLedger'!$H:$H,"*"&amp;H$2&amp;"*",'2021-CashLedger'!$E:$E,"*"&amp;$A20&amp;"-"&amp;$B20&amp;"*")</f>
        <v>0</v>
      </c>
      <c r="I20" s="98">
        <f>COUNTIFS('2020-CashLedger'!$H:$H,"*"&amp;I$2&amp;"*",'2020-CashLedger'!$E:$E,"*"&amp;$A20&amp;"-"&amp;$B20&amp;"*") + COUNTIFS('2021-CashLedger'!$H:$H,"*"&amp;I$2&amp;"*",'2021-CashLedger'!$E:$E,"*"&amp;$A20&amp;"-"&amp;$B20&amp;"*")</f>
        <v>0</v>
      </c>
      <c r="J20" s="98">
        <f>COUNTIFS('2020-CashLedger'!$H:$H,"*"&amp;J$2&amp;"*",'2020-CashLedger'!$E:$E,"*"&amp;$A20&amp;"-"&amp;$B20&amp;"*") + COUNTIFS('2021-CashLedger'!$H:$H,"*"&amp;J$2&amp;"*",'2021-CashLedger'!$E:$E,"*"&amp;$A20&amp;"-"&amp;$B20&amp;"*")</f>
        <v>0</v>
      </c>
      <c r="K20" s="98">
        <f>COUNTIFS('2020-CashLedger'!$H:$H,"*"&amp;K$2&amp;"*",'2020-CashLedger'!$E:$E,"*"&amp;$A20&amp;"-"&amp;$B20&amp;"*") + COUNTIFS('2021-CashLedger'!$H:$H,"*"&amp;K$2&amp;"*",'2021-CashLedger'!$E:$E,"*"&amp;$A20&amp;"-"&amp;$B20&amp;"*")</f>
        <v>0</v>
      </c>
      <c r="L20" s="98">
        <f>COUNTIFS('2020-CashLedger'!$H:$H,"*"&amp;L$2&amp;"*",'2020-CashLedger'!$E:$E,"*"&amp;$A20&amp;"-"&amp;$B20&amp;"*") + COUNTIFS('2021-CashLedger'!$H:$H,"*"&amp;L$2&amp;"*",'2021-CashLedger'!$E:$E,"*"&amp;$A20&amp;"-"&amp;$B20&amp;"*")</f>
        <v>0</v>
      </c>
      <c r="M20" s="98">
        <f>COUNTIFS('2020-CashLedger'!$H:$H,"*"&amp;M$2&amp;"*",'2020-CashLedger'!$E:$E,"*"&amp;$A20&amp;"-"&amp;$B20&amp;"*") + COUNTIFS('2021-CashLedger'!$H:$H,"*"&amp;M$2&amp;"*",'2021-CashLedger'!$E:$E,"*"&amp;$A20&amp;"-"&amp;$B20&amp;"*")</f>
        <v>0</v>
      </c>
      <c r="N20" s="98">
        <f>COUNTIFS('2020-CashLedger'!$H:$H,"*"&amp;N$2&amp;"*",'2020-CashLedger'!$E:$E,"*"&amp;$A20&amp;"-"&amp;$B20&amp;"*") + COUNTIFS('2021-CashLedger'!$H:$H,"*"&amp;N$2&amp;"*",'2021-CashLedger'!$E:$E,"*"&amp;$A20&amp;"-"&amp;$B20&amp;"*")</f>
        <v>0</v>
      </c>
      <c r="O20" s="98">
        <f>COUNTIFS('2020-CashLedger'!$H:$H,"*"&amp;O$2&amp;"*",'2020-CashLedger'!$E:$E,"*"&amp;$A20&amp;"-"&amp;$B20&amp;"*") + COUNTIFS('2021-CashLedger'!$H:$H,"*"&amp;O$2&amp;"*",'2021-CashLedger'!$E:$E,"*"&amp;$A20&amp;"-"&amp;$B20&amp;"*")</f>
        <v>0</v>
      </c>
      <c r="P20" s="98">
        <f>COUNTIFS('2020-CashLedger'!$H:$H,"*"&amp;P$2&amp;"*",'2020-CashLedger'!$E:$E,"*"&amp;$A20&amp;"-"&amp;$B20&amp;"*") + COUNTIFS('2021-CashLedger'!$H:$H,"*"&amp;P$2&amp;"*",'2021-CashLedger'!$E:$E,"*"&amp;$A20&amp;"-"&amp;$B20&amp;"*")</f>
        <v>0</v>
      </c>
      <c r="Q20" s="98">
        <f>COUNTIFS('2020-CashLedger'!$H:$H,"*"&amp;Q$2&amp;"*",'2020-CashLedger'!$E:$E,"*"&amp;$A20&amp;"-"&amp;$B20&amp;"*") + COUNTIFS('2021-CashLedger'!$H:$H,"*"&amp;Q$2&amp;"*",'2021-CashLedger'!$E:$E,"*"&amp;$A20&amp;"-"&amp;$B20&amp;"*")</f>
        <v>0</v>
      </c>
      <c r="R20" s="98">
        <f>COUNTIFS('2020-CashLedger'!$H:$H,"*"&amp;R$2&amp;"*",'2020-CashLedger'!$E:$E,"*"&amp;$A20&amp;"-"&amp;$B20&amp;"*") + COUNTIFS('2021-CashLedger'!$H:$H,"*"&amp;R$2&amp;"*",'2021-CashLedger'!$E:$E,"*"&amp;$A20&amp;"-"&amp;$B20&amp;"*")</f>
        <v>0</v>
      </c>
      <c r="S20" s="98">
        <f>COUNTIFS('2020-CashLedger'!$H:$H,"*"&amp;S$2&amp;"*",'2020-CashLedger'!$E:$E,"*"&amp;$A20&amp;"-"&amp;$B20&amp;"*") + COUNTIFS('2021-CashLedger'!$H:$H,"*"&amp;S$2&amp;"*",'2021-CashLedger'!$E:$E,"*"&amp;$A20&amp;"-"&amp;$B20&amp;"*")</f>
        <v>0</v>
      </c>
      <c r="T20" s="98">
        <f>COUNTIFS('2020-CashLedger'!$H:$H,"*"&amp;T$2&amp;"*",'2020-CashLedger'!$E:$E,"*"&amp;$A20&amp;"-"&amp;$B20&amp;"*") + COUNTIFS('2021-CashLedger'!$H:$H,"*"&amp;T$2&amp;"*",'2021-CashLedger'!$E:$E,"*"&amp;$A20&amp;"-"&amp;$B20&amp;"*")</f>
        <v>0</v>
      </c>
      <c r="U20" s="98">
        <f>COUNTIFS('2020-CashLedger'!$H:$H,"*"&amp;U$2&amp;"*",'2020-CashLedger'!$E:$E,"*"&amp;$A20&amp;"-"&amp;$B20&amp;"*") + COUNTIFS('2021-CashLedger'!$H:$H,"*"&amp;U$2&amp;"*",'2021-CashLedger'!$E:$E,"*"&amp;$A20&amp;"-"&amp;$B20&amp;"*")</f>
        <v>0</v>
      </c>
      <c r="V20" s="98">
        <f>COUNTIFS('2020-CashLedger'!$H:$H,"*"&amp;V$2&amp;"*",'2020-CashLedger'!$E:$E,"*"&amp;$A20&amp;"-"&amp;$B20&amp;"*") + COUNTIFS('2021-CashLedger'!$H:$H,"*"&amp;V$2&amp;"*",'2021-CashLedger'!$E:$E,"*"&amp;$A20&amp;"-"&amp;$B20&amp;"*")</f>
        <v>0</v>
      </c>
      <c r="W20" s="99">
        <f t="shared" si="0"/>
        <v>0</v>
      </c>
      <c r="X20" s="99">
        <f t="shared" si="1"/>
        <v>20</v>
      </c>
    </row>
    <row r="21" spans="1:24" x14ac:dyDescent="0.3">
      <c r="A21" s="96" t="s">
        <v>315</v>
      </c>
      <c r="B21" s="97">
        <v>2020</v>
      </c>
      <c r="C21" s="98">
        <f>COUNTIFS('2020-CashLedger'!$H:$H,"*"&amp;C$2&amp;"*",'2020-CashLedger'!$E:$E,"*"&amp;$A21&amp;"-"&amp;$B21&amp;"*") + COUNTIFS('2021-CashLedger'!$H:$H,"*"&amp;C$2&amp;"*",'2021-CashLedger'!$E:$E,"*"&amp;$A21&amp;"-"&amp;$B21&amp;"*")</f>
        <v>0</v>
      </c>
      <c r="D21" s="98">
        <f>COUNTIFS('2020-CashLedger'!$H:$H,"*"&amp;D$2&amp;"*",'2020-CashLedger'!$E:$E,"*"&amp;$A21&amp;"-"&amp;$B21&amp;"*") + COUNTIFS('2021-CashLedger'!$H:$H,"*"&amp;D$2&amp;"*",'2021-CashLedger'!$E:$E,"*"&amp;$A21&amp;"-"&amp;$B21&amp;"*")</f>
        <v>0</v>
      </c>
      <c r="E21" s="98">
        <f>COUNTIFS('2020-CashLedger'!$H:$H,"*"&amp;E$2&amp;"*",'2020-CashLedger'!$E:$E,"*"&amp;$A21&amp;"-"&amp;$B21&amp;"*") + COUNTIFS('2021-CashLedger'!$H:$H,"*"&amp;E$2&amp;"*",'2021-CashLedger'!$E:$E,"*"&amp;$A21&amp;"-"&amp;$B21&amp;"*")</f>
        <v>0</v>
      </c>
      <c r="F21" s="98">
        <f>COUNTIFS('2020-CashLedger'!$H:$H,"*"&amp;F$2&amp;"*",'2020-CashLedger'!$E:$E,"*"&amp;$A21&amp;"-"&amp;$B21&amp;"*") + COUNTIFS('2021-CashLedger'!$H:$H,"*"&amp;F$2&amp;"*",'2021-CashLedger'!$E:$E,"*"&amp;$A21&amp;"-"&amp;$B21&amp;"*")</f>
        <v>0</v>
      </c>
      <c r="G21" s="98">
        <f>COUNTIFS('2020-CashLedger'!$H:$H,"*"&amp;G$2&amp;"*",'2020-CashLedger'!$E:$E,"*"&amp;$A21&amp;"-"&amp;$B21&amp;"*") + COUNTIFS('2021-CashLedger'!$H:$H,"*"&amp;G$2&amp;"*",'2021-CashLedger'!$E:$E,"*"&amp;$A21&amp;"-"&amp;$B21&amp;"*")</f>
        <v>0</v>
      </c>
      <c r="H21" s="98">
        <f>COUNTIFS('2020-CashLedger'!$H:$H,"*"&amp;H$2&amp;"*",'2020-CashLedger'!$E:$E,"*"&amp;$A21&amp;"-"&amp;$B21&amp;"*") + COUNTIFS('2021-CashLedger'!$H:$H,"*"&amp;H$2&amp;"*",'2021-CashLedger'!$E:$E,"*"&amp;$A21&amp;"-"&amp;$B21&amp;"*")</f>
        <v>0</v>
      </c>
      <c r="I21" s="98">
        <f>COUNTIFS('2020-CashLedger'!$H:$H,"*"&amp;I$2&amp;"*",'2020-CashLedger'!$E:$E,"*"&amp;$A21&amp;"-"&amp;$B21&amp;"*") + COUNTIFS('2021-CashLedger'!$H:$H,"*"&amp;I$2&amp;"*",'2021-CashLedger'!$E:$E,"*"&amp;$A21&amp;"-"&amp;$B21&amp;"*")</f>
        <v>0</v>
      </c>
      <c r="J21" s="98">
        <f>COUNTIFS('2020-CashLedger'!$H:$H,"*"&amp;J$2&amp;"*",'2020-CashLedger'!$E:$E,"*"&amp;$A21&amp;"-"&amp;$B21&amp;"*") + COUNTIFS('2021-CashLedger'!$H:$H,"*"&amp;J$2&amp;"*",'2021-CashLedger'!$E:$E,"*"&amp;$A21&amp;"-"&amp;$B21&amp;"*")</f>
        <v>0</v>
      </c>
      <c r="K21" s="98">
        <f>COUNTIFS('2020-CashLedger'!$H:$H,"*"&amp;K$2&amp;"*",'2020-CashLedger'!$E:$E,"*"&amp;$A21&amp;"-"&amp;$B21&amp;"*") + COUNTIFS('2021-CashLedger'!$H:$H,"*"&amp;K$2&amp;"*",'2021-CashLedger'!$E:$E,"*"&amp;$A21&amp;"-"&amp;$B21&amp;"*")</f>
        <v>0</v>
      </c>
      <c r="L21" s="98">
        <f>COUNTIFS('2020-CashLedger'!$H:$H,"*"&amp;L$2&amp;"*",'2020-CashLedger'!$E:$E,"*"&amp;$A21&amp;"-"&amp;$B21&amp;"*") + COUNTIFS('2021-CashLedger'!$H:$H,"*"&amp;L$2&amp;"*",'2021-CashLedger'!$E:$E,"*"&amp;$A21&amp;"-"&amp;$B21&amp;"*")</f>
        <v>0</v>
      </c>
      <c r="M21" s="98">
        <f>COUNTIFS('2020-CashLedger'!$H:$H,"*"&amp;M$2&amp;"*",'2020-CashLedger'!$E:$E,"*"&amp;$A21&amp;"-"&amp;$B21&amp;"*") + COUNTIFS('2021-CashLedger'!$H:$H,"*"&amp;M$2&amp;"*",'2021-CashLedger'!$E:$E,"*"&amp;$A21&amp;"-"&amp;$B21&amp;"*")</f>
        <v>0</v>
      </c>
      <c r="N21" s="98">
        <f>COUNTIFS('2020-CashLedger'!$H:$H,"*"&amp;N$2&amp;"*",'2020-CashLedger'!$E:$E,"*"&amp;$A21&amp;"-"&amp;$B21&amp;"*") + COUNTIFS('2021-CashLedger'!$H:$H,"*"&amp;N$2&amp;"*",'2021-CashLedger'!$E:$E,"*"&amp;$A21&amp;"-"&amp;$B21&amp;"*")</f>
        <v>0</v>
      </c>
      <c r="O21" s="98">
        <f>COUNTIFS('2020-CashLedger'!$H:$H,"*"&amp;O$2&amp;"*",'2020-CashLedger'!$E:$E,"*"&amp;$A21&amp;"-"&amp;$B21&amp;"*") + COUNTIFS('2021-CashLedger'!$H:$H,"*"&amp;O$2&amp;"*",'2021-CashLedger'!$E:$E,"*"&amp;$A21&amp;"-"&amp;$B21&amp;"*")</f>
        <v>0</v>
      </c>
      <c r="P21" s="98">
        <f>COUNTIFS('2020-CashLedger'!$H:$H,"*"&amp;P$2&amp;"*",'2020-CashLedger'!$E:$E,"*"&amp;$A21&amp;"-"&amp;$B21&amp;"*") + COUNTIFS('2021-CashLedger'!$H:$H,"*"&amp;P$2&amp;"*",'2021-CashLedger'!$E:$E,"*"&amp;$A21&amp;"-"&amp;$B21&amp;"*")</f>
        <v>0</v>
      </c>
      <c r="Q21" s="98">
        <f>COUNTIFS('2020-CashLedger'!$H:$H,"*"&amp;Q$2&amp;"*",'2020-CashLedger'!$E:$E,"*"&amp;$A21&amp;"-"&amp;$B21&amp;"*") + COUNTIFS('2021-CashLedger'!$H:$H,"*"&amp;Q$2&amp;"*",'2021-CashLedger'!$E:$E,"*"&amp;$A21&amp;"-"&amp;$B21&amp;"*")</f>
        <v>0</v>
      </c>
      <c r="R21" s="98">
        <f>COUNTIFS('2020-CashLedger'!$H:$H,"*"&amp;R$2&amp;"*",'2020-CashLedger'!$E:$E,"*"&amp;$A21&amp;"-"&amp;$B21&amp;"*") + COUNTIFS('2021-CashLedger'!$H:$H,"*"&amp;R$2&amp;"*",'2021-CashLedger'!$E:$E,"*"&amp;$A21&amp;"-"&amp;$B21&amp;"*")</f>
        <v>0</v>
      </c>
      <c r="S21" s="98">
        <f>COUNTIFS('2020-CashLedger'!$H:$H,"*"&amp;S$2&amp;"*",'2020-CashLedger'!$E:$E,"*"&amp;$A21&amp;"-"&amp;$B21&amp;"*") + COUNTIFS('2021-CashLedger'!$H:$H,"*"&amp;S$2&amp;"*",'2021-CashLedger'!$E:$E,"*"&amp;$A21&amp;"-"&amp;$B21&amp;"*")</f>
        <v>0</v>
      </c>
      <c r="T21" s="98">
        <f>COUNTIFS('2020-CashLedger'!$H:$H,"*"&amp;T$2&amp;"*",'2020-CashLedger'!$E:$E,"*"&amp;$A21&amp;"-"&amp;$B21&amp;"*") + COUNTIFS('2021-CashLedger'!$H:$H,"*"&amp;T$2&amp;"*",'2021-CashLedger'!$E:$E,"*"&amp;$A21&amp;"-"&amp;$B21&amp;"*")</f>
        <v>0</v>
      </c>
      <c r="U21" s="98">
        <f>COUNTIFS('2020-CashLedger'!$H:$H,"*"&amp;U$2&amp;"*",'2020-CashLedger'!$E:$E,"*"&amp;$A21&amp;"-"&amp;$B21&amp;"*") + COUNTIFS('2021-CashLedger'!$H:$H,"*"&amp;U$2&amp;"*",'2021-CashLedger'!$E:$E,"*"&amp;$A21&amp;"-"&amp;$B21&amp;"*")</f>
        <v>0</v>
      </c>
      <c r="V21" s="98">
        <f>COUNTIFS('2020-CashLedger'!$H:$H,"*"&amp;V$2&amp;"*",'2020-CashLedger'!$E:$E,"*"&amp;$A21&amp;"-"&amp;$B21&amp;"*") + COUNTIFS('2021-CashLedger'!$H:$H,"*"&amp;V$2&amp;"*",'2021-CashLedger'!$E:$E,"*"&amp;$A21&amp;"-"&amp;$B21&amp;"*")</f>
        <v>0</v>
      </c>
      <c r="W21" s="99">
        <f t="shared" si="0"/>
        <v>0</v>
      </c>
      <c r="X21" s="99">
        <f t="shared" si="1"/>
        <v>20</v>
      </c>
    </row>
    <row r="22" spans="1:24" x14ac:dyDescent="0.3">
      <c r="A22" s="96" t="s">
        <v>316</v>
      </c>
      <c r="B22" s="97">
        <v>2020</v>
      </c>
      <c r="C22" s="98">
        <f>COUNTIFS('2020-CashLedger'!$H:$H,"*"&amp;C$2&amp;"*",'2020-CashLedger'!$E:$E,"*"&amp;$A22&amp;"-"&amp;$B22&amp;"*") + COUNTIFS('2021-CashLedger'!$H:$H,"*"&amp;C$2&amp;"*",'2021-CashLedger'!$E:$E,"*"&amp;$A22&amp;"-"&amp;$B22&amp;"*")</f>
        <v>0</v>
      </c>
      <c r="D22" s="98">
        <f>COUNTIFS('2020-CashLedger'!$H:$H,"*"&amp;D$2&amp;"*",'2020-CashLedger'!$E:$E,"*"&amp;$A22&amp;"-"&amp;$B22&amp;"*") + COUNTIFS('2021-CashLedger'!$H:$H,"*"&amp;D$2&amp;"*",'2021-CashLedger'!$E:$E,"*"&amp;$A22&amp;"-"&amp;$B22&amp;"*")</f>
        <v>0</v>
      </c>
      <c r="E22" s="98">
        <f>COUNTIFS('2020-CashLedger'!$H:$H,"*"&amp;E$2&amp;"*",'2020-CashLedger'!$E:$E,"*"&amp;$A22&amp;"-"&amp;$B22&amp;"*") + COUNTIFS('2021-CashLedger'!$H:$H,"*"&amp;E$2&amp;"*",'2021-CashLedger'!$E:$E,"*"&amp;$A22&amp;"-"&amp;$B22&amp;"*")</f>
        <v>0</v>
      </c>
      <c r="F22" s="98">
        <f>COUNTIFS('2020-CashLedger'!$H:$H,"*"&amp;F$2&amp;"*",'2020-CashLedger'!$E:$E,"*"&amp;$A22&amp;"-"&amp;$B22&amp;"*") + COUNTIFS('2021-CashLedger'!$H:$H,"*"&amp;F$2&amp;"*",'2021-CashLedger'!$E:$E,"*"&amp;$A22&amp;"-"&amp;$B22&amp;"*")</f>
        <v>0</v>
      </c>
      <c r="G22" s="98">
        <f>COUNTIFS('2020-CashLedger'!$H:$H,"*"&amp;G$2&amp;"*",'2020-CashLedger'!$E:$E,"*"&amp;$A22&amp;"-"&amp;$B22&amp;"*") + COUNTIFS('2021-CashLedger'!$H:$H,"*"&amp;G$2&amp;"*",'2021-CashLedger'!$E:$E,"*"&amp;$A22&amp;"-"&amp;$B22&amp;"*")</f>
        <v>0</v>
      </c>
      <c r="H22" s="98">
        <f>COUNTIFS('2020-CashLedger'!$H:$H,"*"&amp;H$2&amp;"*",'2020-CashLedger'!$E:$E,"*"&amp;$A22&amp;"-"&amp;$B22&amp;"*") + COUNTIFS('2021-CashLedger'!$H:$H,"*"&amp;H$2&amp;"*",'2021-CashLedger'!$E:$E,"*"&amp;$A22&amp;"-"&amp;$B22&amp;"*")</f>
        <v>0</v>
      </c>
      <c r="I22" s="98">
        <f>COUNTIFS('2020-CashLedger'!$H:$H,"*"&amp;I$2&amp;"*",'2020-CashLedger'!$E:$E,"*"&amp;$A22&amp;"-"&amp;$B22&amp;"*") + COUNTIFS('2021-CashLedger'!$H:$H,"*"&amp;I$2&amp;"*",'2021-CashLedger'!$E:$E,"*"&amp;$A22&amp;"-"&amp;$B22&amp;"*")</f>
        <v>0</v>
      </c>
      <c r="J22" s="98">
        <f>COUNTIFS('2020-CashLedger'!$H:$H,"*"&amp;J$2&amp;"*",'2020-CashLedger'!$E:$E,"*"&amp;$A22&amp;"-"&amp;$B22&amp;"*") + COUNTIFS('2021-CashLedger'!$H:$H,"*"&amp;J$2&amp;"*",'2021-CashLedger'!$E:$E,"*"&amp;$A22&amp;"-"&amp;$B22&amp;"*")</f>
        <v>0</v>
      </c>
      <c r="K22" s="98">
        <f>COUNTIFS('2020-CashLedger'!$H:$H,"*"&amp;K$2&amp;"*",'2020-CashLedger'!$E:$E,"*"&amp;$A22&amp;"-"&amp;$B22&amp;"*") + COUNTIFS('2021-CashLedger'!$H:$H,"*"&amp;K$2&amp;"*",'2021-CashLedger'!$E:$E,"*"&amp;$A22&amp;"-"&amp;$B22&amp;"*")</f>
        <v>0</v>
      </c>
      <c r="L22" s="98">
        <f>COUNTIFS('2020-CashLedger'!$H:$H,"*"&amp;L$2&amp;"*",'2020-CashLedger'!$E:$E,"*"&amp;$A22&amp;"-"&amp;$B22&amp;"*") + COUNTIFS('2021-CashLedger'!$H:$H,"*"&amp;L$2&amp;"*",'2021-CashLedger'!$E:$E,"*"&amp;$A22&amp;"-"&amp;$B22&amp;"*")</f>
        <v>0</v>
      </c>
      <c r="M22" s="98">
        <f>COUNTIFS('2020-CashLedger'!$H:$H,"*"&amp;M$2&amp;"*",'2020-CashLedger'!$E:$E,"*"&amp;$A22&amp;"-"&amp;$B22&amp;"*") + COUNTIFS('2021-CashLedger'!$H:$H,"*"&amp;M$2&amp;"*",'2021-CashLedger'!$E:$E,"*"&amp;$A22&amp;"-"&amp;$B22&amp;"*")</f>
        <v>0</v>
      </c>
      <c r="N22" s="98">
        <f>COUNTIFS('2020-CashLedger'!$H:$H,"*"&amp;N$2&amp;"*",'2020-CashLedger'!$E:$E,"*"&amp;$A22&amp;"-"&amp;$B22&amp;"*") + COUNTIFS('2021-CashLedger'!$H:$H,"*"&amp;N$2&amp;"*",'2021-CashLedger'!$E:$E,"*"&amp;$A22&amp;"-"&amp;$B22&amp;"*")</f>
        <v>0</v>
      </c>
      <c r="O22" s="98">
        <f>COUNTIFS('2020-CashLedger'!$H:$H,"*"&amp;O$2&amp;"*",'2020-CashLedger'!$E:$E,"*"&amp;$A22&amp;"-"&amp;$B22&amp;"*") + COUNTIFS('2021-CashLedger'!$H:$H,"*"&amp;O$2&amp;"*",'2021-CashLedger'!$E:$E,"*"&amp;$A22&amp;"-"&amp;$B22&amp;"*")</f>
        <v>0</v>
      </c>
      <c r="P22" s="98">
        <f>COUNTIFS('2020-CashLedger'!$H:$H,"*"&amp;P$2&amp;"*",'2020-CashLedger'!$E:$E,"*"&amp;$A22&amp;"-"&amp;$B22&amp;"*") + COUNTIFS('2021-CashLedger'!$H:$H,"*"&amp;P$2&amp;"*",'2021-CashLedger'!$E:$E,"*"&amp;$A22&amp;"-"&amp;$B22&amp;"*")</f>
        <v>0</v>
      </c>
      <c r="Q22" s="98">
        <f>COUNTIFS('2020-CashLedger'!$H:$H,"*"&amp;Q$2&amp;"*",'2020-CashLedger'!$E:$E,"*"&amp;$A22&amp;"-"&amp;$B22&amp;"*") + COUNTIFS('2021-CashLedger'!$H:$H,"*"&amp;Q$2&amp;"*",'2021-CashLedger'!$E:$E,"*"&amp;$A22&amp;"-"&amp;$B22&amp;"*")</f>
        <v>0</v>
      </c>
      <c r="R22" s="98">
        <f>COUNTIFS('2020-CashLedger'!$H:$H,"*"&amp;R$2&amp;"*",'2020-CashLedger'!$E:$E,"*"&amp;$A22&amp;"-"&amp;$B22&amp;"*") + COUNTIFS('2021-CashLedger'!$H:$H,"*"&amp;R$2&amp;"*",'2021-CashLedger'!$E:$E,"*"&amp;$A22&amp;"-"&amp;$B22&amp;"*")</f>
        <v>0</v>
      </c>
      <c r="S22" s="98">
        <f>COUNTIFS('2020-CashLedger'!$H:$H,"*"&amp;S$2&amp;"*",'2020-CashLedger'!$E:$E,"*"&amp;$A22&amp;"-"&amp;$B22&amp;"*") + COUNTIFS('2021-CashLedger'!$H:$H,"*"&amp;S$2&amp;"*",'2021-CashLedger'!$E:$E,"*"&amp;$A22&amp;"-"&amp;$B22&amp;"*")</f>
        <v>0</v>
      </c>
      <c r="T22" s="98">
        <f>COUNTIFS('2020-CashLedger'!$H:$H,"*"&amp;T$2&amp;"*",'2020-CashLedger'!$E:$E,"*"&amp;$A22&amp;"-"&amp;$B22&amp;"*") + COUNTIFS('2021-CashLedger'!$H:$H,"*"&amp;T$2&amp;"*",'2021-CashLedger'!$E:$E,"*"&amp;$A22&amp;"-"&amp;$B22&amp;"*")</f>
        <v>0</v>
      </c>
      <c r="U22" s="98">
        <f>COUNTIFS('2020-CashLedger'!$H:$H,"*"&amp;U$2&amp;"*",'2020-CashLedger'!$E:$E,"*"&amp;$A22&amp;"-"&amp;$B22&amp;"*") + COUNTIFS('2021-CashLedger'!$H:$H,"*"&amp;U$2&amp;"*",'2021-CashLedger'!$E:$E,"*"&amp;$A22&amp;"-"&amp;$B22&amp;"*")</f>
        <v>0</v>
      </c>
      <c r="V22" s="98">
        <f>COUNTIFS('2020-CashLedger'!$H:$H,"*"&amp;V$2&amp;"*",'2020-CashLedger'!$E:$E,"*"&amp;$A22&amp;"-"&amp;$B22&amp;"*") + COUNTIFS('2021-CashLedger'!$H:$H,"*"&amp;V$2&amp;"*",'2021-CashLedger'!$E:$E,"*"&amp;$A22&amp;"-"&amp;$B22&amp;"*")</f>
        <v>0</v>
      </c>
      <c r="W22" s="99">
        <f t="shared" si="0"/>
        <v>0</v>
      </c>
      <c r="X22" s="99">
        <f t="shared" si="1"/>
        <v>20</v>
      </c>
    </row>
    <row r="23" spans="1:24" x14ac:dyDescent="0.3">
      <c r="A23" s="96" t="s">
        <v>317</v>
      </c>
      <c r="B23" s="97">
        <v>2020</v>
      </c>
      <c r="C23" s="98">
        <f>COUNTIFS('2020-CashLedger'!$H:$H,"*"&amp;C$2&amp;"*",'2020-CashLedger'!$E:$E,"*"&amp;$A23&amp;"-"&amp;$B23&amp;"*") + COUNTIFS('2021-CashLedger'!$H:$H,"*"&amp;C$2&amp;"*",'2021-CashLedger'!$E:$E,"*"&amp;$A23&amp;"-"&amp;$B23&amp;"*")</f>
        <v>0</v>
      </c>
      <c r="D23" s="98">
        <f>COUNTIFS('2020-CashLedger'!$H:$H,"*"&amp;D$2&amp;"*",'2020-CashLedger'!$E:$E,"*"&amp;$A23&amp;"-"&amp;$B23&amp;"*") + COUNTIFS('2021-CashLedger'!$H:$H,"*"&amp;D$2&amp;"*",'2021-CashLedger'!$E:$E,"*"&amp;$A23&amp;"-"&amp;$B23&amp;"*")</f>
        <v>0</v>
      </c>
      <c r="E23" s="98">
        <f>COUNTIFS('2020-CashLedger'!$H:$H,"*"&amp;E$2&amp;"*",'2020-CashLedger'!$E:$E,"*"&amp;$A23&amp;"-"&amp;$B23&amp;"*") + COUNTIFS('2021-CashLedger'!$H:$H,"*"&amp;E$2&amp;"*",'2021-CashLedger'!$E:$E,"*"&amp;$A23&amp;"-"&amp;$B23&amp;"*")</f>
        <v>0</v>
      </c>
      <c r="F23" s="98">
        <f>COUNTIFS('2020-CashLedger'!$H:$H,"*"&amp;F$2&amp;"*",'2020-CashLedger'!$E:$E,"*"&amp;$A23&amp;"-"&amp;$B23&amp;"*") + COUNTIFS('2021-CashLedger'!$H:$H,"*"&amp;F$2&amp;"*",'2021-CashLedger'!$E:$E,"*"&amp;$A23&amp;"-"&amp;$B23&amp;"*")</f>
        <v>0</v>
      </c>
      <c r="G23" s="98">
        <f>COUNTIFS('2020-CashLedger'!$H:$H,"*"&amp;G$2&amp;"*",'2020-CashLedger'!$E:$E,"*"&amp;$A23&amp;"-"&amp;$B23&amp;"*") + COUNTIFS('2021-CashLedger'!$H:$H,"*"&amp;G$2&amp;"*",'2021-CashLedger'!$E:$E,"*"&amp;$A23&amp;"-"&amp;$B23&amp;"*")</f>
        <v>0</v>
      </c>
      <c r="H23" s="98">
        <f>COUNTIFS('2020-CashLedger'!$H:$H,"*"&amp;H$2&amp;"*",'2020-CashLedger'!$E:$E,"*"&amp;$A23&amp;"-"&amp;$B23&amp;"*") + COUNTIFS('2021-CashLedger'!$H:$H,"*"&amp;H$2&amp;"*",'2021-CashLedger'!$E:$E,"*"&amp;$A23&amp;"-"&amp;$B23&amp;"*")</f>
        <v>0</v>
      </c>
      <c r="I23" s="98">
        <f>COUNTIFS('2020-CashLedger'!$H:$H,"*"&amp;I$2&amp;"*",'2020-CashLedger'!$E:$E,"*"&amp;$A23&amp;"-"&amp;$B23&amp;"*") + COUNTIFS('2021-CashLedger'!$H:$H,"*"&amp;I$2&amp;"*",'2021-CashLedger'!$E:$E,"*"&amp;$A23&amp;"-"&amp;$B23&amp;"*")</f>
        <v>0</v>
      </c>
      <c r="J23" s="98">
        <f>COUNTIFS('2020-CashLedger'!$H:$H,"*"&amp;J$2&amp;"*",'2020-CashLedger'!$E:$E,"*"&amp;$A23&amp;"-"&amp;$B23&amp;"*") + COUNTIFS('2021-CashLedger'!$H:$H,"*"&amp;J$2&amp;"*",'2021-CashLedger'!$E:$E,"*"&amp;$A23&amp;"-"&amp;$B23&amp;"*")</f>
        <v>0</v>
      </c>
      <c r="K23" s="98">
        <f>COUNTIFS('2020-CashLedger'!$H:$H,"*"&amp;K$2&amp;"*",'2020-CashLedger'!$E:$E,"*"&amp;$A23&amp;"-"&amp;$B23&amp;"*") + COUNTIFS('2021-CashLedger'!$H:$H,"*"&amp;K$2&amp;"*",'2021-CashLedger'!$E:$E,"*"&amp;$A23&amp;"-"&amp;$B23&amp;"*")</f>
        <v>0</v>
      </c>
      <c r="L23" s="98">
        <f>COUNTIFS('2020-CashLedger'!$H:$H,"*"&amp;L$2&amp;"*",'2020-CashLedger'!$E:$E,"*"&amp;$A23&amp;"-"&amp;$B23&amp;"*") + COUNTIFS('2021-CashLedger'!$H:$H,"*"&amp;L$2&amp;"*",'2021-CashLedger'!$E:$E,"*"&amp;$A23&amp;"-"&amp;$B23&amp;"*")</f>
        <v>0</v>
      </c>
      <c r="M23" s="98">
        <f>COUNTIFS('2020-CashLedger'!$H:$H,"*"&amp;M$2&amp;"*",'2020-CashLedger'!$E:$E,"*"&amp;$A23&amp;"-"&amp;$B23&amp;"*") + COUNTIFS('2021-CashLedger'!$H:$H,"*"&amp;M$2&amp;"*",'2021-CashLedger'!$E:$E,"*"&amp;$A23&amp;"-"&amp;$B23&amp;"*")</f>
        <v>0</v>
      </c>
      <c r="N23" s="98">
        <f>COUNTIFS('2020-CashLedger'!$H:$H,"*"&amp;N$2&amp;"*",'2020-CashLedger'!$E:$E,"*"&amp;$A23&amp;"-"&amp;$B23&amp;"*") + COUNTIFS('2021-CashLedger'!$H:$H,"*"&amp;N$2&amp;"*",'2021-CashLedger'!$E:$E,"*"&amp;$A23&amp;"-"&amp;$B23&amp;"*")</f>
        <v>0</v>
      </c>
      <c r="O23" s="98">
        <f>COUNTIFS('2020-CashLedger'!$H:$H,"*"&amp;O$2&amp;"*",'2020-CashLedger'!$E:$E,"*"&amp;$A23&amp;"-"&amp;$B23&amp;"*") + COUNTIFS('2021-CashLedger'!$H:$H,"*"&amp;O$2&amp;"*",'2021-CashLedger'!$E:$E,"*"&amp;$A23&amp;"-"&amp;$B23&amp;"*")</f>
        <v>0</v>
      </c>
      <c r="P23" s="98">
        <f>COUNTIFS('2020-CashLedger'!$H:$H,"*"&amp;P$2&amp;"*",'2020-CashLedger'!$E:$E,"*"&amp;$A23&amp;"-"&amp;$B23&amp;"*") + COUNTIFS('2021-CashLedger'!$H:$H,"*"&amp;P$2&amp;"*",'2021-CashLedger'!$E:$E,"*"&amp;$A23&amp;"-"&amp;$B23&amp;"*")</f>
        <v>0</v>
      </c>
      <c r="Q23" s="98">
        <f>COUNTIFS('2020-CashLedger'!$H:$H,"*"&amp;Q$2&amp;"*",'2020-CashLedger'!$E:$E,"*"&amp;$A23&amp;"-"&amp;$B23&amp;"*") + COUNTIFS('2021-CashLedger'!$H:$H,"*"&amp;Q$2&amp;"*",'2021-CashLedger'!$E:$E,"*"&amp;$A23&amp;"-"&amp;$B23&amp;"*")</f>
        <v>0</v>
      </c>
      <c r="R23" s="98">
        <f>COUNTIFS('2020-CashLedger'!$H:$H,"*"&amp;R$2&amp;"*",'2020-CashLedger'!$E:$E,"*"&amp;$A23&amp;"-"&amp;$B23&amp;"*") + COUNTIFS('2021-CashLedger'!$H:$H,"*"&amp;R$2&amp;"*",'2021-CashLedger'!$E:$E,"*"&amp;$A23&amp;"-"&amp;$B23&amp;"*")</f>
        <v>0</v>
      </c>
      <c r="S23" s="98">
        <f>COUNTIFS('2020-CashLedger'!$H:$H,"*"&amp;S$2&amp;"*",'2020-CashLedger'!$E:$E,"*"&amp;$A23&amp;"-"&amp;$B23&amp;"*") + COUNTIFS('2021-CashLedger'!$H:$H,"*"&amp;S$2&amp;"*",'2021-CashLedger'!$E:$E,"*"&amp;$A23&amp;"-"&amp;$B23&amp;"*")</f>
        <v>0</v>
      </c>
      <c r="T23" s="98">
        <f>COUNTIFS('2020-CashLedger'!$H:$H,"*"&amp;T$2&amp;"*",'2020-CashLedger'!$E:$E,"*"&amp;$A23&amp;"-"&amp;$B23&amp;"*") + COUNTIFS('2021-CashLedger'!$H:$H,"*"&amp;T$2&amp;"*",'2021-CashLedger'!$E:$E,"*"&amp;$A23&amp;"-"&amp;$B23&amp;"*")</f>
        <v>0</v>
      </c>
      <c r="U23" s="98">
        <f>COUNTIFS('2020-CashLedger'!$H:$H,"*"&amp;U$2&amp;"*",'2020-CashLedger'!$E:$E,"*"&amp;$A23&amp;"-"&amp;$B23&amp;"*") + COUNTIFS('2021-CashLedger'!$H:$H,"*"&amp;U$2&amp;"*",'2021-CashLedger'!$E:$E,"*"&amp;$A23&amp;"-"&amp;$B23&amp;"*")</f>
        <v>0</v>
      </c>
      <c r="V23" s="98">
        <f>COUNTIFS('2020-CashLedger'!$H:$H,"*"&amp;V$2&amp;"*",'2020-CashLedger'!$E:$E,"*"&amp;$A23&amp;"-"&amp;$B23&amp;"*") + COUNTIFS('2021-CashLedger'!$H:$H,"*"&amp;V$2&amp;"*",'2021-CashLedger'!$E:$E,"*"&amp;$A23&amp;"-"&amp;$B23&amp;"*")</f>
        <v>0</v>
      </c>
      <c r="W23" s="99">
        <f t="shared" si="0"/>
        <v>0</v>
      </c>
      <c r="X23" s="99">
        <f t="shared" si="1"/>
        <v>20</v>
      </c>
    </row>
    <row r="24" spans="1:24" x14ac:dyDescent="0.3">
      <c r="A24" s="96" t="s">
        <v>318</v>
      </c>
      <c r="B24" s="97">
        <v>2020</v>
      </c>
      <c r="C24" s="98">
        <f>COUNTIFS('2020-CashLedger'!$H:$H,"*"&amp;C$2&amp;"*",'2020-CashLedger'!$E:$E,"*"&amp;$A24&amp;"-"&amp;$B24&amp;"*") + COUNTIFS('2021-CashLedger'!$H:$H,"*"&amp;C$2&amp;"*",'2021-CashLedger'!$E:$E,"*"&amp;$A24&amp;"-"&amp;$B24&amp;"*")</f>
        <v>0</v>
      </c>
      <c r="D24" s="98">
        <f>COUNTIFS('2020-CashLedger'!$H:$H,"*"&amp;D$2&amp;"*",'2020-CashLedger'!$E:$E,"*"&amp;$A24&amp;"-"&amp;$B24&amp;"*") + COUNTIFS('2021-CashLedger'!$H:$H,"*"&amp;D$2&amp;"*",'2021-CashLedger'!$E:$E,"*"&amp;$A24&amp;"-"&amp;$B24&amp;"*")</f>
        <v>0</v>
      </c>
      <c r="E24" s="98">
        <f>COUNTIFS('2020-CashLedger'!$H:$H,"*"&amp;E$2&amp;"*",'2020-CashLedger'!$E:$E,"*"&amp;$A24&amp;"-"&amp;$B24&amp;"*") + COUNTIFS('2021-CashLedger'!$H:$H,"*"&amp;E$2&amp;"*",'2021-CashLedger'!$E:$E,"*"&amp;$A24&amp;"-"&amp;$B24&amp;"*")</f>
        <v>0</v>
      </c>
      <c r="F24" s="98">
        <f>COUNTIFS('2020-CashLedger'!$H:$H,"*"&amp;F$2&amp;"*",'2020-CashLedger'!$E:$E,"*"&amp;$A24&amp;"-"&amp;$B24&amp;"*") + COUNTIFS('2021-CashLedger'!$H:$H,"*"&amp;F$2&amp;"*",'2021-CashLedger'!$E:$E,"*"&amp;$A24&amp;"-"&amp;$B24&amp;"*")</f>
        <v>0</v>
      </c>
      <c r="G24" s="98">
        <f>COUNTIFS('2020-CashLedger'!$H:$H,"*"&amp;G$2&amp;"*",'2020-CashLedger'!$E:$E,"*"&amp;$A24&amp;"-"&amp;$B24&amp;"*") + COUNTIFS('2021-CashLedger'!$H:$H,"*"&amp;G$2&amp;"*",'2021-CashLedger'!$E:$E,"*"&amp;$A24&amp;"-"&amp;$B24&amp;"*")</f>
        <v>0</v>
      </c>
      <c r="H24" s="98">
        <f>COUNTIFS('2020-CashLedger'!$H:$H,"*"&amp;H$2&amp;"*",'2020-CashLedger'!$E:$E,"*"&amp;$A24&amp;"-"&amp;$B24&amp;"*") + COUNTIFS('2021-CashLedger'!$H:$H,"*"&amp;H$2&amp;"*",'2021-CashLedger'!$E:$E,"*"&amp;$A24&amp;"-"&amp;$B24&amp;"*")</f>
        <v>0</v>
      </c>
      <c r="I24" s="98">
        <f>COUNTIFS('2020-CashLedger'!$H:$H,"*"&amp;I$2&amp;"*",'2020-CashLedger'!$E:$E,"*"&amp;$A24&amp;"-"&amp;$B24&amp;"*") + COUNTIFS('2021-CashLedger'!$H:$H,"*"&amp;I$2&amp;"*",'2021-CashLedger'!$E:$E,"*"&amp;$A24&amp;"-"&amp;$B24&amp;"*")</f>
        <v>0</v>
      </c>
      <c r="J24" s="98">
        <f>COUNTIFS('2020-CashLedger'!$H:$H,"*"&amp;J$2&amp;"*",'2020-CashLedger'!$E:$E,"*"&amp;$A24&amp;"-"&amp;$B24&amp;"*") + COUNTIFS('2021-CashLedger'!$H:$H,"*"&amp;J$2&amp;"*",'2021-CashLedger'!$E:$E,"*"&amp;$A24&amp;"-"&amp;$B24&amp;"*")</f>
        <v>0</v>
      </c>
      <c r="K24" s="98">
        <f>COUNTIFS('2020-CashLedger'!$H:$H,"*"&amp;K$2&amp;"*",'2020-CashLedger'!$E:$E,"*"&amp;$A24&amp;"-"&amp;$B24&amp;"*") + COUNTIFS('2021-CashLedger'!$H:$H,"*"&amp;K$2&amp;"*",'2021-CashLedger'!$E:$E,"*"&amp;$A24&amp;"-"&amp;$B24&amp;"*")</f>
        <v>0</v>
      </c>
      <c r="L24" s="98">
        <f>COUNTIFS('2020-CashLedger'!$H:$H,"*"&amp;L$2&amp;"*",'2020-CashLedger'!$E:$E,"*"&amp;$A24&amp;"-"&amp;$B24&amp;"*") + COUNTIFS('2021-CashLedger'!$H:$H,"*"&amp;L$2&amp;"*",'2021-CashLedger'!$E:$E,"*"&amp;$A24&amp;"-"&amp;$B24&amp;"*")</f>
        <v>0</v>
      </c>
      <c r="M24" s="98">
        <f>COUNTIFS('2020-CashLedger'!$H:$H,"*"&amp;M$2&amp;"*",'2020-CashLedger'!$E:$E,"*"&amp;$A24&amp;"-"&amp;$B24&amp;"*") + COUNTIFS('2021-CashLedger'!$H:$H,"*"&amp;M$2&amp;"*",'2021-CashLedger'!$E:$E,"*"&amp;$A24&amp;"-"&amp;$B24&amp;"*")</f>
        <v>0</v>
      </c>
      <c r="N24" s="98">
        <f>COUNTIFS('2020-CashLedger'!$H:$H,"*"&amp;N$2&amp;"*",'2020-CashLedger'!$E:$E,"*"&amp;$A24&amp;"-"&amp;$B24&amp;"*") + COUNTIFS('2021-CashLedger'!$H:$H,"*"&amp;N$2&amp;"*",'2021-CashLedger'!$E:$E,"*"&amp;$A24&amp;"-"&amp;$B24&amp;"*")</f>
        <v>0</v>
      </c>
      <c r="O24" s="98">
        <f>COUNTIFS('2020-CashLedger'!$H:$H,"*"&amp;O$2&amp;"*",'2020-CashLedger'!$E:$E,"*"&amp;$A24&amp;"-"&amp;$B24&amp;"*") + COUNTIFS('2021-CashLedger'!$H:$H,"*"&amp;O$2&amp;"*",'2021-CashLedger'!$E:$E,"*"&amp;$A24&amp;"-"&amp;$B24&amp;"*")</f>
        <v>0</v>
      </c>
      <c r="P24" s="98">
        <f>COUNTIFS('2020-CashLedger'!$H:$H,"*"&amp;P$2&amp;"*",'2020-CashLedger'!$E:$E,"*"&amp;$A24&amp;"-"&amp;$B24&amp;"*") + COUNTIFS('2021-CashLedger'!$H:$H,"*"&amp;P$2&amp;"*",'2021-CashLedger'!$E:$E,"*"&amp;$A24&amp;"-"&amp;$B24&amp;"*")</f>
        <v>0</v>
      </c>
      <c r="Q24" s="98">
        <f>COUNTIFS('2020-CashLedger'!$H:$H,"*"&amp;Q$2&amp;"*",'2020-CashLedger'!$E:$E,"*"&amp;$A24&amp;"-"&amp;$B24&amp;"*") + COUNTIFS('2021-CashLedger'!$H:$H,"*"&amp;Q$2&amp;"*",'2021-CashLedger'!$E:$E,"*"&amp;$A24&amp;"-"&amp;$B24&amp;"*")</f>
        <v>0</v>
      </c>
      <c r="R24" s="98">
        <f>COUNTIFS('2020-CashLedger'!$H:$H,"*"&amp;R$2&amp;"*",'2020-CashLedger'!$E:$E,"*"&amp;$A24&amp;"-"&amp;$B24&amp;"*") + COUNTIFS('2021-CashLedger'!$H:$H,"*"&amp;R$2&amp;"*",'2021-CashLedger'!$E:$E,"*"&amp;$A24&amp;"-"&amp;$B24&amp;"*")</f>
        <v>0</v>
      </c>
      <c r="S24" s="98">
        <f>COUNTIFS('2020-CashLedger'!$H:$H,"*"&amp;S$2&amp;"*",'2020-CashLedger'!$E:$E,"*"&amp;$A24&amp;"-"&amp;$B24&amp;"*") + COUNTIFS('2021-CashLedger'!$H:$H,"*"&amp;S$2&amp;"*",'2021-CashLedger'!$E:$E,"*"&amp;$A24&amp;"-"&amp;$B24&amp;"*")</f>
        <v>0</v>
      </c>
      <c r="T24" s="98">
        <f>COUNTIFS('2020-CashLedger'!$H:$H,"*"&amp;T$2&amp;"*",'2020-CashLedger'!$E:$E,"*"&amp;$A24&amp;"-"&amp;$B24&amp;"*") + COUNTIFS('2021-CashLedger'!$H:$H,"*"&amp;T$2&amp;"*",'2021-CashLedger'!$E:$E,"*"&amp;$A24&amp;"-"&amp;$B24&amp;"*")</f>
        <v>0</v>
      </c>
      <c r="U24" s="98">
        <f>COUNTIFS('2020-CashLedger'!$H:$H,"*"&amp;U$2&amp;"*",'2020-CashLedger'!$E:$E,"*"&amp;$A24&amp;"-"&amp;$B24&amp;"*") + COUNTIFS('2021-CashLedger'!$H:$H,"*"&amp;U$2&amp;"*",'2021-CashLedger'!$E:$E,"*"&amp;$A24&amp;"-"&amp;$B24&amp;"*")</f>
        <v>0</v>
      </c>
      <c r="V24" s="98">
        <f>COUNTIFS('2020-CashLedger'!$H:$H,"*"&amp;V$2&amp;"*",'2020-CashLedger'!$E:$E,"*"&amp;$A24&amp;"-"&amp;$B24&amp;"*") + COUNTIFS('2021-CashLedger'!$H:$H,"*"&amp;V$2&amp;"*",'2021-CashLedger'!$E:$E,"*"&amp;$A24&amp;"-"&amp;$B24&amp;"*")</f>
        <v>0</v>
      </c>
      <c r="W24" s="99">
        <f t="shared" si="0"/>
        <v>0</v>
      </c>
      <c r="X24" s="99">
        <f t="shared" si="1"/>
        <v>20</v>
      </c>
    </row>
    <row r="25" spans="1:24" x14ac:dyDescent="0.3">
      <c r="A25" s="96" t="s">
        <v>319</v>
      </c>
      <c r="B25" s="97">
        <v>2020</v>
      </c>
      <c r="C25" s="98">
        <f>COUNTIFS('2020-CashLedger'!$H:$H,"*"&amp;C$2&amp;"*",'2020-CashLedger'!$E:$E,"*"&amp;$A25&amp;"-"&amp;$B25&amp;"*") + COUNTIFS('2021-CashLedger'!$H:$H,"*"&amp;C$2&amp;"*",'2021-CashLedger'!$E:$E,"*"&amp;$A25&amp;"-"&amp;$B25&amp;"*")</f>
        <v>0</v>
      </c>
      <c r="D25" s="98">
        <f>COUNTIFS('2020-CashLedger'!$H:$H,"*"&amp;D$2&amp;"*",'2020-CashLedger'!$E:$E,"*"&amp;$A25&amp;"-"&amp;$B25&amp;"*") + COUNTIFS('2021-CashLedger'!$H:$H,"*"&amp;D$2&amp;"*",'2021-CashLedger'!$E:$E,"*"&amp;$A25&amp;"-"&amp;$B25&amp;"*")</f>
        <v>0</v>
      </c>
      <c r="E25" s="98">
        <f>COUNTIFS('2020-CashLedger'!$H:$H,"*"&amp;E$2&amp;"*",'2020-CashLedger'!$E:$E,"*"&amp;$A25&amp;"-"&amp;$B25&amp;"*") + COUNTIFS('2021-CashLedger'!$H:$H,"*"&amp;E$2&amp;"*",'2021-CashLedger'!$E:$E,"*"&amp;$A25&amp;"-"&amp;$B25&amp;"*")</f>
        <v>0</v>
      </c>
      <c r="F25" s="98">
        <f>COUNTIFS('2020-CashLedger'!$H:$H,"*"&amp;F$2&amp;"*",'2020-CashLedger'!$E:$E,"*"&amp;$A25&amp;"-"&amp;$B25&amp;"*") + COUNTIFS('2021-CashLedger'!$H:$H,"*"&amp;F$2&amp;"*",'2021-CashLedger'!$E:$E,"*"&amp;$A25&amp;"-"&amp;$B25&amp;"*")</f>
        <v>0</v>
      </c>
      <c r="G25" s="98">
        <f>COUNTIFS('2020-CashLedger'!$H:$H,"*"&amp;G$2&amp;"*",'2020-CashLedger'!$E:$E,"*"&amp;$A25&amp;"-"&amp;$B25&amp;"*") + COUNTIFS('2021-CashLedger'!$H:$H,"*"&amp;G$2&amp;"*",'2021-CashLedger'!$E:$E,"*"&amp;$A25&amp;"-"&amp;$B25&amp;"*")</f>
        <v>0</v>
      </c>
      <c r="H25" s="98">
        <f>COUNTIFS('2020-CashLedger'!$H:$H,"*"&amp;H$2&amp;"*",'2020-CashLedger'!$E:$E,"*"&amp;$A25&amp;"-"&amp;$B25&amp;"*") + COUNTIFS('2021-CashLedger'!$H:$H,"*"&amp;H$2&amp;"*",'2021-CashLedger'!$E:$E,"*"&amp;$A25&amp;"-"&amp;$B25&amp;"*")</f>
        <v>0</v>
      </c>
      <c r="I25" s="98">
        <f>COUNTIFS('2020-CashLedger'!$H:$H,"*"&amp;I$2&amp;"*",'2020-CashLedger'!$E:$E,"*"&amp;$A25&amp;"-"&amp;$B25&amp;"*") + COUNTIFS('2021-CashLedger'!$H:$H,"*"&amp;I$2&amp;"*",'2021-CashLedger'!$E:$E,"*"&amp;$A25&amp;"-"&amp;$B25&amp;"*")</f>
        <v>0</v>
      </c>
      <c r="J25" s="98">
        <f>COUNTIFS('2020-CashLedger'!$H:$H,"*"&amp;J$2&amp;"*",'2020-CashLedger'!$E:$E,"*"&amp;$A25&amp;"-"&amp;$B25&amp;"*") + COUNTIFS('2021-CashLedger'!$H:$H,"*"&amp;J$2&amp;"*",'2021-CashLedger'!$E:$E,"*"&amp;$A25&amp;"-"&amp;$B25&amp;"*")</f>
        <v>0</v>
      </c>
      <c r="K25" s="98">
        <f>COUNTIFS('2020-CashLedger'!$H:$H,"*"&amp;K$2&amp;"*",'2020-CashLedger'!$E:$E,"*"&amp;$A25&amp;"-"&amp;$B25&amp;"*") + COUNTIFS('2021-CashLedger'!$H:$H,"*"&amp;K$2&amp;"*",'2021-CashLedger'!$E:$E,"*"&amp;$A25&amp;"-"&amp;$B25&amp;"*")</f>
        <v>0</v>
      </c>
      <c r="L25" s="98">
        <f>COUNTIFS('2020-CashLedger'!$H:$H,"*"&amp;L$2&amp;"*",'2020-CashLedger'!$E:$E,"*"&amp;$A25&amp;"-"&amp;$B25&amp;"*") + COUNTIFS('2021-CashLedger'!$H:$H,"*"&amp;L$2&amp;"*",'2021-CashLedger'!$E:$E,"*"&amp;$A25&amp;"-"&amp;$B25&amp;"*")</f>
        <v>0</v>
      </c>
      <c r="M25" s="98">
        <f>COUNTIFS('2020-CashLedger'!$H:$H,"*"&amp;M$2&amp;"*",'2020-CashLedger'!$E:$E,"*"&amp;$A25&amp;"-"&amp;$B25&amp;"*") + COUNTIFS('2021-CashLedger'!$H:$H,"*"&amp;M$2&amp;"*",'2021-CashLedger'!$E:$E,"*"&amp;$A25&amp;"-"&amp;$B25&amp;"*")</f>
        <v>0</v>
      </c>
      <c r="N25" s="98">
        <f>COUNTIFS('2020-CashLedger'!$H:$H,"*"&amp;N$2&amp;"*",'2020-CashLedger'!$E:$E,"*"&amp;$A25&amp;"-"&amp;$B25&amp;"*") + COUNTIFS('2021-CashLedger'!$H:$H,"*"&amp;N$2&amp;"*",'2021-CashLedger'!$E:$E,"*"&amp;$A25&amp;"-"&amp;$B25&amp;"*")</f>
        <v>0</v>
      </c>
      <c r="O25" s="98">
        <f>COUNTIFS('2020-CashLedger'!$H:$H,"*"&amp;O$2&amp;"*",'2020-CashLedger'!$E:$E,"*"&amp;$A25&amp;"-"&amp;$B25&amp;"*") + COUNTIFS('2021-CashLedger'!$H:$H,"*"&amp;O$2&amp;"*",'2021-CashLedger'!$E:$E,"*"&amp;$A25&amp;"-"&amp;$B25&amp;"*")</f>
        <v>0</v>
      </c>
      <c r="P25" s="98">
        <f>COUNTIFS('2020-CashLedger'!$H:$H,"*"&amp;P$2&amp;"*",'2020-CashLedger'!$E:$E,"*"&amp;$A25&amp;"-"&amp;$B25&amp;"*") + COUNTIFS('2021-CashLedger'!$H:$H,"*"&amp;P$2&amp;"*",'2021-CashLedger'!$E:$E,"*"&amp;$A25&amp;"-"&amp;$B25&amp;"*")</f>
        <v>0</v>
      </c>
      <c r="Q25" s="98">
        <f>COUNTIFS('2020-CashLedger'!$H:$H,"*"&amp;Q$2&amp;"*",'2020-CashLedger'!$E:$E,"*"&amp;$A25&amp;"-"&amp;$B25&amp;"*") + COUNTIFS('2021-CashLedger'!$H:$H,"*"&amp;Q$2&amp;"*",'2021-CashLedger'!$E:$E,"*"&amp;$A25&amp;"-"&amp;$B25&amp;"*")</f>
        <v>0</v>
      </c>
      <c r="R25" s="98">
        <f>COUNTIFS('2020-CashLedger'!$H:$H,"*"&amp;R$2&amp;"*",'2020-CashLedger'!$E:$E,"*"&amp;$A25&amp;"-"&amp;$B25&amp;"*") + COUNTIFS('2021-CashLedger'!$H:$H,"*"&amp;R$2&amp;"*",'2021-CashLedger'!$E:$E,"*"&amp;$A25&amp;"-"&amp;$B25&amp;"*")</f>
        <v>0</v>
      </c>
      <c r="S25" s="98">
        <f>COUNTIFS('2020-CashLedger'!$H:$H,"*"&amp;S$2&amp;"*",'2020-CashLedger'!$E:$E,"*"&amp;$A25&amp;"-"&amp;$B25&amp;"*") + COUNTIFS('2021-CashLedger'!$H:$H,"*"&amp;S$2&amp;"*",'2021-CashLedger'!$E:$E,"*"&amp;$A25&amp;"-"&amp;$B25&amp;"*")</f>
        <v>0</v>
      </c>
      <c r="T25" s="98">
        <f>COUNTIFS('2020-CashLedger'!$H:$H,"*"&amp;T$2&amp;"*",'2020-CashLedger'!$E:$E,"*"&amp;$A25&amp;"-"&amp;$B25&amp;"*") + COUNTIFS('2021-CashLedger'!$H:$H,"*"&amp;T$2&amp;"*",'2021-CashLedger'!$E:$E,"*"&amp;$A25&amp;"-"&amp;$B25&amp;"*")</f>
        <v>0</v>
      </c>
      <c r="U25" s="98">
        <f>COUNTIFS('2020-CashLedger'!$H:$H,"*"&amp;U$2&amp;"*",'2020-CashLedger'!$E:$E,"*"&amp;$A25&amp;"-"&amp;$B25&amp;"*") + COUNTIFS('2021-CashLedger'!$H:$H,"*"&amp;U$2&amp;"*",'2021-CashLedger'!$E:$E,"*"&amp;$A25&amp;"-"&amp;$B25&amp;"*")</f>
        <v>0</v>
      </c>
      <c r="V25" s="98">
        <f>COUNTIFS('2020-CashLedger'!$H:$H,"*"&amp;V$2&amp;"*",'2020-CashLedger'!$E:$E,"*"&amp;$A25&amp;"-"&amp;$B25&amp;"*") + COUNTIFS('2021-CashLedger'!$H:$H,"*"&amp;V$2&amp;"*",'2021-CashLedger'!$E:$E,"*"&amp;$A25&amp;"-"&amp;$B25&amp;"*")</f>
        <v>0</v>
      </c>
      <c r="W25" s="99">
        <f t="shared" si="0"/>
        <v>0</v>
      </c>
      <c r="X25" s="99">
        <f t="shared" si="1"/>
        <v>20</v>
      </c>
    </row>
    <row r="26" spans="1:24" ht="15" thickBot="1" x14ac:dyDescent="0.35">
      <c r="A26" s="100" t="s">
        <v>320</v>
      </c>
      <c r="B26" s="101">
        <v>2020</v>
      </c>
      <c r="C26" s="102">
        <f>COUNTIFS('2020-CashLedger'!$H:$H,"*"&amp;C$2&amp;"*",'2020-CashLedger'!$E:$E,"*"&amp;$A26&amp;"-"&amp;$B26&amp;"*") + COUNTIFS('2021-CashLedger'!$H:$H,"*"&amp;C$2&amp;"*",'2021-CashLedger'!$E:$E,"*"&amp;$A26&amp;"-"&amp;$B26&amp;"*")</f>
        <v>0</v>
      </c>
      <c r="D26" s="102">
        <f>COUNTIFS('2020-CashLedger'!$H:$H,"*"&amp;D$2&amp;"*",'2020-CashLedger'!$E:$E,"*"&amp;$A26&amp;"-"&amp;$B26&amp;"*") + COUNTIFS('2021-CashLedger'!$H:$H,"*"&amp;D$2&amp;"*",'2021-CashLedger'!$E:$E,"*"&amp;$A26&amp;"-"&amp;$B26&amp;"*")</f>
        <v>0</v>
      </c>
      <c r="E26" s="102">
        <f>COUNTIFS('2020-CashLedger'!$H:$H,"*"&amp;E$2&amp;"*",'2020-CashLedger'!$E:$E,"*"&amp;$A26&amp;"-"&amp;$B26&amp;"*") + COUNTIFS('2021-CashLedger'!$H:$H,"*"&amp;E$2&amp;"*",'2021-CashLedger'!$E:$E,"*"&amp;$A26&amp;"-"&amp;$B26&amp;"*")</f>
        <v>0</v>
      </c>
      <c r="F26" s="102">
        <f>COUNTIFS('2020-CashLedger'!$H:$H,"*"&amp;F$2&amp;"*",'2020-CashLedger'!$E:$E,"*"&amp;$A26&amp;"-"&amp;$B26&amp;"*") + COUNTIFS('2021-CashLedger'!$H:$H,"*"&amp;F$2&amp;"*",'2021-CashLedger'!$E:$E,"*"&amp;$A26&amp;"-"&amp;$B26&amp;"*")</f>
        <v>0</v>
      </c>
      <c r="G26" s="102">
        <f>COUNTIFS('2020-CashLedger'!$H:$H,"*"&amp;G$2&amp;"*",'2020-CashLedger'!$E:$E,"*"&amp;$A26&amp;"-"&amp;$B26&amp;"*") + COUNTIFS('2021-CashLedger'!$H:$H,"*"&amp;G$2&amp;"*",'2021-CashLedger'!$E:$E,"*"&amp;$A26&amp;"-"&amp;$B26&amp;"*")</f>
        <v>0</v>
      </c>
      <c r="H26" s="102">
        <f>COUNTIFS('2020-CashLedger'!$H:$H,"*"&amp;H$2&amp;"*",'2020-CashLedger'!$E:$E,"*"&amp;$A26&amp;"-"&amp;$B26&amp;"*") + COUNTIFS('2021-CashLedger'!$H:$H,"*"&amp;H$2&amp;"*",'2021-CashLedger'!$E:$E,"*"&amp;$A26&amp;"-"&amp;$B26&amp;"*")</f>
        <v>0</v>
      </c>
      <c r="I26" s="102">
        <f>COUNTIFS('2020-CashLedger'!$H:$H,"*"&amp;I$2&amp;"*",'2020-CashLedger'!$E:$E,"*"&amp;$A26&amp;"-"&amp;$B26&amp;"*") + COUNTIFS('2021-CashLedger'!$H:$H,"*"&amp;I$2&amp;"*",'2021-CashLedger'!$E:$E,"*"&amp;$A26&amp;"-"&amp;$B26&amp;"*")</f>
        <v>0</v>
      </c>
      <c r="J26" s="102">
        <f>COUNTIFS('2020-CashLedger'!$H:$H,"*"&amp;J$2&amp;"*",'2020-CashLedger'!$E:$E,"*"&amp;$A26&amp;"-"&amp;$B26&amp;"*") + COUNTIFS('2021-CashLedger'!$H:$H,"*"&amp;J$2&amp;"*",'2021-CashLedger'!$E:$E,"*"&amp;$A26&amp;"-"&amp;$B26&amp;"*")</f>
        <v>0</v>
      </c>
      <c r="K26" s="102">
        <f>COUNTIFS('2020-CashLedger'!$H:$H,"*"&amp;K$2&amp;"*",'2020-CashLedger'!$E:$E,"*"&amp;$A26&amp;"-"&amp;$B26&amp;"*") + COUNTIFS('2021-CashLedger'!$H:$H,"*"&amp;K$2&amp;"*",'2021-CashLedger'!$E:$E,"*"&amp;$A26&amp;"-"&amp;$B26&amp;"*")</f>
        <v>0</v>
      </c>
      <c r="L26" s="102">
        <f>COUNTIFS('2020-CashLedger'!$H:$H,"*"&amp;L$2&amp;"*",'2020-CashLedger'!$E:$E,"*"&amp;$A26&amp;"-"&amp;$B26&amp;"*") + COUNTIFS('2021-CashLedger'!$H:$H,"*"&amp;L$2&amp;"*",'2021-CashLedger'!$E:$E,"*"&amp;$A26&amp;"-"&amp;$B26&amp;"*")</f>
        <v>0</v>
      </c>
      <c r="M26" s="102">
        <f>COUNTIFS('2020-CashLedger'!$H:$H,"*"&amp;M$2&amp;"*",'2020-CashLedger'!$E:$E,"*"&amp;$A26&amp;"-"&amp;$B26&amp;"*") + COUNTIFS('2021-CashLedger'!$H:$H,"*"&amp;M$2&amp;"*",'2021-CashLedger'!$E:$E,"*"&amp;$A26&amp;"-"&amp;$B26&amp;"*")</f>
        <v>0</v>
      </c>
      <c r="N26" s="102">
        <f>COUNTIFS('2020-CashLedger'!$H:$H,"*"&amp;N$2&amp;"*",'2020-CashLedger'!$E:$E,"*"&amp;$A26&amp;"-"&amp;$B26&amp;"*") + COUNTIFS('2021-CashLedger'!$H:$H,"*"&amp;N$2&amp;"*",'2021-CashLedger'!$E:$E,"*"&amp;$A26&amp;"-"&amp;$B26&amp;"*")</f>
        <v>0</v>
      </c>
      <c r="O26" s="102">
        <f>COUNTIFS('2020-CashLedger'!$H:$H,"*"&amp;O$2&amp;"*",'2020-CashLedger'!$E:$E,"*"&amp;$A26&amp;"-"&amp;$B26&amp;"*") + COUNTIFS('2021-CashLedger'!$H:$H,"*"&amp;O$2&amp;"*",'2021-CashLedger'!$E:$E,"*"&amp;$A26&amp;"-"&amp;$B26&amp;"*")</f>
        <v>0</v>
      </c>
      <c r="P26" s="102">
        <f>COUNTIFS('2020-CashLedger'!$H:$H,"*"&amp;P$2&amp;"*",'2020-CashLedger'!$E:$E,"*"&amp;$A26&amp;"-"&amp;$B26&amp;"*") + COUNTIFS('2021-CashLedger'!$H:$H,"*"&amp;P$2&amp;"*",'2021-CashLedger'!$E:$E,"*"&amp;$A26&amp;"-"&amp;$B26&amp;"*")</f>
        <v>0</v>
      </c>
      <c r="Q26" s="102">
        <f>COUNTIFS('2020-CashLedger'!$H:$H,"*"&amp;Q$2&amp;"*",'2020-CashLedger'!$E:$E,"*"&amp;$A26&amp;"-"&amp;$B26&amp;"*") + COUNTIFS('2021-CashLedger'!$H:$H,"*"&amp;Q$2&amp;"*",'2021-CashLedger'!$E:$E,"*"&amp;$A26&amp;"-"&amp;$B26&amp;"*")</f>
        <v>0</v>
      </c>
      <c r="R26" s="102">
        <f>COUNTIFS('2020-CashLedger'!$H:$H,"*"&amp;R$2&amp;"*",'2020-CashLedger'!$E:$E,"*"&amp;$A26&amp;"-"&amp;$B26&amp;"*") + COUNTIFS('2021-CashLedger'!$H:$H,"*"&amp;R$2&amp;"*",'2021-CashLedger'!$E:$E,"*"&amp;$A26&amp;"-"&amp;$B26&amp;"*")</f>
        <v>0</v>
      </c>
      <c r="S26" s="102">
        <f>COUNTIFS('2020-CashLedger'!$H:$H,"*"&amp;S$2&amp;"*",'2020-CashLedger'!$E:$E,"*"&amp;$A26&amp;"-"&amp;$B26&amp;"*") + COUNTIFS('2021-CashLedger'!$H:$H,"*"&amp;S$2&amp;"*",'2021-CashLedger'!$E:$E,"*"&amp;$A26&amp;"-"&amp;$B26&amp;"*")</f>
        <v>0</v>
      </c>
      <c r="T26" s="102">
        <f>COUNTIFS('2020-CashLedger'!$H:$H,"*"&amp;T$2&amp;"*",'2020-CashLedger'!$E:$E,"*"&amp;$A26&amp;"-"&amp;$B26&amp;"*") + COUNTIFS('2021-CashLedger'!$H:$H,"*"&amp;T$2&amp;"*",'2021-CashLedger'!$E:$E,"*"&amp;$A26&amp;"-"&amp;$B26&amp;"*")</f>
        <v>0</v>
      </c>
      <c r="U26" s="102">
        <f>COUNTIFS('2020-CashLedger'!$H:$H,"*"&amp;U$2&amp;"*",'2020-CashLedger'!$E:$E,"*"&amp;$A26&amp;"-"&amp;$B26&amp;"*") + COUNTIFS('2021-CashLedger'!$H:$H,"*"&amp;U$2&amp;"*",'2021-CashLedger'!$E:$E,"*"&amp;$A26&amp;"-"&amp;$B26&amp;"*")</f>
        <v>0</v>
      </c>
      <c r="V26" s="102">
        <f>COUNTIFS('2020-CashLedger'!$H:$H,"*"&amp;V$2&amp;"*",'2020-CashLedger'!$E:$E,"*"&amp;$A26&amp;"-"&amp;$B26&amp;"*") + COUNTIFS('2021-CashLedger'!$H:$H,"*"&amp;V$2&amp;"*",'2021-CashLedger'!$E:$E,"*"&amp;$A26&amp;"-"&amp;$B26&amp;"*")</f>
        <v>0</v>
      </c>
      <c r="W26" s="103">
        <f t="shared" si="0"/>
        <v>0</v>
      </c>
      <c r="X26" s="103">
        <f t="shared" si="1"/>
        <v>20</v>
      </c>
    </row>
  </sheetData>
  <mergeCells count="1">
    <mergeCell ref="A1:X1"/>
  </mergeCells>
  <phoneticPr fontId="7" type="noConversion"/>
  <conditionalFormatting sqref="C3:H26 J3:V26">
    <cfRule type="cellIs" dxfId="228" priority="10" operator="lessThan">
      <formula>12</formula>
    </cfRule>
  </conditionalFormatting>
  <conditionalFormatting sqref="Y3:AR5">
    <cfRule type="cellIs" dxfId="227" priority="9" operator="lessThan">
      <formula>12</formula>
    </cfRule>
  </conditionalFormatting>
  <conditionalFormatting sqref="C3:H26 J3:V26">
    <cfRule type="cellIs" dxfId="226" priority="6" operator="equal">
      <formula>1</formula>
    </cfRule>
    <cfRule type="cellIs" dxfId="225" priority="7" operator="greaterThan">
      <formula>1</formula>
    </cfRule>
    <cfRule type="cellIs" dxfId="224" priority="8" operator="lessThan">
      <formula>1</formula>
    </cfRule>
  </conditionalFormatting>
  <conditionalFormatting sqref="I3:I26">
    <cfRule type="cellIs" dxfId="223" priority="5" operator="lessThan">
      <formula>12</formula>
    </cfRule>
  </conditionalFormatting>
  <conditionalFormatting sqref="I3:I26">
    <cfRule type="cellIs" dxfId="222" priority="2" operator="equal">
      <formula>1</formula>
    </cfRule>
    <cfRule type="cellIs" dxfId="221" priority="3" operator="greaterThan">
      <formula>1</formula>
    </cfRule>
    <cfRule type="cellIs" dxfId="220" priority="4" operator="lessThan">
      <formula>1</formula>
    </cfRule>
  </conditionalFormatting>
  <conditionalFormatting sqref="X3:X26">
    <cfRule type="cellIs" dxfId="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CCCA-1790-4AAE-B723-62EDD108A512}">
  <dimension ref="A1:B32"/>
  <sheetViews>
    <sheetView workbookViewId="0">
      <selection activeCell="G8" sqref="G8"/>
    </sheetView>
  </sheetViews>
  <sheetFormatPr defaultRowHeight="14.4" x14ac:dyDescent="0.3"/>
  <cols>
    <col min="1" max="1" width="35" bestFit="1" customWidth="1"/>
    <col min="2" max="2" width="21.88671875" bestFit="1" customWidth="1"/>
    <col min="3" max="3" width="22.44140625" bestFit="1" customWidth="1"/>
    <col min="4" max="4" width="21.88671875" bestFit="1" customWidth="1"/>
    <col min="5" max="5" width="22.44140625" bestFit="1" customWidth="1"/>
    <col min="6" max="6" width="21.88671875" bestFit="1" customWidth="1"/>
    <col min="7" max="7" width="22.44140625" bestFit="1" customWidth="1"/>
    <col min="8" max="8" width="21.88671875" bestFit="1" customWidth="1"/>
    <col min="9" max="9" width="22.44140625" bestFit="1" customWidth="1"/>
    <col min="10" max="10" width="21.88671875" bestFit="1" customWidth="1"/>
    <col min="11" max="11" width="22.44140625" bestFit="1" customWidth="1"/>
    <col min="12" max="12" width="21.88671875" bestFit="1" customWidth="1"/>
    <col min="13" max="13" width="22.44140625" bestFit="1" customWidth="1"/>
    <col min="14" max="14" width="21.88671875" bestFit="1" customWidth="1"/>
    <col min="15" max="15" width="22.44140625" bestFit="1" customWidth="1"/>
    <col min="16" max="16" width="21.88671875" bestFit="1" customWidth="1"/>
    <col min="17" max="17" width="22.44140625" bestFit="1" customWidth="1"/>
    <col min="18" max="18" width="21.88671875" bestFit="1" customWidth="1"/>
    <col min="19" max="19" width="22.44140625" bestFit="1" customWidth="1"/>
    <col min="20" max="20" width="21.88671875" bestFit="1" customWidth="1"/>
    <col min="21" max="21" width="22.44140625" bestFit="1" customWidth="1"/>
    <col min="22" max="22" width="21.88671875" bestFit="1" customWidth="1"/>
    <col min="23" max="23" width="22.44140625" bestFit="1" customWidth="1"/>
    <col min="24" max="24" width="21.88671875" bestFit="1" customWidth="1"/>
    <col min="25" max="25" width="22.44140625" bestFit="1" customWidth="1"/>
    <col min="26" max="26" width="21.88671875" bestFit="1" customWidth="1"/>
    <col min="27" max="27" width="22.44140625" bestFit="1" customWidth="1"/>
    <col min="28" max="28" width="26.6640625" bestFit="1" customWidth="1"/>
    <col min="29" max="29" width="27.21875" bestFit="1" customWidth="1"/>
  </cols>
  <sheetData>
    <row r="1" spans="1:2" x14ac:dyDescent="0.3">
      <c r="A1" s="39" t="s">
        <v>41</v>
      </c>
      <c r="B1" t="s">
        <v>259</v>
      </c>
    </row>
    <row r="3" spans="1:2" x14ac:dyDescent="0.3">
      <c r="A3" s="39" t="s">
        <v>253</v>
      </c>
      <c r="B3" t="s">
        <v>260</v>
      </c>
    </row>
    <row r="4" spans="1:2" x14ac:dyDescent="0.3">
      <c r="A4" s="40" t="s">
        <v>99</v>
      </c>
      <c r="B4" s="42">
        <v>34810</v>
      </c>
    </row>
    <row r="5" spans="1:2" x14ac:dyDescent="0.3">
      <c r="A5" s="41" t="s">
        <v>256</v>
      </c>
      <c r="B5" s="42">
        <v>34810</v>
      </c>
    </row>
    <row r="6" spans="1:2" x14ac:dyDescent="0.3">
      <c r="A6" s="40" t="s">
        <v>51</v>
      </c>
      <c r="B6" s="42">
        <v>130033</v>
      </c>
    </row>
    <row r="7" spans="1:2" x14ac:dyDescent="0.3">
      <c r="A7" s="41" t="s">
        <v>256</v>
      </c>
      <c r="B7" s="42">
        <v>130033</v>
      </c>
    </row>
    <row r="8" spans="1:2" x14ac:dyDescent="0.3">
      <c r="A8" s="40" t="s">
        <v>52</v>
      </c>
      <c r="B8" s="42">
        <v>19840</v>
      </c>
    </row>
    <row r="9" spans="1:2" x14ac:dyDescent="0.3">
      <c r="A9" s="41" t="s">
        <v>256</v>
      </c>
      <c r="B9" s="42">
        <v>19840</v>
      </c>
    </row>
    <row r="10" spans="1:2" x14ac:dyDescent="0.3">
      <c r="A10" s="40" t="s">
        <v>104</v>
      </c>
      <c r="B10" s="42">
        <v>1600</v>
      </c>
    </row>
    <row r="11" spans="1:2" x14ac:dyDescent="0.3">
      <c r="A11" s="41" t="s">
        <v>256</v>
      </c>
      <c r="B11" s="42">
        <v>1600</v>
      </c>
    </row>
    <row r="12" spans="1:2" x14ac:dyDescent="0.3">
      <c r="A12" s="40" t="s">
        <v>239</v>
      </c>
      <c r="B12" s="42">
        <v>14350</v>
      </c>
    </row>
    <row r="13" spans="1:2" x14ac:dyDescent="0.3">
      <c r="A13" s="41" t="s">
        <v>256</v>
      </c>
      <c r="B13" s="42">
        <v>14350</v>
      </c>
    </row>
    <row r="14" spans="1:2" x14ac:dyDescent="0.3">
      <c r="A14" s="40" t="s">
        <v>101</v>
      </c>
      <c r="B14" s="42">
        <v>67740</v>
      </c>
    </row>
    <row r="15" spans="1:2" x14ac:dyDescent="0.3">
      <c r="A15" s="41" t="s">
        <v>256</v>
      </c>
      <c r="B15" s="42">
        <v>65240</v>
      </c>
    </row>
    <row r="16" spans="1:2" x14ac:dyDescent="0.3">
      <c r="A16" s="41" t="s">
        <v>257</v>
      </c>
      <c r="B16" s="42">
        <v>2500</v>
      </c>
    </row>
    <row r="17" spans="1:2" x14ac:dyDescent="0.3">
      <c r="A17" s="40" t="s">
        <v>77</v>
      </c>
      <c r="B17" s="42">
        <v>0</v>
      </c>
    </row>
    <row r="18" spans="1:2" x14ac:dyDescent="0.3">
      <c r="A18" s="41" t="s">
        <v>256</v>
      </c>
      <c r="B18" s="42">
        <v>0</v>
      </c>
    </row>
    <row r="19" spans="1:2" x14ac:dyDescent="0.3">
      <c r="A19" s="40" t="s">
        <v>71</v>
      </c>
      <c r="B19" s="42">
        <v>0</v>
      </c>
    </row>
    <row r="20" spans="1:2" x14ac:dyDescent="0.3">
      <c r="A20" s="41" t="s">
        <v>256</v>
      </c>
      <c r="B20" s="42">
        <v>0</v>
      </c>
    </row>
    <row r="21" spans="1:2" x14ac:dyDescent="0.3">
      <c r="A21" s="41" t="s">
        <v>257</v>
      </c>
      <c r="B21" s="42">
        <v>0</v>
      </c>
    </row>
    <row r="22" spans="1:2" x14ac:dyDescent="0.3">
      <c r="A22" s="40" t="s">
        <v>237</v>
      </c>
      <c r="B22" s="42">
        <v>23750</v>
      </c>
    </row>
    <row r="23" spans="1:2" x14ac:dyDescent="0.3">
      <c r="A23" s="41" t="s">
        <v>256</v>
      </c>
      <c r="B23" s="42">
        <v>23750</v>
      </c>
    </row>
    <row r="24" spans="1:2" x14ac:dyDescent="0.3">
      <c r="A24" s="40" t="s">
        <v>102</v>
      </c>
      <c r="B24" s="42">
        <v>17330</v>
      </c>
    </row>
    <row r="25" spans="1:2" x14ac:dyDescent="0.3">
      <c r="A25" s="41" t="s">
        <v>256</v>
      </c>
      <c r="B25" s="42">
        <v>17330</v>
      </c>
    </row>
    <row r="26" spans="1:2" x14ac:dyDescent="0.3">
      <c r="A26" s="40" t="s">
        <v>43</v>
      </c>
      <c r="B26" s="42">
        <v>120000</v>
      </c>
    </row>
    <row r="27" spans="1:2" x14ac:dyDescent="0.3">
      <c r="A27" s="41" t="s">
        <v>256</v>
      </c>
      <c r="B27" s="42">
        <v>120000</v>
      </c>
    </row>
    <row r="28" spans="1:2" x14ac:dyDescent="0.3">
      <c r="A28" s="40" t="s">
        <v>103</v>
      </c>
      <c r="B28" s="42">
        <v>182020</v>
      </c>
    </row>
    <row r="29" spans="1:2" x14ac:dyDescent="0.3">
      <c r="A29" s="41" t="s">
        <v>256</v>
      </c>
      <c r="B29" s="42">
        <v>182020</v>
      </c>
    </row>
    <row r="30" spans="1:2" x14ac:dyDescent="0.3">
      <c r="A30" s="40" t="s">
        <v>254</v>
      </c>
      <c r="B30" s="42">
        <v>0</v>
      </c>
    </row>
    <row r="31" spans="1:2" x14ac:dyDescent="0.3">
      <c r="A31" s="41" t="s">
        <v>258</v>
      </c>
      <c r="B31" s="42">
        <v>0</v>
      </c>
    </row>
    <row r="32" spans="1:2" x14ac:dyDescent="0.3">
      <c r="A32" s="40" t="s">
        <v>255</v>
      </c>
      <c r="B32" s="42">
        <v>611473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453E-9070-47F4-98C9-F1A5BCDE445F}">
  <dimension ref="A1:I57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40.5546875" bestFit="1" customWidth="1"/>
    <col min="5" max="5" width="19.5546875" bestFit="1" customWidth="1"/>
    <col min="6" max="6" width="16.77734375" bestFit="1" customWidth="1"/>
    <col min="8" max="8" width="35.33203125" bestFit="1" customWidth="1"/>
    <col min="9" max="9" width="29.109375" bestFit="1" customWidth="1"/>
  </cols>
  <sheetData>
    <row r="1" spans="1:9" x14ac:dyDescent="0.3">
      <c r="A1" s="7" t="s">
        <v>42</v>
      </c>
      <c r="B1" s="10" t="s">
        <v>46</v>
      </c>
    </row>
    <row r="2" spans="1:9" x14ac:dyDescent="0.3">
      <c r="A2" t="s">
        <v>230</v>
      </c>
      <c r="B2" t="s">
        <v>99</v>
      </c>
    </row>
    <row r="3" spans="1:9" x14ac:dyDescent="0.3">
      <c r="A3" t="s">
        <v>231</v>
      </c>
      <c r="B3" t="s">
        <v>51</v>
      </c>
    </row>
    <row r="4" spans="1:9" x14ac:dyDescent="0.3">
      <c r="A4" t="s">
        <v>232</v>
      </c>
      <c r="B4" t="s">
        <v>52</v>
      </c>
    </row>
    <row r="5" spans="1:9" x14ac:dyDescent="0.3">
      <c r="A5" t="s">
        <v>233</v>
      </c>
      <c r="B5" t="s">
        <v>48</v>
      </c>
      <c r="E5" t="s">
        <v>88</v>
      </c>
      <c r="F5" t="s">
        <v>89</v>
      </c>
      <c r="H5" t="str">
        <f t="shared" ref="H5:H22" si="0">E5&amp;" : "&amp;F5</f>
        <v>AGOA : Fund</v>
      </c>
      <c r="I5" t="s">
        <v>99</v>
      </c>
    </row>
    <row r="6" spans="1:9" x14ac:dyDescent="0.3">
      <c r="A6" t="s">
        <v>234</v>
      </c>
      <c r="B6" t="s">
        <v>47</v>
      </c>
      <c r="E6" t="s">
        <v>86</v>
      </c>
      <c r="F6" t="s">
        <v>92</v>
      </c>
      <c r="H6" t="str">
        <f t="shared" si="0"/>
        <v>Land &amp; Building  : Electrical</v>
      </c>
      <c r="I6" t="s">
        <v>51</v>
      </c>
    </row>
    <row r="7" spans="1:9" x14ac:dyDescent="0.3">
      <c r="A7" t="s">
        <v>235</v>
      </c>
      <c r="B7" t="s">
        <v>104</v>
      </c>
      <c r="E7" t="s">
        <v>86</v>
      </c>
      <c r="F7" t="s">
        <v>45</v>
      </c>
      <c r="H7" t="str">
        <f t="shared" si="0"/>
        <v>Land &amp; Building  : Plumbing</v>
      </c>
      <c r="I7" t="s">
        <v>52</v>
      </c>
    </row>
    <row r="8" spans="1:9" x14ac:dyDescent="0.3">
      <c r="A8" t="s">
        <v>236</v>
      </c>
      <c r="B8" t="s">
        <v>239</v>
      </c>
      <c r="E8" t="s">
        <v>86</v>
      </c>
      <c r="F8" t="s">
        <v>93</v>
      </c>
      <c r="H8" t="str">
        <f t="shared" si="0"/>
        <v>Land &amp; Building  : Painting</v>
      </c>
      <c r="I8" t="s">
        <v>48</v>
      </c>
    </row>
    <row r="9" spans="1:9" x14ac:dyDescent="0.3">
      <c r="A9" t="s">
        <v>117</v>
      </c>
      <c r="B9" t="s">
        <v>101</v>
      </c>
      <c r="E9" t="s">
        <v>86</v>
      </c>
      <c r="F9" t="s">
        <v>108</v>
      </c>
      <c r="H9" t="str">
        <f t="shared" si="0"/>
        <v>Land &amp; Building  : House-keeping</v>
      </c>
      <c r="I9" t="s">
        <v>47</v>
      </c>
    </row>
    <row r="10" spans="1:9" x14ac:dyDescent="0.3">
      <c r="A10" t="s">
        <v>118</v>
      </c>
      <c r="B10" t="s">
        <v>276</v>
      </c>
      <c r="E10" t="s">
        <v>86</v>
      </c>
      <c r="F10" t="s">
        <v>73</v>
      </c>
      <c r="H10" t="str">
        <f t="shared" si="0"/>
        <v>Land &amp; Building  : Lift</v>
      </c>
      <c r="I10" t="s">
        <v>104</v>
      </c>
    </row>
    <row r="11" spans="1:9" x14ac:dyDescent="0.3">
      <c r="A11" t="s">
        <v>119</v>
      </c>
      <c r="B11" t="s">
        <v>277</v>
      </c>
      <c r="E11" t="s">
        <v>86</v>
      </c>
      <c r="F11" t="s">
        <v>107</v>
      </c>
      <c r="H11" t="str">
        <f t="shared" si="0"/>
        <v>Land &amp; Building  : Garbage / Sewage</v>
      </c>
      <c r="I11" t="s">
        <v>101</v>
      </c>
    </row>
    <row r="12" spans="1:9" x14ac:dyDescent="0.3">
      <c r="A12" t="s">
        <v>120</v>
      </c>
      <c r="B12" t="s">
        <v>237</v>
      </c>
      <c r="E12" t="s">
        <v>74</v>
      </c>
      <c r="F12" t="s">
        <v>100</v>
      </c>
      <c r="H12" t="str">
        <f t="shared" si="0"/>
        <v>Others : Miscellaneous</v>
      </c>
      <c r="I12" t="s">
        <v>77</v>
      </c>
    </row>
    <row r="13" spans="1:9" x14ac:dyDescent="0.3">
      <c r="A13" t="s">
        <v>122</v>
      </c>
      <c r="B13" t="s">
        <v>109</v>
      </c>
      <c r="E13" t="s">
        <v>80</v>
      </c>
      <c r="F13" t="s">
        <v>87</v>
      </c>
      <c r="H13" t="str">
        <f t="shared" si="0"/>
        <v>Power : BESCOM</v>
      </c>
      <c r="I13" t="s">
        <v>71</v>
      </c>
    </row>
    <row r="14" spans="1:9" x14ac:dyDescent="0.3">
      <c r="A14" t="s">
        <v>121</v>
      </c>
      <c r="B14" t="s">
        <v>110</v>
      </c>
      <c r="E14" t="s">
        <v>80</v>
      </c>
      <c r="F14" t="s">
        <v>75</v>
      </c>
      <c r="H14" t="str">
        <f t="shared" si="0"/>
        <v>Power : Generator (Backup)</v>
      </c>
      <c r="I14" t="s">
        <v>109</v>
      </c>
    </row>
    <row r="15" spans="1:9" x14ac:dyDescent="0.3">
      <c r="A15" t="s">
        <v>238</v>
      </c>
      <c r="B15" t="s">
        <v>102</v>
      </c>
      <c r="E15" t="s">
        <v>84</v>
      </c>
      <c r="F15" t="s">
        <v>97</v>
      </c>
      <c r="H15" t="str">
        <f t="shared" si="0"/>
        <v>Security : Cameras</v>
      </c>
      <c r="I15" t="s">
        <v>110</v>
      </c>
    </row>
    <row r="16" spans="1:9" x14ac:dyDescent="0.3">
      <c r="A16" t="s">
        <v>123</v>
      </c>
      <c r="B16" t="s">
        <v>43</v>
      </c>
      <c r="E16" t="s">
        <v>84</v>
      </c>
      <c r="F16" t="s">
        <v>98</v>
      </c>
      <c r="H16" t="str">
        <f t="shared" si="0"/>
        <v>Security : Security Guard</v>
      </c>
      <c r="I16" t="s">
        <v>102</v>
      </c>
    </row>
    <row r="17" spans="1:9" x14ac:dyDescent="0.3">
      <c r="A17" t="s">
        <v>124</v>
      </c>
      <c r="B17" t="s">
        <v>285</v>
      </c>
      <c r="E17" t="s">
        <v>84</v>
      </c>
      <c r="F17" t="s">
        <v>85</v>
      </c>
      <c r="H17" t="str">
        <f t="shared" si="0"/>
        <v>Security : Intercom</v>
      </c>
      <c r="I17" t="s">
        <v>43</v>
      </c>
    </row>
    <row r="18" spans="1:9" x14ac:dyDescent="0.3">
      <c r="A18" t="s">
        <v>126</v>
      </c>
      <c r="B18" t="s">
        <v>286</v>
      </c>
      <c r="E18" t="s">
        <v>90</v>
      </c>
      <c r="F18" t="s">
        <v>76</v>
      </c>
      <c r="H18" t="str">
        <f t="shared" si="0"/>
        <v>SPEOA : Corpus</v>
      </c>
      <c r="I18" t="s">
        <v>103</v>
      </c>
    </row>
    <row r="19" spans="1:9" x14ac:dyDescent="0.3">
      <c r="A19" t="s">
        <v>127</v>
      </c>
      <c r="B19" t="s">
        <v>287</v>
      </c>
      <c r="E19" t="s">
        <v>79</v>
      </c>
      <c r="F19" t="s">
        <v>72</v>
      </c>
      <c r="H19" t="str">
        <f t="shared" si="0"/>
        <v>Water : Borewell</v>
      </c>
    </row>
    <row r="20" spans="1:9" x14ac:dyDescent="0.3">
      <c r="A20" t="s">
        <v>125</v>
      </c>
      <c r="B20" t="s">
        <v>288</v>
      </c>
      <c r="E20" t="s">
        <v>79</v>
      </c>
      <c r="F20" t="s">
        <v>106</v>
      </c>
      <c r="H20" t="str">
        <f t="shared" si="0"/>
        <v>Water : Supply (Tankers)</v>
      </c>
    </row>
    <row r="21" spans="1:9" x14ac:dyDescent="0.3">
      <c r="B21" t="s">
        <v>103</v>
      </c>
      <c r="E21" t="s">
        <v>79</v>
      </c>
      <c r="F21" t="s">
        <v>91</v>
      </c>
      <c r="H21" t="str">
        <f t="shared" si="0"/>
        <v>Water : Solar Heater</v>
      </c>
    </row>
    <row r="22" spans="1:9" x14ac:dyDescent="0.3">
      <c r="E22" t="s">
        <v>79</v>
      </c>
      <c r="F22" t="s">
        <v>105</v>
      </c>
      <c r="H22" t="str">
        <f t="shared" si="0"/>
        <v>Water : Sump / Storage Tanks</v>
      </c>
    </row>
    <row r="28" spans="1:9" x14ac:dyDescent="0.3">
      <c r="B28" s="10" t="s">
        <v>46</v>
      </c>
    </row>
    <row r="29" spans="1:9" x14ac:dyDescent="0.3">
      <c r="B29" t="s">
        <v>99</v>
      </c>
    </row>
    <row r="30" spans="1:9" x14ac:dyDescent="0.3">
      <c r="B30" t="s">
        <v>51</v>
      </c>
    </row>
    <row r="31" spans="1:9" x14ac:dyDescent="0.3">
      <c r="A31" t="s">
        <v>83</v>
      </c>
      <c r="B31" t="s">
        <v>52</v>
      </c>
    </row>
    <row r="32" spans="1:9" x14ac:dyDescent="0.3">
      <c r="A32" t="s">
        <v>78</v>
      </c>
      <c r="B32" t="s">
        <v>48</v>
      </c>
    </row>
    <row r="33" spans="1:2" x14ac:dyDescent="0.3">
      <c r="A33" t="s">
        <v>82</v>
      </c>
      <c r="B33" t="s">
        <v>47</v>
      </c>
    </row>
    <row r="34" spans="1:2" x14ac:dyDescent="0.3">
      <c r="A34" t="s">
        <v>73</v>
      </c>
      <c r="B34" t="s">
        <v>104</v>
      </c>
    </row>
    <row r="35" spans="1:2" x14ac:dyDescent="0.3">
      <c r="A35" t="s">
        <v>85</v>
      </c>
      <c r="B35" t="s">
        <v>101</v>
      </c>
    </row>
    <row r="36" spans="1:2" x14ac:dyDescent="0.3">
      <c r="A36" t="s">
        <v>81</v>
      </c>
      <c r="B36" t="s">
        <v>77</v>
      </c>
    </row>
    <row r="37" spans="1:2" x14ac:dyDescent="0.3">
      <c r="B37" t="s">
        <v>71</v>
      </c>
    </row>
    <row r="38" spans="1:2" x14ac:dyDescent="0.3">
      <c r="B38" t="s">
        <v>109</v>
      </c>
    </row>
    <row r="39" spans="1:2" x14ac:dyDescent="0.3">
      <c r="A39" s="7" t="s">
        <v>42</v>
      </c>
      <c r="B39" t="s">
        <v>110</v>
      </c>
    </row>
    <row r="40" spans="1:2" x14ac:dyDescent="0.3">
      <c r="A40" t="s">
        <v>230</v>
      </c>
      <c r="B40" t="s">
        <v>102</v>
      </c>
    </row>
    <row r="41" spans="1:2" x14ac:dyDescent="0.3">
      <c r="A41" t="s">
        <v>111</v>
      </c>
      <c r="B41" t="s">
        <v>43</v>
      </c>
    </row>
    <row r="42" spans="1:2" x14ac:dyDescent="0.3">
      <c r="A42" t="s">
        <v>112</v>
      </c>
      <c r="B42" t="s">
        <v>103</v>
      </c>
    </row>
    <row r="43" spans="1:2" x14ac:dyDescent="0.3">
      <c r="A43" t="s">
        <v>113</v>
      </c>
    </row>
    <row r="44" spans="1:2" x14ac:dyDescent="0.3">
      <c r="A44" t="s">
        <v>114</v>
      </c>
    </row>
    <row r="45" spans="1:2" x14ac:dyDescent="0.3">
      <c r="A45" t="s">
        <v>115</v>
      </c>
    </row>
    <row r="46" spans="1:2" x14ac:dyDescent="0.3">
      <c r="A46" t="s">
        <v>116</v>
      </c>
    </row>
    <row r="47" spans="1:2" x14ac:dyDescent="0.3">
      <c r="A47" t="s">
        <v>117</v>
      </c>
    </row>
    <row r="48" spans="1:2" x14ac:dyDescent="0.3">
      <c r="A48" t="s">
        <v>118</v>
      </c>
    </row>
    <row r="49" spans="1:1" x14ac:dyDescent="0.3">
      <c r="A49" t="s">
        <v>119</v>
      </c>
    </row>
    <row r="50" spans="1:1" x14ac:dyDescent="0.3">
      <c r="A50" t="s">
        <v>120</v>
      </c>
    </row>
    <row r="51" spans="1:1" x14ac:dyDescent="0.3">
      <c r="A51" t="s">
        <v>121</v>
      </c>
    </row>
    <row r="52" spans="1:1" x14ac:dyDescent="0.3">
      <c r="A52" t="s">
        <v>122</v>
      </c>
    </row>
    <row r="53" spans="1:1" x14ac:dyDescent="0.3">
      <c r="A53" t="s">
        <v>123</v>
      </c>
    </row>
    <row r="54" spans="1:1" x14ac:dyDescent="0.3">
      <c r="A54" t="s">
        <v>124</v>
      </c>
    </row>
    <row r="55" spans="1:1" x14ac:dyDescent="0.3">
      <c r="A55" t="s">
        <v>125</v>
      </c>
    </row>
    <row r="56" spans="1:1" x14ac:dyDescent="0.3">
      <c r="A56" t="s">
        <v>126</v>
      </c>
    </row>
    <row r="57" spans="1:1" x14ac:dyDescent="0.3">
      <c r="A57" t="s">
        <v>127</v>
      </c>
    </row>
  </sheetData>
  <sortState ref="B2:B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Maintenance Collection Summary</vt:lpstr>
      <vt:lpstr>2018-CashLedger</vt:lpstr>
      <vt:lpstr>2019-CashLedger</vt:lpstr>
      <vt:lpstr>2020-CashLedger</vt:lpstr>
      <vt:lpstr>Cash Flow</vt:lpstr>
      <vt:lpstr>Annual Corpus Fund</vt:lpstr>
      <vt:lpstr>Validations</vt:lpstr>
      <vt:lpstr>Graphs</vt:lpstr>
      <vt:lpstr>Legend</vt:lpstr>
      <vt:lpstr>2021-CashLedger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Ahmed</dc:creator>
  <cp:lastModifiedBy>Noor Ahmed</cp:lastModifiedBy>
  <dcterms:created xsi:type="dcterms:W3CDTF">2019-12-07T13:58:50Z</dcterms:created>
  <dcterms:modified xsi:type="dcterms:W3CDTF">2020-03-05T03:12:56Z</dcterms:modified>
</cp:coreProperties>
</file>