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8C6C1048-09A1-48A1-8152-A46B17111314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Import!$B$6:$N$1851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Import!$B$1:$O$33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1" i="1" l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7" i="1"/>
  <c r="C31" i="1"/>
  <c r="H21" i="1"/>
  <c r="M21" i="1"/>
  <c r="P29" i="1"/>
  <c r="R29" i="1" s="1"/>
  <c r="U29" i="1"/>
  <c r="H10" i="1"/>
  <c r="M10" i="1"/>
  <c r="P30" i="1"/>
  <c r="R30" i="1" s="1"/>
  <c r="U30" i="1"/>
  <c r="G31" i="1"/>
  <c r="F31" i="1"/>
  <c r="E31" i="1"/>
  <c r="G11" i="6"/>
  <c r="F11" i="6"/>
  <c r="E11" i="6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P7" i="1"/>
  <c r="R7" i="1" s="1"/>
  <c r="P8" i="1"/>
  <c r="R8" i="1" s="1"/>
  <c r="P9" i="1"/>
  <c r="R9" i="1" s="1"/>
  <c r="P10" i="1"/>
  <c r="R10" i="1" s="1"/>
  <c r="P11" i="1"/>
  <c r="R11" i="1" s="1"/>
  <c r="P12" i="1"/>
  <c r="R12" i="1" s="1"/>
  <c r="P13" i="1"/>
  <c r="R13" i="1" s="1"/>
  <c r="P14" i="1"/>
  <c r="R14" i="1" s="1"/>
  <c r="P15" i="1"/>
  <c r="R15" i="1" s="1"/>
  <c r="P16" i="1"/>
  <c r="R16" i="1" s="1"/>
  <c r="P17" i="1"/>
  <c r="R17" i="1" s="1"/>
  <c r="P18" i="1"/>
  <c r="R18" i="1" s="1"/>
  <c r="P19" i="1"/>
  <c r="R19" i="1" s="1"/>
  <c r="P20" i="1"/>
  <c r="R20" i="1" s="1"/>
  <c r="P21" i="1"/>
  <c r="R21" i="1" s="1"/>
  <c r="P22" i="1"/>
  <c r="R22" i="1" s="1"/>
  <c r="P23" i="1"/>
  <c r="R23" i="1" s="1"/>
  <c r="P24" i="1"/>
  <c r="R24" i="1" s="1"/>
  <c r="P25" i="1"/>
  <c r="R25" i="1" s="1"/>
  <c r="P26" i="1"/>
  <c r="R26" i="1" s="1"/>
  <c r="P27" i="1"/>
  <c r="R27" i="1" s="1"/>
  <c r="P28" i="1"/>
  <c r="R28" i="1" s="1"/>
  <c r="M7" i="1"/>
  <c r="M8" i="1"/>
  <c r="M9" i="1"/>
  <c r="M30" i="1"/>
  <c r="M11" i="1"/>
  <c r="M12" i="1"/>
  <c r="M13" i="1"/>
  <c r="M14" i="1"/>
  <c r="M15" i="1"/>
  <c r="M16" i="1"/>
  <c r="M17" i="1"/>
  <c r="M18" i="1"/>
  <c r="M19" i="1"/>
  <c r="M20" i="1"/>
  <c r="M22" i="1"/>
  <c r="M23" i="1"/>
  <c r="M24" i="1"/>
  <c r="M25" i="1"/>
  <c r="M26" i="1"/>
  <c r="M27" i="1"/>
  <c r="M28" i="1"/>
  <c r="M29" i="1"/>
  <c r="H9" i="1"/>
  <c r="H30" i="1"/>
  <c r="H18" i="1"/>
  <c r="H20" i="1"/>
  <c r="H11" i="1"/>
  <c r="H12" i="1"/>
  <c r="H13" i="1"/>
  <c r="H14" i="1"/>
  <c r="H15" i="1"/>
  <c r="H16" i="1"/>
  <c r="H17" i="1"/>
  <c r="H19" i="1"/>
  <c r="H22" i="1"/>
  <c r="H24" i="1"/>
  <c r="H25" i="1"/>
  <c r="H26" i="1"/>
  <c r="H7" i="1"/>
  <c r="H27" i="1"/>
  <c r="H28" i="1"/>
  <c r="H29" i="1"/>
  <c r="H8" i="1"/>
  <c r="H23" i="1"/>
  <c r="U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P31" i="1"/>
  <c r="R31" i="1" s="1"/>
  <c r="Q32" i="1"/>
  <c r="Q33" i="1"/>
  <c r="O34" i="1"/>
  <c r="Q34" i="1" s="1"/>
  <c r="O35" i="1"/>
  <c r="Q35" i="1" s="1"/>
  <c r="O36" i="1"/>
  <c r="Q36" i="1" s="1"/>
  <c r="O37" i="1"/>
  <c r="Q37" i="1" s="1"/>
  <c r="O38" i="1"/>
  <c r="Q38" i="1" s="1"/>
  <c r="O39" i="1"/>
  <c r="Q39" i="1" s="1"/>
  <c r="O40" i="1"/>
  <c r="Q40" i="1" s="1"/>
  <c r="O41" i="1"/>
  <c r="Q41" i="1" s="1"/>
  <c r="O42" i="1"/>
  <c r="Q42" i="1" s="1"/>
  <c r="O43" i="1"/>
  <c r="Q43" i="1" s="1"/>
  <c r="O44" i="1"/>
  <c r="Q44" i="1" s="1"/>
  <c r="P3" i="6"/>
  <c r="T45" i="1"/>
  <c r="O45" i="1"/>
  <c r="Q45" i="1" s="1"/>
  <c r="T46" i="1"/>
  <c r="T47" i="1"/>
  <c r="O46" i="1"/>
  <c r="Q46" i="1" s="1"/>
  <c r="O47" i="1"/>
  <c r="Q47" i="1" s="1"/>
  <c r="M9" i="6"/>
  <c r="T48" i="1"/>
  <c r="O48" i="1"/>
  <c r="Q48" i="1" s="1"/>
  <c r="T49" i="1"/>
  <c r="O49" i="1"/>
  <c r="Q49" i="1" s="1"/>
  <c r="H10" i="3"/>
  <c r="S152" i="6"/>
  <c r="V11" i="6"/>
  <c r="I11" i="6"/>
  <c r="H11" i="6"/>
  <c r="V10" i="6"/>
  <c r="V9" i="6"/>
  <c r="V8" i="6"/>
  <c r="V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Z7" i="1"/>
  <c r="AP6" i="3"/>
  <c r="E13" i="3"/>
  <c r="D13" i="3"/>
  <c r="E12" i="3"/>
  <c r="H11" i="3"/>
  <c r="D12" i="3"/>
  <c r="I21" i="1" l="1"/>
  <c r="I30" i="1"/>
  <c r="I24" i="1"/>
  <c r="Q24" i="1" s="1"/>
  <c r="I28" i="1"/>
  <c r="J28" i="1" s="1"/>
  <c r="I15" i="1"/>
  <c r="J15" i="1" s="1"/>
  <c r="I27" i="1"/>
  <c r="Q27" i="1" s="1"/>
  <c r="I22" i="1"/>
  <c r="Q22" i="1" s="1"/>
  <c r="I13" i="1"/>
  <c r="J13" i="1" s="1"/>
  <c r="I23" i="1"/>
  <c r="Q23" i="1" s="1"/>
  <c r="I7" i="1"/>
  <c r="I17" i="1"/>
  <c r="J17" i="1" s="1"/>
  <c r="I12" i="1"/>
  <c r="J12" i="1" s="1"/>
  <c r="I9" i="1"/>
  <c r="J9" i="1" s="1"/>
  <c r="I8" i="1"/>
  <c r="J8" i="1" s="1"/>
  <c r="I25" i="1"/>
  <c r="J22" i="1" s="1"/>
  <c r="I16" i="1"/>
  <c r="J16" i="1" s="1"/>
  <c r="I18" i="1"/>
  <c r="Q18" i="1" s="1"/>
  <c r="L18" i="1" s="1"/>
  <c r="J21" i="1"/>
  <c r="I11" i="1"/>
  <c r="J11" i="1" s="1"/>
  <c r="I10" i="1"/>
  <c r="Q10" i="1" s="1"/>
  <c r="I29" i="1"/>
  <c r="J29" i="1" s="1"/>
  <c r="I26" i="1"/>
  <c r="Q26" i="1" s="1"/>
  <c r="L27" i="1" s="1"/>
  <c r="I19" i="1"/>
  <c r="J19" i="1" s="1"/>
  <c r="I14" i="1"/>
  <c r="J14" i="1" s="1"/>
  <c r="I20" i="1"/>
  <c r="Q20" i="1" s="1"/>
  <c r="L20" i="1" s="1"/>
  <c r="N21" i="1"/>
  <c r="N25" i="1"/>
  <c r="N10" i="1"/>
  <c r="N7" i="1"/>
  <c r="J27" i="1"/>
  <c r="J30" i="1"/>
  <c r="N27" i="1"/>
  <c r="N23" i="1"/>
  <c r="N18" i="1"/>
  <c r="N14" i="1"/>
  <c r="N30" i="1"/>
  <c r="N26" i="1"/>
  <c r="N22" i="1"/>
  <c r="N17" i="1"/>
  <c r="N13" i="1"/>
  <c r="N9" i="1"/>
  <c r="N29" i="1"/>
  <c r="N20" i="1"/>
  <c r="N16" i="1"/>
  <c r="N12" i="1"/>
  <c r="N8" i="1"/>
  <c r="N28" i="1"/>
  <c r="N24" i="1"/>
  <c r="N19" i="1"/>
  <c r="N15" i="1"/>
  <c r="N11" i="1"/>
  <c r="H31" i="1"/>
  <c r="V8" i="1" s="1"/>
  <c r="Q21" i="1"/>
  <c r="P45" i="1"/>
  <c r="U36" i="1"/>
  <c r="U42" i="1"/>
  <c r="U35" i="1"/>
  <c r="P41" i="1"/>
  <c r="P37" i="1"/>
  <c r="P33" i="1"/>
  <c r="P44" i="1"/>
  <c r="P40" i="1"/>
  <c r="P36" i="1"/>
  <c r="P32" i="1"/>
  <c r="P43" i="1"/>
  <c r="P39" i="1"/>
  <c r="P35" i="1"/>
  <c r="Q31" i="1"/>
  <c r="P42" i="1"/>
  <c r="P38" i="1"/>
  <c r="P34" i="1"/>
  <c r="U45" i="1"/>
  <c r="P47" i="1"/>
  <c r="P46" i="1"/>
  <c r="M7" i="6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V16" i="1" l="1"/>
  <c r="Q16" i="1"/>
  <c r="L16" i="1" s="1"/>
  <c r="V15" i="1"/>
  <c r="V26" i="1"/>
  <c r="Q13" i="1"/>
  <c r="L13" i="1" s="1"/>
  <c r="V25" i="1"/>
  <c r="V13" i="1"/>
  <c r="Q15" i="1"/>
  <c r="L15" i="1" s="1"/>
  <c r="V22" i="1"/>
  <c r="V9" i="1"/>
  <c r="Q12" i="1"/>
  <c r="L12" i="1" s="1"/>
  <c r="V19" i="1"/>
  <c r="V10" i="1"/>
  <c r="V20" i="1"/>
  <c r="V29" i="1"/>
  <c r="V30" i="1"/>
  <c r="Q11" i="1"/>
  <c r="L11" i="1" s="1"/>
  <c r="Q28" i="1"/>
  <c r="L28" i="1" s="1"/>
  <c r="J25" i="1"/>
  <c r="Q8" i="1"/>
  <c r="L8" i="1" s="1"/>
  <c r="Q9" i="1"/>
  <c r="L9" i="1" s="1"/>
  <c r="J18" i="1"/>
  <c r="Q25" i="1"/>
  <c r="L25" i="1" s="1"/>
  <c r="Q19" i="1"/>
  <c r="L19" i="1" s="1"/>
  <c r="J24" i="1"/>
  <c r="L24" i="1"/>
  <c r="J26" i="1"/>
  <c r="I31" i="1"/>
  <c r="J7" i="1"/>
  <c r="Q7" i="1"/>
  <c r="L7" i="1" s="1"/>
  <c r="Q17" i="1"/>
  <c r="L17" i="1" s="1"/>
  <c r="L26" i="1"/>
  <c r="Q14" i="1"/>
  <c r="L14" i="1" s="1"/>
  <c r="J23" i="1"/>
  <c r="Q29" i="1"/>
  <c r="L21" i="1" s="1"/>
  <c r="L23" i="1"/>
  <c r="L22" i="1"/>
  <c r="J20" i="1"/>
  <c r="Q30" i="1"/>
  <c r="L10" i="1" s="1"/>
  <c r="J10" i="1"/>
  <c r="V27" i="1"/>
  <c r="V11" i="1"/>
  <c r="V18" i="1"/>
  <c r="V21" i="1"/>
  <c r="V28" i="1"/>
  <c r="V12" i="1"/>
  <c r="V23" i="1"/>
  <c r="V7" i="1"/>
  <c r="V14" i="1"/>
  <c r="V17" i="1"/>
  <c r="V24" i="1"/>
  <c r="N31" i="1"/>
  <c r="M11" i="6"/>
  <c r="U39" i="1"/>
  <c r="U33" i="1"/>
  <c r="U40" i="1"/>
  <c r="V31" i="1"/>
  <c r="U38" i="1"/>
  <c r="U41" i="1"/>
  <c r="U32" i="1"/>
  <c r="U43" i="1"/>
  <c r="U34" i="1"/>
  <c r="U37" i="1"/>
  <c r="U44" i="1"/>
  <c r="U47" i="1"/>
  <c r="U46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L29" i="1" l="1"/>
  <c r="J31" i="1"/>
  <c r="L30" i="1"/>
  <c r="S29" i="1"/>
  <c r="T29" i="1" s="1"/>
  <c r="S30" i="1"/>
  <c r="T30" i="1" s="1"/>
  <c r="S10" i="1"/>
  <c r="T10" i="1" s="1"/>
  <c r="S14" i="1"/>
  <c r="T14" i="1" s="1"/>
  <c r="S18" i="1"/>
  <c r="T18" i="1" s="1"/>
  <c r="S22" i="1"/>
  <c r="T22" i="1" s="1"/>
  <c r="S26" i="1"/>
  <c r="T26" i="1" s="1"/>
  <c r="S7" i="1"/>
  <c r="T7" i="1" s="1"/>
  <c r="S11" i="1"/>
  <c r="T11" i="1" s="1"/>
  <c r="S15" i="1"/>
  <c r="T15" i="1" s="1"/>
  <c r="S19" i="1"/>
  <c r="T19" i="1" s="1"/>
  <c r="S23" i="1"/>
  <c r="T23" i="1" s="1"/>
  <c r="S27" i="1"/>
  <c r="T27" i="1" s="1"/>
  <c r="S8" i="1"/>
  <c r="T8" i="1" s="1"/>
  <c r="S12" i="1"/>
  <c r="T12" i="1" s="1"/>
  <c r="S16" i="1"/>
  <c r="T16" i="1" s="1"/>
  <c r="S20" i="1"/>
  <c r="T20" i="1" s="1"/>
  <c r="S24" i="1"/>
  <c r="T24" i="1" s="1"/>
  <c r="S28" i="1"/>
  <c r="T28" i="1" s="1"/>
  <c r="S9" i="1"/>
  <c r="T9" i="1" s="1"/>
  <c r="S13" i="1"/>
  <c r="T13" i="1" s="1"/>
  <c r="S17" i="1"/>
  <c r="T17" i="1" s="1"/>
  <c r="S21" i="1"/>
  <c r="T21" i="1" s="1"/>
  <c r="S25" i="1"/>
  <c r="T25" i="1" s="1"/>
  <c r="R34" i="1"/>
  <c r="S34" i="1" s="1"/>
  <c r="R38" i="1"/>
  <c r="S38" i="1" s="1"/>
  <c r="R42" i="1"/>
  <c r="S42" i="1" s="1"/>
  <c r="S31" i="1"/>
  <c r="T31" i="1" s="1"/>
  <c r="R35" i="1"/>
  <c r="S35" i="1" s="1"/>
  <c r="R39" i="1"/>
  <c r="S39" i="1" s="1"/>
  <c r="R43" i="1"/>
  <c r="S43" i="1" s="1"/>
  <c r="R32" i="1"/>
  <c r="S32" i="1" s="1"/>
  <c r="R36" i="1"/>
  <c r="S36" i="1" s="1"/>
  <c r="R40" i="1"/>
  <c r="S40" i="1" s="1"/>
  <c r="R44" i="1"/>
  <c r="S44" i="1" s="1"/>
  <c r="R33" i="1"/>
  <c r="S33" i="1" s="1"/>
  <c r="R37" i="1"/>
  <c r="S37" i="1" s="1"/>
  <c r="R41" i="1"/>
  <c r="S41" i="1" s="1"/>
  <c r="R45" i="1"/>
  <c r="S45" i="1" s="1"/>
  <c r="R46" i="1"/>
  <c r="S46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<sst xmlns="http://schemas.openxmlformats.org/spreadsheetml/2006/main" count="272" uniqueCount="181">
  <si>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</si>
  <si>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</si>
  <si>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</si>
  <si>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</si>
  <si>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</si>
  <si>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</si>
  <si>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</si>
  <si>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</si>
  <si>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</si>
  <si>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</si>
  <si>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</si>
  <si>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</si>
  <si>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</si>
  <si>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</si>
  <si>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</si>
  <si>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</si>
  <si>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</si>
  <si>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</si>
  <si>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</si>
  <si>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</si>
  <si>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</si>
  <si>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</si>
  <si>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</si>
  <si>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</si>
  <si>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</si>
  <si>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</si>
  <si>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</si>
  <si>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</si>
  <si>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</si>
  <si>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</si>
  <si>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</si>
  <si>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</si>
  <si>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</si>
  <si>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</si>
  <si>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</si>
  <si>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</si>
  <si>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</si>
  <si>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</si>
  <si>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</si>
  <si>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</si>
  <si>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</si>
  <si>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</si>
  <si>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</si>
  <si>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</si>
  <si>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</si>
  <si>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</si>
  <si>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</si>
  <si>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</si>
  <si>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</si>
  <si>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</si>
  <si>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</si>
  <si>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</si>
  <si>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</si>
  <si>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</si>
  <si>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</si>
  <si>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</si>
  <si>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</si>
  <si>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</si>
  <si>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</si>
  <si>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</si>
  <si>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</si>
  <si>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</si>
  <si>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</si>
  <si>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</si>
  <si>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</si>
  <si>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</si>
  <si>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</si>
  <si>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</si>
  <si>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</si>
  <si>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</si>
  <si>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</si>
  <si>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</si>
  <si>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</si>
  <si>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</si>
  <si>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</si>
  <si>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</si>
  <si>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</si>
  <si>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</si>
  <si>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</si>
  <si>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</si>
  <si>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</si>
  <si>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</si>
  <si>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</si>
  <si>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</si>
  <si>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</si>
  <si>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</si>
  <si>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</si>
  <si>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</si>
  <si>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</si>
  <si>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</si>
  <si>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</si>
  <si>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</si>
  <si>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</si>
  <si>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</si>
  <si>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</si>
  <si>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</si>
  <si>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</si>
  <si>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</si>
  <si>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</si>
  <si>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</si>
  <si>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</si>
  <si>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</si>
  <si>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</si>
  <si>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</si>
  <si>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</si>
  <si>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</si>
  <si>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</si>
  <si>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</si>
  <si>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</si>
  <si>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</si>
  <si>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</si>
  <si>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</si>
  <si>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</si>
  <si>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</si>
  <si>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</si>
  <si>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</si>
  <si>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</si>
  <si>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</si>
  <si>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</si>
  <si>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</si>
  <si>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</si>
  <si>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</si>
  <si>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</si>
  <si>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</si>
  <si>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</si>
  <si>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</si>
  <si>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</si>
  <si>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</si>
  <si>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</si>
  <si>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</si>
  <si>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</si>
  <si>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</si>
  <si>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</si>
  <si>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</si>
  <si>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</si>
  <si>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</si>
  <si>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</si>
  <si>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</si>
  <si>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</si>
  <si>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</si>
  <si>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</si>
  <si>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</si>
  <si>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</si>
  <si>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</si>
  <si>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</si>
  <si>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</si>
  <si>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</si>
  <si>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</si>
  <si>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VERENZUELA MARTINEZ ALEXANDER</t>
  </si>
  <si>
    <t>ALBERTO ARISTIZABAL RAFAEL</t>
  </si>
  <si>
    <t>MONTOYA OSPINA GILBERTO ANTONIO</t>
  </si>
  <si>
    <t>LAYOS JIMENEZ JOHAN CAMILO</t>
  </si>
  <si>
    <t>MARIN ALZATE KEVIN ANDRES</t>
  </si>
  <si>
    <t>PARIAS MURIEL JHON FREDY</t>
  </si>
  <si>
    <t>GONZALEZ PEREZ RAFAEL JOSE</t>
  </si>
  <si>
    <t>SERNA  GIOVANNY</t>
  </si>
  <si>
    <t>OCAMPO OCAMPO ANTONIO JOSE</t>
  </si>
  <si>
    <t>SUAREZ ESCUDERO JONATAN</t>
  </si>
  <si>
    <t>JARAMILLO JARAMILLO FRANCISCO WBEIMAR</t>
  </si>
  <si>
    <t>PALMAR PANA EDIXON JOSUE</t>
  </si>
  <si>
    <t>GONZALEZ IPUANA RENE</t>
  </si>
  <si>
    <t>QUIRAMA CASTAÑEDA JHON JADER</t>
  </si>
  <si>
    <t>CALLE  RICARDO</t>
  </si>
  <si>
    <t>DAVID  HENRY GIOVANNY</t>
  </si>
  <si>
    <t>IBARGUEN GARRIDO JUAN ESTEBAN</t>
  </si>
  <si>
    <t>PEREZ GARCIA JUAN ESTEBAN</t>
  </si>
  <si>
    <t>DURANGO DAVID JOSE</t>
  </si>
  <si>
    <t>CIRO MARIN RODRIGO ALBERTO</t>
  </si>
  <si>
    <t>VALENCIA MENDOZA JHON</t>
  </si>
  <si>
    <t>AGUDELO GARCIA LLORDIN ELIAS</t>
  </si>
  <si>
    <t xml:space="preserve">SANCHEZ BETANCOURT FRANCISCO </t>
  </si>
  <si>
    <t xml:space="preserve">PARRA VILLA YUBER ALONSO </t>
  </si>
  <si>
    <t>88XM</t>
  </si>
  <si>
    <t xml:space="preserve">2 Descuentos (Usuarios desubicados) </t>
  </si>
  <si>
    <t xml:space="preserve">2 Descuentos (Conducts) </t>
  </si>
  <si>
    <t xml:space="preserve">3 Descuentos (Usuarios desubicados y conduct) </t>
  </si>
  <si>
    <t xml:space="preserve">3 Descuentos (Despachador y usuarios desubicados) </t>
  </si>
  <si>
    <t xml:space="preserve">1 Descuento (Despachador) </t>
  </si>
  <si>
    <t xml:space="preserve">2 Descuentos (Despachador y usuario desubicado) </t>
  </si>
  <si>
    <r>
      <t xml:space="preserve">PROMEDIO X VIAJE </t>
    </r>
    <r>
      <rPr>
        <b/>
        <sz val="11"/>
        <color theme="8" tint="-0.249977111117893"/>
        <rFont val="Verdana"/>
        <family val="2"/>
      </rPr>
      <t>18.2 USUARIOS</t>
    </r>
  </si>
  <si>
    <t xml:space="preserve">FONDO (SIT)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</si>
</sst>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4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9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8"/>
    </tableStyle>
    <tableStyle name="Estilo de tabla 2" pivot="0" count="1" xr9:uid="{00000000-0011-0000-FFFF-FFFF01000000}">
      <tableStyleElement type="firstRowStripe" dxfId="67"/>
    </tableStyle>
    <tableStyle name="Estilo de tabla 3" pivot="0" count="2" xr9:uid="{00000000-0011-0000-FFFF-FFFF02000000}">
      <tableStyleElement type="firstRowStripe" dxfId="66"/>
      <tableStyleElement type="secondRowStripe" dxfId="65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Import!$C$7:$C$31</c:f>
              <c:numCache>
                <c:formatCode>0</c:formatCode>
                <c:ptCount val="24"/>
                <c:pt idx="0">
                  <c:v>2</c:v>
                </c:pt>
                <c:pt idx="1">
                  <c:v>6</c:v>
                </c:pt>
                <c:pt idx="2">
                  <c:v>8</c:v>
                </c:pt>
                <c:pt idx="3" formatCode="General">
                  <c:v>10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15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24</c:v>
                </c:pt>
                <c:pt idx="14">
                  <c:v>25</c:v>
                </c:pt>
                <c:pt idx="15">
                  <c:v>28</c:v>
                </c:pt>
                <c:pt idx="16">
                  <c:v>30</c:v>
                </c:pt>
                <c:pt idx="17">
                  <c:v>32</c:v>
                </c:pt>
                <c:pt idx="18">
                  <c:v>34</c:v>
                </c:pt>
                <c:pt idx="19">
                  <c:v>36</c:v>
                </c:pt>
                <c:pt idx="20" formatCode="General">
                  <c:v>38</c:v>
                </c:pt>
                <c:pt idx="21">
                  <c:v>39</c:v>
                </c:pt>
                <c:pt idx="22">
                  <c:v>40</c:v>
                </c:pt>
                <c:pt idx="23" formatCode="General">
                  <c:v>44</c:v>
                </c:pt>
              </c:numCache>
            </c:numRef>
          </c:cat>
          <c:val>
            <c:numRef>
              <c:f>Import!$H$7:$H$31</c:f>
              <c:numCache>
                <c:formatCode>_-* #,##0.0_-;\-* #,##0.0_-;_-* "-"??_-;_-@_-</c:formatCode>
                <c:ptCount val="24"/>
                <c:pt idx="0">
                  <c:v>13.375</c:v>
                </c:pt>
                <c:pt idx="1">
                  <c:v>22.8</c:v>
                </c:pt>
                <c:pt idx="2">
                  <c:v>17.399999999999999</c:v>
                </c:pt>
                <c:pt idx="3">
                  <c:v>18.333333333333332</c:v>
                </c:pt>
                <c:pt idx="4">
                  <c:v>23.625</c:v>
                </c:pt>
                <c:pt idx="5">
                  <c:v>18.625</c:v>
                </c:pt>
                <c:pt idx="6">
                  <c:v>18.777777777777779</c:v>
                </c:pt>
                <c:pt idx="7">
                  <c:v>18.625</c:v>
                </c:pt>
                <c:pt idx="8">
                  <c:v>18.8</c:v>
                </c:pt>
                <c:pt idx="9">
                  <c:v>19.222222222222221</c:v>
                </c:pt>
                <c:pt idx="10">
                  <c:v>19.7</c:v>
                </c:pt>
                <c:pt idx="11">
                  <c:v>21.75</c:v>
                </c:pt>
                <c:pt idx="12">
                  <c:v>21.75</c:v>
                </c:pt>
                <c:pt idx="13">
                  <c:v>12.6</c:v>
                </c:pt>
                <c:pt idx="14">
                  <c:v>17.571428571428573</c:v>
                </c:pt>
                <c:pt idx="15">
                  <c:v>19.25</c:v>
                </c:pt>
                <c:pt idx="16">
                  <c:v>19.111111111111111</c:v>
                </c:pt>
                <c:pt idx="17">
                  <c:v>16.222222222222221</c:v>
                </c:pt>
                <c:pt idx="18">
                  <c:v>18.833333333333332</c:v>
                </c:pt>
                <c:pt idx="19">
                  <c:v>16.111111111111111</c:v>
                </c:pt>
                <c:pt idx="20">
                  <c:v>17.75</c:v>
                </c:pt>
                <c:pt idx="21">
                  <c:v>14.8</c:v>
                </c:pt>
                <c:pt idx="22">
                  <c:v>17.444444444444443</c:v>
                </c:pt>
                <c:pt idx="23">
                  <c:v>15.833333333333334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O31" totalsRowCount="1" headerRowDxfId="64" dataDxfId="63" totalsRowDxfId="62">
  <sortState xmlns:xlrd2="http://schemas.microsoft.com/office/spreadsheetml/2017/richdata2" ref="B7:N30">
    <sortCondition ref="C26:C30"/>
  </sortState>
  <tableColumns count="14">
    <tableColumn id="1" xr3:uid="{00000000-0010-0000-0000-000001000000}" name="RUTA" dataDxfId="61" totalsRowDxfId="13"/>
    <tableColumn id="2" xr3:uid="{00000000-0010-0000-0000-000002000000}" name="VEH" totalsRowFunction="countNums" dataDxfId="60" totalsRowDxfId="12"/>
    <tableColumn id="3" xr3:uid="{00000000-0010-0000-0000-000003000000}" name="CONDUCTOR" totalsRowLabel="Vehs " dataDxfId="59" totalsRowDxfId="11"/>
    <tableColumn id="4" xr3:uid="{00000000-0010-0000-0000-000004000000}" name="VIAJES" totalsRowFunction="sum" dataDxfId="58" totalsRowDxfId="10"/>
    <tableColumn id="5" xr3:uid="{00000000-0010-0000-0000-000005000000}" name="VIAJES PERD." totalsRowFunction="sum" dataDxfId="57" totalsRowDxfId="9"/>
    <tableColumn id="6" xr3:uid="{00000000-0010-0000-0000-000006000000}" name="USUARIOS" totalsRowFunction="sum" dataDxfId="56" totalsRowDxfId="8" dataCellStyle="Millares"/>
    <tableColumn id="12" xr3:uid="{00000000-0010-0000-0000-00000C000000}" name="PROM X VIAJE" totalsRowFunction="custom" dataDxfId="55" totalsRowDxfId="7" dataCellStyle="Millares">
      <totalsRowFormula>+Tabla2[[#Totals],[USUARIOS]]/Tabla2[[#Totals],[VIAJES]]</totalsRowFormula>
    </tableColumn>
    <tableColumn id="7" xr3:uid="{00000000-0010-0000-0000-000007000000}" name="PROM DE USUARIOS" totalsRowFunction="sum" dataDxfId="54" totalsRowDxfId="6" dataCellStyle="Millares"/>
    <tableColumn id="13" xr3:uid="{FCD2DCC9-9A34-483A-B1DC-9E398E7F3EDE}" name="RECIBE / ENTREGA" totalsRowFunction="sum" dataDxfId="53" totalsRowDxfId="5" dataCellStyle="Millares"/>
    <tableColumn id="8" xr3:uid="{00000000-0010-0000-0000-000008000000}" name="NOVEDADES" totalsRowLabel="PROMEDIO X VIAJE 18.2 USUARIOS" dataDxfId="52" totalsRowDxfId="4"/>
    <tableColumn id="9" xr3:uid="{00000000-0010-0000-0000-000009000000}" name="VALOR OPERACIÓN" dataDxfId="51" totalsRowDxfId="3">
      <calculatedColumnFormula>Q7*635</calculatedColumnFormula>
    </tableColumn>
    <tableColumn id="10" xr3:uid="{00000000-0010-0000-0000-00000A000000}" name="CLASIFIC." dataDxfId="50" totalsRowDxfId="2"/>
    <tableColumn id="11" xr3:uid="{00000000-0010-0000-0000-00000B000000}" name="DIFER. MICRO - BUS " totalsRowFunction="sum" dataDxfId="49" totalsRowDxfId="1" dataCellStyle="Millares">
      <calculatedColumnFormula>+(SUMIFS(G:G,M:M,"MICRO",E:E,"&gt;0")*100)/COUNTIF($E$7:$E$30,"&gt;0")</calculatedColumnFormula>
    </tableColumn>
    <tableColumn id="14" xr3:uid="{FB8CB209-F042-42A6-AD74-6864F456021B}" name="FONDO (SIT) " totalsRowFunction="sum" dataDxfId="14" totalsRowDxfId="0" dataCellStyle="Millares">
      <calculatedColumnFormula>Tabla2[[#This Row],[USUARIOS]]*150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48" dataDxfId="47" totalsRowDxfId="46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45" totalsRowDxfId="44"/>
    <tableColumn id="2" xr3:uid="{7E9A4909-E53D-4F94-80A1-A675A394CC57}" name="VEH" totalsRowLabel="4" dataDxfId="43" totalsRowDxfId="42"/>
    <tableColumn id="3" xr3:uid="{32EB6A87-92EF-4CA2-B1E8-104D5D2326F5}" name="CONDUCTOR" totalsRowLabel="Vehs " dataDxfId="41" totalsRowDxfId="40"/>
    <tableColumn id="4" xr3:uid="{72FB169E-4910-4353-AF10-07DA297F0CD5}" name="VIAJES" totalsRowFunction="sum" dataDxfId="39" totalsRowDxfId="38"/>
    <tableColumn id="5" xr3:uid="{F323DE89-3087-4D39-B0ED-15680CB2FE01}" name="VIAJES PERD." totalsRowFunction="sum" dataDxfId="37" totalsRowDxfId="36"/>
    <tableColumn id="6" xr3:uid="{FF87B711-9A02-4FB5-B21F-73198A4385A8}" name="USUARIOS" totalsRowFunction="sum" dataDxfId="35" totalsRowDxfId="34" dataCellStyle="Millares"/>
    <tableColumn id="12" xr3:uid="{60E0DB3A-B7E4-44B6-BB26-D54278C24006}" name="PROM X VIAJE" totalsRowFunction="average" dataDxfId="33" totalsRowDxfId="32" dataCellStyle="Millares"/>
    <tableColumn id="7" xr3:uid="{12134CBA-AEEC-4025-BB5C-89B13D8F91D4}" name="PROM DE USUARIOS" totalsRowFunction="sum" dataDxfId="31" totalsRowDxfId="30" dataCellStyle="Millares"/>
    <tableColumn id="8" xr3:uid="{F35B2CED-DE3E-48D9-8E47-198F9B4F56C9}" name="NOVEDADES" dataDxfId="29" totalsRowDxfId="28"/>
    <tableColumn id="9" xr3:uid="{4BD57B08-79CF-4422-A880-91A289697DC2}" name="VALOR OPERACIÓN" dataDxfId="27" totalsRowDxfId="26" dataCellStyle="Millares"/>
    <tableColumn id="10" xr3:uid="{E8B6C5A5-759D-4901-BD5D-0ADA9540975C}" name="CLASIFIC." dataDxfId="25" totalsRowDxfId="24"/>
    <tableColumn id="11" xr3:uid="{CFA53866-4E21-473F-9C2D-8FB2962BACB5}" name="DIFER. MICRO - BUS " totalsRowFunction="sum" dataDxfId="23" totalsRowDxfId="22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51"/>
  <sheetViews>
    <sheetView showGridLines="0" tabSelected="1" showWhiteSpace="0" zoomScaleNormal="100" workbookViewId="0">
      <selection sqref="A1:XFD104857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9.375" style="362" hidden="1" customWidth="1"/>
    <col min="11" max="11" width="46.125" bestFit="1" customWidth="1"/>
    <col min="12" max="12" width="10.5" style="337" bestFit="1" customWidth="1"/>
    <col min="13" max="13" width="9.625" customWidth="1"/>
    <col min="14" max="14" width="11.375" customWidth="1"/>
    <col min="15" max="15" width="11.37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6" t="s">
        <v>142</v>
      </c>
      <c r="E1" s="366"/>
      <c r="F1" s="366"/>
      <c r="G1" s="366"/>
      <c r="H1" s="366"/>
      <c r="I1" s="19"/>
      <c r="J1" s="338"/>
      <c r="K1" s="195"/>
      <c r="L1"/>
    </row>
    <row r="2" spans="1:32" ht="49.5" thickBot="1" x14ac:dyDescent="0.35">
      <c r="D2" s="367" t="s">
        <v>141</v>
      </c>
      <c r="E2" s="367"/>
      <c r="F2" s="367"/>
      <c r="G2" s="367"/>
      <c r="H2" s="367"/>
      <c r="I2" s="367"/>
      <c r="J2" s="367"/>
      <c r="K2" s="367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68"/>
      <c r="C3" s="368"/>
      <c r="D3" s="368"/>
      <c r="E3" s="368"/>
      <c r="F3" s="368"/>
      <c r="G3" s="241"/>
      <c r="H3" s="243"/>
      <c r="I3" s="19"/>
      <c r="J3" s="338"/>
      <c r="K3" s="195"/>
      <c r="L3" s="197"/>
      <c r="Q3" s="55">
        <f>+SUM(G6:G1842)/2</f>
        <v>3647</v>
      </c>
      <c r="R3" s="55">
        <f>+SUM(E6:E1842)/2</f>
        <v>200</v>
      </c>
      <c r="S3" s="55">
        <f>+Q3-R3</f>
        <v>3447</v>
      </c>
      <c r="T3" s="56">
        <f>+S3/R3</f>
        <v>17.234999999999999</v>
      </c>
      <c r="V3" s="15"/>
      <c r="X3" s="15"/>
      <c r="Z3" s="15"/>
      <c r="AB3" s="15"/>
      <c r="AD3" s="15"/>
      <c r="AF3" s="15"/>
    </row>
    <row r="4" spans="1:32" x14ac:dyDescent="0.2">
      <c r="B4" s="368"/>
      <c r="C4" s="368"/>
      <c r="D4" s="368"/>
      <c r="E4" s="368"/>
      <c r="F4" s="368"/>
      <c r="G4" s="194">
        <v>46068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67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193" t="s">
        <v>180</v>
      </c>
      <c r="P6" s="86" t="s">
        <v>99</v>
      </c>
      <c r="Q6" s="86" t="s">
        <v>100</v>
      </c>
      <c r="R6" s="87" t="s">
        <v>103</v>
      </c>
      <c r="S6" s="88" t="s">
        <v>105</v>
      </c>
      <c r="T6" s="88" t="s">
        <v>106</v>
      </c>
      <c r="U6" s="89" t="s">
        <v>107</v>
      </c>
      <c r="V6" s="130" t="s">
        <v>114</v>
      </c>
      <c r="W6" s="88" t="s">
        <v>135</v>
      </c>
      <c r="X6" s="88" t="s">
        <v>136</v>
      </c>
    </row>
    <row r="7" spans="1:32" s="2" customFormat="1" ht="14.25" customHeight="1" x14ac:dyDescent="0.2">
      <c r="B7" s="136" t="s">
        <v>172</v>
      </c>
      <c r="C7" s="166">
        <v>2</v>
      </c>
      <c r="D7" s="151" t="s">
        <v>153</v>
      </c>
      <c r="E7" s="150">
        <v>8</v>
      </c>
      <c r="F7" s="150">
        <v>0</v>
      </c>
      <c r="G7" s="146">
        <v>107</v>
      </c>
      <c r="H7" s="226">
        <f>+G7/E7</f>
        <v>13.375</v>
      </c>
      <c r="I7" s="364">
        <f>+(SUM($G$7:$G$1048576)/SUM($E$7:$E$1048576))*E7</f>
        <v>145.88</v>
      </c>
      <c r="J7" s="363">
        <f>+Tabla2[[#This Row],[PROM DE USUARIOS]]-Tabla2[[#This Row],[USUARIOS]]</f>
        <v>38.879999999999995</v>
      </c>
      <c r="K7" s="151"/>
      <c r="L7" s="163">
        <f>Q7*635</f>
        <v>87553.8</v>
      </c>
      <c r="M7" s="162">
        <f>+VLOOKUP(C7,Lista!B:D,3,0)</f>
        <v>0</v>
      </c>
      <c r="N7" s="164">
        <f>+(SUMIFS(G:G,M:M,"MICRO",E:E,"&gt;0")*100)/COUNTIF($E$7:$E$30,"&gt;0")</f>
        <v>8708.3333333333339</v>
      </c>
      <c r="O7" s="164">
        <f>Tabla2[[#This Row],[USUARIOS]]*150</f>
        <v>16050</v>
      </c>
      <c r="P7" s="50">
        <f>+(E7*1)-W7</f>
        <v>8</v>
      </c>
      <c r="Q7" s="47">
        <f>+I7-P7-X7</f>
        <v>137.88</v>
      </c>
      <c r="R7" s="49">
        <f>+G7-P7</f>
        <v>99</v>
      </c>
      <c r="S7" s="51">
        <f>+E7*$T$3</f>
        <v>137.88</v>
      </c>
      <c r="T7" s="46">
        <f t="shared" ref="T7:T28" si="0">+S7*550</f>
        <v>75834</v>
      </c>
      <c r="U7" t="str">
        <f>+IF(K7&lt;&gt;"",K7,"")</f>
        <v/>
      </c>
      <c r="V7">
        <f>+RANK(H7,$H$6:$H$1048576,1)</f>
        <v>2</v>
      </c>
      <c r="W7"/>
      <c r="X7"/>
      <c r="Z7" t="str">
        <f>TRIM(Tabla2[[#This Row],[CONDUCTOR]])</f>
        <v>PARIAS MURIEL JHON FREDY</v>
      </c>
    </row>
    <row r="8" spans="1:32" x14ac:dyDescent="0.2">
      <c r="B8" s="136" t="s">
        <v>172</v>
      </c>
      <c r="C8" s="166">
        <v>6</v>
      </c>
      <c r="D8" s="151" t="s">
        <v>155</v>
      </c>
      <c r="E8" s="150">
        <v>10</v>
      </c>
      <c r="F8" s="150">
        <v>0</v>
      </c>
      <c r="G8" s="165">
        <v>228</v>
      </c>
      <c r="H8" s="226">
        <f>+G8/E8</f>
        <v>22.8</v>
      </c>
      <c r="I8" s="227">
        <f>+(SUM($G$7:$G$1048576)/SUM($E$7:$E$1048576))*E8</f>
        <v>182.35</v>
      </c>
      <c r="J8" s="363">
        <f>+Tabla2[[#This Row],[PROM DE USUARIOS]]-Tabla2[[#This Row],[USUARIOS]]</f>
        <v>-45.650000000000006</v>
      </c>
      <c r="K8" s="151"/>
      <c r="L8" s="163">
        <f>Q8*635</f>
        <v>109442.25</v>
      </c>
      <c r="M8" s="162" t="str">
        <f>+VLOOKUP(C8,Lista!B:D,3,0)</f>
        <v>MICRO</v>
      </c>
      <c r="N8" s="164">
        <f>+(SUMIFS(G:G,M:M,"MICRO",E:E,"&gt;0")*100)/COUNTIF($E$7:$E$30,"&gt;0")</f>
        <v>8708.3333333333339</v>
      </c>
      <c r="O8" s="164">
        <f>Tabla2[[#This Row],[USUARIOS]]*150</f>
        <v>34200</v>
      </c>
      <c r="P8" s="50">
        <f>+(E8*1)-W8</f>
        <v>10</v>
      </c>
      <c r="Q8" s="47">
        <f>+I8-P8-X8</f>
        <v>172.35</v>
      </c>
      <c r="R8" s="49">
        <f>+G8-P8</f>
        <v>218</v>
      </c>
      <c r="S8" s="51">
        <f>+E8*$T$3</f>
        <v>172.35</v>
      </c>
      <c r="T8" s="46">
        <f t="shared" si="0"/>
        <v>94792.5</v>
      </c>
      <c r="U8" t="str">
        <f>+IF(K8&lt;&gt;"",K8,"")</f>
        <v/>
      </c>
      <c r="V8">
        <f>+RANK(H8,$H$6:$H$1048576,1)</f>
        <v>24</v>
      </c>
      <c r="Z8" t="str">
        <f>TRIM(Tabla2[[#This Row],[CONDUCTOR]])</f>
        <v>SERNA GIOVANNY</v>
      </c>
    </row>
    <row r="9" spans="1:32" x14ac:dyDescent="0.2">
      <c r="B9" s="136" t="s">
        <v>172</v>
      </c>
      <c r="C9" s="166">
        <v>8</v>
      </c>
      <c r="D9" s="151" t="s">
        <v>154</v>
      </c>
      <c r="E9" s="150">
        <v>10</v>
      </c>
      <c r="F9" s="150"/>
      <c r="G9" s="165">
        <v>174</v>
      </c>
      <c r="H9" s="226">
        <f>+G9/E9</f>
        <v>17.399999999999999</v>
      </c>
      <c r="I9" s="227">
        <f>+(SUM($G$7:$G$1048576)/SUM($E$7:$E$1048576))*E9</f>
        <v>182.35</v>
      </c>
      <c r="J9" s="363">
        <f>+Tabla2[[#This Row],[PROM DE USUARIOS]]-Tabla2[[#This Row],[USUARIOS]]</f>
        <v>8.3499999999999943</v>
      </c>
      <c r="K9" s="151" t="s">
        <v>173</v>
      </c>
      <c r="L9" s="163">
        <f>Q9*635</f>
        <v>109442.25</v>
      </c>
      <c r="M9" s="162">
        <f>+VLOOKUP(C9,Lista!B:D,3,0)</f>
        <v>0</v>
      </c>
      <c r="N9" s="164">
        <f>+(SUMIFS(G:G,M:M,"MICRO",E:E,"&gt;0")*100)/COUNTIF($E$7:$E$30,"&gt;0")</f>
        <v>8708.3333333333339</v>
      </c>
      <c r="O9" s="164">
        <f>Tabla2[[#This Row],[USUARIOS]]*150</f>
        <v>26100</v>
      </c>
      <c r="P9" s="50">
        <f>+(E9*1)-W9</f>
        <v>10</v>
      </c>
      <c r="Q9" s="47">
        <f>+I9-P9-X9</f>
        <v>172.35</v>
      </c>
      <c r="R9" s="49">
        <f>+G9-P9</f>
        <v>164</v>
      </c>
      <c r="S9" s="51">
        <f>+E9*$T$3</f>
        <v>172.35</v>
      </c>
      <c r="T9" s="46">
        <f t="shared" si="0"/>
        <v>94792.5</v>
      </c>
      <c r="U9" t="str">
        <f>+IF(K9&lt;&gt;"",K9,"")</f>
        <v xml:space="preserve">2 Descuentos (Usuarios desubicados) </v>
      </c>
      <c r="V9">
        <f>+RANK(H9,$H$6:$H$1048576,1)</f>
        <v>7</v>
      </c>
      <c r="Z9" t="str">
        <f>TRIM(Tabla2[[#This Row],[CONDUCTOR]])</f>
        <v>GONZALEZ PEREZ RAFAEL JOSE</v>
      </c>
    </row>
    <row r="10" spans="1:32" x14ac:dyDescent="0.2">
      <c r="B10" s="136" t="s">
        <v>172</v>
      </c>
      <c r="C10" s="137">
        <v>10</v>
      </c>
      <c r="D10" s="151" t="s">
        <v>171</v>
      </c>
      <c r="E10" s="150">
        <v>6</v>
      </c>
      <c r="F10" s="150">
        <v>0</v>
      </c>
      <c r="G10" s="165">
        <v>110</v>
      </c>
      <c r="H10" s="226">
        <f>+G10/E10</f>
        <v>18.333333333333332</v>
      </c>
      <c r="I10" s="364">
        <f>+(SUM($G$7:$G$1048576)/SUM($E$7:$E$1048576))*E10</f>
        <v>109.41</v>
      </c>
      <c r="J10" s="363">
        <f>+Tabla2[[#This Row],[PROM DE USUARIOS]]-Tabla2[[#This Row],[USUARIOS]]</f>
        <v>-0.59000000000000341</v>
      </c>
      <c r="K10" s="151"/>
      <c r="L10" s="163">
        <f>Q10*635</f>
        <v>65665.349999999991</v>
      </c>
      <c r="M10" s="162">
        <f>+VLOOKUP(C10,Lista!B:D,3,0)</f>
        <v>0</v>
      </c>
      <c r="N10" s="164">
        <f>+(SUMIFS(G:G,M:M,"MICRO",E:E,"&gt;0")*100)/COUNTIF($E$7:$E$30,"&gt;0")</f>
        <v>8708.3333333333339</v>
      </c>
      <c r="O10" s="164">
        <f>Tabla2[[#This Row],[USUARIOS]]*150</f>
        <v>16500</v>
      </c>
      <c r="P10" s="50">
        <f>+(E10*1)-W10</f>
        <v>6</v>
      </c>
      <c r="Q10" s="47">
        <f>+I10-P10-X10</f>
        <v>103.41</v>
      </c>
      <c r="R10" s="49">
        <f>+G10-P10</f>
        <v>104</v>
      </c>
      <c r="S10" s="51">
        <f>+E10*$T$3</f>
        <v>103.41</v>
      </c>
      <c r="T10" s="46">
        <f t="shared" si="0"/>
        <v>56875.5</v>
      </c>
      <c r="U10" t="str">
        <f>+IF(K10&lt;&gt;"",K10,"")</f>
        <v/>
      </c>
      <c r="V10">
        <f>+RANK(H10,$H$6:$H$1048576,1)</f>
        <v>12</v>
      </c>
      <c r="Z10" t="str">
        <f>TRIM(Tabla2[[#This Row],[CONDUCTOR]])</f>
        <v>PARRA VILLA YUBER ALONSO</v>
      </c>
    </row>
    <row r="11" spans="1:32" x14ac:dyDescent="0.2">
      <c r="B11" s="136" t="s">
        <v>172</v>
      </c>
      <c r="C11" s="166">
        <v>12</v>
      </c>
      <c r="D11" s="151" t="s">
        <v>163</v>
      </c>
      <c r="E11" s="150">
        <v>8</v>
      </c>
      <c r="F11" s="150">
        <v>0</v>
      </c>
      <c r="G11" s="146">
        <v>189</v>
      </c>
      <c r="H11" s="226">
        <f>+G11/E11</f>
        <v>23.625</v>
      </c>
      <c r="I11" s="364">
        <f>+(SUM($G$7:$G$1048576)/SUM($E$7:$E$1048576))*E11</f>
        <v>145.88</v>
      </c>
      <c r="J11" s="363">
        <f>+Tabla2[[#This Row],[PROM DE USUARIOS]]-Tabla2[[#This Row],[USUARIOS]]</f>
        <v>-43.120000000000005</v>
      </c>
      <c r="K11" s="151"/>
      <c r="L11" s="163">
        <f>Q11*635</f>
        <v>87553.8</v>
      </c>
      <c r="M11" s="162">
        <f>+VLOOKUP(C11,Lista!B:D,3,0)</f>
        <v>0</v>
      </c>
      <c r="N11" s="164">
        <f>+(SUMIFS(G:G,M:M,"MICRO",E:E,"&gt;0")*100)/COUNTIF($E$7:$E$30,"&gt;0")</f>
        <v>8708.3333333333339</v>
      </c>
      <c r="O11" s="164">
        <f>Tabla2[[#This Row],[USUARIOS]]*150</f>
        <v>28350</v>
      </c>
      <c r="P11" s="50">
        <f>+(E11*1)-W11</f>
        <v>8</v>
      </c>
      <c r="Q11" s="47">
        <f>+I11-P11-X11</f>
        <v>137.88</v>
      </c>
      <c r="R11" s="49">
        <f>+G11-P11</f>
        <v>181</v>
      </c>
      <c r="S11" s="51">
        <f>+E11*$T$3</f>
        <v>137.88</v>
      </c>
      <c r="T11" s="46">
        <f t="shared" si="0"/>
        <v>75834</v>
      </c>
      <c r="U11" t="str">
        <f>+IF(K11&lt;&gt;"",K11,"")</f>
        <v/>
      </c>
      <c r="V11">
        <f>+RANK(H11,$H$6:$H$1048576,1)</f>
        <v>25</v>
      </c>
      <c r="Z11" t="str">
        <f>TRIM(Tabla2[[#This Row],[CONDUCTOR]])</f>
        <v>DAVID HENRY GIOVANNY</v>
      </c>
    </row>
    <row r="12" spans="1:32" x14ac:dyDescent="0.2">
      <c r="B12" s="136" t="s">
        <v>172</v>
      </c>
      <c r="C12" s="166">
        <v>13</v>
      </c>
      <c r="D12" s="151" t="s">
        <v>164</v>
      </c>
      <c r="E12" s="150">
        <v>8</v>
      </c>
      <c r="F12" s="150">
        <v>0</v>
      </c>
      <c r="G12" s="146">
        <v>149</v>
      </c>
      <c r="H12" s="226">
        <f>+G12/E12</f>
        <v>18.625</v>
      </c>
      <c r="I12" s="364">
        <f>+(SUM($G$7:$G$1048576)/SUM($E$7:$E$1048576))*E12</f>
        <v>145.88</v>
      </c>
      <c r="J12" s="363">
        <f>+Tabla2[[#This Row],[PROM DE USUARIOS]]-Tabla2[[#This Row],[USUARIOS]]</f>
        <v>-3.1200000000000045</v>
      </c>
      <c r="K12" s="151"/>
      <c r="L12" s="163">
        <f>Q12*635</f>
        <v>87553.8</v>
      </c>
      <c r="M12" s="162" t="str">
        <f>+VLOOKUP(C12,Lista!B:D,3,0)</f>
        <v>MICRO</v>
      </c>
      <c r="N12" s="164">
        <f>+(SUMIFS(G:G,M:M,"MICRO",E:E,"&gt;0")*100)/COUNTIF($E$7:$E$30,"&gt;0")</f>
        <v>8708.3333333333339</v>
      </c>
      <c r="O12" s="164">
        <f>Tabla2[[#This Row],[USUARIOS]]*150</f>
        <v>22350</v>
      </c>
      <c r="P12" s="50">
        <f>+(E12*1)-W12</f>
        <v>8</v>
      </c>
      <c r="Q12" s="47">
        <f>+I12-P12-X12</f>
        <v>137.88</v>
      </c>
      <c r="R12" s="49">
        <f>+G12-P12</f>
        <v>141</v>
      </c>
      <c r="S12" s="51">
        <f>+E12*$T$3</f>
        <v>137.88</v>
      </c>
      <c r="T12" s="46">
        <f t="shared" si="0"/>
        <v>75834</v>
      </c>
      <c r="U12" t="str">
        <f>+IF(K12&lt;&gt;"",K12,"")</f>
        <v/>
      </c>
      <c r="V12">
        <f>+RANK(H12,$H$6:$H$1048576,1)</f>
        <v>13</v>
      </c>
      <c r="Z12" t="str">
        <f>TRIM(Tabla2[[#This Row],[CONDUCTOR]])</f>
        <v>IBARGUEN GARRIDO JUAN ESTEBAN</v>
      </c>
    </row>
    <row r="13" spans="1:32" x14ac:dyDescent="0.2">
      <c r="B13" s="136" t="s">
        <v>172</v>
      </c>
      <c r="C13" s="166">
        <v>14</v>
      </c>
      <c r="D13" s="151" t="s">
        <v>148</v>
      </c>
      <c r="E13" s="150">
        <v>9</v>
      </c>
      <c r="F13" s="150">
        <v>0</v>
      </c>
      <c r="G13" s="165">
        <v>169</v>
      </c>
      <c r="H13" s="226">
        <f>+G13/E13</f>
        <v>18.777777777777779</v>
      </c>
      <c r="I13" s="227">
        <f>+(SUM($G$7:$G$1048576)/SUM($E$7:$E$1048576))*E13</f>
        <v>164.11500000000001</v>
      </c>
      <c r="J13" s="363">
        <f>+Tabla2[[#This Row],[PROM DE USUARIOS]]-Tabla2[[#This Row],[USUARIOS]]</f>
        <v>-4.8849999999999909</v>
      </c>
      <c r="K13" s="151"/>
      <c r="L13" s="163">
        <f>Q13*635</f>
        <v>98498.025000000009</v>
      </c>
      <c r="M13" s="162">
        <f>+VLOOKUP(C13,Lista!B:D,3,0)</f>
        <v>0</v>
      </c>
      <c r="N13" s="164">
        <f>+(SUMIFS(G:G,M:M,"MICRO",E:E,"&gt;0")*100)/COUNTIF($E$7:$E$30,"&gt;0")</f>
        <v>8708.3333333333339</v>
      </c>
      <c r="O13" s="164">
        <f>Tabla2[[#This Row],[USUARIOS]]*150</f>
        <v>25350</v>
      </c>
      <c r="P13" s="50">
        <f>+(E13*1)-W13</f>
        <v>9</v>
      </c>
      <c r="Q13" s="47">
        <f>+I13-P13-X13</f>
        <v>155.11500000000001</v>
      </c>
      <c r="R13" s="49">
        <f>+G13-P13</f>
        <v>160</v>
      </c>
      <c r="S13" s="51">
        <f>+E13*$T$3</f>
        <v>155.11500000000001</v>
      </c>
      <c r="T13" s="46">
        <f t="shared" si="0"/>
        <v>85313.25</v>
      </c>
      <c r="U13" t="str">
        <f>+IF(K13&lt;&gt;"",K13,"")</f>
        <v/>
      </c>
      <c r="V13">
        <f>+RANK(H13,$H$6:$H$1048576,1)</f>
        <v>15</v>
      </c>
      <c r="Z13" t="str">
        <f>TRIM(Tabla2[[#This Row],[CONDUCTOR]])</f>
        <v>VERENZUELA MARTINEZ ALEXANDER</v>
      </c>
    </row>
    <row r="14" spans="1:32" x14ac:dyDescent="0.2">
      <c r="B14" s="136" t="s">
        <v>172</v>
      </c>
      <c r="C14" s="166">
        <v>15</v>
      </c>
      <c r="D14" s="151" t="s">
        <v>167</v>
      </c>
      <c r="E14" s="150">
        <v>8</v>
      </c>
      <c r="F14" s="150">
        <v>0</v>
      </c>
      <c r="G14" s="146">
        <v>149</v>
      </c>
      <c r="H14" s="226">
        <f>+G14/E14</f>
        <v>18.625</v>
      </c>
      <c r="I14" s="364">
        <f>+(SUM($G$7:$G$1048576)/SUM($E$7:$E$1048576))*E14</f>
        <v>145.88</v>
      </c>
      <c r="J14" s="363">
        <f>+Tabla2[[#This Row],[PROM DE USUARIOS]]-Tabla2[[#This Row],[USUARIOS]]</f>
        <v>-3.1200000000000045</v>
      </c>
      <c r="K14" s="151"/>
      <c r="L14" s="163">
        <f>Q14*635</f>
        <v>87553.8</v>
      </c>
      <c r="M14" s="162">
        <f>+VLOOKUP(C14,Lista!B:D,3,0)</f>
        <v>0</v>
      </c>
      <c r="N14" s="164">
        <f>+(SUMIFS(G:G,M:M,"MICRO",E:E,"&gt;0")*100)/COUNTIF($E$7:$E$30,"&gt;0")</f>
        <v>8708.3333333333339</v>
      </c>
      <c r="O14" s="164">
        <f>Tabla2[[#This Row],[USUARIOS]]*150</f>
        <v>22350</v>
      </c>
      <c r="P14" s="50">
        <f>+(E14*1)-W14</f>
        <v>8</v>
      </c>
      <c r="Q14" s="47">
        <f>+I14-P14-X14</f>
        <v>137.88</v>
      </c>
      <c r="R14" s="49">
        <f>+G14-P14</f>
        <v>141</v>
      </c>
      <c r="S14" s="51">
        <f>+E14*$T$3</f>
        <v>137.88</v>
      </c>
      <c r="T14" s="46">
        <f t="shared" si="0"/>
        <v>75834</v>
      </c>
      <c r="U14" t="str">
        <f>+IF(K14&lt;&gt;"",K14,"")</f>
        <v/>
      </c>
      <c r="V14">
        <f>+RANK(H14,$H$6:$H$1048576,1)</f>
        <v>13</v>
      </c>
      <c r="Z14" t="str">
        <f>TRIM(Tabla2[[#This Row],[CONDUCTOR]])</f>
        <v>CIRO MARIN RODRIGO ALBERTO</v>
      </c>
    </row>
    <row r="15" spans="1:32" x14ac:dyDescent="0.2">
      <c r="B15" s="136" t="s">
        <v>172</v>
      </c>
      <c r="C15" s="166">
        <v>16</v>
      </c>
      <c r="D15" s="151" t="s">
        <v>165</v>
      </c>
      <c r="E15" s="150">
        <v>10</v>
      </c>
      <c r="F15" s="150">
        <v>0</v>
      </c>
      <c r="G15" s="146">
        <v>188</v>
      </c>
      <c r="H15" s="226">
        <f>+G15/E15</f>
        <v>18.8</v>
      </c>
      <c r="I15" s="227">
        <f>+(SUM($G$7:$G$1048576)/SUM($E$7:$E$1048576))*E15</f>
        <v>182.35</v>
      </c>
      <c r="J15" s="363">
        <f>+Tabla2[[#This Row],[PROM DE USUARIOS]]-Tabla2[[#This Row],[USUARIOS]]</f>
        <v>-5.6500000000000057</v>
      </c>
      <c r="K15" s="151" t="s">
        <v>174</v>
      </c>
      <c r="L15" s="163">
        <f>Q15*635</f>
        <v>109442.25</v>
      </c>
      <c r="M15" s="162" t="str">
        <f>+VLOOKUP(C15,Lista!B:D,3,0)</f>
        <v>MICRO</v>
      </c>
      <c r="N15" s="164">
        <f>+(SUMIFS(G:G,M:M,"MICRO",E:E,"&gt;0")*100)/COUNTIF($E$7:$E$30,"&gt;0")</f>
        <v>8708.3333333333339</v>
      </c>
      <c r="O15" s="164">
        <f>Tabla2[[#This Row],[USUARIOS]]*150</f>
        <v>28200</v>
      </c>
      <c r="P15" s="50">
        <f>+(E15*1)-W15</f>
        <v>10</v>
      </c>
      <c r="Q15" s="47">
        <f>+I15-P15-X15</f>
        <v>172.35</v>
      </c>
      <c r="R15" s="49">
        <f>+G15-P15</f>
        <v>178</v>
      </c>
      <c r="S15" s="51">
        <f>+E15*$T$3</f>
        <v>172.35</v>
      </c>
      <c r="T15" s="46">
        <f t="shared" si="0"/>
        <v>94792.5</v>
      </c>
      <c r="U15" t="str">
        <f>+IF(K15&lt;&gt;"",K15,"")</f>
        <v xml:space="preserve">2 Descuentos (Conducts) </v>
      </c>
      <c r="V15">
        <f>+RANK(H15,$H$6:$H$1048576,1)</f>
        <v>16</v>
      </c>
      <c r="Z15" t="str">
        <f>TRIM(Tabla2[[#This Row],[CONDUCTOR]])</f>
        <v>PEREZ GARCIA JUAN ESTEBAN</v>
      </c>
    </row>
    <row r="16" spans="1:32" x14ac:dyDescent="0.2">
      <c r="B16" s="136" t="s">
        <v>172</v>
      </c>
      <c r="C16" s="166">
        <v>18</v>
      </c>
      <c r="D16" s="151" t="s">
        <v>149</v>
      </c>
      <c r="E16" s="150">
        <v>9</v>
      </c>
      <c r="F16" s="150">
        <v>0</v>
      </c>
      <c r="G16" s="146">
        <v>173</v>
      </c>
      <c r="H16" s="226">
        <f>+G16/E16</f>
        <v>19.222222222222221</v>
      </c>
      <c r="I16" s="364">
        <f>+(SUM($G$7:$G$1048576)/SUM($E$7:$E$1048576))*E16</f>
        <v>164.11500000000001</v>
      </c>
      <c r="J16" s="363">
        <f>+Tabla2[[#This Row],[PROM DE USUARIOS]]-Tabla2[[#This Row],[USUARIOS]]</f>
        <v>-8.8849999999999909</v>
      </c>
      <c r="K16" s="151" t="s">
        <v>175</v>
      </c>
      <c r="L16" s="163">
        <f>Q16*635</f>
        <v>98498.025000000009</v>
      </c>
      <c r="M16" s="162" t="str">
        <f>+VLOOKUP(C16,Lista!B:D,3,0)</f>
        <v>MICRO</v>
      </c>
      <c r="N16" s="164">
        <f>+(SUMIFS(G:G,M:M,"MICRO",E:E,"&gt;0")*100)/COUNTIF($E$7:$E$30,"&gt;0")</f>
        <v>8708.3333333333339</v>
      </c>
      <c r="O16" s="164">
        <f>Tabla2[[#This Row],[USUARIOS]]*150</f>
        <v>25950</v>
      </c>
      <c r="P16" s="50">
        <f>+(E16*1)-W16</f>
        <v>9</v>
      </c>
      <c r="Q16" s="47">
        <f>+I16-P16-X16</f>
        <v>155.11500000000001</v>
      </c>
      <c r="R16" s="49">
        <f>+G16-P16</f>
        <v>164</v>
      </c>
      <c r="S16" s="51">
        <f>+E16*$T$3</f>
        <v>155.11500000000001</v>
      </c>
      <c r="T16" s="46">
        <f t="shared" si="0"/>
        <v>85313.25</v>
      </c>
      <c r="U16" t="str">
        <f>+IF(K16&lt;&gt;"",K16,"")</f>
        <v xml:space="preserve">3 Descuentos (Usuarios desubicados y conduct) </v>
      </c>
      <c r="V16">
        <f>+RANK(H16,$H$6:$H$1048576,1)</f>
        <v>19</v>
      </c>
      <c r="Z16" t="str">
        <f>TRIM(Tabla2[[#This Row],[CONDUCTOR]])</f>
        <v>ALBERTO ARISTIZABAL RAFAEL</v>
      </c>
    </row>
    <row r="17" spans="2:26" x14ac:dyDescent="0.2">
      <c r="B17" s="136" t="s">
        <v>172</v>
      </c>
      <c r="C17" s="166">
        <v>20</v>
      </c>
      <c r="D17" s="151" t="s">
        <v>168</v>
      </c>
      <c r="E17" s="150">
        <v>10</v>
      </c>
      <c r="F17" s="150">
        <v>0</v>
      </c>
      <c r="G17" s="165">
        <v>197</v>
      </c>
      <c r="H17" s="226">
        <f>+G17/E17</f>
        <v>19.7</v>
      </c>
      <c r="I17" s="227">
        <f>+(SUM($G$7:$G$1048576)/SUM($E$7:$E$1048576))*E17</f>
        <v>182.35</v>
      </c>
      <c r="J17" s="363">
        <f>+Tabla2[[#This Row],[PROM DE USUARIOS]]-Tabla2[[#This Row],[USUARIOS]]</f>
        <v>-14.650000000000006</v>
      </c>
      <c r="K17" s="151" t="s">
        <v>176</v>
      </c>
      <c r="L17" s="163">
        <f>Q17*635</f>
        <v>109442.25</v>
      </c>
      <c r="M17" s="162" t="str">
        <f>+VLOOKUP(C17,Lista!B:D,3,0)</f>
        <v>MICRO</v>
      </c>
      <c r="N17" s="164">
        <f>+(SUMIFS(G:G,M:M,"MICRO",E:E,"&gt;0")*100)/COUNTIF($E$7:$E$30,"&gt;0")</f>
        <v>8708.3333333333339</v>
      </c>
      <c r="O17" s="164">
        <f>Tabla2[[#This Row],[USUARIOS]]*150</f>
        <v>29550</v>
      </c>
      <c r="P17" s="50">
        <f>+(E17*1)-W17</f>
        <v>10</v>
      </c>
      <c r="Q17" s="47">
        <f>+I17-P17-X17</f>
        <v>172.35</v>
      </c>
      <c r="R17" s="49">
        <f>+G17-P17</f>
        <v>187</v>
      </c>
      <c r="S17" s="51">
        <f>+E17*$T$3</f>
        <v>172.35</v>
      </c>
      <c r="T17" s="46">
        <f t="shared" si="0"/>
        <v>94792.5</v>
      </c>
      <c r="U17" t="str">
        <f>+IF(K17&lt;&gt;"",K17,"")</f>
        <v xml:space="preserve">3 Descuentos (Despachador y usuarios desubicados) </v>
      </c>
      <c r="V17">
        <f>+RANK(H17,$H$6:$H$1048576,1)</f>
        <v>21</v>
      </c>
      <c r="Z17" t="str">
        <f>TRIM(Tabla2[[#This Row],[CONDUCTOR]])</f>
        <v>VALENCIA MENDOZA JHON</v>
      </c>
    </row>
    <row r="18" spans="2:26" x14ac:dyDescent="0.2">
      <c r="B18" s="136" t="s">
        <v>172</v>
      </c>
      <c r="C18" s="166">
        <v>21</v>
      </c>
      <c r="D18" s="151" t="s">
        <v>166</v>
      </c>
      <c r="E18" s="150">
        <v>4</v>
      </c>
      <c r="F18" s="150">
        <v>0</v>
      </c>
      <c r="G18" s="165">
        <v>87</v>
      </c>
      <c r="H18" s="226">
        <f>+G18/E18</f>
        <v>21.75</v>
      </c>
      <c r="I18" s="227">
        <f>+(SUM($G$7:$G$1048576)/SUM($E$7:$E$1048576))*E18</f>
        <v>72.94</v>
      </c>
      <c r="J18" s="363">
        <f>+Tabla2[[#This Row],[PROM DE USUARIOS]]-Tabla2[[#This Row],[USUARIOS]]</f>
        <v>-14.060000000000002</v>
      </c>
      <c r="K18" s="151" t="s">
        <v>177</v>
      </c>
      <c r="L18" s="163">
        <f>Q18*635</f>
        <v>43776.9</v>
      </c>
      <c r="M18" s="162" t="str">
        <f>+VLOOKUP(C18,Lista!B:D,3,0)</f>
        <v>MICRO</v>
      </c>
      <c r="N18" s="164">
        <f>+(SUMIFS(G:G,M:M,"MICRO",E:E,"&gt;0")*100)/COUNTIF($E$7:$E$30,"&gt;0")</f>
        <v>8708.3333333333339</v>
      </c>
      <c r="O18" s="164">
        <f>Tabla2[[#This Row],[USUARIOS]]*150</f>
        <v>13050</v>
      </c>
      <c r="P18" s="50">
        <f>+(E18*1)-W18</f>
        <v>4</v>
      </c>
      <c r="Q18" s="47">
        <f>+I18-P18-X18</f>
        <v>68.94</v>
      </c>
      <c r="R18" s="49">
        <f>+G18-P18</f>
        <v>83</v>
      </c>
      <c r="S18" s="51">
        <f>+E18*$T$3</f>
        <v>68.94</v>
      </c>
      <c r="T18" s="46">
        <f t="shared" si="0"/>
        <v>37917</v>
      </c>
      <c r="U18" t="str">
        <f>+IF(K18&lt;&gt;"",K18,"")</f>
        <v xml:space="preserve">1 Descuento (Despachador) </v>
      </c>
      <c r="V18">
        <f>+RANK(H18,$H$6:$H$1048576,1)</f>
        <v>22</v>
      </c>
      <c r="Z18" t="str">
        <f>TRIM(Tabla2[[#This Row],[CONDUCTOR]])</f>
        <v>DURANGO DAVID JOSE</v>
      </c>
    </row>
    <row r="19" spans="2:26" x14ac:dyDescent="0.2">
      <c r="B19" s="136" t="s">
        <v>172</v>
      </c>
      <c r="C19" s="166">
        <v>22</v>
      </c>
      <c r="D19" s="151" t="s">
        <v>161</v>
      </c>
      <c r="E19" s="150">
        <v>8</v>
      </c>
      <c r="F19" s="150">
        <v>0</v>
      </c>
      <c r="G19" s="146">
        <v>174</v>
      </c>
      <c r="H19" s="226">
        <f>+G19/E19</f>
        <v>21.75</v>
      </c>
      <c r="I19" s="364">
        <f>+(SUM($G$7:$G$1048576)/SUM($E$7:$E$1048576))*E19</f>
        <v>145.88</v>
      </c>
      <c r="J19" s="363">
        <f>+Tabla2[[#This Row],[PROM DE USUARIOS]]-Tabla2[[#This Row],[USUARIOS]]</f>
        <v>-28.120000000000005</v>
      </c>
      <c r="K19" s="151"/>
      <c r="L19" s="163">
        <f>Q19*635</f>
        <v>87553.8</v>
      </c>
      <c r="M19" s="162">
        <f>+VLOOKUP(C19,Lista!B:D,3,0)</f>
        <v>0</v>
      </c>
      <c r="N19" s="164">
        <f>+(SUMIFS(G:G,M:M,"MICRO",E:E,"&gt;0")*100)/COUNTIF($E$7:$E$30,"&gt;0")</f>
        <v>8708.3333333333339</v>
      </c>
      <c r="O19" s="164">
        <f>Tabla2[[#This Row],[USUARIOS]]*150</f>
        <v>26100</v>
      </c>
      <c r="P19" s="50">
        <f>+(E19*1)-W19</f>
        <v>8</v>
      </c>
      <c r="Q19" s="47">
        <f>+I19-P19-X19</f>
        <v>137.88</v>
      </c>
      <c r="R19" s="49">
        <f>+G19-P19</f>
        <v>166</v>
      </c>
      <c r="S19" s="51">
        <f>+E19*$T$3</f>
        <v>137.88</v>
      </c>
      <c r="T19" s="46">
        <f t="shared" si="0"/>
        <v>75834</v>
      </c>
      <c r="U19" t="str">
        <f>+IF(K19&lt;&gt;"",K19,"")</f>
        <v/>
      </c>
      <c r="V19">
        <f>+RANK(H19,$H$6:$H$1048576,1)</f>
        <v>22</v>
      </c>
      <c r="Z19" t="str">
        <f>TRIM(Tabla2[[#This Row],[CONDUCTOR]])</f>
        <v>QUIRAMA CASTAÑEDA JHON JADER</v>
      </c>
    </row>
    <row r="20" spans="2:26" x14ac:dyDescent="0.2">
      <c r="B20" s="136" t="s">
        <v>172</v>
      </c>
      <c r="C20" s="166">
        <v>24</v>
      </c>
      <c r="D20" s="151" t="s">
        <v>162</v>
      </c>
      <c r="E20" s="150">
        <v>5</v>
      </c>
      <c r="F20" s="150">
        <v>0</v>
      </c>
      <c r="G20" s="165">
        <v>63</v>
      </c>
      <c r="H20" s="226">
        <f>+G20/E20</f>
        <v>12.6</v>
      </c>
      <c r="I20" s="227">
        <f>+(SUM($G$7:$G$1048576)/SUM($E$7:$E$1048576))*E20</f>
        <v>91.174999999999997</v>
      </c>
      <c r="J20" s="363">
        <f>+Tabla2[[#This Row],[PROM DE USUARIOS]]-Tabla2[[#This Row],[USUARIOS]]</f>
        <v>28.174999999999997</v>
      </c>
      <c r="K20" s="151"/>
      <c r="L20" s="163">
        <f>Q20*635</f>
        <v>54721.125</v>
      </c>
      <c r="M20" s="162" t="str">
        <f>+VLOOKUP(C20,Lista!B:D,3,0)</f>
        <v>MICRO</v>
      </c>
      <c r="N20" s="164">
        <f>+(SUMIFS(G:G,M:M,"MICRO",E:E,"&gt;0")*100)/COUNTIF($E$7:$E$30,"&gt;0")</f>
        <v>8708.3333333333339</v>
      </c>
      <c r="O20" s="164">
        <f>Tabla2[[#This Row],[USUARIOS]]*150</f>
        <v>9450</v>
      </c>
      <c r="P20" s="50">
        <f>+(E20*1)-W20</f>
        <v>5</v>
      </c>
      <c r="Q20" s="47">
        <f>+I20-P20-X20</f>
        <v>86.174999999999997</v>
      </c>
      <c r="R20" s="49">
        <f>+G20-P20</f>
        <v>58</v>
      </c>
      <c r="S20" s="51">
        <f>+E20*$T$3</f>
        <v>86.174999999999997</v>
      </c>
      <c r="T20" s="46">
        <f t="shared" si="0"/>
        <v>47396.25</v>
      </c>
      <c r="U20" t="str">
        <f>+IF(K20&lt;&gt;"",K20,"")</f>
        <v/>
      </c>
      <c r="V20">
        <f>+RANK(H20,$H$6:$H$1048576,1)</f>
        <v>1</v>
      </c>
      <c r="Z20" t="str">
        <f>TRIM(Tabla2[[#This Row],[CONDUCTOR]])</f>
        <v>CALLE RICARDO</v>
      </c>
    </row>
    <row r="21" spans="2:26" x14ac:dyDescent="0.2">
      <c r="B21" s="136" t="s">
        <v>172</v>
      </c>
      <c r="C21" s="166">
        <v>25</v>
      </c>
      <c r="D21" s="151" t="s">
        <v>170</v>
      </c>
      <c r="E21" s="150">
        <v>7</v>
      </c>
      <c r="F21" s="150">
        <v>0</v>
      </c>
      <c r="G21" s="165">
        <v>123</v>
      </c>
      <c r="H21" s="226">
        <f>+G21/E21</f>
        <v>17.571428571428573</v>
      </c>
      <c r="I21" s="364">
        <f>+(SUM($G$7:$G$1048576)/SUM($E$7:$E$1048576))*E21</f>
        <v>127.645</v>
      </c>
      <c r="J21" s="363">
        <f>+Tabla2[[#This Row],[PROM DE USUARIOS]]-Tabla2[[#This Row],[USUARIOS]]</f>
        <v>4.644999999999996</v>
      </c>
      <c r="K21" s="151" t="s">
        <v>174</v>
      </c>
      <c r="L21" s="163">
        <f>Q21*635</f>
        <v>76609.574999999997</v>
      </c>
      <c r="M21" s="162">
        <f>+VLOOKUP(C21,Lista!B:D,3,0)</f>
        <v>0</v>
      </c>
      <c r="N21" s="164">
        <f>+(SUMIFS(G:G,M:M,"MICRO",E:E,"&gt;0")*100)/COUNTIF($E$7:$E$30,"&gt;0")</f>
        <v>8708.3333333333339</v>
      </c>
      <c r="O21" s="164">
        <f>Tabla2[[#This Row],[USUARIOS]]*150</f>
        <v>18450</v>
      </c>
      <c r="P21" s="50">
        <f>+(E21*1)-W21</f>
        <v>7</v>
      </c>
      <c r="Q21" s="47">
        <f>+I21-P21-X21</f>
        <v>120.645</v>
      </c>
      <c r="R21" s="49">
        <f>+G21-P21</f>
        <v>116</v>
      </c>
      <c r="S21" s="51">
        <f>+E21*$T$3</f>
        <v>120.645</v>
      </c>
      <c r="T21" s="46">
        <f t="shared" si="0"/>
        <v>66354.75</v>
      </c>
      <c r="U21" t="str">
        <f>+IF(K21&lt;&gt;"",K21,"")</f>
        <v xml:space="preserve">2 Descuentos (Conducts) </v>
      </c>
      <c r="V21">
        <f>+RANK(H21,$H$6:$H$1048576,1)</f>
        <v>9</v>
      </c>
      <c r="Z21" t="str">
        <f>TRIM(Tabla2[[#This Row],[CONDUCTOR]])</f>
        <v>SANCHEZ BETANCOURT FRANCISCO</v>
      </c>
    </row>
    <row r="22" spans="2:26" x14ac:dyDescent="0.2">
      <c r="B22" s="136" t="s">
        <v>172</v>
      </c>
      <c r="C22" s="166">
        <v>28</v>
      </c>
      <c r="D22" s="151" t="s">
        <v>157</v>
      </c>
      <c r="E22" s="150">
        <v>8</v>
      </c>
      <c r="F22" s="150">
        <v>0</v>
      </c>
      <c r="G22" s="146">
        <v>154</v>
      </c>
      <c r="H22" s="226">
        <f>+G22/E22</f>
        <v>19.25</v>
      </c>
      <c r="I22" s="364">
        <f>+(SUM($G$7:$G$1048576)/SUM($E$7:$E$1048576))*E22</f>
        <v>145.88</v>
      </c>
      <c r="J22" s="363">
        <f>+Tabla2[[#This Row],[PROM DE USUARIOS]]-Tabla2[[#This Row],[USUARIOS]]</f>
        <v>-8.1200000000000045</v>
      </c>
      <c r="K22" s="151"/>
      <c r="L22" s="163">
        <f>Q22*635</f>
        <v>87553.8</v>
      </c>
      <c r="M22" s="162" t="str">
        <f>+VLOOKUP(C22,Lista!B:D,3,0)</f>
        <v>MICRO</v>
      </c>
      <c r="N22" s="164">
        <f>+(SUMIFS(G:G,M:M,"MICRO",E:E,"&gt;0")*100)/COUNTIF($E$7:$E$30,"&gt;0")</f>
        <v>8708.3333333333339</v>
      </c>
      <c r="O22" s="164">
        <f>Tabla2[[#This Row],[USUARIOS]]*150</f>
        <v>23100</v>
      </c>
      <c r="P22" s="50">
        <f>+(E22*1)-W22</f>
        <v>8</v>
      </c>
      <c r="Q22" s="47">
        <f>+I22-P22-X22</f>
        <v>137.88</v>
      </c>
      <c r="R22" s="49">
        <f>+G22-P22</f>
        <v>146</v>
      </c>
      <c r="S22" s="51">
        <f>+E22*$T$3</f>
        <v>137.88</v>
      </c>
      <c r="T22" s="46">
        <f t="shared" si="0"/>
        <v>75834</v>
      </c>
      <c r="U22" t="str">
        <f>+IF(K22&lt;&gt;"",K22,"")</f>
        <v/>
      </c>
      <c r="V22">
        <f>+RANK(H22,$H$6:$H$1048576,1)</f>
        <v>20</v>
      </c>
      <c r="Z22" t="str">
        <f>TRIM(Tabla2[[#This Row],[CONDUCTOR]])</f>
        <v>SUAREZ ESCUDERO JONATAN</v>
      </c>
    </row>
    <row r="23" spans="2:26" x14ac:dyDescent="0.2">
      <c r="B23" s="136" t="s">
        <v>172</v>
      </c>
      <c r="C23" s="166">
        <v>30</v>
      </c>
      <c r="D23" s="151" t="s">
        <v>169</v>
      </c>
      <c r="E23" s="150">
        <v>9</v>
      </c>
      <c r="F23" s="150">
        <v>0</v>
      </c>
      <c r="G23" s="146">
        <v>172</v>
      </c>
      <c r="H23" s="226">
        <f>+G23/E23</f>
        <v>19.111111111111111</v>
      </c>
      <c r="I23" s="364">
        <f>+(SUM($G$7:$G$1048576)/SUM($E$7:$E$1048576))*E23</f>
        <v>164.11500000000001</v>
      </c>
      <c r="J23" s="363">
        <f>+Tabla2[[#This Row],[PROM DE USUARIOS]]-Tabla2[[#This Row],[USUARIOS]]</f>
        <v>-7.8849999999999909</v>
      </c>
      <c r="K23" s="151" t="s">
        <v>178</v>
      </c>
      <c r="L23" s="163">
        <f>Q23*635</f>
        <v>98498.025000000009</v>
      </c>
      <c r="M23" s="162">
        <f>+VLOOKUP(C23,Lista!B:D,3,0)</f>
        <v>0</v>
      </c>
      <c r="N23" s="164">
        <f>+(SUMIFS(G:G,M:M,"MICRO",E:E,"&gt;0")*100)/COUNTIF($E$7:$E$30,"&gt;0")</f>
        <v>8708.3333333333339</v>
      </c>
      <c r="O23" s="164">
        <f>Tabla2[[#This Row],[USUARIOS]]*150</f>
        <v>25800</v>
      </c>
      <c r="P23" s="50">
        <f>+(E23*1)-W23</f>
        <v>9</v>
      </c>
      <c r="Q23" s="47">
        <f>+I23-P23-X23</f>
        <v>155.11500000000001</v>
      </c>
      <c r="R23" s="49">
        <f>+G23-P23</f>
        <v>163</v>
      </c>
      <c r="S23" s="51">
        <f>+E23*$T$3</f>
        <v>155.11500000000001</v>
      </c>
      <c r="T23" s="46">
        <f t="shared" si="0"/>
        <v>85313.25</v>
      </c>
      <c r="U23" t="str">
        <f>+IF(K23&lt;&gt;"",K23,"")</f>
        <v xml:space="preserve">2 Descuentos (Despachador y usuario desubicado) </v>
      </c>
      <c r="V23">
        <f>+RANK(H23,$H$6:$H$1048576,1)</f>
        <v>18</v>
      </c>
      <c r="Z23" t="str">
        <f>TRIM(Tabla2[[#This Row],[CONDUCTOR]])</f>
        <v>AGUDELO GARCIA LLORDIN ELIAS</v>
      </c>
    </row>
    <row r="24" spans="2:26" x14ac:dyDescent="0.2">
      <c r="B24" s="136" t="s">
        <v>172</v>
      </c>
      <c r="C24" s="166">
        <v>32</v>
      </c>
      <c r="D24" s="151" t="s">
        <v>151</v>
      </c>
      <c r="E24" s="150">
        <v>9</v>
      </c>
      <c r="F24" s="150">
        <v>0</v>
      </c>
      <c r="G24" s="165">
        <v>146</v>
      </c>
      <c r="H24" s="226">
        <f>+G24/E24</f>
        <v>16.222222222222221</v>
      </c>
      <c r="I24" s="227">
        <f>+(SUM($G$7:$G$1048576)/SUM($E$7:$E$1048576))*E24</f>
        <v>164.11500000000001</v>
      </c>
      <c r="J24" s="363">
        <f>+Tabla2[[#This Row],[PROM DE USUARIOS]]-Tabla2[[#This Row],[USUARIOS]]</f>
        <v>18.115000000000009</v>
      </c>
      <c r="K24" s="151"/>
      <c r="L24" s="163">
        <f>Q24*635</f>
        <v>98498.025000000009</v>
      </c>
      <c r="M24" s="162" t="str">
        <f>+VLOOKUP(C24,Lista!B:D,3,0)</f>
        <v>MICRO</v>
      </c>
      <c r="N24" s="164">
        <f>+(SUMIFS(G:G,M:M,"MICRO",E:E,"&gt;0")*100)/COUNTIF($E$7:$E$30,"&gt;0")</f>
        <v>8708.3333333333339</v>
      </c>
      <c r="O24" s="164">
        <f>Tabla2[[#This Row],[USUARIOS]]*150</f>
        <v>21900</v>
      </c>
      <c r="P24" s="50">
        <f>+(E24*1)-W24</f>
        <v>9</v>
      </c>
      <c r="Q24" s="47">
        <f>+I24-P24-X24</f>
        <v>155.11500000000001</v>
      </c>
      <c r="R24" s="49">
        <f>+G24-P24</f>
        <v>137</v>
      </c>
      <c r="S24" s="51">
        <f>+E24*$T$3</f>
        <v>155.11500000000001</v>
      </c>
      <c r="T24" s="46">
        <f t="shared" si="0"/>
        <v>85313.25</v>
      </c>
      <c r="U24" t="str">
        <f>+IF(K24&lt;&gt;"",K24,"")</f>
        <v/>
      </c>
      <c r="V24">
        <f>+RANK(H24,$H$6:$H$1048576,1)</f>
        <v>6</v>
      </c>
      <c r="Z24" t="str">
        <f>TRIM(Tabla2[[#This Row],[CONDUCTOR]])</f>
        <v>LAYOS JIMENEZ JOHAN CAMILO</v>
      </c>
    </row>
    <row r="25" spans="2:26" x14ac:dyDescent="0.2">
      <c r="B25" s="136" t="s">
        <v>172</v>
      </c>
      <c r="C25" s="166">
        <v>34</v>
      </c>
      <c r="D25" s="151" t="s">
        <v>150</v>
      </c>
      <c r="E25" s="150">
        <v>6</v>
      </c>
      <c r="F25" s="150">
        <v>0</v>
      </c>
      <c r="G25" s="165">
        <v>113</v>
      </c>
      <c r="H25" s="226">
        <f>+G25/E25</f>
        <v>18.833333333333332</v>
      </c>
      <c r="I25" s="227">
        <f>+(SUM($G$7:$G$1048576)/SUM($E$7:$E$1048576))*E25</f>
        <v>109.41</v>
      </c>
      <c r="J25" s="363">
        <f>+Tabla2[[#This Row],[PROM DE USUARIOS]]-Tabla2[[#This Row],[USUARIOS]]</f>
        <v>-3.5900000000000034</v>
      </c>
      <c r="K25" s="151" t="s">
        <v>173</v>
      </c>
      <c r="L25" s="163">
        <f>Q25*635</f>
        <v>65665.349999999991</v>
      </c>
      <c r="M25" s="162" t="str">
        <f>+VLOOKUP(C25,Lista!B:D,3,0)</f>
        <v>MICRO</v>
      </c>
      <c r="N25" s="164">
        <f>+(SUMIFS(G:G,M:M,"MICRO",E:E,"&gt;0")*100)/COUNTIF($E$7:$E$30,"&gt;0")</f>
        <v>8708.3333333333339</v>
      </c>
      <c r="O25" s="164">
        <f>Tabla2[[#This Row],[USUARIOS]]*150</f>
        <v>16950</v>
      </c>
      <c r="P25" s="50">
        <f>+(E25*1)-W25</f>
        <v>6</v>
      </c>
      <c r="Q25" s="47">
        <f>+I25-P25-X25</f>
        <v>103.41</v>
      </c>
      <c r="R25" s="49">
        <f>+G25-P25</f>
        <v>107</v>
      </c>
      <c r="S25" s="51">
        <f>+E25*$T$3</f>
        <v>103.41</v>
      </c>
      <c r="T25" s="46">
        <f t="shared" si="0"/>
        <v>56875.5</v>
      </c>
      <c r="U25" t="str">
        <f>+IF(K25&lt;&gt;"",K25,"")</f>
        <v xml:space="preserve">2 Descuentos (Usuarios desubicados) </v>
      </c>
      <c r="V25">
        <f>+RANK(H25,$H$6:$H$1048576,1)</f>
        <v>17</v>
      </c>
      <c r="Z25" t="str">
        <f>TRIM(Tabla2[[#This Row],[CONDUCTOR]])</f>
        <v>MONTOYA OSPINA GILBERTO ANTONIO</v>
      </c>
    </row>
    <row r="26" spans="2:26" x14ac:dyDescent="0.2">
      <c r="B26" s="136" t="s">
        <v>172</v>
      </c>
      <c r="C26" s="166">
        <v>36</v>
      </c>
      <c r="D26" s="151" t="s">
        <v>158</v>
      </c>
      <c r="E26" s="150">
        <v>9</v>
      </c>
      <c r="F26" s="150">
        <v>0</v>
      </c>
      <c r="G26" s="146">
        <v>145</v>
      </c>
      <c r="H26" s="226">
        <f>+G26/E26</f>
        <v>16.111111111111111</v>
      </c>
      <c r="I26" s="364">
        <f>+(SUM($G$7:$G$1048576)/SUM($E$7:$E$1048576))*E26</f>
        <v>164.11500000000001</v>
      </c>
      <c r="J26" s="363">
        <f>+Tabla2[[#This Row],[PROM DE USUARIOS]]-Tabla2[[#This Row],[USUARIOS]]</f>
        <v>19.115000000000009</v>
      </c>
      <c r="K26" s="151"/>
      <c r="L26" s="163">
        <f>Q26*635</f>
        <v>98498.025000000009</v>
      </c>
      <c r="M26" s="162" t="str">
        <f>+VLOOKUP(C26,Lista!B:D,3,0)</f>
        <v>MICRO</v>
      </c>
      <c r="N26" s="164">
        <f>+(SUMIFS(G:G,M:M,"MICRO",E:E,"&gt;0")*100)/COUNTIF($E$7:$E$30,"&gt;0")</f>
        <v>8708.3333333333339</v>
      </c>
      <c r="O26" s="164">
        <f>Tabla2[[#This Row],[USUARIOS]]*150</f>
        <v>21750</v>
      </c>
      <c r="P26" s="50">
        <f>+(E26*1)-W26</f>
        <v>9</v>
      </c>
      <c r="Q26" s="47">
        <f>+I26-P26-X26</f>
        <v>155.11500000000001</v>
      </c>
      <c r="R26" s="49">
        <f>+G26-P26</f>
        <v>136</v>
      </c>
      <c r="S26" s="51">
        <f>+E26*$T$3</f>
        <v>155.11500000000001</v>
      </c>
      <c r="T26" s="46">
        <f t="shared" si="0"/>
        <v>85313.25</v>
      </c>
      <c r="U26" t="str">
        <f>+IF(K26&lt;&gt;"",K26,"")</f>
        <v/>
      </c>
      <c r="V26">
        <f>+RANK(H26,$H$6:$H$1048576,1)</f>
        <v>5</v>
      </c>
      <c r="Z26" t="str">
        <f>TRIM(Tabla2[[#This Row],[CONDUCTOR]])</f>
        <v>JARAMILLO JARAMILLO FRANCISCO WBEIMAR</v>
      </c>
    </row>
    <row r="27" spans="2:26" x14ac:dyDescent="0.2">
      <c r="B27" s="136" t="s">
        <v>172</v>
      </c>
      <c r="C27" s="137">
        <v>38</v>
      </c>
      <c r="D27" s="151" t="s">
        <v>160</v>
      </c>
      <c r="E27" s="150">
        <v>8</v>
      </c>
      <c r="F27" s="150">
        <v>0</v>
      </c>
      <c r="G27" s="146">
        <v>142</v>
      </c>
      <c r="H27" s="226">
        <f>+G27/E27</f>
        <v>17.75</v>
      </c>
      <c r="I27" s="227">
        <f>+(SUM($G$7:$G$1048576)/SUM($E$7:$E$1048576))*E27</f>
        <v>145.88</v>
      </c>
      <c r="J27" s="363">
        <f>+Tabla2[[#This Row],[PROM DE USUARIOS]]-Tabla2[[#This Row],[USUARIOS]]</f>
        <v>3.8799999999999955</v>
      </c>
      <c r="K27" s="151"/>
      <c r="L27" s="163">
        <f>Q27*635</f>
        <v>87553.8</v>
      </c>
      <c r="M27" s="162" t="str">
        <f>+VLOOKUP(C27,Lista!B:D,3,0)</f>
        <v>MICRO</v>
      </c>
      <c r="N27" s="164">
        <f>+(SUMIFS(G:G,M:M,"MICRO",E:E,"&gt;0")*100)/COUNTIF($E$7:$E$30,"&gt;0")</f>
        <v>8708.3333333333339</v>
      </c>
      <c r="O27" s="164">
        <f>Tabla2[[#This Row],[USUARIOS]]*150</f>
        <v>21300</v>
      </c>
      <c r="P27" s="50">
        <f>+(E27*1)-W27</f>
        <v>8</v>
      </c>
      <c r="Q27" s="47">
        <f>+I27-P27-X27</f>
        <v>137.88</v>
      </c>
      <c r="R27" s="49">
        <f>+G27-P27</f>
        <v>134</v>
      </c>
      <c r="S27" s="51">
        <f>+E27*$T$3</f>
        <v>137.88</v>
      </c>
      <c r="T27" s="46">
        <f t="shared" si="0"/>
        <v>75834</v>
      </c>
      <c r="U27" t="str">
        <f>+IF(K27&lt;&gt;"",K27,"")</f>
        <v/>
      </c>
      <c r="V27">
        <f>+RANK(H27,$H$6:$H$1048576,1)</f>
        <v>10</v>
      </c>
      <c r="Z27" t="str">
        <f>TRIM(Tabla2[[#This Row],[CONDUCTOR]])</f>
        <v>GONZALEZ IPUANA RENE</v>
      </c>
    </row>
    <row r="28" spans="2:26" x14ac:dyDescent="0.2">
      <c r="B28" s="136" t="s">
        <v>172</v>
      </c>
      <c r="C28" s="166">
        <v>39</v>
      </c>
      <c r="D28" s="151" t="s">
        <v>159</v>
      </c>
      <c r="E28" s="150">
        <v>10</v>
      </c>
      <c r="F28" s="150">
        <v>0</v>
      </c>
      <c r="G28" s="146">
        <v>148</v>
      </c>
      <c r="H28" s="226">
        <f>+G28/E28</f>
        <v>14.8</v>
      </c>
      <c r="I28" s="364">
        <f>+(SUM($G$7:$G$1048576)/SUM($E$7:$E$1048576))*E28</f>
        <v>182.35</v>
      </c>
      <c r="J28" s="363">
        <f>+Tabla2[[#This Row],[PROM DE USUARIOS]]-Tabla2[[#This Row],[USUARIOS]]</f>
        <v>34.349999999999994</v>
      </c>
      <c r="K28" s="151"/>
      <c r="L28" s="163">
        <f>Q28*635</f>
        <v>109442.25</v>
      </c>
      <c r="M28" s="162" t="str">
        <f>+VLOOKUP(C28,Lista!B:D,3,0)</f>
        <v>MICRO</v>
      </c>
      <c r="N28" s="164">
        <f>+(SUMIFS(G:G,M:M,"MICRO",E:E,"&gt;0")*100)/COUNTIF($E$7:$E$30,"&gt;0")</f>
        <v>8708.3333333333339</v>
      </c>
      <c r="O28" s="164">
        <f>Tabla2[[#This Row],[USUARIOS]]*150</f>
        <v>22200</v>
      </c>
      <c r="P28" s="50">
        <f>+(E28*1)-W28</f>
        <v>10</v>
      </c>
      <c r="Q28" s="47">
        <f>+I28-P28-X28</f>
        <v>172.35</v>
      </c>
      <c r="R28" s="49">
        <f>+G28-P28</f>
        <v>138</v>
      </c>
      <c r="S28" s="51">
        <f>+E28*$T$3</f>
        <v>172.35</v>
      </c>
      <c r="T28" s="46">
        <f t="shared" si="0"/>
        <v>94792.5</v>
      </c>
      <c r="U28" t="str">
        <f>+IF(K28&lt;&gt;"",K28,"")</f>
        <v/>
      </c>
      <c r="V28">
        <f>+RANK(H28,$H$6:$H$1048576,1)</f>
        <v>3</v>
      </c>
      <c r="Z28" t="str">
        <f>TRIM(Tabla2[[#This Row],[CONDUCTOR]])</f>
        <v>PALMAR PANA EDIXON JOSUE</v>
      </c>
    </row>
    <row r="29" spans="2:26" x14ac:dyDescent="0.2">
      <c r="B29" s="136" t="s">
        <v>172</v>
      </c>
      <c r="C29" s="166">
        <v>40</v>
      </c>
      <c r="D29" s="151" t="s">
        <v>156</v>
      </c>
      <c r="E29" s="150">
        <v>9</v>
      </c>
      <c r="F29" s="150">
        <v>0</v>
      </c>
      <c r="G29" s="146">
        <v>157</v>
      </c>
      <c r="H29" s="226">
        <f>+G29/E29</f>
        <v>17.444444444444443</v>
      </c>
      <c r="I29" s="364">
        <f>+(SUM($G$7:$G$1048576)/SUM($E$7:$E$1048576))*E29</f>
        <v>164.11500000000001</v>
      </c>
      <c r="J29" s="363">
        <f>+Tabla2[[#This Row],[PROM DE USUARIOS]]-Tabla2[[#This Row],[USUARIOS]]</f>
        <v>7.1150000000000091</v>
      </c>
      <c r="K29" s="151"/>
      <c r="L29" s="163">
        <f>Q29*635</f>
        <v>98498.025000000009</v>
      </c>
      <c r="M29" s="162" t="str">
        <f>+VLOOKUP(C29,Lista!B:D,3,0)</f>
        <v>MICRO</v>
      </c>
      <c r="N29" s="164">
        <f>+(SUMIFS(G:G,M:M,"MICRO",E:E,"&gt;0")*100)/COUNTIF($E$7:$E$30,"&gt;0")</f>
        <v>8708.3333333333339</v>
      </c>
      <c r="O29" s="164">
        <f>Tabla2[[#This Row],[USUARIOS]]*150</f>
        <v>23550</v>
      </c>
      <c r="P29" s="50">
        <f>+(E29*1)-W29</f>
        <v>9</v>
      </c>
      <c r="Q29" s="47">
        <f>+I29-P29-X29</f>
        <v>155.11500000000001</v>
      </c>
      <c r="R29" s="49">
        <f>+G29-P29</f>
        <v>148</v>
      </c>
      <c r="S29" s="51">
        <f>+E29*$T$3</f>
        <v>155.11500000000001</v>
      </c>
      <c r="T29" s="46">
        <f t="shared" ref="T29:T30" si="1">+S29*550</f>
        <v>85313.25</v>
      </c>
      <c r="U29" t="str">
        <f>+IF(K29&lt;&gt;"",K29,"")</f>
        <v/>
      </c>
      <c r="V29">
        <f>+RANK(H29,$H$6:$H$1048576,1)</f>
        <v>8</v>
      </c>
      <c r="Z29" t="str">
        <f>TRIM(Tabla2[[#This Row],[CONDUCTOR]])</f>
        <v>OCAMPO OCAMPO ANTONIO JOSE</v>
      </c>
    </row>
    <row r="30" spans="2:26" s="2" customFormat="1" x14ac:dyDescent="0.2">
      <c r="B30" s="136" t="s">
        <v>172</v>
      </c>
      <c r="C30" s="137">
        <v>44</v>
      </c>
      <c r="D30" s="151" t="s">
        <v>152</v>
      </c>
      <c r="E30" s="150">
        <v>12</v>
      </c>
      <c r="F30" s="150">
        <v>0</v>
      </c>
      <c r="G30" s="146">
        <v>190</v>
      </c>
      <c r="H30" s="226">
        <f>+G30/E30</f>
        <v>15.833333333333334</v>
      </c>
      <c r="I30" s="227">
        <f>+(SUM($G$7:$G$1048576)/SUM($E$7:$E$1048576))*E30</f>
        <v>218.82</v>
      </c>
      <c r="J30" s="363">
        <f>+Tabla2[[#This Row],[PROM DE USUARIOS]]-Tabla2[[#This Row],[USUARIOS]]</f>
        <v>28.819999999999993</v>
      </c>
      <c r="K30" s="151"/>
      <c r="L30" s="163">
        <f>Q30*635</f>
        <v>131330.69999999998</v>
      </c>
      <c r="M30" s="162">
        <f>+VLOOKUP(C30,Lista!B:D,3,0)</f>
        <v>0</v>
      </c>
      <c r="N30" s="164">
        <f>+(SUMIFS(G:G,M:M,"MICRO",E:E,"&gt;0")*100)/COUNTIF($E$7:$E$30,"&gt;0")</f>
        <v>8708.3333333333339</v>
      </c>
      <c r="O30" s="164">
        <f>Tabla2[[#This Row],[USUARIOS]]*150</f>
        <v>28500</v>
      </c>
      <c r="P30" s="50">
        <f>+(E30*1)-W30</f>
        <v>12</v>
      </c>
      <c r="Q30" s="47">
        <f>+I30-P30-X30</f>
        <v>206.82</v>
      </c>
      <c r="R30" s="49">
        <f>+G30-P30</f>
        <v>178</v>
      </c>
      <c r="S30" s="51">
        <f>+E30*$T$3</f>
        <v>206.82</v>
      </c>
      <c r="T30" s="46">
        <f t="shared" si="1"/>
        <v>113751</v>
      </c>
      <c r="U30" t="str">
        <f>+IF(K30&lt;&gt;"",K30,"")</f>
        <v/>
      </c>
      <c r="V30">
        <f>+RANK(H30,$H$6:$H$1048576,1)</f>
        <v>4</v>
      </c>
      <c r="Z30" t="str">
        <f>TRIM(Tabla2[[#This Row],[CONDUCTOR]])</f>
        <v>MARIN ALZATE KEVIN ANDRES</v>
      </c>
    </row>
    <row r="31" spans="2:26" x14ac:dyDescent="0.2">
      <c r="B31" s="232"/>
      <c r="C31" s="239">
        <f>SUBTOTAL(102,Tabla2[VEH])</f>
        <v>24</v>
      </c>
      <c r="D31" s="233" t="s">
        <v>127</v>
      </c>
      <c r="E31" s="234">
        <f>SUBTOTAL(109,Tabla2[VIAJES])</f>
        <v>200</v>
      </c>
      <c r="F31" s="234">
        <f>SUBTOTAL(109,Tabla2[VIAJES PERD.])</f>
        <v>0</v>
      </c>
      <c r="G31" s="240">
        <f>SUBTOTAL(109,Tabla2[USUARIOS])</f>
        <v>3647</v>
      </c>
      <c r="H31" s="373">
        <f>+Tabla2[[#Totals],[USUARIOS]]/Tabla2[[#Totals],[VIAJES]]</f>
        <v>18.234999999999999</v>
      </c>
      <c r="I31" s="240">
        <f>SUBTOTAL(109,Tabla2[PROM DE USUARIOS])</f>
        <v>3646.9999999999995</v>
      </c>
      <c r="J31" s="372">
        <f>SUBTOTAL(109,Tabla2[RECIBE / ENTREGA])</f>
        <v>-2.8421709430404007E-14</v>
      </c>
      <c r="K31" s="235" t="s">
        <v>179</v>
      </c>
      <c r="L31" s="236"/>
      <c r="M31" s="237"/>
      <c r="N31" s="238">
        <f>SUBTOTAL(109,Tabla2[DIFER. MICRO - BUS ])</f>
        <v>209000.00000000006</v>
      </c>
      <c r="O31" s="238">
        <f>SUBTOTAL(109,Tabla2[FONDO (SIT) ])</f>
        <v>547050</v>
      </c>
      <c r="P31" s="50" t="e">
        <f>+(#REF!*1)-W31</f>
        <v>#REF!</v>
      </c>
      <c r="Q31" s="47" t="e">
        <f>+#REF!-P31-X31</f>
        <v>#REF!</v>
      </c>
      <c r="R31" s="49" t="e">
        <f>+#REF!-P31</f>
        <v>#REF!</v>
      </c>
      <c r="S31" s="51" t="e">
        <f>+#REF!*$T$3</f>
        <v>#REF!</v>
      </c>
      <c r="T31" s="46" t="e">
        <f t="shared" ref="S31:T44" si="2">+S31*550</f>
        <v>#REF!</v>
      </c>
      <c r="U31" t="e">
        <f>+IF(#REF!&lt;&gt;"",#REF!,"")</f>
        <v>#REF!</v>
      </c>
      <c r="V31" t="e">
        <f>+RANK(#REF!,$H$6:$H$1048576,1)</f>
        <v>#REF!</v>
      </c>
      <c r="Z31" t="e">
        <f>TRIM(Tabla2[[#This Row],[CONDUCTOR]])</f>
        <v>#VALUE!</v>
      </c>
    </row>
    <row r="32" spans="2:26" x14ac:dyDescent="0.2">
      <c r="B32" s="245"/>
      <c r="C32" s="246"/>
      <c r="D32" s="247"/>
      <c r="E32" s="248"/>
      <c r="F32" s="248"/>
      <c r="G32" s="249"/>
      <c r="H32" s="250"/>
      <c r="I32" s="251"/>
      <c r="J32" s="341"/>
      <c r="K32" s="247"/>
      <c r="L32" s="252"/>
      <c r="M32" s="253"/>
      <c r="N32" s="203"/>
      <c r="O32" s="50"/>
      <c r="P32" s="47" t="e">
        <f>+#REF!-O32-W32</f>
        <v>#REF!</v>
      </c>
      <c r="Q32" s="49" t="e">
        <f>+#REF!-O32</f>
        <v>#REF!</v>
      </c>
      <c r="R32" s="51" t="e">
        <f>+#REF!*$T$3</f>
        <v>#REF!</v>
      </c>
      <c r="S32" s="46" t="e">
        <f t="shared" si="2"/>
        <v>#REF!</v>
      </c>
      <c r="T32" t="e">
        <f>+IF(#REF!&lt;&gt;"",#REF!,"")</f>
        <v>#REF!</v>
      </c>
      <c r="U32" t="e">
        <f>+RANK(#REF!,$H$6:$H$1048576,1)</f>
        <v>#REF!</v>
      </c>
      <c r="Y32" t="e">
        <f>TRIM(Tabla2[[#This Row],[CONDUCTOR]])</f>
        <v>#VALUE!</v>
      </c>
    </row>
    <row r="33" spans="2:25" x14ac:dyDescent="0.2">
      <c r="B33" s="245"/>
      <c r="C33" s="246"/>
      <c r="D33" s="247"/>
      <c r="E33" s="248"/>
      <c r="F33" s="248"/>
      <c r="G33" s="249"/>
      <c r="H33" s="250"/>
      <c r="I33" s="251"/>
      <c r="J33" s="341"/>
      <c r="K33" s="247"/>
      <c r="L33" s="252"/>
      <c r="M33" s="253"/>
      <c r="N33" s="203"/>
      <c r="O33" s="50"/>
      <c r="P33" s="47" t="e">
        <f>+#REF!-O33-W33</f>
        <v>#REF!</v>
      </c>
      <c r="Q33" s="49" t="e">
        <f>+#REF!-O33</f>
        <v>#REF!</v>
      </c>
      <c r="R33" s="51" t="e">
        <f>+#REF!*$T$3</f>
        <v>#REF!</v>
      </c>
      <c r="S33" s="46" t="e">
        <f t="shared" si="2"/>
        <v>#REF!</v>
      </c>
      <c r="T33" t="e">
        <f>+IF(#REF!&lt;&gt;"",#REF!,"")</f>
        <v>#REF!</v>
      </c>
      <c r="U33" t="e">
        <f>+RANK(#REF!,$H$6:$H$1048576,1)</f>
        <v>#REF!</v>
      </c>
      <c r="Y33" t="e">
        <f>TRIM(Tabla2[[#This Row],[CONDUCTOR]])</f>
        <v>#VALUE!</v>
      </c>
    </row>
    <row r="34" spans="2:25" x14ac:dyDescent="0.2">
      <c r="B34" s="245"/>
      <c r="C34" s="246"/>
      <c r="D34" s="247"/>
      <c r="E34" s="248"/>
      <c r="F34" s="248"/>
      <c r="G34" s="249"/>
      <c r="H34" s="250"/>
      <c r="I34" s="251"/>
      <c r="J34" s="341"/>
      <c r="K34" s="247"/>
      <c r="L34" s="252"/>
      <c r="M34" s="253"/>
      <c r="N34" s="203"/>
      <c r="O34" s="50" t="e">
        <f>+(#REF!*1)-V34</f>
        <v>#REF!</v>
      </c>
      <c r="P34" s="47" t="e">
        <f>+#REF!-O34-W34</f>
        <v>#REF!</v>
      </c>
      <c r="Q34" s="49" t="e">
        <f>+#REF!-O34</f>
        <v>#REF!</v>
      </c>
      <c r="R34" s="51" t="e">
        <f>+#REF!*$T$3</f>
        <v>#REF!</v>
      </c>
      <c r="S34" s="46" t="e">
        <f t="shared" si="2"/>
        <v>#REF!</v>
      </c>
      <c r="T34" t="e">
        <f>+IF(#REF!&lt;&gt;"",#REF!,"")</f>
        <v>#REF!</v>
      </c>
      <c r="U34" t="e">
        <f>+RANK(#REF!,$H$6:$H$1048576,1)</f>
        <v>#REF!</v>
      </c>
      <c r="Y34" t="e">
        <f>TRIM(Tabla2[[#This Row],[CONDUCTOR]])</f>
        <v>#VALUE!</v>
      </c>
    </row>
    <row r="35" spans="2:25" x14ac:dyDescent="0.2">
      <c r="B35" s="245"/>
      <c r="C35" s="246"/>
      <c r="D35" s="247"/>
      <c r="E35" s="248"/>
      <c r="F35" s="248"/>
      <c r="G35" s="254"/>
      <c r="H35" s="250"/>
      <c r="I35" s="251"/>
      <c r="J35" s="341"/>
      <c r="K35" s="247"/>
      <c r="L35" s="252"/>
      <c r="M35" s="253"/>
      <c r="N35" s="203"/>
      <c r="O35" s="50" t="e">
        <f>+(#REF!*1)-V35</f>
        <v>#REF!</v>
      </c>
      <c r="P35" s="47" t="e">
        <f>+#REF!-O35-W35</f>
        <v>#REF!</v>
      </c>
      <c r="Q35" s="49" t="e">
        <f>+#REF!-O35</f>
        <v>#REF!</v>
      </c>
      <c r="R35" s="51" t="e">
        <f>+#REF!*$T$3</f>
        <v>#REF!</v>
      </c>
      <c r="S35" s="46" t="e">
        <f t="shared" si="2"/>
        <v>#REF!</v>
      </c>
      <c r="T35" t="e">
        <f>+IF(#REF!&lt;&gt;"",#REF!,"")</f>
        <v>#REF!</v>
      </c>
      <c r="U35" t="e">
        <f>+RANK(#REF!,$H$6:$H$1048576,1)</f>
        <v>#REF!</v>
      </c>
      <c r="Y35" t="e">
        <f>TRIM(Tabla2[[#This Row],[CONDUCTOR]])</f>
        <v>#VALUE!</v>
      </c>
    </row>
    <row r="36" spans="2:25" x14ac:dyDescent="0.2">
      <c r="B36" s="245"/>
      <c r="C36" s="246"/>
      <c r="D36" s="247"/>
      <c r="E36" s="248"/>
      <c r="F36" s="248"/>
      <c r="G36" s="254"/>
      <c r="H36" s="250"/>
      <c r="I36" s="251"/>
      <c r="J36" s="341"/>
      <c r="K36" s="247"/>
      <c r="L36" s="252"/>
      <c r="M36" s="253"/>
      <c r="N36" s="203"/>
      <c r="O36" s="50" t="e">
        <f>+(#REF!*1)-V36</f>
        <v>#REF!</v>
      </c>
      <c r="P36" s="47" t="e">
        <f>+#REF!-O36-W36</f>
        <v>#REF!</v>
      </c>
      <c r="Q36" s="49" t="e">
        <f>+#REF!-O36</f>
        <v>#REF!</v>
      </c>
      <c r="R36" s="51" t="e">
        <f>+#REF!*$T$3</f>
        <v>#REF!</v>
      </c>
      <c r="S36" s="46" t="e">
        <f t="shared" si="2"/>
        <v>#REF!</v>
      </c>
      <c r="T36" t="e">
        <f>+IF(#REF!&lt;&gt;"",#REF!,"")</f>
        <v>#REF!</v>
      </c>
      <c r="U36" t="e">
        <f>+RANK(#REF!,$H$6:$H$1048576,1)</f>
        <v>#REF!</v>
      </c>
      <c r="Y36" t="e">
        <f>TRIM(Tabla2[[#This Row],[CONDUCTOR]])</f>
        <v>#VALUE!</v>
      </c>
    </row>
    <row r="37" spans="2:25" x14ac:dyDescent="0.2">
      <c r="B37" s="245"/>
      <c r="C37" s="255"/>
      <c r="D37" s="247"/>
      <c r="E37" s="248"/>
      <c r="F37" s="248"/>
      <c r="G37" s="199"/>
      <c r="H37" s="250"/>
      <c r="I37" s="251"/>
      <c r="J37" s="341"/>
      <c r="K37" s="247"/>
      <c r="L37" s="252"/>
      <c r="M37" s="253"/>
      <c r="N37" s="203"/>
      <c r="O37" s="50" t="e">
        <f>+(#REF!*1)-V37</f>
        <v>#REF!</v>
      </c>
      <c r="P37" s="47" t="e">
        <f>+#REF!-O37-W37</f>
        <v>#REF!</v>
      </c>
      <c r="Q37" s="49" t="e">
        <f>+#REF!-O37</f>
        <v>#REF!</v>
      </c>
      <c r="R37" s="51" t="e">
        <f>+#REF!*$T$3</f>
        <v>#REF!</v>
      </c>
      <c r="S37" s="46" t="e">
        <f t="shared" si="2"/>
        <v>#REF!</v>
      </c>
      <c r="T37" t="e">
        <f>+IF(#REF!&lt;&gt;"",#REF!,"")</f>
        <v>#REF!</v>
      </c>
      <c r="U37" t="e">
        <f>+RANK(#REF!,$H$6:$H$1048576,1)</f>
        <v>#REF!</v>
      </c>
      <c r="Y37" t="e">
        <f>TRIM(Tabla2[[#This Row],[CONDUCTOR]])</f>
        <v>#VALUE!</v>
      </c>
    </row>
    <row r="38" spans="2:25" x14ac:dyDescent="0.2">
      <c r="B38" s="245"/>
      <c r="C38" s="255"/>
      <c r="D38" s="247"/>
      <c r="E38" s="248"/>
      <c r="F38" s="248"/>
      <c r="G38" s="199"/>
      <c r="H38" s="250"/>
      <c r="I38" s="251"/>
      <c r="J38" s="341"/>
      <c r="K38" s="247"/>
      <c r="L38" s="252"/>
      <c r="M38" s="253"/>
      <c r="N38" s="203"/>
      <c r="O38" s="50" t="e">
        <f>+(#REF!*1)-V38</f>
        <v>#REF!</v>
      </c>
      <c r="P38" s="47" t="e">
        <f>+#REF!-O38-W38</f>
        <v>#REF!</v>
      </c>
      <c r="Q38" s="49" t="e">
        <f>+#REF!-O38</f>
        <v>#REF!</v>
      </c>
      <c r="R38" s="51" t="e">
        <f>+#REF!*$T$3</f>
        <v>#REF!</v>
      </c>
      <c r="S38" s="46" t="e">
        <f t="shared" si="2"/>
        <v>#REF!</v>
      </c>
      <c r="T38" t="e">
        <f>+IF(#REF!&lt;&gt;"",#REF!,"")</f>
        <v>#REF!</v>
      </c>
      <c r="U38" t="e">
        <f>+RANK(#REF!,$H$6:$H$1048576,1)</f>
        <v>#REF!</v>
      </c>
      <c r="Y38" t="e">
        <f>TRIM(Tabla2[[#This Row],[CONDUCTOR]])</f>
        <v>#VALUE!</v>
      </c>
    </row>
    <row r="39" spans="2:25" x14ac:dyDescent="0.2">
      <c r="B39" s="245"/>
      <c r="C39" s="246"/>
      <c r="D39" s="247"/>
      <c r="E39" s="248"/>
      <c r="F39" s="248"/>
      <c r="G39" s="254"/>
      <c r="H39" s="250"/>
      <c r="I39" s="251"/>
      <c r="J39" s="341"/>
      <c r="K39" s="247"/>
      <c r="L39" s="252"/>
      <c r="M39" s="253"/>
      <c r="N39" s="203"/>
      <c r="O39" s="50" t="e">
        <f>+(#REF!*1)-V39</f>
        <v>#REF!</v>
      </c>
      <c r="P39" s="47" t="e">
        <f>+#REF!-O39-W39</f>
        <v>#REF!</v>
      </c>
      <c r="Q39" s="49" t="e">
        <f>+#REF!-O39</f>
        <v>#REF!</v>
      </c>
      <c r="R39" s="51" t="e">
        <f>+#REF!*$T$3</f>
        <v>#REF!</v>
      </c>
      <c r="S39" s="46" t="e">
        <f t="shared" si="2"/>
        <v>#REF!</v>
      </c>
      <c r="T39" t="e">
        <f>+IF(#REF!&lt;&gt;"",#REF!,"")</f>
        <v>#REF!</v>
      </c>
      <c r="U39" t="e">
        <f>+RANK(#REF!,$H$6:$H$1048576,1)</f>
        <v>#REF!</v>
      </c>
      <c r="Y39" t="e">
        <f>TRIM(Tabla2[[#This Row],[CONDUCTOR]])</f>
        <v>#VALUE!</v>
      </c>
    </row>
    <row r="40" spans="2:25" x14ac:dyDescent="0.2">
      <c r="B40" s="245"/>
      <c r="C40" s="255"/>
      <c r="D40" s="247"/>
      <c r="E40" s="248"/>
      <c r="F40" s="248"/>
      <c r="G40" s="199"/>
      <c r="H40" s="250"/>
      <c r="I40" s="251"/>
      <c r="J40" s="341"/>
      <c r="K40" s="247"/>
      <c r="L40" s="252"/>
      <c r="M40" s="253"/>
      <c r="N40" s="203"/>
      <c r="O40" s="50" t="e">
        <f>+(#REF!*1)-V40</f>
        <v>#REF!</v>
      </c>
      <c r="P40" s="47" t="e">
        <f>+#REF!-O40-W40</f>
        <v>#REF!</v>
      </c>
      <c r="Q40" s="49" t="e">
        <f>+#REF!-O40</f>
        <v>#REF!</v>
      </c>
      <c r="R40" s="51" t="e">
        <f>+#REF!*$T$3</f>
        <v>#REF!</v>
      </c>
      <c r="S40" s="46" t="e">
        <f t="shared" si="2"/>
        <v>#REF!</v>
      </c>
      <c r="T40" t="e">
        <f>+IF(#REF!&lt;&gt;"",#REF!,"")</f>
        <v>#REF!</v>
      </c>
      <c r="U40" t="e">
        <f>+RANK(#REF!,$H$6:$H$1048576,1)</f>
        <v>#REF!</v>
      </c>
      <c r="Y40" t="e">
        <f>TRIM(Tabla2[[#This Row],[CONDUCTOR]])</f>
        <v>#VALUE!</v>
      </c>
    </row>
    <row r="41" spans="2:25" x14ac:dyDescent="0.2">
      <c r="B41" s="245"/>
      <c r="C41" s="246"/>
      <c r="D41" s="247"/>
      <c r="E41" s="248"/>
      <c r="F41" s="248"/>
      <c r="G41" s="254"/>
      <c r="H41" s="250"/>
      <c r="I41" s="251"/>
      <c r="J41" s="341"/>
      <c r="K41" s="247"/>
      <c r="L41" s="252"/>
      <c r="M41" s="253"/>
      <c r="N41" s="203"/>
      <c r="O41" s="50" t="e">
        <f>+(#REF!*1)-V41</f>
        <v>#REF!</v>
      </c>
      <c r="P41" s="47" t="e">
        <f>+#REF!-O41-W41</f>
        <v>#REF!</v>
      </c>
      <c r="Q41" s="49" t="e">
        <f>+#REF!-O41</f>
        <v>#REF!</v>
      </c>
      <c r="R41" s="51" t="e">
        <f>+#REF!*$T$3</f>
        <v>#REF!</v>
      </c>
      <c r="S41" s="46" t="e">
        <f t="shared" si="2"/>
        <v>#REF!</v>
      </c>
      <c r="T41" t="e">
        <f>+IF(#REF!&lt;&gt;"",#REF!,"")</f>
        <v>#REF!</v>
      </c>
      <c r="U41" t="e">
        <f>+RANK(#REF!,$H$6:$H$1048576,1)</f>
        <v>#REF!</v>
      </c>
      <c r="Y41" t="e">
        <f>TRIM(Tabla2[[#This Row],[CONDUCTOR]])</f>
        <v>#VALUE!</v>
      </c>
    </row>
    <row r="42" spans="2:25" x14ac:dyDescent="0.2">
      <c r="B42" s="245"/>
      <c r="C42" s="246"/>
      <c r="D42" s="247"/>
      <c r="E42" s="248"/>
      <c r="F42" s="248"/>
      <c r="G42" s="254"/>
      <c r="H42" s="250"/>
      <c r="I42" s="251"/>
      <c r="J42" s="341"/>
      <c r="K42" s="247"/>
      <c r="L42" s="252"/>
      <c r="M42" s="253"/>
      <c r="N42" s="203"/>
      <c r="O42" s="50" t="e">
        <f>+(#REF!*1)-V42</f>
        <v>#REF!</v>
      </c>
      <c r="P42" s="47" t="e">
        <f>+#REF!-O42-W42</f>
        <v>#REF!</v>
      </c>
      <c r="Q42" s="49" t="e">
        <f>+#REF!-O42</f>
        <v>#REF!</v>
      </c>
      <c r="R42" s="51" t="e">
        <f>+#REF!*$T$3</f>
        <v>#REF!</v>
      </c>
      <c r="S42" s="46" t="e">
        <f t="shared" si="2"/>
        <v>#REF!</v>
      </c>
      <c r="T42" t="e">
        <f>+IF(#REF!&lt;&gt;"",#REF!,"")</f>
        <v>#REF!</v>
      </c>
      <c r="U42" t="e">
        <f>+RANK(#REF!,$H$6:$H$1048576,1)</f>
        <v>#REF!</v>
      </c>
      <c r="Y42" t="e">
        <f>TRIM(Tabla2[[#This Row],[CONDUCTOR]])</f>
        <v>#VALUE!</v>
      </c>
    </row>
    <row r="43" spans="2:25" x14ac:dyDescent="0.2">
      <c r="B43" s="245"/>
      <c r="C43" s="246"/>
      <c r="D43" s="247"/>
      <c r="E43" s="248"/>
      <c r="F43" s="248"/>
      <c r="G43" s="254"/>
      <c r="H43" s="250"/>
      <c r="I43" s="251"/>
      <c r="J43" s="341"/>
      <c r="K43" s="247"/>
      <c r="L43" s="252"/>
      <c r="M43" s="253"/>
      <c r="N43" s="203"/>
      <c r="O43" s="50" t="e">
        <f>+(#REF!*1)-V43</f>
        <v>#REF!</v>
      </c>
      <c r="P43" s="47" t="e">
        <f>+#REF!-O43-W43</f>
        <v>#REF!</v>
      </c>
      <c r="Q43" s="49" t="e">
        <f>+#REF!-O43</f>
        <v>#REF!</v>
      </c>
      <c r="R43" s="51" t="e">
        <f>+#REF!*$T$3</f>
        <v>#REF!</v>
      </c>
      <c r="S43" s="46" t="e">
        <f t="shared" si="2"/>
        <v>#REF!</v>
      </c>
      <c r="T43" t="e">
        <f>+IF(#REF!&lt;&gt;"",#REF!,"")</f>
        <v>#REF!</v>
      </c>
      <c r="U43" t="e">
        <f>+RANK(#REF!,$H$6:$H$1048576,1)</f>
        <v>#REF!</v>
      </c>
      <c r="Y43" t="e">
        <f>TRIM(Tabla2[[#This Row],[CONDUCTOR]])</f>
        <v>#VALUE!</v>
      </c>
    </row>
    <row r="44" spans="2:25" x14ac:dyDescent="0.2">
      <c r="B44" s="245"/>
      <c r="C44" s="246"/>
      <c r="D44" s="247"/>
      <c r="E44" s="248"/>
      <c r="F44" s="248"/>
      <c r="G44" s="254"/>
      <c r="H44" s="250"/>
      <c r="I44" s="251"/>
      <c r="J44" s="341"/>
      <c r="K44" s="247"/>
      <c r="L44" s="252"/>
      <c r="M44" s="253"/>
      <c r="N44" s="203"/>
      <c r="O44" s="50" t="e">
        <f>+(#REF!*1)-V44</f>
        <v>#REF!</v>
      </c>
      <c r="P44" s="47" t="e">
        <f>+#REF!-O44-W44</f>
        <v>#REF!</v>
      </c>
      <c r="Q44" s="49" t="e">
        <f>+#REF!-O44</f>
        <v>#REF!</v>
      </c>
      <c r="R44" s="51" t="e">
        <f>+#REF!*$T$3</f>
        <v>#REF!</v>
      </c>
      <c r="S44" s="46" t="e">
        <f t="shared" si="2"/>
        <v>#REF!</v>
      </c>
      <c r="T44" t="e">
        <f>+IF(#REF!&lt;&gt;"",#REF!,"")</f>
        <v>#REF!</v>
      </c>
      <c r="U44" t="e">
        <f>+RANK(#REF!,$H$6:$H$1048576,1)</f>
        <v>#REF!</v>
      </c>
      <c r="Y44" t="e">
        <f>TRIM(Tabla2[[#This Row],[CONDUCTOR]])</f>
        <v>#VALUE!</v>
      </c>
    </row>
    <row r="45" spans="2:25" x14ac:dyDescent="0.2">
      <c r="B45" s="245"/>
      <c r="C45" s="246"/>
      <c r="D45" s="247"/>
      <c r="E45" s="248"/>
      <c r="F45" s="248"/>
      <c r="G45" s="254"/>
      <c r="H45" s="250"/>
      <c r="I45" s="251"/>
      <c r="J45" s="341"/>
      <c r="K45" s="247"/>
      <c r="L45" s="252"/>
      <c r="M45" s="253"/>
      <c r="N45" s="203"/>
      <c r="O45" s="50" t="e">
        <f>+(#REF!*1)-V45</f>
        <v>#REF!</v>
      </c>
      <c r="P45" s="47" t="e">
        <f>+#REF!-O45-W45</f>
        <v>#REF!</v>
      </c>
      <c r="Q45" s="49" t="e">
        <f>+#REF!-O45</f>
        <v>#REF!</v>
      </c>
      <c r="R45" s="51" t="e">
        <f>+#REF!*$T$3</f>
        <v>#REF!</v>
      </c>
      <c r="S45" s="46" t="e">
        <f t="shared" ref="S45" si="3">+R45*550</f>
        <v>#REF!</v>
      </c>
      <c r="T45" t="e">
        <f>+IF(#REF!&lt;&gt;"",#REF!,"")</f>
        <v>#REF!</v>
      </c>
      <c r="U45" t="e">
        <f>+RANK(#REF!,$H$6:$H$1048576,1)</f>
        <v>#REF!</v>
      </c>
      <c r="Y45" t="e">
        <f>TRIM(Tabla2[[#This Row],[CONDUCTOR]])</f>
        <v>#VALUE!</v>
      </c>
    </row>
    <row r="46" spans="2:25" x14ac:dyDescent="0.2">
      <c r="B46" s="245"/>
      <c r="C46" s="246"/>
      <c r="D46" s="247"/>
      <c r="E46" s="248"/>
      <c r="F46" s="248"/>
      <c r="G46" s="254"/>
      <c r="H46" s="250"/>
      <c r="I46" s="251"/>
      <c r="J46" s="341"/>
      <c r="K46" s="247"/>
      <c r="L46" s="252"/>
      <c r="M46" s="253"/>
      <c r="N46" s="203"/>
      <c r="O46" s="50" t="e">
        <f>+(#REF!*1)-V46</f>
        <v>#REF!</v>
      </c>
      <c r="P46" s="47" t="e">
        <f>+#REF!-O46-W46</f>
        <v>#REF!</v>
      </c>
      <c r="Q46" s="49" t="e">
        <f>+#REF!-O46</f>
        <v>#REF!</v>
      </c>
      <c r="R46" s="51" t="e">
        <f>+#REF!*$T$3</f>
        <v>#REF!</v>
      </c>
      <c r="S46" s="46" t="e">
        <f t="shared" ref="S46:S47" si="4">+R46*550</f>
        <v>#REF!</v>
      </c>
      <c r="T46" t="e">
        <f>+IF(#REF!&lt;&gt;"",#REF!,"")</f>
        <v>#REF!</v>
      </c>
      <c r="U46" t="e">
        <f>+RANK(#REF!,$H$6:$H$1048576,1)</f>
        <v>#REF!</v>
      </c>
      <c r="Y46" t="e">
        <f>TRIM(Tabla2[[#This Row],[CONDUCTOR]])</f>
        <v>#VALUE!</v>
      </c>
    </row>
    <row r="47" spans="2:25" x14ac:dyDescent="0.2">
      <c r="B47" s="245"/>
      <c r="C47" s="246"/>
      <c r="D47" s="247"/>
      <c r="E47" s="248"/>
      <c r="F47" s="248"/>
      <c r="G47" s="254"/>
      <c r="H47" s="250"/>
      <c r="I47" s="251"/>
      <c r="J47" s="341"/>
      <c r="K47" s="247"/>
      <c r="L47" s="252"/>
      <c r="M47" s="253"/>
      <c r="N47" s="203"/>
      <c r="O47" s="50" t="e">
        <f>+(#REF!*1)-V47</f>
        <v>#REF!</v>
      </c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si="4"/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5" x14ac:dyDescent="0.2">
      <c r="B48" s="245"/>
      <c r="C48" s="246"/>
      <c r="D48" s="247"/>
      <c r="E48" s="248"/>
      <c r="F48" s="248"/>
      <c r="G48" s="254"/>
      <c r="H48" s="250"/>
      <c r="I48" s="251"/>
      <c r="J48" s="341"/>
      <c r="K48" s="247"/>
      <c r="L48" s="252"/>
      <c r="M48" s="253"/>
      <c r="N48" s="203"/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5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54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6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54"/>
      <c r="H50" s="250"/>
      <c r="I50" s="251"/>
      <c r="J50" s="341"/>
      <c r="K50" s="247"/>
      <c r="L50" s="252"/>
      <c r="M50" s="253"/>
      <c r="N50" s="203"/>
      <c r="O50">
        <f>+(E94*1)-V50</f>
        <v>0</v>
      </c>
      <c r="P50" s="134">
        <f>+I94-O50-W50</f>
        <v>0</v>
      </c>
      <c r="Q50" s="11">
        <f>+G94-O50</f>
        <v>0</v>
      </c>
      <c r="R50">
        <f>+E94*$T$3</f>
        <v>0</v>
      </c>
      <c r="S50">
        <f t="shared" ref="S50:S55" si="7">+R50*550</f>
        <v>0</v>
      </c>
      <c r="T50" t="str">
        <f>+IF(K94&lt;&gt;"",K94,"")</f>
        <v/>
      </c>
      <c r="U50" t="e">
        <f>+RANK(H94,$H$6:$H$1048576,1)</f>
        <v>#N/A</v>
      </c>
    </row>
    <row r="51" spans="2:21" x14ac:dyDescent="0.2">
      <c r="B51" s="245"/>
      <c r="C51" s="246"/>
      <c r="D51" s="247"/>
      <c r="E51" s="248"/>
      <c r="F51" s="248"/>
      <c r="G51" s="254"/>
      <c r="H51" s="250"/>
      <c r="I51" s="251"/>
      <c r="J51" s="341"/>
      <c r="K51" s="247"/>
      <c r="L51" s="252"/>
      <c r="M51" s="253"/>
      <c r="N51" s="203"/>
      <c r="O51">
        <f>+(E95*1)-V51</f>
        <v>0</v>
      </c>
      <c r="P51" s="134">
        <f>+I95-O51-W51</f>
        <v>0</v>
      </c>
      <c r="Q51" s="11">
        <f>+G95-O51</f>
        <v>0</v>
      </c>
      <c r="R51">
        <f>+E95*$T$3</f>
        <v>0</v>
      </c>
      <c r="S51">
        <f t="shared" si="7"/>
        <v>0</v>
      </c>
      <c r="T51" t="str">
        <f>+IF(K95&lt;&gt;"",K95,"")</f>
        <v/>
      </c>
      <c r="U51" t="e">
        <f>+RANK(H95,$H$6:$H$1048576,1)</f>
        <v>#N/A</v>
      </c>
    </row>
    <row r="52" spans="2:21" x14ac:dyDescent="0.2">
      <c r="B52" s="245"/>
      <c r="C52" s="246"/>
      <c r="D52" s="247"/>
      <c r="E52" s="248"/>
      <c r="F52" s="248"/>
      <c r="G52" s="254"/>
      <c r="H52" s="250"/>
      <c r="I52" s="251"/>
      <c r="J52" s="341"/>
      <c r="K52" s="247"/>
      <c r="L52" s="252"/>
      <c r="M52" s="253"/>
      <c r="N52" s="203"/>
      <c r="O52">
        <f>+(E96*1)-V52</f>
        <v>0</v>
      </c>
      <c r="P52" s="134">
        <f>+I96-O52-W52</f>
        <v>0</v>
      </c>
      <c r="Q52" s="11">
        <f>+G96-O52</f>
        <v>0</v>
      </c>
      <c r="R52">
        <f>+E96*$T$3</f>
        <v>0</v>
      </c>
      <c r="S52">
        <f t="shared" si="7"/>
        <v>0</v>
      </c>
      <c r="T52" t="str">
        <f>+IF(K96&lt;&gt;"",K96,"")</f>
        <v/>
      </c>
      <c r="U52" t="e">
        <f>+RANK(H96,$H$6:$H$1048576,1)</f>
        <v>#N/A</v>
      </c>
    </row>
    <row r="53" spans="2:21" x14ac:dyDescent="0.2">
      <c r="B53" s="245"/>
      <c r="C53" s="246"/>
      <c r="D53" s="247"/>
      <c r="E53" s="248"/>
      <c r="F53" s="248"/>
      <c r="G53" s="254"/>
      <c r="H53" s="250"/>
      <c r="I53" s="251"/>
      <c r="J53" s="341"/>
      <c r="K53" s="247"/>
      <c r="L53" s="252"/>
      <c r="M53" s="253"/>
      <c r="N53" s="203"/>
      <c r="O53">
        <f>+(E97*1)-V53</f>
        <v>0</v>
      </c>
      <c r="P53" s="134">
        <f>+I97-O53-W53</f>
        <v>0</v>
      </c>
      <c r="Q53" s="11">
        <f>+G97-O53</f>
        <v>0</v>
      </c>
      <c r="R53">
        <f>+E97*$T$3</f>
        <v>0</v>
      </c>
      <c r="S53">
        <f t="shared" si="7"/>
        <v>0</v>
      </c>
      <c r="T53" t="str">
        <f>+IF(K97&lt;&gt;"",K97,"")</f>
        <v/>
      </c>
      <c r="U53" t="e">
        <f>+RANK(H97,$H$6:$H$1048576,1)</f>
        <v>#N/A</v>
      </c>
    </row>
    <row r="54" spans="2:21" x14ac:dyDescent="0.2">
      <c r="B54" s="245"/>
      <c r="C54" s="246"/>
      <c r="D54" s="247"/>
      <c r="E54" s="248"/>
      <c r="F54" s="248"/>
      <c r="G54" s="254"/>
      <c r="H54" s="250"/>
      <c r="I54" s="251"/>
      <c r="J54" s="341"/>
      <c r="K54" s="247"/>
      <c r="L54" s="252"/>
      <c r="M54" s="253"/>
      <c r="N54" s="203"/>
      <c r="O54">
        <f>+(E98*1)-V54</f>
        <v>0</v>
      </c>
      <c r="P54" s="134">
        <f>+I98-O54-W54</f>
        <v>0</v>
      </c>
      <c r="Q54" s="11">
        <f>+G98-O54</f>
        <v>0</v>
      </c>
      <c r="R54">
        <f>+E98*$T$3</f>
        <v>0</v>
      </c>
      <c r="S54">
        <f t="shared" si="7"/>
        <v>0</v>
      </c>
      <c r="T54" t="str">
        <f>+IF(K98&lt;&gt;"",K98,"")</f>
        <v/>
      </c>
      <c r="U54" t="e">
        <f>+RANK(H98,$H$6:$H$1048576,1)</f>
        <v>#N/A</v>
      </c>
    </row>
    <row r="55" spans="2:21" x14ac:dyDescent="0.2">
      <c r="B55" s="245"/>
      <c r="C55" s="246"/>
      <c r="D55" s="247"/>
      <c r="E55" s="248"/>
      <c r="F55" s="248"/>
      <c r="G55" s="254"/>
      <c r="H55" s="250"/>
      <c r="I55" s="251"/>
      <c r="J55" s="341"/>
      <c r="K55" s="247"/>
      <c r="L55" s="252"/>
      <c r="M55" s="253"/>
      <c r="N55" s="203"/>
      <c r="O55">
        <f>+(E99*1)-V55</f>
        <v>0</v>
      </c>
      <c r="P55" s="134">
        <f>+I99-O55-W55</f>
        <v>0</v>
      </c>
      <c r="Q55" s="11">
        <f>+G99-O55</f>
        <v>0</v>
      </c>
      <c r="R55">
        <f>+E99*$T$3</f>
        <v>0</v>
      </c>
      <c r="S55">
        <f t="shared" si="7"/>
        <v>0</v>
      </c>
      <c r="T55" t="str">
        <f>+IF(K99&lt;&gt;"",K99,"")</f>
        <v/>
      </c>
      <c r="U55" t="e">
        <f>+RANK(H99,$H$6:$H$1048576,1)</f>
        <v>#N/A</v>
      </c>
    </row>
    <row r="56" spans="2:21" x14ac:dyDescent="0.2">
      <c r="B56" s="245"/>
      <c r="C56" s="255"/>
      <c r="D56" s="247"/>
      <c r="E56" s="248"/>
      <c r="F56" s="248"/>
      <c r="G56" s="256"/>
      <c r="H56" s="250"/>
      <c r="I56" s="221"/>
      <c r="J56" s="342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6"/>
      <c r="H57" s="250"/>
      <c r="I57" s="221"/>
      <c r="J57" s="342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21"/>
      <c r="J58" s="342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21"/>
      <c r="J59" s="342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21"/>
      <c r="J60" s="342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55"/>
      <c r="D61" s="247"/>
      <c r="E61" s="248"/>
      <c r="F61" s="248"/>
      <c r="G61" s="199"/>
      <c r="H61" s="257"/>
      <c r="I61" s="222"/>
      <c r="J61" s="343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8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21"/>
      <c r="J62" s="342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8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55"/>
      <c r="D63" s="247"/>
      <c r="E63" s="248"/>
      <c r="F63" s="248"/>
      <c r="G63" s="199"/>
      <c r="H63" s="257"/>
      <c r="I63" s="222"/>
      <c r="J63" s="343"/>
      <c r="K63" s="247"/>
      <c r="L63" s="252"/>
      <c r="M63" s="253"/>
      <c r="N63" s="258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8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55"/>
      <c r="D64" s="247"/>
      <c r="E64" s="248"/>
      <c r="F64" s="248"/>
      <c r="G64" s="254"/>
      <c r="H64" s="257"/>
      <c r="I64" s="222"/>
      <c r="J64" s="343"/>
      <c r="K64" s="247"/>
      <c r="L64" s="252"/>
      <c r="M64" s="253"/>
      <c r="N64" s="258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8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21"/>
      <c r="J65" s="342"/>
      <c r="K65" s="247"/>
      <c r="L65" s="252"/>
      <c r="M65" s="253"/>
      <c r="N65" s="258"/>
      <c r="O65">
        <f>+(E63*1)-V65</f>
        <v>0</v>
      </c>
      <c r="P65" s="134">
        <f>+I63-O65-W65</f>
        <v>0</v>
      </c>
      <c r="Q65" s="11">
        <f>+G63-O65</f>
        <v>0</v>
      </c>
      <c r="R65">
        <f>+E63*$T$3</f>
        <v>0</v>
      </c>
      <c r="S65">
        <f t="shared" si="8"/>
        <v>0</v>
      </c>
      <c r="T65" t="str">
        <f>+IF(K63&lt;&gt;"",K63,"")</f>
        <v/>
      </c>
      <c r="U65" t="e">
        <f>+RANK(H63,$H$6:$H$1048576,1)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21"/>
      <c r="J66" s="342"/>
      <c r="K66" s="247"/>
      <c r="L66" s="252"/>
      <c r="M66" s="253"/>
      <c r="N66" s="258"/>
      <c r="O66">
        <f>+(E64*1)-V66</f>
        <v>0</v>
      </c>
      <c r="P66" s="134">
        <f>+I64-O66-W66</f>
        <v>0</v>
      </c>
      <c r="Q66" s="11">
        <f>+G64-O66</f>
        <v>0</v>
      </c>
      <c r="R66">
        <f>+E64*$T$3</f>
        <v>0</v>
      </c>
      <c r="S66">
        <f t="shared" si="8"/>
        <v>0</v>
      </c>
      <c r="T66" t="str">
        <f>+IF(K64&lt;&gt;"",K64,"")</f>
        <v/>
      </c>
      <c r="U66" t="e">
        <f>+RANK(H64,$H$6:$H$1048576,1)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21"/>
      <c r="J67" s="342"/>
      <c r="K67" s="247"/>
      <c r="L67" s="252"/>
      <c r="M67" s="253"/>
      <c r="N67" s="258"/>
      <c r="O67">
        <f>+(E65*1)-V67</f>
        <v>0</v>
      </c>
      <c r="P67" s="134">
        <f>+I65-O67-W67</f>
        <v>0</v>
      </c>
      <c r="Q67" s="11">
        <f>+G65-O67</f>
        <v>0</v>
      </c>
      <c r="R67">
        <f>+E65*$T$3</f>
        <v>0</v>
      </c>
      <c r="S67">
        <f t="shared" si="8"/>
        <v>0</v>
      </c>
      <c r="T67" t="str">
        <f>+IF(K65&lt;&gt;"",K65,"")</f>
        <v/>
      </c>
      <c r="U67" t="e">
        <f>+RANK(H65,$H$6:$H$1048576,1)</f>
        <v>#N/A</v>
      </c>
    </row>
    <row r="68" spans="2:21" x14ac:dyDescent="0.2">
      <c r="B68" s="245"/>
      <c r="C68" s="255"/>
      <c r="D68" s="247"/>
      <c r="E68" s="248"/>
      <c r="F68" s="248"/>
      <c r="G68" s="199"/>
      <c r="H68" s="257"/>
      <c r="I68" s="222"/>
      <c r="J68" s="343"/>
      <c r="K68" s="247"/>
      <c r="L68" s="203"/>
      <c r="M68" s="253"/>
      <c r="N68" s="258"/>
      <c r="O68">
        <f>+(E66*1)-V68</f>
        <v>0</v>
      </c>
      <c r="P68" s="134">
        <f>+I66-O68-W68</f>
        <v>0</v>
      </c>
      <c r="Q68" s="11">
        <f>+G66-O68</f>
        <v>0</v>
      </c>
      <c r="R68">
        <f>+E66*$T$3</f>
        <v>0</v>
      </c>
      <c r="S68">
        <f t="shared" si="8"/>
        <v>0</v>
      </c>
      <c r="T68" t="str">
        <f>+IF(K66&lt;&gt;"",K66,"")</f>
        <v/>
      </c>
      <c r="U68" t="e">
        <f>+RANK(H66,$H$6:$H$1048576,1)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21"/>
      <c r="J69" s="342"/>
      <c r="K69" s="247"/>
      <c r="L69" s="252"/>
      <c r="M69" s="253"/>
      <c r="N69" s="258"/>
      <c r="O69">
        <f>+(E67*1)-V69</f>
        <v>0</v>
      </c>
      <c r="P69" s="134">
        <f>+I67-O69-W69</f>
        <v>0</v>
      </c>
      <c r="Q69" s="11">
        <f>+G67-O69</f>
        <v>0</v>
      </c>
      <c r="R69">
        <f>+E67*$T$3</f>
        <v>0</v>
      </c>
      <c r="S69">
        <f t="shared" si="8"/>
        <v>0</v>
      </c>
      <c r="T69" t="str">
        <f>+IF(K67&lt;&gt;"",K67,"")</f>
        <v/>
      </c>
      <c r="U69" t="e">
        <f>+RANK(H67,$H$6:$H$1048576,1)</f>
        <v>#N/A</v>
      </c>
    </row>
    <row r="70" spans="2:21" x14ac:dyDescent="0.2">
      <c r="B70" s="245"/>
      <c r="C70" s="246"/>
      <c r="D70" s="247"/>
      <c r="E70" s="248"/>
      <c r="F70" s="248"/>
      <c r="G70" s="256"/>
      <c r="H70" s="250"/>
      <c r="I70" s="221"/>
      <c r="J70" s="342"/>
      <c r="K70" s="247"/>
      <c r="L70" s="252"/>
      <c r="M70" s="253"/>
      <c r="N70" s="258"/>
    </row>
    <row r="71" spans="2:21" x14ac:dyDescent="0.2">
      <c r="B71" s="245"/>
      <c r="C71" s="246"/>
      <c r="D71" s="247"/>
      <c r="E71" s="248"/>
      <c r="F71" s="248"/>
      <c r="G71" s="254"/>
      <c r="H71" s="250"/>
      <c r="I71" s="221"/>
      <c r="J71" s="342"/>
      <c r="K71" s="247"/>
      <c r="L71" s="252"/>
      <c r="M71" s="253"/>
      <c r="N71" s="258"/>
    </row>
    <row r="72" spans="2:21" x14ac:dyDescent="0.2">
      <c r="B72" s="245"/>
      <c r="C72" s="246"/>
      <c r="D72" s="247"/>
      <c r="E72" s="248"/>
      <c r="F72" s="248"/>
      <c r="G72" s="254"/>
      <c r="H72" s="250"/>
      <c r="I72" s="221"/>
      <c r="J72" s="342"/>
      <c r="K72" s="247"/>
      <c r="L72" s="252"/>
      <c r="M72" s="253"/>
      <c r="N72" s="258"/>
    </row>
    <row r="73" spans="2:21" x14ac:dyDescent="0.2">
      <c r="B73" s="245"/>
      <c r="C73" s="246"/>
      <c r="D73" s="247"/>
      <c r="E73" s="248"/>
      <c r="F73" s="248"/>
      <c r="G73" s="254"/>
      <c r="H73" s="250"/>
      <c r="I73" s="221"/>
      <c r="J73" s="342"/>
      <c r="K73" s="247"/>
      <c r="L73" s="252"/>
      <c r="M73" s="253"/>
      <c r="N73" s="258"/>
    </row>
    <row r="74" spans="2:21" x14ac:dyDescent="0.2">
      <c r="B74" s="245"/>
      <c r="C74" s="246"/>
      <c r="D74" s="247"/>
      <c r="E74" s="248"/>
      <c r="F74" s="248"/>
      <c r="G74" s="256"/>
      <c r="H74" s="250"/>
      <c r="I74" s="221"/>
      <c r="J74" s="342"/>
      <c r="K74" s="247"/>
      <c r="L74" s="252"/>
      <c r="M74" s="253"/>
      <c r="N74" s="258"/>
    </row>
    <row r="75" spans="2:21" x14ac:dyDescent="0.2">
      <c r="B75" s="245"/>
      <c r="C75" s="246"/>
      <c r="D75" s="247"/>
      <c r="E75" s="248"/>
      <c r="F75" s="248"/>
      <c r="G75" s="254"/>
      <c r="H75" s="250"/>
      <c r="I75" s="221"/>
      <c r="J75" s="342"/>
      <c r="K75" s="247"/>
      <c r="L75" s="252"/>
      <c r="M75" s="253"/>
      <c r="N75" s="258"/>
    </row>
    <row r="76" spans="2:21" x14ac:dyDescent="0.2">
      <c r="B76" s="245"/>
      <c r="C76" s="246"/>
      <c r="D76" s="247"/>
      <c r="E76" s="248"/>
      <c r="F76" s="248"/>
      <c r="G76" s="254"/>
      <c r="H76" s="250"/>
      <c r="I76" s="221"/>
      <c r="J76" s="342"/>
      <c r="K76" s="247"/>
      <c r="L76" s="203"/>
      <c r="M76" s="253"/>
      <c r="N76" s="258"/>
    </row>
    <row r="77" spans="2:21" x14ac:dyDescent="0.2">
      <c r="B77" s="245"/>
      <c r="C77" s="255"/>
      <c r="D77" s="247"/>
      <c r="E77" s="248"/>
      <c r="F77" s="248"/>
      <c r="G77" s="199"/>
      <c r="H77" s="257"/>
      <c r="I77" s="222"/>
      <c r="J77" s="343"/>
      <c r="K77" s="247"/>
      <c r="L77" s="203"/>
      <c r="M77" s="253"/>
      <c r="N77" s="258"/>
    </row>
    <row r="78" spans="2:21" x14ac:dyDescent="0.2">
      <c r="B78" s="245"/>
      <c r="C78" s="246"/>
      <c r="D78" s="247"/>
      <c r="E78" s="248"/>
      <c r="F78" s="248"/>
      <c r="G78" s="254"/>
      <c r="H78" s="250"/>
      <c r="I78" s="221"/>
      <c r="J78" s="342"/>
      <c r="K78" s="247"/>
      <c r="L78" s="252"/>
      <c r="M78" s="253"/>
      <c r="N78" s="258"/>
    </row>
    <row r="79" spans="2:21" x14ac:dyDescent="0.2">
      <c r="B79" s="245"/>
      <c r="C79" s="246"/>
      <c r="D79" s="247"/>
      <c r="E79" s="248"/>
      <c r="F79" s="248"/>
      <c r="G79" s="254"/>
      <c r="H79" s="250"/>
      <c r="I79" s="221"/>
      <c r="J79" s="342"/>
      <c r="K79" s="247"/>
      <c r="L79" s="252"/>
      <c r="M79" s="253"/>
      <c r="N79" s="258"/>
    </row>
    <row r="80" spans="2:21" x14ac:dyDescent="0.2">
      <c r="B80" s="245"/>
      <c r="C80" s="246"/>
      <c r="D80" s="247"/>
      <c r="E80" s="248"/>
      <c r="F80" s="248"/>
      <c r="G80" s="254"/>
      <c r="H80" s="250"/>
      <c r="I80" s="221"/>
      <c r="J80" s="342"/>
      <c r="K80" s="247"/>
      <c r="L80" s="203"/>
      <c r="M80" s="253"/>
      <c r="N80" s="258"/>
    </row>
    <row r="81" spans="2:14" x14ac:dyDescent="0.2">
      <c r="B81" s="245"/>
      <c r="C81" s="246"/>
      <c r="D81" s="247"/>
      <c r="E81" s="248"/>
      <c r="F81" s="248"/>
      <c r="G81" s="254"/>
      <c r="H81" s="250"/>
      <c r="I81" s="221"/>
      <c r="J81" s="342"/>
      <c r="K81" s="247"/>
      <c r="L81" s="203"/>
      <c r="M81" s="253"/>
      <c r="N81" s="258"/>
    </row>
    <row r="82" spans="2:14" x14ac:dyDescent="0.2">
      <c r="B82" s="245"/>
      <c r="C82" s="255"/>
      <c r="D82" s="247"/>
      <c r="E82" s="248"/>
      <c r="F82" s="248"/>
      <c r="G82" s="254"/>
      <c r="H82" s="259"/>
      <c r="I82" s="260"/>
      <c r="J82" s="344"/>
      <c r="K82" s="247"/>
      <c r="L82" s="203"/>
      <c r="M82" s="253"/>
      <c r="N82" s="258"/>
    </row>
    <row r="83" spans="2:14" x14ac:dyDescent="0.2">
      <c r="B83" s="245"/>
      <c r="C83" s="246"/>
      <c r="D83" s="247"/>
      <c r="E83" s="248"/>
      <c r="F83" s="248"/>
      <c r="G83" s="254"/>
      <c r="H83" s="250"/>
      <c r="I83" s="221"/>
      <c r="J83" s="342"/>
      <c r="K83" s="247"/>
      <c r="L83" s="203"/>
      <c r="M83" s="253"/>
      <c r="N83" s="258"/>
    </row>
    <row r="84" spans="2:14" x14ac:dyDescent="0.2">
      <c r="B84" s="245"/>
      <c r="C84" s="246"/>
      <c r="D84" s="247"/>
      <c r="E84" s="248"/>
      <c r="F84" s="248"/>
      <c r="G84" s="254"/>
      <c r="H84" s="250"/>
      <c r="I84" s="221"/>
      <c r="J84" s="342"/>
      <c r="K84" s="247"/>
      <c r="L84" s="252"/>
      <c r="M84" s="253"/>
      <c r="N84" s="258"/>
    </row>
    <row r="85" spans="2:14" x14ac:dyDescent="0.2">
      <c r="B85" s="245"/>
      <c r="C85" s="246"/>
      <c r="D85" s="247"/>
      <c r="E85" s="248"/>
      <c r="F85" s="248"/>
      <c r="G85" s="256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4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55"/>
      <c r="D87" s="247"/>
      <c r="E87" s="248"/>
      <c r="F87" s="248"/>
      <c r="G87" s="199"/>
      <c r="H87" s="257"/>
      <c r="I87" s="222"/>
      <c r="J87" s="343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4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6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4"/>
      <c r="H90" s="250"/>
      <c r="I90" s="221"/>
      <c r="J90" s="342"/>
      <c r="K90" s="247"/>
      <c r="L90" s="252"/>
      <c r="M90" s="253"/>
      <c r="N90" s="258"/>
    </row>
    <row r="91" spans="2:14" x14ac:dyDescent="0.2">
      <c r="B91" s="245"/>
      <c r="C91" s="246"/>
      <c r="D91" s="247"/>
      <c r="E91" s="248"/>
      <c r="F91" s="248"/>
      <c r="G91" s="254"/>
      <c r="H91" s="250"/>
      <c r="I91" s="221"/>
      <c r="J91" s="342"/>
      <c r="K91" s="247"/>
      <c r="L91" s="252"/>
      <c r="M91" s="253"/>
      <c r="N91" s="258"/>
    </row>
    <row r="92" spans="2:14" x14ac:dyDescent="0.2">
      <c r="B92" s="245"/>
      <c r="C92" s="246"/>
      <c r="D92" s="247"/>
      <c r="E92" s="248"/>
      <c r="F92" s="248"/>
      <c r="G92" s="254"/>
      <c r="H92" s="250"/>
      <c r="I92" s="221"/>
      <c r="J92" s="342"/>
      <c r="K92" s="247"/>
      <c r="L92" s="252"/>
      <c r="M92" s="253"/>
      <c r="N92" s="258"/>
    </row>
    <row r="93" spans="2:14" x14ac:dyDescent="0.2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52"/>
      <c r="M93" s="253"/>
      <c r="N93" s="258"/>
    </row>
    <row r="94" spans="2:14" x14ac:dyDescent="0.2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52"/>
      <c r="M94" s="253"/>
      <c r="N94" s="258"/>
    </row>
    <row r="95" spans="2:14" x14ac:dyDescent="0.2">
      <c r="B95" s="245"/>
      <c r="C95" s="246"/>
      <c r="D95" s="247"/>
      <c r="E95" s="248"/>
      <c r="F95" s="248"/>
      <c r="G95" s="256"/>
      <c r="H95" s="250"/>
      <c r="I95" s="221"/>
      <c r="J95" s="342"/>
      <c r="K95" s="247"/>
      <c r="L95" s="252"/>
      <c r="M95" s="253"/>
      <c r="N95" s="258"/>
    </row>
    <row r="96" spans="2:14" x14ac:dyDescent="0.2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52"/>
      <c r="M96" s="253"/>
      <c r="N96" s="258"/>
    </row>
    <row r="97" spans="2:14" x14ac:dyDescent="0.2">
      <c r="B97" s="245"/>
      <c r="C97" s="246"/>
      <c r="D97" s="247"/>
      <c r="E97" s="248"/>
      <c r="F97" s="248"/>
      <c r="G97" s="256"/>
      <c r="H97" s="250"/>
      <c r="I97" s="221"/>
      <c r="J97" s="342"/>
      <c r="K97" s="247"/>
      <c r="L97" s="252"/>
      <c r="M97" s="253"/>
      <c r="N97" s="258"/>
    </row>
    <row r="98" spans="2:14" x14ac:dyDescent="0.2">
      <c r="B98" s="245"/>
      <c r="C98" s="246"/>
      <c r="D98" s="247"/>
      <c r="E98" s="248"/>
      <c r="F98" s="248"/>
      <c r="G98" s="254"/>
      <c r="H98" s="250"/>
      <c r="I98" s="221"/>
      <c r="J98" s="342"/>
      <c r="K98" s="247"/>
      <c r="L98" s="252"/>
      <c r="M98" s="253"/>
      <c r="N98" s="258"/>
    </row>
    <row r="99" spans="2:14" x14ac:dyDescent="0.2">
      <c r="B99" s="245"/>
      <c r="C99" s="246"/>
      <c r="D99" s="247"/>
      <c r="E99" s="248"/>
      <c r="F99" s="248"/>
      <c r="G99" s="254"/>
      <c r="H99" s="250"/>
      <c r="I99" s="221"/>
      <c r="J99" s="342"/>
      <c r="K99" s="247"/>
      <c r="L99" s="252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4"/>
      <c r="H100" s="250"/>
      <c r="I100" s="221"/>
      <c r="J100" s="342"/>
      <c r="K100" s="247"/>
      <c r="L100" s="252"/>
      <c r="M100" s="253"/>
      <c r="N100" s="258"/>
    </row>
    <row r="101" spans="2:14" x14ac:dyDescent="0.2">
      <c r="B101" s="245"/>
      <c r="C101" s="255"/>
      <c r="D101" s="247"/>
      <c r="E101" s="248"/>
      <c r="F101" s="248"/>
      <c r="G101" s="199"/>
      <c r="H101" s="257"/>
      <c r="I101" s="222"/>
      <c r="J101" s="343"/>
      <c r="K101" s="247"/>
      <c r="L101" s="252"/>
      <c r="M101" s="253"/>
      <c r="N101" s="258"/>
    </row>
    <row r="102" spans="2:14" x14ac:dyDescent="0.2">
      <c r="B102" s="245"/>
      <c r="C102" s="246"/>
      <c r="D102" s="247"/>
      <c r="E102" s="248"/>
      <c r="F102" s="248"/>
      <c r="G102" s="254"/>
      <c r="H102" s="250"/>
      <c r="I102" s="221"/>
      <c r="J102" s="342"/>
      <c r="K102" s="247"/>
      <c r="L102" s="203"/>
      <c r="M102" s="253"/>
      <c r="N102" s="258"/>
    </row>
    <row r="103" spans="2:14" x14ac:dyDescent="0.2">
      <c r="B103" s="245"/>
      <c r="C103" s="246"/>
      <c r="D103" s="247"/>
      <c r="E103" s="248"/>
      <c r="F103" s="248"/>
      <c r="G103" s="256"/>
      <c r="H103" s="250"/>
      <c r="I103" s="221"/>
      <c r="J103" s="342"/>
      <c r="K103" s="247"/>
      <c r="L103" s="252"/>
      <c r="M103" s="253"/>
      <c r="N103" s="258"/>
    </row>
    <row r="104" spans="2:14" x14ac:dyDescent="0.2">
      <c r="B104" s="245"/>
      <c r="C104" s="246"/>
      <c r="D104" s="247"/>
      <c r="E104" s="248"/>
      <c r="F104" s="248"/>
      <c r="G104" s="254"/>
      <c r="H104" s="250"/>
      <c r="I104" s="221"/>
      <c r="J104" s="342"/>
      <c r="K104" s="247"/>
      <c r="L104" s="203"/>
      <c r="M104" s="253"/>
      <c r="N104" s="258"/>
    </row>
    <row r="105" spans="2:14" x14ac:dyDescent="0.2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03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03"/>
    </row>
    <row r="107" spans="2:14" x14ac:dyDescent="0.2">
      <c r="B107" s="245"/>
      <c r="C107" s="246"/>
      <c r="D107" s="245"/>
      <c r="E107" s="248"/>
      <c r="F107" s="248"/>
      <c r="G107" s="261"/>
      <c r="H107" s="250"/>
      <c r="I107" s="221"/>
      <c r="J107" s="342"/>
      <c r="K107" s="247"/>
      <c r="L107" s="252"/>
      <c r="M107" s="253"/>
      <c r="N107" s="203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03"/>
    </row>
    <row r="109" spans="2:14" x14ac:dyDescent="0.2">
      <c r="B109" s="245"/>
      <c r="C109" s="246"/>
      <c r="D109" s="247"/>
      <c r="E109" s="248"/>
      <c r="F109" s="248"/>
      <c r="G109" s="254"/>
      <c r="H109" s="250"/>
      <c r="I109" s="221"/>
      <c r="J109" s="342"/>
      <c r="K109" s="247"/>
      <c r="L109" s="252"/>
      <c r="M109" s="253"/>
      <c r="N109" s="203"/>
    </row>
    <row r="110" spans="2:14" x14ac:dyDescent="0.2">
      <c r="B110" s="245"/>
      <c r="C110" s="246"/>
      <c r="D110" s="247"/>
      <c r="E110" s="248"/>
      <c r="F110" s="248"/>
      <c r="G110" s="254"/>
      <c r="H110" s="250"/>
      <c r="I110" s="221"/>
      <c r="J110" s="342"/>
      <c r="K110" s="247"/>
      <c r="L110" s="252"/>
      <c r="M110" s="253"/>
      <c r="N110" s="203"/>
    </row>
    <row r="111" spans="2:14" x14ac:dyDescent="0.2">
      <c r="B111" s="245"/>
      <c r="C111" s="246"/>
      <c r="D111" s="247"/>
      <c r="E111" s="248"/>
      <c r="F111" s="248"/>
      <c r="G111" s="254"/>
      <c r="H111" s="250"/>
      <c r="I111" s="221"/>
      <c r="J111" s="342"/>
      <c r="K111" s="247"/>
      <c r="L111" s="252"/>
      <c r="M111" s="253"/>
      <c r="N111" s="203"/>
    </row>
    <row r="112" spans="2:14" x14ac:dyDescent="0.2">
      <c r="B112" s="245"/>
      <c r="C112" s="255"/>
      <c r="D112" s="247"/>
      <c r="E112" s="248"/>
      <c r="F112" s="248"/>
      <c r="G112" s="199"/>
      <c r="H112" s="257"/>
      <c r="I112" s="222"/>
      <c r="J112" s="343"/>
      <c r="K112" s="262"/>
      <c r="L112" s="252"/>
      <c r="M112" s="253"/>
      <c r="N112" s="203"/>
    </row>
    <row r="113" spans="2:14" x14ac:dyDescent="0.2">
      <c r="B113" s="245"/>
      <c r="C113" s="246"/>
      <c r="D113" s="247"/>
      <c r="E113" s="248"/>
      <c r="F113" s="248"/>
      <c r="G113" s="254"/>
      <c r="H113" s="250"/>
      <c r="I113" s="221"/>
      <c r="J113" s="342"/>
      <c r="K113" s="247"/>
      <c r="L113" s="252"/>
      <c r="M113" s="253"/>
      <c r="N113" s="203"/>
    </row>
    <row r="114" spans="2:14" x14ac:dyDescent="0.2">
      <c r="B114" s="245"/>
      <c r="C114" s="255"/>
      <c r="D114" s="247"/>
      <c r="E114" s="248"/>
      <c r="F114" s="248"/>
      <c r="G114" s="199"/>
      <c r="H114" s="250"/>
      <c r="I114" s="221"/>
      <c r="J114" s="342"/>
      <c r="K114" s="247"/>
      <c r="L114" s="252"/>
      <c r="M114" s="253"/>
      <c r="N114" s="203"/>
    </row>
    <row r="115" spans="2:14" x14ac:dyDescent="0.2">
      <c r="B115" s="245"/>
      <c r="C115" s="246"/>
      <c r="D115" s="247"/>
      <c r="E115" s="248"/>
      <c r="F115" s="248"/>
      <c r="G115" s="254"/>
      <c r="H115" s="250"/>
      <c r="I115" s="221"/>
      <c r="J115" s="342"/>
      <c r="K115" s="247"/>
      <c r="L115" s="252"/>
      <c r="M115" s="253"/>
      <c r="N115" s="203"/>
    </row>
    <row r="116" spans="2:14" x14ac:dyDescent="0.2">
      <c r="B116" s="245"/>
      <c r="C116" s="246"/>
      <c r="D116" s="247"/>
      <c r="E116" s="248"/>
      <c r="F116" s="248"/>
      <c r="G116" s="254"/>
      <c r="H116" s="200"/>
      <c r="I116" s="221"/>
      <c r="J116" s="342"/>
      <c r="K116" s="247"/>
      <c r="L116" s="252"/>
      <c r="M116" s="253"/>
      <c r="N116" s="203"/>
    </row>
    <row r="117" spans="2:14" x14ac:dyDescent="0.2">
      <c r="B117" s="245"/>
      <c r="C117" s="246"/>
      <c r="D117" s="247"/>
      <c r="E117" s="248"/>
      <c r="F117" s="248"/>
      <c r="G117" s="254"/>
      <c r="H117" s="250"/>
      <c r="I117" s="221"/>
      <c r="J117" s="342"/>
      <c r="K117" s="247"/>
      <c r="L117" s="252"/>
      <c r="M117" s="253"/>
      <c r="N117" s="203"/>
    </row>
    <row r="118" spans="2:14" x14ac:dyDescent="0.2">
      <c r="B118" s="245"/>
      <c r="C118" s="246"/>
      <c r="D118" s="247"/>
      <c r="E118" s="248"/>
      <c r="F118" s="248"/>
      <c r="G118" s="254"/>
      <c r="H118" s="250"/>
      <c r="I118" s="221"/>
      <c r="J118" s="342"/>
      <c r="K118" s="247"/>
      <c r="L118" s="252"/>
      <c r="M118" s="253"/>
      <c r="N118" s="203"/>
    </row>
    <row r="119" spans="2:14" x14ac:dyDescent="0.2">
      <c r="B119" s="245"/>
      <c r="C119" s="246"/>
      <c r="D119" s="247"/>
      <c r="E119" s="248"/>
      <c r="F119" s="248"/>
      <c r="G119" s="254"/>
      <c r="H119" s="200"/>
      <c r="I119" s="221"/>
      <c r="J119" s="342"/>
      <c r="K119" s="247"/>
      <c r="L119" s="252"/>
      <c r="M119" s="253"/>
      <c r="N119" s="203"/>
    </row>
    <row r="120" spans="2:14" x14ac:dyDescent="0.2">
      <c r="B120" s="245"/>
      <c r="C120" s="246"/>
      <c r="D120" s="247"/>
      <c r="E120" s="248"/>
      <c r="F120" s="248"/>
      <c r="G120" s="254"/>
      <c r="H120" s="250"/>
      <c r="I120" s="221"/>
      <c r="J120" s="342"/>
      <c r="K120" s="247"/>
      <c r="L120" s="252"/>
      <c r="M120" s="253"/>
      <c r="N120" s="203"/>
    </row>
    <row r="121" spans="2:14" x14ac:dyDescent="0.2">
      <c r="B121" s="245"/>
      <c r="C121" s="255"/>
      <c r="D121" s="247"/>
      <c r="E121" s="248"/>
      <c r="F121" s="248"/>
      <c r="G121" s="199"/>
      <c r="H121" s="200"/>
      <c r="I121" s="221"/>
      <c r="J121" s="342"/>
      <c r="K121" s="247"/>
      <c r="L121" s="203"/>
      <c r="M121" s="253"/>
      <c r="N121" s="258"/>
    </row>
    <row r="122" spans="2:14" x14ac:dyDescent="0.2">
      <c r="B122" s="245"/>
      <c r="C122" s="246"/>
      <c r="D122" s="247"/>
      <c r="E122" s="248"/>
      <c r="F122" s="248"/>
      <c r="G122" s="254"/>
      <c r="H122" s="200"/>
      <c r="I122" s="221"/>
      <c r="J122" s="342"/>
      <c r="K122" s="247"/>
      <c r="L122" s="252"/>
      <c r="M122" s="253"/>
      <c r="N122" s="258"/>
    </row>
    <row r="123" spans="2:14" x14ac:dyDescent="0.2">
      <c r="B123" s="245"/>
      <c r="C123" s="255"/>
      <c r="D123" s="247"/>
      <c r="E123" s="248"/>
      <c r="F123" s="248"/>
      <c r="G123" s="199"/>
      <c r="H123" s="200"/>
      <c r="I123" s="221"/>
      <c r="J123" s="342"/>
      <c r="K123" s="247"/>
      <c r="L123" s="203"/>
      <c r="M123" s="253"/>
      <c r="N123" s="258"/>
    </row>
    <row r="124" spans="2:14" x14ac:dyDescent="0.2">
      <c r="B124" s="245"/>
      <c r="C124" s="246"/>
      <c r="D124" s="247"/>
      <c r="E124" s="248"/>
      <c r="F124" s="248"/>
      <c r="G124" s="254"/>
      <c r="H124" s="20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55"/>
      <c r="D125" s="247"/>
      <c r="E125" s="248"/>
      <c r="F125" s="248"/>
      <c r="G125" s="199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55"/>
      <c r="D126" s="247"/>
      <c r="E126" s="248"/>
      <c r="F126" s="248"/>
      <c r="G126" s="199"/>
      <c r="H126" s="200"/>
      <c r="I126" s="221"/>
      <c r="J126" s="342"/>
      <c r="K126" s="247"/>
      <c r="L126" s="252"/>
      <c r="M126" s="253"/>
      <c r="N126" s="203"/>
    </row>
    <row r="127" spans="2:14" x14ac:dyDescent="0.2">
      <c r="B127" s="245"/>
      <c r="C127" s="255"/>
      <c r="D127" s="245"/>
      <c r="E127" s="248"/>
      <c r="F127" s="248"/>
      <c r="G127" s="201"/>
      <c r="H127" s="200"/>
      <c r="I127" s="221"/>
      <c r="J127" s="342"/>
      <c r="K127" s="247"/>
      <c r="L127" s="252"/>
      <c r="M127" s="253"/>
      <c r="N127" s="203"/>
    </row>
    <row r="128" spans="2:14" x14ac:dyDescent="0.2">
      <c r="B128" s="245"/>
      <c r="C128" s="246"/>
      <c r="D128" s="247"/>
      <c r="E128" s="248"/>
      <c r="F128" s="248"/>
      <c r="G128" s="254"/>
      <c r="H128" s="25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46"/>
      <c r="D129" s="247"/>
      <c r="E129" s="248"/>
      <c r="F129" s="248"/>
      <c r="G129" s="254"/>
      <c r="H129" s="25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46"/>
      <c r="D130" s="247"/>
      <c r="E130" s="248"/>
      <c r="F130" s="248"/>
      <c r="G130" s="254"/>
      <c r="H130" s="25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5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0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5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46"/>
      <c r="D134" s="247"/>
      <c r="E134" s="248"/>
      <c r="F134" s="248"/>
      <c r="G134" s="254"/>
      <c r="H134" s="20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55"/>
      <c r="D135" s="247"/>
      <c r="E135" s="248"/>
      <c r="F135" s="248"/>
      <c r="G135" s="199"/>
      <c r="H135" s="250"/>
      <c r="I135" s="221"/>
      <c r="J135" s="342"/>
      <c r="K135" s="247"/>
      <c r="L135" s="252"/>
      <c r="M135" s="253"/>
      <c r="N135" s="203"/>
    </row>
    <row r="136" spans="2:14" x14ac:dyDescent="0.2">
      <c r="B136" s="245"/>
      <c r="C136" s="246"/>
      <c r="D136" s="247"/>
      <c r="E136" s="248"/>
      <c r="F136" s="248"/>
      <c r="G136" s="254"/>
      <c r="H136" s="250"/>
      <c r="I136" s="221"/>
      <c r="J136" s="342"/>
      <c r="K136" s="247"/>
      <c r="L136" s="252"/>
      <c r="M136" s="253"/>
      <c r="N136" s="203"/>
    </row>
    <row r="137" spans="2:14" x14ac:dyDescent="0.2">
      <c r="B137" s="245"/>
      <c r="C137" s="255"/>
      <c r="D137" s="247"/>
      <c r="E137" s="248"/>
      <c r="F137" s="248"/>
      <c r="G137" s="199"/>
      <c r="H137" s="200"/>
      <c r="I137" s="221"/>
      <c r="J137" s="342"/>
      <c r="K137" s="247"/>
      <c r="L137" s="252"/>
      <c r="M137" s="253"/>
      <c r="N137" s="203"/>
    </row>
    <row r="138" spans="2:14" x14ac:dyDescent="0.2">
      <c r="B138" s="245"/>
      <c r="C138" s="246"/>
      <c r="D138" s="247"/>
      <c r="E138" s="248"/>
      <c r="F138" s="248"/>
      <c r="G138" s="254"/>
      <c r="H138" s="200"/>
      <c r="I138" s="221"/>
      <c r="J138" s="342"/>
      <c r="K138" s="247"/>
      <c r="L138" s="252"/>
      <c r="M138" s="253"/>
      <c r="N138" s="203"/>
    </row>
    <row r="139" spans="2:14" x14ac:dyDescent="0.2">
      <c r="B139" s="245"/>
      <c r="C139" s="255"/>
      <c r="D139" s="247"/>
      <c r="E139" s="248"/>
      <c r="F139" s="248"/>
      <c r="G139" s="199"/>
      <c r="H139" s="250"/>
      <c r="I139" s="221"/>
      <c r="J139" s="342"/>
      <c r="K139" s="247"/>
      <c r="L139" s="252"/>
      <c r="M139" s="253"/>
      <c r="N139" s="203"/>
    </row>
    <row r="140" spans="2:14" x14ac:dyDescent="0.2">
      <c r="B140" s="245"/>
      <c r="C140" s="246"/>
      <c r="D140" s="247"/>
      <c r="E140" s="248"/>
      <c r="F140" s="248"/>
      <c r="G140" s="254"/>
      <c r="H140" s="20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55"/>
      <c r="D141" s="247"/>
      <c r="E141" s="248"/>
      <c r="F141" s="248"/>
      <c r="G141" s="199"/>
      <c r="H141" s="250"/>
      <c r="I141" s="251"/>
      <c r="J141" s="341"/>
      <c r="K141" s="247"/>
      <c r="L141" s="252"/>
      <c r="M141" s="253"/>
      <c r="N141" s="203"/>
    </row>
    <row r="142" spans="2:14" x14ac:dyDescent="0.2">
      <c r="B142" s="245"/>
      <c r="C142" s="246"/>
      <c r="D142" s="247"/>
      <c r="E142" s="248"/>
      <c r="F142" s="248"/>
      <c r="G142" s="254"/>
      <c r="H142" s="25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55"/>
      <c r="D143" s="247"/>
      <c r="E143" s="248"/>
      <c r="F143" s="248"/>
      <c r="G143" s="199"/>
      <c r="H143" s="25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46"/>
      <c r="D144" s="247"/>
      <c r="E144" s="248"/>
      <c r="F144" s="248"/>
      <c r="G144" s="254"/>
      <c r="H144" s="25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55"/>
      <c r="D146" s="245"/>
      <c r="E146" s="248"/>
      <c r="F146" s="248"/>
      <c r="G146" s="201"/>
      <c r="H146" s="25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55"/>
      <c r="D147" s="247"/>
      <c r="E147" s="248"/>
      <c r="F147" s="248"/>
      <c r="G147" s="199"/>
      <c r="H147" s="25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50"/>
      <c r="I148" s="221"/>
      <c r="J148" s="342"/>
      <c r="K148" s="247"/>
      <c r="L148" s="252"/>
      <c r="M148" s="253"/>
      <c r="N148" s="258"/>
    </row>
    <row r="149" spans="2:14" x14ac:dyDescent="0.2">
      <c r="B149" s="245"/>
      <c r="C149" s="246"/>
      <c r="D149" s="247"/>
      <c r="E149" s="248"/>
      <c r="F149" s="248"/>
      <c r="G149" s="254"/>
      <c r="H149" s="20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46"/>
      <c r="D150" s="247"/>
      <c r="E150" s="248"/>
      <c r="F150" s="248"/>
      <c r="G150" s="254"/>
      <c r="H150" s="20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46"/>
      <c r="D151" s="247"/>
      <c r="E151" s="248"/>
      <c r="F151" s="248"/>
      <c r="G151" s="254"/>
      <c r="H151" s="20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46"/>
      <c r="D152" s="247"/>
      <c r="E152" s="248"/>
      <c r="F152" s="248"/>
      <c r="G152" s="254"/>
      <c r="H152" s="20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55"/>
      <c r="D153" s="247"/>
      <c r="E153" s="248"/>
      <c r="F153" s="248"/>
      <c r="G153" s="199"/>
      <c r="H153" s="20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46"/>
      <c r="D154" s="247"/>
      <c r="E154" s="248"/>
      <c r="F154" s="248"/>
      <c r="G154" s="254"/>
      <c r="H154" s="20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55"/>
      <c r="D155" s="247"/>
      <c r="E155" s="248"/>
      <c r="F155" s="248"/>
      <c r="G155" s="199"/>
      <c r="H155" s="200"/>
      <c r="I155" s="221"/>
      <c r="J155" s="342"/>
      <c r="K155" s="247"/>
      <c r="L155" s="252"/>
      <c r="M155" s="253"/>
      <c r="N155" s="203"/>
    </row>
    <row r="156" spans="2:14" x14ac:dyDescent="0.2">
      <c r="B156" s="245"/>
      <c r="C156" s="246"/>
      <c r="D156" s="247"/>
      <c r="E156" s="248"/>
      <c r="F156" s="248"/>
      <c r="G156" s="254"/>
      <c r="H156" s="200"/>
      <c r="I156" s="221"/>
      <c r="J156" s="342"/>
      <c r="K156" s="247"/>
      <c r="L156" s="252"/>
      <c r="M156" s="253"/>
      <c r="N156" s="203"/>
    </row>
    <row r="157" spans="2:14" x14ac:dyDescent="0.2">
      <c r="B157" s="245"/>
      <c r="C157" s="246"/>
      <c r="D157" s="247"/>
      <c r="E157" s="248"/>
      <c r="F157" s="248"/>
      <c r="G157" s="254"/>
      <c r="H157" s="20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55"/>
      <c r="D158" s="247"/>
      <c r="E158" s="248"/>
      <c r="F158" s="248"/>
      <c r="G158" s="199"/>
      <c r="H158" s="20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46"/>
      <c r="D159" s="247"/>
      <c r="E159" s="248"/>
      <c r="F159" s="248"/>
      <c r="G159" s="254"/>
      <c r="H159" s="20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46"/>
      <c r="D160" s="247"/>
      <c r="E160" s="248"/>
      <c r="F160" s="248"/>
      <c r="G160" s="254"/>
      <c r="H160" s="20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46"/>
      <c r="D161" s="247"/>
      <c r="E161" s="248"/>
      <c r="F161" s="248"/>
      <c r="G161" s="254"/>
      <c r="H161" s="20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55"/>
      <c r="D162" s="247"/>
      <c r="E162" s="248"/>
      <c r="F162" s="248"/>
      <c r="G162" s="199"/>
      <c r="H162" s="200"/>
      <c r="I162" s="221"/>
      <c r="J162" s="342"/>
      <c r="K162" s="247"/>
      <c r="L162" s="252"/>
      <c r="M162" s="253"/>
      <c r="N162" s="203"/>
    </row>
    <row r="163" spans="2:14" x14ac:dyDescent="0.2">
      <c r="B163" s="245"/>
      <c r="C163" s="246"/>
      <c r="D163" s="247"/>
      <c r="E163" s="248"/>
      <c r="F163" s="248"/>
      <c r="G163" s="254"/>
      <c r="H163" s="200"/>
      <c r="I163" s="221"/>
      <c r="J163" s="342"/>
      <c r="K163" s="247"/>
      <c r="L163" s="252"/>
      <c r="M163" s="253"/>
      <c r="N163" s="203"/>
    </row>
    <row r="164" spans="2:14" x14ac:dyDescent="0.2">
      <c r="B164" s="245"/>
      <c r="C164" s="246"/>
      <c r="D164" s="247"/>
      <c r="E164" s="248"/>
      <c r="F164" s="248"/>
      <c r="G164" s="254"/>
      <c r="H164" s="20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55"/>
      <c r="D167" s="247"/>
      <c r="E167" s="248"/>
      <c r="F167" s="248"/>
      <c r="G167" s="199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46"/>
      <c r="D169" s="247"/>
      <c r="E169" s="248"/>
      <c r="F169" s="248"/>
      <c r="G169" s="254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46"/>
      <c r="D170" s="247"/>
      <c r="E170" s="248"/>
      <c r="F170" s="248"/>
      <c r="G170" s="254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46"/>
      <c r="D171" s="247"/>
      <c r="E171" s="248"/>
      <c r="F171" s="248"/>
      <c r="G171" s="254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46"/>
      <c r="D172" s="247"/>
      <c r="E172" s="248"/>
      <c r="F172" s="248"/>
      <c r="G172" s="254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46"/>
      <c r="D173" s="247"/>
      <c r="E173" s="248"/>
      <c r="F173" s="248"/>
      <c r="G173" s="254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46"/>
      <c r="D174" s="247"/>
      <c r="E174" s="248"/>
      <c r="F174" s="248"/>
      <c r="G174" s="254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55"/>
      <c r="D175" s="247"/>
      <c r="E175" s="248"/>
      <c r="F175" s="248"/>
      <c r="G175" s="199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46"/>
      <c r="D176" s="247"/>
      <c r="E176" s="248"/>
      <c r="F176" s="248"/>
      <c r="G176" s="254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55"/>
      <c r="D177" s="247"/>
      <c r="E177" s="248"/>
      <c r="F177" s="248"/>
      <c r="G177" s="199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46"/>
      <c r="D178" s="247"/>
      <c r="E178" s="248"/>
      <c r="F178" s="248"/>
      <c r="G178" s="254"/>
      <c r="H178" s="200"/>
      <c r="I178" s="221"/>
      <c r="J178" s="342"/>
      <c r="K178" s="247"/>
      <c r="L178" s="203"/>
      <c r="M178" s="253"/>
      <c r="N178" s="258"/>
    </row>
    <row r="179" spans="2:14" x14ac:dyDescent="0.2">
      <c r="B179" s="245"/>
      <c r="C179" s="246"/>
      <c r="D179" s="247"/>
      <c r="E179" s="248"/>
      <c r="F179" s="248"/>
      <c r="G179" s="254"/>
      <c r="H179" s="250"/>
      <c r="I179" s="221"/>
      <c r="J179" s="342"/>
      <c r="K179" s="247"/>
      <c r="L179" s="252"/>
      <c r="M179" s="253"/>
      <c r="N179" s="258"/>
    </row>
    <row r="180" spans="2:14" x14ac:dyDescent="0.2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55"/>
      <c r="D181" s="247"/>
      <c r="E181" s="248"/>
      <c r="F181" s="248"/>
      <c r="G181" s="199"/>
      <c r="H181" s="244"/>
      <c r="I181" s="222"/>
      <c r="J181" s="343"/>
      <c r="K181" s="247"/>
      <c r="L181" s="252"/>
      <c r="M181" s="253"/>
      <c r="N181" s="203"/>
    </row>
    <row r="182" spans="2:14" x14ac:dyDescent="0.2">
      <c r="B182" s="245"/>
      <c r="C182" s="246"/>
      <c r="D182" s="247"/>
      <c r="E182" s="248"/>
      <c r="F182" s="248"/>
      <c r="G182" s="254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55"/>
      <c r="D183" s="247"/>
      <c r="E183" s="248"/>
      <c r="F183" s="248"/>
      <c r="G183" s="199"/>
      <c r="H183" s="244"/>
      <c r="I183" s="222"/>
      <c r="J183" s="343"/>
      <c r="K183" s="247"/>
      <c r="L183" s="252"/>
      <c r="M183" s="253"/>
      <c r="N183" s="203"/>
    </row>
    <row r="184" spans="2:14" x14ac:dyDescent="0.2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55"/>
      <c r="D185" s="247"/>
      <c r="E185" s="248"/>
      <c r="F185" s="248"/>
      <c r="G185" s="199"/>
      <c r="H185" s="244"/>
      <c r="I185" s="222"/>
      <c r="J185" s="343"/>
      <c r="K185" s="247"/>
      <c r="L185" s="203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03"/>
      <c r="M186" s="253"/>
      <c r="N186" s="203"/>
    </row>
    <row r="187" spans="2:14" x14ac:dyDescent="0.2">
      <c r="B187" s="245"/>
      <c r="C187" s="255"/>
      <c r="D187" s="247"/>
      <c r="E187" s="248"/>
      <c r="F187" s="248"/>
      <c r="G187" s="199"/>
      <c r="H187" s="244"/>
      <c r="I187" s="222"/>
      <c r="J187" s="343"/>
      <c r="K187" s="247"/>
      <c r="L187" s="203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03"/>
      <c r="M188" s="253"/>
      <c r="N188" s="203"/>
    </row>
    <row r="189" spans="2:14" x14ac:dyDescent="0.2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55"/>
      <c r="D190" s="247"/>
      <c r="E190" s="248"/>
      <c r="F190" s="248"/>
      <c r="G190" s="199"/>
      <c r="H190" s="244"/>
      <c r="I190" s="222"/>
      <c r="J190" s="343"/>
      <c r="K190" s="247"/>
      <c r="L190" s="252"/>
      <c r="M190" s="253"/>
      <c r="N190" s="203"/>
    </row>
    <row r="191" spans="2:14" x14ac:dyDescent="0.2">
      <c r="B191" s="245"/>
      <c r="C191" s="246"/>
      <c r="D191" s="247"/>
      <c r="E191" s="248"/>
      <c r="F191" s="248"/>
      <c r="G191" s="254"/>
      <c r="H191" s="200"/>
      <c r="I191" s="221"/>
      <c r="J191" s="342"/>
      <c r="K191" s="247"/>
      <c r="L191" s="203"/>
      <c r="M191" s="253"/>
      <c r="N191" s="203"/>
    </row>
    <row r="192" spans="2:14" x14ac:dyDescent="0.2">
      <c r="B192" s="245"/>
      <c r="C192" s="246"/>
      <c r="D192" s="247"/>
      <c r="E192" s="248"/>
      <c r="F192" s="248"/>
      <c r="G192" s="254"/>
      <c r="H192" s="200"/>
      <c r="I192" s="221"/>
      <c r="J192" s="342"/>
      <c r="K192" s="247"/>
      <c r="L192" s="252"/>
      <c r="M192" s="253"/>
      <c r="N192" s="203"/>
    </row>
    <row r="193" spans="2:14" x14ac:dyDescent="0.2">
      <c r="B193" s="245"/>
      <c r="C193" s="246"/>
      <c r="D193" s="247"/>
      <c r="E193" s="248"/>
      <c r="F193" s="248"/>
      <c r="G193" s="254"/>
      <c r="H193" s="200"/>
      <c r="I193" s="221"/>
      <c r="J193" s="342"/>
      <c r="K193" s="247"/>
      <c r="L193" s="252"/>
      <c r="M193" s="253"/>
      <c r="N193" s="203"/>
    </row>
    <row r="194" spans="2:14" x14ac:dyDescent="0.2">
      <c r="B194" s="245"/>
      <c r="C194" s="246"/>
      <c r="D194" s="247"/>
      <c r="E194" s="248"/>
      <c r="F194" s="248"/>
      <c r="G194" s="254"/>
      <c r="H194" s="200"/>
      <c r="I194" s="221"/>
      <c r="J194" s="342"/>
      <c r="K194" s="247"/>
      <c r="L194" s="203"/>
      <c r="M194" s="253"/>
      <c r="N194" s="203"/>
    </row>
    <row r="195" spans="2:14" x14ac:dyDescent="0.2">
      <c r="B195" s="245"/>
      <c r="C195" s="246"/>
      <c r="D195" s="247"/>
      <c r="E195" s="248"/>
      <c r="F195" s="248"/>
      <c r="G195" s="254"/>
      <c r="H195" s="200"/>
      <c r="I195" s="221"/>
      <c r="J195" s="342"/>
      <c r="K195" s="247"/>
      <c r="L195" s="252"/>
      <c r="M195" s="253"/>
      <c r="N195" s="203"/>
    </row>
    <row r="196" spans="2:14" x14ac:dyDescent="0.2">
      <c r="B196" s="245"/>
      <c r="C196" s="255"/>
      <c r="D196" s="247"/>
      <c r="E196" s="248"/>
      <c r="F196" s="248"/>
      <c r="G196" s="199"/>
      <c r="H196" s="244"/>
      <c r="I196" s="222"/>
      <c r="J196" s="343"/>
      <c r="K196" s="247"/>
      <c r="L196" s="203"/>
      <c r="M196" s="253"/>
      <c r="N196" s="203"/>
    </row>
    <row r="197" spans="2:14" x14ac:dyDescent="0.2">
      <c r="B197" s="245"/>
      <c r="C197" s="246"/>
      <c r="D197" s="247"/>
      <c r="E197" s="248"/>
      <c r="F197" s="248"/>
      <c r="G197" s="254"/>
      <c r="H197" s="200"/>
      <c r="I197" s="221"/>
      <c r="J197" s="342"/>
      <c r="K197" s="247"/>
      <c r="L197" s="252"/>
      <c r="M197" s="253"/>
      <c r="N197" s="203"/>
    </row>
    <row r="198" spans="2:14" x14ac:dyDescent="0.2">
      <c r="B198" s="245"/>
      <c r="C198" s="246"/>
      <c r="D198" s="247"/>
      <c r="E198" s="248"/>
      <c r="F198" s="248"/>
      <c r="G198" s="254"/>
      <c r="H198" s="200"/>
      <c r="I198" s="221"/>
      <c r="J198" s="342"/>
      <c r="K198" s="247"/>
      <c r="L198" s="203"/>
      <c r="M198" s="253"/>
      <c r="N198" s="203"/>
    </row>
    <row r="199" spans="2:14" x14ac:dyDescent="0.2">
      <c r="B199" s="245"/>
      <c r="C199" s="246"/>
      <c r="D199" s="247"/>
      <c r="E199" s="248"/>
      <c r="F199" s="248"/>
      <c r="G199" s="254"/>
      <c r="H199" s="200"/>
      <c r="I199" s="221"/>
      <c r="J199" s="342"/>
      <c r="K199" s="247"/>
      <c r="L199" s="203"/>
      <c r="M199" s="253"/>
      <c r="N199" s="203"/>
    </row>
    <row r="200" spans="2:14" x14ac:dyDescent="0.2">
      <c r="B200" s="245"/>
      <c r="C200" s="246"/>
      <c r="D200" s="247"/>
      <c r="E200" s="248"/>
      <c r="F200" s="248"/>
      <c r="G200" s="254"/>
      <c r="H200" s="200"/>
      <c r="I200" s="221"/>
      <c r="J200" s="342"/>
      <c r="K200" s="247"/>
      <c r="L200" s="252"/>
      <c r="M200" s="253"/>
      <c r="N200" s="203"/>
    </row>
    <row r="201" spans="2:14" x14ac:dyDescent="0.2">
      <c r="B201" s="245"/>
      <c r="C201" s="255"/>
      <c r="D201" s="247"/>
      <c r="E201" s="248"/>
      <c r="F201" s="248"/>
      <c r="G201" s="199"/>
      <c r="H201" s="244"/>
      <c r="I201" s="222"/>
      <c r="J201" s="343"/>
      <c r="K201" s="247"/>
      <c r="L201" s="252"/>
      <c r="M201" s="253"/>
      <c r="N201" s="203"/>
    </row>
    <row r="202" spans="2:14" x14ac:dyDescent="0.2">
      <c r="B202" s="245"/>
      <c r="C202" s="246"/>
      <c r="D202" s="247"/>
      <c r="E202" s="248"/>
      <c r="F202" s="248"/>
      <c r="G202" s="254"/>
      <c r="H202" s="200"/>
      <c r="I202" s="221"/>
      <c r="J202" s="342"/>
      <c r="K202" s="247"/>
      <c r="L202" s="203"/>
      <c r="M202" s="253"/>
      <c r="N202" s="203"/>
    </row>
    <row r="203" spans="2:14" x14ac:dyDescent="0.2">
      <c r="B203" s="245"/>
      <c r="C203" s="246"/>
      <c r="D203" s="245"/>
      <c r="E203" s="248"/>
      <c r="F203" s="248"/>
      <c r="G203" s="261"/>
      <c r="H203" s="200"/>
      <c r="I203" s="221"/>
      <c r="J203" s="342"/>
      <c r="K203" s="247"/>
      <c r="L203" s="252"/>
      <c r="M203" s="253"/>
      <c r="N203" s="203"/>
    </row>
    <row r="204" spans="2:14" x14ac:dyDescent="0.2">
      <c r="B204" s="245"/>
      <c r="C204" s="246"/>
      <c r="D204" s="247"/>
      <c r="E204" s="248"/>
      <c r="F204" s="248"/>
      <c r="G204" s="254"/>
      <c r="H204" s="200"/>
      <c r="I204" s="221"/>
      <c r="J204" s="342"/>
      <c r="K204" s="247"/>
      <c r="L204" s="252"/>
      <c r="M204" s="253"/>
      <c r="N204" s="203"/>
    </row>
    <row r="205" spans="2:14" x14ac:dyDescent="0.2">
      <c r="B205" s="245"/>
      <c r="C205" s="246"/>
      <c r="D205" s="247"/>
      <c r="E205" s="248"/>
      <c r="F205" s="248"/>
      <c r="G205" s="254"/>
      <c r="H205" s="200"/>
      <c r="I205" s="221"/>
      <c r="J205" s="342"/>
      <c r="K205" s="247"/>
      <c r="L205" s="252"/>
      <c r="M205" s="253"/>
      <c r="N205" s="203"/>
    </row>
    <row r="206" spans="2:14" x14ac:dyDescent="0.2">
      <c r="B206" s="245"/>
      <c r="C206" s="246"/>
      <c r="D206" s="247"/>
      <c r="E206" s="248"/>
      <c r="F206" s="248"/>
      <c r="G206" s="254"/>
      <c r="H206" s="200"/>
      <c r="I206" s="221"/>
      <c r="J206" s="342"/>
      <c r="K206" s="247"/>
      <c r="L206" s="252"/>
      <c r="M206" s="253"/>
      <c r="N206" s="203"/>
    </row>
    <row r="207" spans="2:14" x14ac:dyDescent="0.2">
      <c r="B207" s="245"/>
      <c r="C207" s="246"/>
      <c r="D207" s="245"/>
      <c r="E207" s="248"/>
      <c r="F207" s="248"/>
      <c r="G207" s="261"/>
      <c r="H207" s="200"/>
      <c r="I207" s="221"/>
      <c r="J207" s="342"/>
      <c r="K207" s="247"/>
      <c r="L207" s="203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52"/>
      <c r="M208" s="253"/>
      <c r="N208" s="203"/>
    </row>
    <row r="209" spans="2:14" x14ac:dyDescent="0.2">
      <c r="B209" s="245"/>
      <c r="C209" s="246"/>
      <c r="D209" s="245"/>
      <c r="E209" s="248"/>
      <c r="F209" s="248"/>
      <c r="G209" s="261"/>
      <c r="H209" s="200"/>
      <c r="I209" s="221"/>
      <c r="J209" s="342"/>
      <c r="K209" s="247"/>
      <c r="L209" s="252"/>
      <c r="M209" s="253"/>
      <c r="N209" s="203"/>
    </row>
    <row r="210" spans="2:14" x14ac:dyDescent="0.2">
      <c r="B210" s="245"/>
      <c r="C210" s="246"/>
      <c r="D210" s="247"/>
      <c r="E210" s="248"/>
      <c r="F210" s="248"/>
      <c r="G210" s="254"/>
      <c r="H210" s="200"/>
      <c r="I210" s="221"/>
      <c r="J210" s="342"/>
      <c r="K210" s="247"/>
      <c r="L210" s="252"/>
      <c r="M210" s="253"/>
      <c r="N210" s="203"/>
    </row>
    <row r="211" spans="2:14" x14ac:dyDescent="0.2">
      <c r="B211" s="245"/>
      <c r="C211" s="246"/>
      <c r="D211" s="247"/>
      <c r="E211" s="248"/>
      <c r="F211" s="248"/>
      <c r="G211" s="254"/>
      <c r="H211" s="200"/>
      <c r="I211" s="221"/>
      <c r="J211" s="342"/>
      <c r="K211" s="247"/>
      <c r="L211" s="252"/>
      <c r="M211" s="253"/>
      <c r="N211" s="203"/>
    </row>
    <row r="212" spans="2:14" x14ac:dyDescent="0.2">
      <c r="B212" s="245"/>
      <c r="C212" s="255"/>
      <c r="D212" s="247"/>
      <c r="E212" s="248"/>
      <c r="F212" s="248"/>
      <c r="G212" s="261"/>
      <c r="H212" s="263"/>
      <c r="I212" s="260"/>
      <c r="J212" s="344"/>
      <c r="K212" s="247"/>
      <c r="L212" s="252"/>
      <c r="M212" s="253"/>
      <c r="N212" s="203"/>
    </row>
    <row r="213" spans="2:14" x14ac:dyDescent="0.2">
      <c r="B213" s="245"/>
      <c r="C213" s="246"/>
      <c r="D213" s="245"/>
      <c r="E213" s="248"/>
      <c r="F213" s="248"/>
      <c r="G213" s="261"/>
      <c r="H213" s="200"/>
      <c r="I213" s="221"/>
      <c r="J213" s="342"/>
      <c r="K213" s="245"/>
      <c r="L213" s="252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52"/>
      <c r="M214" s="253"/>
      <c r="N214" s="203"/>
    </row>
    <row r="215" spans="2:14" x14ac:dyDescent="0.2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52"/>
      <c r="M215" s="253"/>
      <c r="N215" s="203"/>
    </row>
    <row r="216" spans="2:14" x14ac:dyDescent="0.2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52"/>
      <c r="M216" s="253"/>
      <c r="N216" s="203"/>
    </row>
    <row r="217" spans="2:14" x14ac:dyDescent="0.2">
      <c r="B217" s="245"/>
      <c r="C217" s="246"/>
      <c r="D217" s="247"/>
      <c r="E217" s="248"/>
      <c r="F217" s="248"/>
      <c r="G217" s="254"/>
      <c r="H217" s="200"/>
      <c r="I217" s="221"/>
      <c r="J217" s="342"/>
      <c r="K217" s="247"/>
      <c r="L217" s="252"/>
      <c r="M217" s="253"/>
      <c r="N217" s="203"/>
    </row>
    <row r="218" spans="2:14" x14ac:dyDescent="0.2">
      <c r="B218" s="245"/>
      <c r="C218" s="246"/>
      <c r="D218" s="247"/>
      <c r="E218" s="248"/>
      <c r="F218" s="248"/>
      <c r="G218" s="254"/>
      <c r="H218" s="200"/>
      <c r="I218" s="221"/>
      <c r="J218" s="342"/>
      <c r="K218" s="247"/>
      <c r="L218" s="252"/>
      <c r="M218" s="253"/>
      <c r="N218" s="203"/>
    </row>
    <row r="219" spans="2:14" x14ac:dyDescent="0.2">
      <c r="B219" s="245"/>
      <c r="C219" s="246"/>
      <c r="D219" s="247"/>
      <c r="E219" s="248"/>
      <c r="F219" s="248"/>
      <c r="G219" s="254"/>
      <c r="H219" s="200"/>
      <c r="I219" s="221"/>
      <c r="J219" s="342"/>
      <c r="K219" s="247"/>
      <c r="L219" s="252"/>
      <c r="M219" s="253"/>
      <c r="N219" s="203"/>
    </row>
    <row r="220" spans="2:14" x14ac:dyDescent="0.2">
      <c r="B220" s="245"/>
      <c r="C220" s="246"/>
      <c r="D220" s="247"/>
      <c r="E220" s="248"/>
      <c r="F220" s="248"/>
      <c r="G220" s="254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7"/>
      <c r="E221" s="248"/>
      <c r="F221" s="248"/>
      <c r="G221" s="254"/>
      <c r="H221" s="200"/>
      <c r="I221" s="221"/>
      <c r="J221" s="342"/>
      <c r="K221" s="247"/>
      <c r="L221" s="252"/>
      <c r="M221" s="253"/>
      <c r="N221" s="203"/>
    </row>
    <row r="222" spans="2:14" x14ac:dyDescent="0.2">
      <c r="B222" s="245"/>
      <c r="C222" s="255"/>
      <c r="D222" s="247"/>
      <c r="E222" s="248"/>
      <c r="F222" s="248"/>
      <c r="G222" s="199"/>
      <c r="H222" s="244"/>
      <c r="I222" s="222"/>
      <c r="J222" s="343"/>
      <c r="K222" s="247"/>
      <c r="L222" s="252"/>
      <c r="M222" s="253"/>
      <c r="N222" s="203"/>
    </row>
    <row r="223" spans="2:14" x14ac:dyDescent="0.2">
      <c r="B223" s="245"/>
      <c r="C223" s="255"/>
      <c r="D223" s="247"/>
      <c r="E223" s="248"/>
      <c r="F223" s="248"/>
      <c r="G223" s="199"/>
      <c r="H223" s="200"/>
      <c r="I223" s="221"/>
      <c r="J223" s="342"/>
      <c r="K223" s="247"/>
      <c r="L223" s="252"/>
      <c r="M223" s="253"/>
      <c r="N223" s="203"/>
    </row>
    <row r="224" spans="2:14" x14ac:dyDescent="0.2">
      <c r="B224" s="245"/>
      <c r="C224" s="246"/>
      <c r="D224" s="247"/>
      <c r="E224" s="248"/>
      <c r="F224" s="248"/>
      <c r="G224" s="254"/>
      <c r="H224" s="200"/>
      <c r="I224" s="221"/>
      <c r="J224" s="342"/>
      <c r="K224" s="247"/>
      <c r="L224" s="203"/>
      <c r="M224" s="253"/>
      <c r="N224" s="203"/>
    </row>
    <row r="225" spans="2:14" x14ac:dyDescent="0.2">
      <c r="B225" s="245"/>
      <c r="C225" s="246"/>
      <c r="D225" s="247"/>
      <c r="E225" s="248"/>
      <c r="F225" s="248"/>
      <c r="G225" s="254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46"/>
      <c r="D226" s="247"/>
      <c r="E226" s="248"/>
      <c r="F226" s="248"/>
      <c r="G226" s="254"/>
      <c r="H226" s="200"/>
      <c r="I226" s="221"/>
      <c r="J226" s="342"/>
      <c r="K226" s="247"/>
      <c r="L226" s="252"/>
      <c r="M226" s="253"/>
      <c r="N226" s="203"/>
    </row>
    <row r="227" spans="2:14" x14ac:dyDescent="0.2">
      <c r="B227" s="245"/>
      <c r="C227" s="246"/>
      <c r="D227" s="247"/>
      <c r="E227" s="248"/>
      <c r="F227" s="248"/>
      <c r="G227" s="254"/>
      <c r="H227" s="200"/>
      <c r="I227" s="221"/>
      <c r="J227" s="342"/>
      <c r="K227" s="247"/>
      <c r="L227" s="252"/>
      <c r="M227" s="253"/>
      <c r="N227" s="203"/>
    </row>
    <row r="228" spans="2:14" x14ac:dyDescent="0.2">
      <c r="B228" s="245"/>
      <c r="C228" s="246"/>
      <c r="D228" s="247"/>
      <c r="E228" s="248"/>
      <c r="F228" s="248"/>
      <c r="G228" s="254"/>
      <c r="H228" s="200"/>
      <c r="I228" s="221"/>
      <c r="J228" s="342"/>
      <c r="K228" s="247"/>
      <c r="L228" s="252"/>
      <c r="M228" s="253"/>
      <c r="N228" s="203"/>
    </row>
    <row r="229" spans="2:14" x14ac:dyDescent="0.2">
      <c r="B229" s="245"/>
      <c r="C229" s="246"/>
      <c r="D229" s="247"/>
      <c r="E229" s="248"/>
      <c r="F229" s="248"/>
      <c r="G229" s="254"/>
      <c r="H229" s="200"/>
      <c r="I229" s="221"/>
      <c r="J229" s="342"/>
      <c r="K229" s="247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52"/>
      <c r="M236" s="253"/>
      <c r="N236" s="203"/>
    </row>
    <row r="237" spans="2:14" x14ac:dyDescent="0.2">
      <c r="B237" s="245"/>
      <c r="C237" s="246"/>
      <c r="D237" s="247"/>
      <c r="E237" s="248"/>
      <c r="F237" s="248"/>
      <c r="G237" s="254"/>
      <c r="H237" s="200"/>
      <c r="I237" s="221"/>
      <c r="J237" s="342"/>
      <c r="K237" s="247"/>
      <c r="L237" s="252"/>
      <c r="M237" s="253"/>
      <c r="N237" s="203"/>
    </row>
    <row r="238" spans="2:14" x14ac:dyDescent="0.2">
      <c r="B238" s="245"/>
      <c r="C238" s="246"/>
      <c r="D238" s="247"/>
      <c r="E238" s="248"/>
      <c r="F238" s="248"/>
      <c r="G238" s="254"/>
      <c r="H238" s="200"/>
      <c r="I238" s="221"/>
      <c r="J238" s="342"/>
      <c r="K238" s="247"/>
      <c r="L238" s="252"/>
      <c r="M238" s="253"/>
      <c r="N238" s="203"/>
    </row>
    <row r="239" spans="2:14" x14ac:dyDescent="0.2">
      <c r="B239" s="245"/>
      <c r="C239" s="246"/>
      <c r="D239" s="247"/>
      <c r="E239" s="248"/>
      <c r="F239" s="248"/>
      <c r="G239" s="254"/>
      <c r="H239" s="200"/>
      <c r="I239" s="221"/>
      <c r="J239" s="342"/>
      <c r="K239" s="247"/>
      <c r="L239" s="252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52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55"/>
      <c r="D246" s="247"/>
      <c r="E246" s="248"/>
      <c r="F246" s="248"/>
      <c r="G246" s="261"/>
      <c r="H246" s="200"/>
      <c r="I246" s="221"/>
      <c r="J246" s="342"/>
      <c r="K246" s="245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62"/>
      <c r="L247" s="252"/>
      <c r="M247" s="253"/>
      <c r="N247" s="203"/>
    </row>
    <row r="248" spans="2:14" x14ac:dyDescent="0.2">
      <c r="B248" s="245"/>
      <c r="C248" s="255"/>
      <c r="D248" s="245"/>
      <c r="E248" s="248"/>
      <c r="F248" s="248"/>
      <c r="G248" s="201"/>
      <c r="H248" s="200"/>
      <c r="I248" s="221"/>
      <c r="J248" s="342"/>
      <c r="K248" s="262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5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5"/>
      <c r="E252" s="248"/>
      <c r="F252" s="248"/>
      <c r="G252" s="261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55"/>
      <c r="D253" s="247"/>
      <c r="E253" s="248"/>
      <c r="F253" s="248"/>
      <c r="G253" s="199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55"/>
      <c r="D258" s="245"/>
      <c r="E258" s="248"/>
      <c r="F258" s="248"/>
      <c r="G258" s="201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55"/>
      <c r="D259" s="245"/>
      <c r="E259" s="248"/>
      <c r="F259" s="248"/>
      <c r="G259" s="261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46"/>
      <c r="D260" s="247"/>
      <c r="E260" s="248"/>
      <c r="F260" s="248"/>
      <c r="G260" s="254"/>
      <c r="H260" s="200"/>
      <c r="I260" s="221"/>
      <c r="J260" s="342"/>
      <c r="K260" s="247"/>
      <c r="L260" s="252"/>
      <c r="M260" s="253"/>
      <c r="N260" s="203"/>
    </row>
    <row r="261" spans="2:14" x14ac:dyDescent="0.2">
      <c r="B261" s="245"/>
      <c r="C261" s="246"/>
      <c r="D261" s="247"/>
      <c r="E261" s="248"/>
      <c r="F261" s="248"/>
      <c r="G261" s="254"/>
      <c r="H261" s="200"/>
      <c r="I261" s="221"/>
      <c r="J261" s="342"/>
      <c r="K261" s="247"/>
      <c r="L261" s="252"/>
      <c r="M261" s="253"/>
      <c r="N261" s="203"/>
    </row>
    <row r="262" spans="2:14" x14ac:dyDescent="0.2">
      <c r="B262" s="245"/>
      <c r="C262" s="246"/>
      <c r="D262" s="247"/>
      <c r="E262" s="248"/>
      <c r="F262" s="248"/>
      <c r="G262" s="254"/>
      <c r="H262" s="200"/>
      <c r="I262" s="221"/>
      <c r="J262" s="342"/>
      <c r="K262" s="247"/>
      <c r="L262" s="252"/>
      <c r="M262" s="253"/>
      <c r="N262" s="203"/>
    </row>
    <row r="263" spans="2:14" x14ac:dyDescent="0.2">
      <c r="B263" s="245"/>
      <c r="C263" s="255"/>
      <c r="D263" s="247"/>
      <c r="E263" s="248"/>
      <c r="F263" s="248"/>
      <c r="G263" s="199"/>
      <c r="H263" s="200"/>
      <c r="I263" s="221"/>
      <c r="J263" s="342"/>
      <c r="K263" s="247"/>
      <c r="L263" s="252"/>
      <c r="M263" s="253"/>
      <c r="N263" s="203"/>
    </row>
    <row r="264" spans="2:14" x14ac:dyDescent="0.2">
      <c r="B264" s="245"/>
      <c r="C264" s="246"/>
      <c r="D264" s="245"/>
      <c r="E264" s="248"/>
      <c r="F264" s="248"/>
      <c r="G264" s="261"/>
      <c r="H264" s="200"/>
      <c r="I264" s="221"/>
      <c r="J264" s="342"/>
      <c r="K264" s="247"/>
      <c r="L264" s="252"/>
      <c r="M264" s="253"/>
      <c r="N264" s="203"/>
    </row>
    <row r="265" spans="2:14" x14ac:dyDescent="0.2">
      <c r="B265" s="245"/>
      <c r="C265" s="246"/>
      <c r="D265" s="247"/>
      <c r="E265" s="248"/>
      <c r="F265" s="248"/>
      <c r="G265" s="254"/>
      <c r="H265" s="200"/>
      <c r="I265" s="221"/>
      <c r="J265" s="342"/>
      <c r="K265" s="247"/>
      <c r="L265" s="252"/>
      <c r="M265" s="253"/>
      <c r="N265" s="203"/>
    </row>
    <row r="266" spans="2:14" x14ac:dyDescent="0.2">
      <c r="B266" s="245"/>
      <c r="C266" s="255"/>
      <c r="D266" s="245"/>
      <c r="E266" s="248"/>
      <c r="F266" s="248"/>
      <c r="G266" s="201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55"/>
      <c r="D267" s="247"/>
      <c r="E267" s="248"/>
      <c r="F267" s="248"/>
      <c r="G267" s="199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46"/>
      <c r="D268" s="247"/>
      <c r="E268" s="248"/>
      <c r="F268" s="248"/>
      <c r="G268" s="254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46"/>
      <c r="D269" s="245"/>
      <c r="E269" s="248"/>
      <c r="F269" s="248"/>
      <c r="G269" s="261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55"/>
      <c r="D270" s="247"/>
      <c r="E270" s="248"/>
      <c r="F270" s="248"/>
      <c r="G270" s="199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46"/>
      <c r="D271" s="247"/>
      <c r="E271" s="248"/>
      <c r="F271" s="248"/>
      <c r="G271" s="254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46"/>
      <c r="D272" s="247"/>
      <c r="E272" s="248"/>
      <c r="F272" s="248"/>
      <c r="G272" s="254"/>
      <c r="H272" s="202"/>
      <c r="I272" s="223"/>
      <c r="J272" s="345"/>
      <c r="K272" s="264"/>
      <c r="L272" s="252"/>
      <c r="M272" s="253"/>
      <c r="N272" s="265"/>
    </row>
    <row r="273" spans="2:14" x14ac:dyDescent="0.2">
      <c r="B273" s="245"/>
      <c r="C273" s="246"/>
      <c r="D273" s="247"/>
      <c r="E273" s="248"/>
      <c r="F273" s="248"/>
      <c r="G273" s="254"/>
      <c r="H273" s="202"/>
      <c r="I273" s="223"/>
      <c r="J273" s="345"/>
      <c r="K273" s="264"/>
      <c r="L273" s="252"/>
      <c r="M273" s="253"/>
      <c r="N273" s="265"/>
    </row>
    <row r="274" spans="2:14" x14ac:dyDescent="0.2">
      <c r="B274" s="245"/>
      <c r="C274" s="246"/>
      <c r="D274" s="247"/>
      <c r="E274" s="248"/>
      <c r="F274" s="248"/>
      <c r="G274" s="254"/>
      <c r="H274" s="202"/>
      <c r="I274" s="223"/>
      <c r="J274" s="345"/>
      <c r="K274" s="264"/>
      <c r="L274" s="252"/>
      <c r="M274" s="253"/>
      <c r="N274" s="265"/>
    </row>
    <row r="275" spans="2:14" x14ac:dyDescent="0.2">
      <c r="B275" s="245"/>
      <c r="C275" s="246"/>
      <c r="D275" s="247"/>
      <c r="E275" s="248"/>
      <c r="F275" s="248"/>
      <c r="G275" s="254"/>
      <c r="H275" s="202"/>
      <c r="I275" s="223"/>
      <c r="J275" s="345"/>
      <c r="K275" s="266"/>
      <c r="L275" s="252"/>
      <c r="M275" s="253"/>
      <c r="N275" s="265"/>
    </row>
    <row r="276" spans="2:14" x14ac:dyDescent="0.2">
      <c r="B276" s="245"/>
      <c r="C276" s="246"/>
      <c r="D276" s="247"/>
      <c r="E276" s="248"/>
      <c r="F276" s="248"/>
      <c r="G276" s="254"/>
      <c r="H276" s="202"/>
      <c r="I276" s="223"/>
      <c r="J276" s="345"/>
      <c r="K276" s="266"/>
      <c r="L276" s="252"/>
      <c r="M276" s="253"/>
      <c r="N276" s="265"/>
    </row>
    <row r="277" spans="2:14" x14ac:dyDescent="0.2">
      <c r="B277" s="245"/>
      <c r="C277" s="246"/>
      <c r="D277" s="247"/>
      <c r="E277" s="248"/>
      <c r="F277" s="248"/>
      <c r="G277" s="254"/>
      <c r="H277" s="202"/>
      <c r="I277" s="223"/>
      <c r="J277" s="345"/>
      <c r="K277" s="266"/>
      <c r="L277" s="252"/>
      <c r="M277" s="253"/>
      <c r="N277" s="265"/>
    </row>
    <row r="278" spans="2:14" x14ac:dyDescent="0.2">
      <c r="B278" s="245"/>
      <c r="C278" s="246"/>
      <c r="D278" s="247"/>
      <c r="E278" s="248"/>
      <c r="F278" s="248"/>
      <c r="G278" s="254"/>
      <c r="H278" s="202"/>
      <c r="I278" s="223"/>
      <c r="J278" s="345"/>
      <c r="K278" s="266"/>
      <c r="L278" s="252"/>
      <c r="M278" s="253"/>
      <c r="N278" s="265"/>
    </row>
    <row r="279" spans="2:14" x14ac:dyDescent="0.2">
      <c r="B279" s="245"/>
      <c r="C279" s="246"/>
      <c r="D279" s="247"/>
      <c r="E279" s="248"/>
      <c r="F279" s="248"/>
      <c r="G279" s="254"/>
      <c r="H279" s="202"/>
      <c r="I279" s="223"/>
      <c r="J279" s="345"/>
      <c r="K279" s="264"/>
      <c r="L279" s="252"/>
      <c r="M279" s="253"/>
      <c r="N279" s="265"/>
    </row>
    <row r="280" spans="2:14" x14ac:dyDescent="0.2">
      <c r="B280" s="245"/>
      <c r="C280" s="246"/>
      <c r="D280" s="247"/>
      <c r="E280" s="248"/>
      <c r="F280" s="248"/>
      <c r="G280" s="254"/>
      <c r="H280" s="202"/>
      <c r="I280" s="223"/>
      <c r="J280" s="345"/>
      <c r="K280" s="266"/>
      <c r="L280" s="252"/>
      <c r="M280" s="253"/>
      <c r="N280" s="265"/>
    </row>
    <row r="281" spans="2:14" x14ac:dyDescent="0.2">
      <c r="B281" s="245"/>
      <c r="C281" s="246"/>
      <c r="D281" s="247"/>
      <c r="E281" s="248"/>
      <c r="F281" s="248"/>
      <c r="G281" s="254"/>
      <c r="H281" s="202"/>
      <c r="I281" s="223"/>
      <c r="J281" s="345"/>
      <c r="K281" s="266"/>
      <c r="L281" s="252"/>
      <c r="M281" s="253"/>
      <c r="N281" s="265"/>
    </row>
    <row r="282" spans="2:14" x14ac:dyDescent="0.2">
      <c r="B282" s="245"/>
      <c r="C282" s="246"/>
      <c r="D282" s="247"/>
      <c r="E282" s="248"/>
      <c r="F282" s="248"/>
      <c r="G282" s="254"/>
      <c r="H282" s="202"/>
      <c r="I282" s="223"/>
      <c r="J282" s="345"/>
      <c r="K282" s="266"/>
      <c r="L282" s="252"/>
      <c r="M282" s="253"/>
      <c r="N282" s="265"/>
    </row>
    <row r="283" spans="2:14" x14ac:dyDescent="0.2">
      <c r="B283" s="245"/>
      <c r="C283" s="246"/>
      <c r="D283" s="247"/>
      <c r="E283" s="248"/>
      <c r="F283" s="248"/>
      <c r="G283" s="254"/>
      <c r="H283" s="202"/>
      <c r="I283" s="223"/>
      <c r="J283" s="345"/>
      <c r="K283" s="266"/>
      <c r="L283" s="252"/>
      <c r="M283" s="253"/>
      <c r="N283" s="265"/>
    </row>
    <row r="284" spans="2:14" x14ac:dyDescent="0.2">
      <c r="B284" s="245"/>
      <c r="C284" s="246"/>
      <c r="D284" s="247"/>
      <c r="E284" s="248"/>
      <c r="F284" s="248"/>
      <c r="G284" s="254"/>
      <c r="H284" s="202"/>
      <c r="I284" s="223"/>
      <c r="J284" s="345"/>
      <c r="K284" s="266"/>
      <c r="L284" s="252"/>
      <c r="M284" s="253"/>
      <c r="N284" s="265"/>
    </row>
    <row r="285" spans="2:14" x14ac:dyDescent="0.2">
      <c r="B285" s="245"/>
      <c r="C285" s="246"/>
      <c r="D285" s="247"/>
      <c r="E285" s="248"/>
      <c r="F285" s="248"/>
      <c r="G285" s="254"/>
      <c r="H285" s="202"/>
      <c r="I285" s="223"/>
      <c r="J285" s="345"/>
      <c r="K285" s="266"/>
      <c r="L285" s="252"/>
      <c r="M285" s="253"/>
      <c r="N285" s="265"/>
    </row>
    <row r="286" spans="2:14" x14ac:dyDescent="0.2">
      <c r="B286" s="245"/>
      <c r="C286" s="246"/>
      <c r="D286" s="247"/>
      <c r="E286" s="248"/>
      <c r="F286" s="248"/>
      <c r="G286" s="254"/>
      <c r="H286" s="202"/>
      <c r="I286" s="223"/>
      <c r="J286" s="345"/>
      <c r="K286" s="266"/>
      <c r="L286" s="252"/>
      <c r="M286" s="253"/>
      <c r="N286" s="265"/>
    </row>
    <row r="287" spans="2:14" x14ac:dyDescent="0.2">
      <c r="B287" s="245"/>
      <c r="C287" s="246"/>
      <c r="D287" s="245"/>
      <c r="E287" s="248"/>
      <c r="F287" s="248"/>
      <c r="G287" s="261"/>
      <c r="H287" s="202"/>
      <c r="I287" s="223"/>
      <c r="J287" s="345"/>
      <c r="K287" s="266"/>
      <c r="L287" s="252"/>
      <c r="M287" s="253"/>
      <c r="N287" s="265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6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6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6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6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4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4"/>
      <c r="L300" s="252"/>
      <c r="M300" s="253"/>
      <c r="N300" s="265"/>
    </row>
    <row r="301" spans="2:14" x14ac:dyDescent="0.2">
      <c r="B301" s="245"/>
      <c r="C301" s="246"/>
      <c r="D301" s="247"/>
      <c r="E301" s="248"/>
      <c r="F301" s="248"/>
      <c r="G301" s="254"/>
      <c r="H301" s="202"/>
      <c r="I301" s="223"/>
      <c r="J301" s="345"/>
      <c r="K301" s="264"/>
      <c r="L301" s="252"/>
      <c r="M301" s="253"/>
      <c r="N301" s="265"/>
    </row>
    <row r="302" spans="2:14" x14ac:dyDescent="0.2">
      <c r="B302" s="245"/>
      <c r="C302" s="246"/>
      <c r="D302" s="247"/>
      <c r="E302" s="248"/>
      <c r="F302" s="248"/>
      <c r="G302" s="254"/>
      <c r="H302" s="202"/>
      <c r="I302" s="223"/>
      <c r="J302" s="345"/>
      <c r="K302" s="264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4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6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6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6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6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6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6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6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7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7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7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7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6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6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6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6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6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6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55"/>
      <c r="D360" s="247"/>
      <c r="E360" s="248"/>
      <c r="F360" s="248"/>
      <c r="G360" s="199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55"/>
      <c r="D364" s="247"/>
      <c r="E364" s="248"/>
      <c r="F364" s="248"/>
      <c r="G364" s="199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55"/>
      <c r="D365" s="247"/>
      <c r="E365" s="248"/>
      <c r="F365" s="248"/>
      <c r="G365" s="199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55"/>
      <c r="D366" s="247"/>
      <c r="E366" s="248"/>
      <c r="F366" s="248"/>
      <c r="G366" s="199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55"/>
      <c r="D371" s="247"/>
      <c r="E371" s="248"/>
      <c r="F371" s="248"/>
      <c r="G371" s="199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46"/>
      <c r="D374" s="247"/>
      <c r="E374" s="248"/>
      <c r="F374" s="248"/>
      <c r="G374" s="254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46"/>
      <c r="D375" s="247"/>
      <c r="E375" s="248"/>
      <c r="F375" s="248"/>
      <c r="G375" s="254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55"/>
      <c r="D376" s="247"/>
      <c r="E376" s="248"/>
      <c r="F376" s="248"/>
      <c r="G376" s="199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55"/>
      <c r="D377" s="247"/>
      <c r="E377" s="248"/>
      <c r="F377" s="248"/>
      <c r="G377" s="199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55"/>
      <c r="D378" s="247"/>
      <c r="E378" s="248"/>
      <c r="F378" s="248"/>
      <c r="G378" s="199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46"/>
      <c r="D379" s="247"/>
      <c r="E379" s="248"/>
      <c r="F379" s="248"/>
      <c r="G379" s="254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46"/>
      <c r="D380" s="247"/>
      <c r="E380" s="248"/>
      <c r="F380" s="248"/>
      <c r="G380" s="254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46"/>
      <c r="D381" s="247"/>
      <c r="E381" s="248"/>
      <c r="F381" s="248"/>
      <c r="G381" s="254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46"/>
      <c r="D382" s="247"/>
      <c r="E382" s="248"/>
      <c r="F382" s="248"/>
      <c r="G382" s="254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46"/>
      <c r="D385" s="247"/>
      <c r="E385" s="248"/>
      <c r="F385" s="248"/>
      <c r="G385" s="254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46"/>
      <c r="D386" s="247"/>
      <c r="E386" s="248"/>
      <c r="F386" s="248"/>
      <c r="G386" s="254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5"/>
      <c r="E387" s="248"/>
      <c r="F387" s="248"/>
      <c r="G387" s="261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5"/>
      <c r="E388" s="248"/>
      <c r="F388" s="248"/>
      <c r="G388" s="261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7"/>
      <c r="E389" s="248"/>
      <c r="F389" s="248"/>
      <c r="G389" s="254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46"/>
      <c r="D390" s="247"/>
      <c r="E390" s="248"/>
      <c r="F390" s="248"/>
      <c r="G390" s="254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46"/>
      <c r="D391" s="245"/>
      <c r="E391" s="248"/>
      <c r="F391" s="248"/>
      <c r="G391" s="261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46"/>
      <c r="D392" s="245"/>
      <c r="E392" s="248"/>
      <c r="F392" s="248"/>
      <c r="G392" s="261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55"/>
      <c r="D393" s="247"/>
      <c r="E393" s="248"/>
      <c r="F393" s="248"/>
      <c r="G393" s="199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55"/>
      <c r="D394" s="247"/>
      <c r="E394" s="248"/>
      <c r="F394" s="248"/>
      <c r="G394" s="199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55"/>
      <c r="D395" s="247"/>
      <c r="E395" s="248"/>
      <c r="F395" s="248"/>
      <c r="G395" s="199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55"/>
      <c r="D400" s="247"/>
      <c r="E400" s="248"/>
      <c r="F400" s="248"/>
      <c r="G400" s="199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7"/>
      <c r="E401" s="248"/>
      <c r="F401" s="248"/>
      <c r="G401" s="254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55"/>
      <c r="D402" s="247"/>
      <c r="E402" s="248"/>
      <c r="F402" s="248"/>
      <c r="G402" s="199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7"/>
      <c r="E403" s="248"/>
      <c r="F403" s="248"/>
      <c r="G403" s="254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7"/>
      <c r="E404" s="248"/>
      <c r="F404" s="248"/>
      <c r="G404" s="254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7"/>
      <c r="E405" s="248"/>
      <c r="F405" s="248"/>
      <c r="G405" s="254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7"/>
      <c r="E406" s="248"/>
      <c r="F406" s="248"/>
      <c r="G406" s="254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46"/>
      <c r="D407" s="245"/>
      <c r="E407" s="248"/>
      <c r="F407" s="248"/>
      <c r="G407" s="261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46"/>
      <c r="D408" s="247"/>
      <c r="E408" s="248"/>
      <c r="F408" s="248"/>
      <c r="G408" s="254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46"/>
      <c r="D409" s="247"/>
      <c r="E409" s="248"/>
      <c r="F409" s="248"/>
      <c r="G409" s="254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46"/>
      <c r="D410" s="247"/>
      <c r="E410" s="248"/>
      <c r="F410" s="248"/>
      <c r="G410" s="254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46"/>
      <c r="D411" s="247"/>
      <c r="E411" s="248"/>
      <c r="F411" s="248"/>
      <c r="G411" s="254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4"/>
      <c r="L413" s="252"/>
      <c r="M413" s="253"/>
      <c r="N413" s="265"/>
    </row>
    <row r="414" spans="2:14" x14ac:dyDescent="0.2">
      <c r="B414" s="245"/>
      <c r="C414" s="246"/>
      <c r="D414" s="245"/>
      <c r="E414" s="248"/>
      <c r="F414" s="248"/>
      <c r="G414" s="261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46"/>
      <c r="D415" s="247"/>
      <c r="E415" s="248"/>
      <c r="F415" s="248"/>
      <c r="G415" s="254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46"/>
      <c r="D416" s="247"/>
      <c r="E416" s="248"/>
      <c r="F416" s="248"/>
      <c r="G416" s="254"/>
      <c r="H416" s="202"/>
      <c r="I416" s="223"/>
      <c r="J416" s="345"/>
      <c r="K416" s="264"/>
      <c r="L416" s="252"/>
      <c r="M416" s="253"/>
      <c r="N416" s="265"/>
    </row>
    <row r="417" spans="2:14" x14ac:dyDescent="0.2">
      <c r="B417" s="245"/>
      <c r="C417" s="246"/>
      <c r="D417" s="247"/>
      <c r="E417" s="248"/>
      <c r="F417" s="248"/>
      <c r="G417" s="254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5"/>
      <c r="E422" s="248"/>
      <c r="F422" s="248"/>
      <c r="G422" s="261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6"/>
      <c r="L427" s="252"/>
      <c r="M427" s="253"/>
      <c r="N427" s="265"/>
    </row>
    <row r="428" spans="2:14" x14ac:dyDescent="0.2">
      <c r="B428" s="245"/>
      <c r="C428" s="255"/>
      <c r="D428" s="247"/>
      <c r="E428" s="248"/>
      <c r="F428" s="248"/>
      <c r="G428" s="199"/>
      <c r="H428" s="202"/>
      <c r="I428" s="223"/>
      <c r="J428" s="345"/>
      <c r="K428" s="266"/>
      <c r="L428" s="252"/>
      <c r="M428" s="253"/>
      <c r="N428" s="265"/>
    </row>
    <row r="429" spans="2:14" x14ac:dyDescent="0.2">
      <c r="B429" s="245"/>
      <c r="C429" s="246"/>
      <c r="D429" s="247"/>
      <c r="E429" s="248"/>
      <c r="F429" s="248"/>
      <c r="G429" s="254"/>
      <c r="H429" s="202"/>
      <c r="I429" s="223"/>
      <c r="J429" s="345"/>
      <c r="K429" s="266"/>
      <c r="L429" s="252"/>
      <c r="M429" s="253"/>
      <c r="N429" s="265"/>
    </row>
    <row r="430" spans="2:14" x14ac:dyDescent="0.2">
      <c r="B430" s="245"/>
      <c r="C430" s="246"/>
      <c r="D430" s="247"/>
      <c r="E430" s="248"/>
      <c r="F430" s="248"/>
      <c r="G430" s="254"/>
      <c r="H430" s="202"/>
      <c r="I430" s="223"/>
      <c r="J430" s="345"/>
      <c r="K430" s="266"/>
      <c r="L430" s="252"/>
      <c r="M430" s="253"/>
      <c r="N430" s="265"/>
    </row>
    <row r="431" spans="2:14" x14ac:dyDescent="0.2">
      <c r="B431" s="245"/>
      <c r="C431" s="255"/>
      <c r="D431" s="247"/>
      <c r="E431" s="248"/>
      <c r="F431" s="248"/>
      <c r="G431" s="199"/>
      <c r="H431" s="202"/>
      <c r="I431" s="223"/>
      <c r="J431" s="345"/>
      <c r="K431" s="266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6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7"/>
      <c r="E435" s="268"/>
      <c r="F435" s="268"/>
      <c r="G435" s="269"/>
      <c r="H435" s="270"/>
      <c r="I435" s="271"/>
      <c r="J435" s="346"/>
      <c r="K435" s="266"/>
      <c r="L435" s="252"/>
      <c r="M435" s="253"/>
      <c r="N435" s="265"/>
    </row>
    <row r="436" spans="2:14" x14ac:dyDescent="0.2">
      <c r="B436" s="245"/>
      <c r="C436" s="255"/>
      <c r="D436" s="247"/>
      <c r="E436" s="248"/>
      <c r="F436" s="248"/>
      <c r="G436" s="261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7"/>
      <c r="E437" s="248"/>
      <c r="F437" s="248"/>
      <c r="G437" s="254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55"/>
      <c r="D438" s="247"/>
      <c r="E438" s="248"/>
      <c r="F438" s="248"/>
      <c r="G438" s="199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5"/>
      <c r="E439" s="248"/>
      <c r="F439" s="248"/>
      <c r="G439" s="261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46"/>
      <c r="D442" s="247"/>
      <c r="E442" s="248"/>
      <c r="F442" s="248"/>
      <c r="G442" s="254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46"/>
      <c r="D444" s="247"/>
      <c r="E444" s="248"/>
      <c r="F444" s="248"/>
      <c r="G444" s="254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46"/>
      <c r="D445" s="247"/>
      <c r="E445" s="248"/>
      <c r="F445" s="248"/>
      <c r="G445" s="254"/>
      <c r="H445" s="202"/>
      <c r="I445" s="223"/>
      <c r="J445" s="345"/>
      <c r="K445" s="264"/>
      <c r="L445" s="252"/>
      <c r="M445" s="253"/>
      <c r="N445" s="265"/>
    </row>
    <row r="446" spans="2:14" x14ac:dyDescent="0.2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46"/>
      <c r="D448" s="247"/>
      <c r="E448" s="248"/>
      <c r="F448" s="248"/>
      <c r="G448" s="254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48"/>
      <c r="F449" s="248"/>
      <c r="G449" s="254"/>
      <c r="H449" s="202"/>
      <c r="I449" s="223"/>
      <c r="J449" s="345"/>
      <c r="K449" s="266"/>
      <c r="L449" s="252"/>
      <c r="M449" s="253"/>
      <c r="N449" s="265"/>
    </row>
    <row r="450" spans="2:14" x14ac:dyDescent="0.2">
      <c r="B450" s="245"/>
      <c r="C450" s="246"/>
      <c r="D450" s="247"/>
      <c r="E450" s="248"/>
      <c r="F450" s="248"/>
      <c r="G450" s="254"/>
      <c r="H450" s="202"/>
      <c r="I450" s="223"/>
      <c r="J450" s="345"/>
      <c r="K450" s="266"/>
      <c r="L450" s="252"/>
      <c r="M450" s="253"/>
      <c r="N450" s="265"/>
    </row>
    <row r="451" spans="2:14" x14ac:dyDescent="0.2">
      <c r="B451" s="245"/>
      <c r="C451" s="255"/>
      <c r="D451" s="247"/>
      <c r="E451" s="248"/>
      <c r="F451" s="248"/>
      <c r="G451" s="199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46"/>
      <c r="D452" s="247"/>
      <c r="E452" s="248"/>
      <c r="F452" s="248"/>
      <c r="G452" s="254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46"/>
      <c r="D453" s="247"/>
      <c r="E453" s="248"/>
      <c r="F453" s="248"/>
      <c r="G453" s="254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46"/>
      <c r="D454" s="247"/>
      <c r="E454" s="248"/>
      <c r="F454" s="248"/>
      <c r="G454" s="254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7"/>
      <c r="E455" s="248"/>
      <c r="F455" s="248"/>
      <c r="G455" s="254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5"/>
      <c r="E474" s="248"/>
      <c r="F474" s="248"/>
      <c r="G474" s="261"/>
      <c r="H474" s="202"/>
      <c r="I474" s="223"/>
      <c r="J474" s="345"/>
      <c r="K474" s="264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4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4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4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4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4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4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55"/>
      <c r="D487" s="247"/>
      <c r="E487" s="248"/>
      <c r="F487" s="248"/>
      <c r="G487" s="199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7"/>
      <c r="E488" s="248"/>
      <c r="F488" s="248"/>
      <c r="G488" s="254"/>
      <c r="H488" s="202"/>
      <c r="I488" s="223"/>
      <c r="J488" s="345"/>
      <c r="K488" s="266"/>
      <c r="L488" s="252"/>
      <c r="M488" s="253"/>
      <c r="N488" s="265"/>
    </row>
    <row r="489" spans="2:14" x14ac:dyDescent="0.2">
      <c r="B489" s="245"/>
      <c r="C489" s="246"/>
      <c r="D489" s="247"/>
      <c r="E489" s="248"/>
      <c r="F489" s="248"/>
      <c r="G489" s="254"/>
      <c r="H489" s="202"/>
      <c r="I489" s="223"/>
      <c r="J489" s="345"/>
      <c r="K489" s="266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4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6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6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6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6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6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6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6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6"/>
      <c r="L500" s="252"/>
      <c r="M500" s="253"/>
      <c r="N500" s="265"/>
    </row>
    <row r="501" spans="2:14" x14ac:dyDescent="0.2">
      <c r="B501" s="245"/>
      <c r="C501" s="246"/>
      <c r="D501" s="247"/>
      <c r="E501" s="248"/>
      <c r="F501" s="248"/>
      <c r="G501" s="254"/>
      <c r="H501" s="202"/>
      <c r="I501" s="223"/>
      <c r="J501" s="345"/>
      <c r="K501" s="267"/>
      <c r="L501" s="252"/>
      <c r="M501" s="253"/>
      <c r="N501" s="265"/>
    </row>
    <row r="502" spans="2:14" x14ac:dyDescent="0.2">
      <c r="B502" s="245"/>
      <c r="C502" s="246"/>
      <c r="D502" s="247"/>
      <c r="E502" s="248"/>
      <c r="F502" s="248"/>
      <c r="G502" s="254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46"/>
      <c r="D503" s="247"/>
      <c r="E503" s="248"/>
      <c r="F503" s="248"/>
      <c r="G503" s="254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6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6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46"/>
      <c r="D507" s="245"/>
      <c r="E507" s="248"/>
      <c r="F507" s="272"/>
      <c r="G507" s="261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55"/>
      <c r="D511" s="247"/>
      <c r="E511" s="248"/>
      <c r="F511" s="248"/>
      <c r="G511" s="199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55"/>
      <c r="D513" s="247"/>
      <c r="E513" s="248"/>
      <c r="F513" s="248"/>
      <c r="G513" s="199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55"/>
      <c r="D514" s="247"/>
      <c r="E514" s="248"/>
      <c r="F514" s="248"/>
      <c r="G514" s="199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7"/>
      <c r="E521" s="248"/>
      <c r="F521" s="248"/>
      <c r="G521" s="254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7"/>
      <c r="E523" s="248"/>
      <c r="F523" s="248"/>
      <c r="G523" s="254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5"/>
      <c r="E524" s="248"/>
      <c r="F524" s="248"/>
      <c r="G524" s="261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46"/>
      <c r="D525" s="247"/>
      <c r="E525" s="248"/>
      <c r="F525" s="248"/>
      <c r="G525" s="254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46"/>
      <c r="D526" s="247"/>
      <c r="E526" s="248"/>
      <c r="F526" s="248"/>
      <c r="G526" s="254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55"/>
      <c r="D527" s="247"/>
      <c r="E527" s="248"/>
      <c r="F527" s="248"/>
      <c r="G527" s="199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46"/>
      <c r="D528" s="247"/>
      <c r="E528" s="248"/>
      <c r="F528" s="248"/>
      <c r="G528" s="254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46"/>
      <c r="D529" s="247"/>
      <c r="E529" s="248"/>
      <c r="F529" s="248"/>
      <c r="G529" s="254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46"/>
      <c r="D530" s="245"/>
      <c r="E530" s="248"/>
      <c r="F530" s="248"/>
      <c r="G530" s="261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55"/>
      <c r="D533" s="247"/>
      <c r="E533" s="248"/>
      <c r="F533" s="248"/>
      <c r="G533" s="199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7"/>
      <c r="E539" s="248"/>
      <c r="F539" s="248"/>
      <c r="G539" s="254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7"/>
      <c r="E540" s="248"/>
      <c r="F540" s="248"/>
      <c r="G540" s="254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46"/>
      <c r="D541" s="247"/>
      <c r="E541" s="248"/>
      <c r="F541" s="248"/>
      <c r="G541" s="254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46"/>
      <c r="D542" s="245"/>
      <c r="E542" s="248"/>
      <c r="F542" s="248"/>
      <c r="G542" s="261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7"/>
      <c r="E544" s="248"/>
      <c r="F544" s="248"/>
      <c r="G544" s="254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7"/>
      <c r="E545" s="248"/>
      <c r="F545" s="248"/>
      <c r="G545" s="254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7"/>
      <c r="E546" s="248"/>
      <c r="F546" s="248"/>
      <c r="G546" s="254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46"/>
      <c r="D547" s="247"/>
      <c r="E547" s="248"/>
      <c r="F547" s="248"/>
      <c r="G547" s="254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46"/>
      <c r="D548" s="247"/>
      <c r="E548" s="248"/>
      <c r="F548" s="248"/>
      <c r="G548" s="254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55"/>
      <c r="D550" s="245"/>
      <c r="E550" s="248"/>
      <c r="F550" s="248"/>
      <c r="G550" s="201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55"/>
      <c r="D556" s="245"/>
      <c r="E556" s="248"/>
      <c r="F556" s="248"/>
      <c r="G556" s="201"/>
      <c r="H556" s="202"/>
      <c r="I556" s="223"/>
      <c r="J556" s="345"/>
      <c r="K556" s="264"/>
      <c r="L556" s="252"/>
      <c r="M556" s="253"/>
      <c r="N556" s="265"/>
    </row>
    <row r="557" spans="2:14" x14ac:dyDescent="0.2">
      <c r="B557" s="245"/>
      <c r="C557" s="246"/>
      <c r="D557" s="247"/>
      <c r="E557" s="248"/>
      <c r="F557" s="248"/>
      <c r="G557" s="254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55"/>
      <c r="D558" s="247"/>
      <c r="E558" s="248"/>
      <c r="F558" s="248"/>
      <c r="G558" s="199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7"/>
      <c r="E559" s="248"/>
      <c r="F559" s="248"/>
      <c r="G559" s="254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55"/>
      <c r="D561" s="247"/>
      <c r="E561" s="248"/>
      <c r="F561" s="248"/>
      <c r="G561" s="199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55"/>
      <c r="D562" s="247"/>
      <c r="E562" s="248"/>
      <c r="F562" s="248"/>
      <c r="G562" s="199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55"/>
      <c r="D563" s="247"/>
      <c r="E563" s="248"/>
      <c r="F563" s="248"/>
      <c r="G563" s="199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46"/>
      <c r="D565" s="247"/>
      <c r="E565" s="248"/>
      <c r="F565" s="248"/>
      <c r="G565" s="254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55"/>
      <c r="D566" s="247"/>
      <c r="E566" s="248"/>
      <c r="F566" s="248"/>
      <c r="G566" s="199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55"/>
      <c r="D569" s="247"/>
      <c r="E569" s="248"/>
      <c r="F569" s="248"/>
      <c r="G569" s="199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2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2">
      <c r="B572" s="245"/>
      <c r="C572" s="246"/>
      <c r="D572" s="247"/>
      <c r="E572" s="248"/>
      <c r="F572" s="248"/>
      <c r="G572" s="254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46"/>
      <c r="D573" s="247"/>
      <c r="E573" s="248"/>
      <c r="F573" s="248"/>
      <c r="G573" s="254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46"/>
      <c r="D574" s="247"/>
      <c r="E574" s="248"/>
      <c r="F574" s="248"/>
      <c r="G574" s="254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46"/>
      <c r="D575" s="247"/>
      <c r="E575" s="248"/>
      <c r="F575" s="248"/>
      <c r="G575" s="254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46"/>
      <c r="D576" s="247"/>
      <c r="E576" s="248"/>
      <c r="F576" s="248"/>
      <c r="G576" s="254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46"/>
      <c r="D577" s="247"/>
      <c r="E577" s="248"/>
      <c r="F577" s="248"/>
      <c r="G577" s="254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46"/>
      <c r="D578" s="245"/>
      <c r="E578" s="248"/>
      <c r="F578" s="248"/>
      <c r="G578" s="261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46"/>
      <c r="D579" s="247"/>
      <c r="E579" s="248"/>
      <c r="F579" s="248"/>
      <c r="G579" s="254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46"/>
      <c r="D580" s="247"/>
      <c r="E580" s="248"/>
      <c r="F580" s="248"/>
      <c r="G580" s="254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46"/>
      <c r="D581" s="247"/>
      <c r="E581" s="248"/>
      <c r="F581" s="248"/>
      <c r="G581" s="254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46"/>
      <c r="D582" s="247"/>
      <c r="E582" s="248"/>
      <c r="F582" s="248"/>
      <c r="G582" s="254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55"/>
      <c r="D583" s="247"/>
      <c r="E583" s="248"/>
      <c r="F583" s="248"/>
      <c r="G583" s="199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46"/>
      <c r="D584" s="247"/>
      <c r="E584" s="248"/>
      <c r="F584" s="248"/>
      <c r="G584" s="254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46"/>
      <c r="D585" s="247"/>
      <c r="E585" s="248"/>
      <c r="F585" s="248"/>
      <c r="G585" s="254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55"/>
      <c r="D588" s="245"/>
      <c r="E588" s="248"/>
      <c r="F588" s="248"/>
      <c r="G588" s="201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7"/>
      <c r="E592" s="248"/>
      <c r="F592" s="248"/>
      <c r="G592" s="254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7"/>
      <c r="E593" s="248"/>
      <c r="F593" s="248"/>
      <c r="G593" s="254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55"/>
      <c r="D594" s="247"/>
      <c r="E594" s="248"/>
      <c r="F594" s="248"/>
      <c r="G594" s="199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55"/>
      <c r="D595" s="247"/>
      <c r="E595" s="248"/>
      <c r="F595" s="248"/>
      <c r="G595" s="199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55"/>
      <c r="D596" s="247"/>
      <c r="E596" s="248"/>
      <c r="F596" s="248"/>
      <c r="G596" s="199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46"/>
      <c r="D597" s="247"/>
      <c r="E597" s="248"/>
      <c r="F597" s="248"/>
      <c r="G597" s="254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46"/>
      <c r="D598" s="247"/>
      <c r="E598" s="248"/>
      <c r="F598" s="248"/>
      <c r="G598" s="254"/>
      <c r="H598" s="202"/>
      <c r="I598" s="223"/>
      <c r="J598" s="345"/>
      <c r="K598" s="264"/>
      <c r="L598" s="252"/>
      <c r="M598" s="253"/>
      <c r="N598" s="265"/>
    </row>
    <row r="599" spans="2:14" x14ac:dyDescent="0.2">
      <c r="B599" s="245"/>
      <c r="C599" s="255"/>
      <c r="D599" s="247"/>
      <c r="E599" s="248"/>
      <c r="F599" s="248"/>
      <c r="G599" s="199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5"/>
      <c r="E600" s="248"/>
      <c r="F600" s="248"/>
      <c r="G600" s="261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46"/>
      <c r="D603" s="247"/>
      <c r="E603" s="248"/>
      <c r="F603" s="248"/>
      <c r="G603" s="254"/>
      <c r="H603" s="202"/>
      <c r="I603" s="223"/>
      <c r="J603" s="345"/>
      <c r="K603" s="264"/>
      <c r="L603" s="252"/>
      <c r="M603" s="253"/>
      <c r="N603" s="265"/>
    </row>
    <row r="604" spans="2:14" x14ac:dyDescent="0.2">
      <c r="B604" s="245"/>
      <c r="C604" s="246"/>
      <c r="D604" s="247"/>
      <c r="E604" s="248"/>
      <c r="F604" s="248"/>
      <c r="G604" s="254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55"/>
      <c r="D607" s="245"/>
      <c r="E607" s="248"/>
      <c r="F607" s="248"/>
      <c r="G607" s="201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46"/>
      <c r="D608" s="247"/>
      <c r="E608" s="248"/>
      <c r="F608" s="248"/>
      <c r="G608" s="254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46"/>
      <c r="D609" s="247"/>
      <c r="E609" s="248"/>
      <c r="F609" s="248"/>
      <c r="G609" s="254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46"/>
      <c r="D610" s="247"/>
      <c r="E610" s="248"/>
      <c r="F610" s="248"/>
      <c r="G610" s="254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46"/>
      <c r="D611" s="247"/>
      <c r="E611" s="248"/>
      <c r="F611" s="248"/>
      <c r="G611" s="254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46"/>
      <c r="D612" s="247"/>
      <c r="E612" s="248"/>
      <c r="F612" s="248"/>
      <c r="G612" s="254"/>
      <c r="H612" s="202"/>
      <c r="I612" s="223"/>
      <c r="J612" s="345"/>
      <c r="K612" s="266"/>
      <c r="L612" s="252"/>
      <c r="M612" s="253"/>
      <c r="N612" s="265"/>
    </row>
    <row r="613" spans="2:14" x14ac:dyDescent="0.2">
      <c r="B613" s="245"/>
      <c r="C613" s="246"/>
      <c r="D613" s="247"/>
      <c r="E613" s="248"/>
      <c r="F613" s="248"/>
      <c r="G613" s="254"/>
      <c r="H613" s="202"/>
      <c r="I613" s="223"/>
      <c r="J613" s="345"/>
      <c r="K613" s="266"/>
      <c r="L613" s="252"/>
      <c r="M613" s="253"/>
      <c r="N613" s="265"/>
    </row>
    <row r="614" spans="2:14" x14ac:dyDescent="0.2">
      <c r="B614" s="245"/>
      <c r="C614" s="246"/>
      <c r="D614" s="247"/>
      <c r="E614" s="248"/>
      <c r="F614" s="248"/>
      <c r="G614" s="254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46"/>
      <c r="D615" s="247"/>
      <c r="E615" s="248"/>
      <c r="F615" s="248"/>
      <c r="G615" s="254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7"/>
      <c r="E616" s="248"/>
      <c r="F616" s="248"/>
      <c r="G616" s="254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6"/>
      <c r="L617" s="252"/>
      <c r="M617" s="253"/>
      <c r="N617" s="265"/>
    </row>
    <row r="618" spans="2:14" x14ac:dyDescent="0.2">
      <c r="B618" s="245"/>
      <c r="C618" s="255"/>
      <c r="D618" s="247"/>
      <c r="E618" s="248"/>
      <c r="F618" s="248"/>
      <c r="G618" s="199"/>
      <c r="H618" s="202"/>
      <c r="I618" s="223"/>
      <c r="J618" s="345"/>
      <c r="K618" s="266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46"/>
      <c r="D621" s="247"/>
      <c r="E621" s="248"/>
      <c r="F621" s="248"/>
      <c r="G621" s="254"/>
      <c r="H621" s="202"/>
      <c r="I621" s="223"/>
      <c r="J621" s="345"/>
      <c r="K621" s="264"/>
      <c r="L621" s="252"/>
      <c r="M621" s="253"/>
      <c r="N621" s="265"/>
    </row>
    <row r="622" spans="2:14" x14ac:dyDescent="0.2">
      <c r="B622" s="245"/>
      <c r="C622" s="246"/>
      <c r="D622" s="247"/>
      <c r="E622" s="248"/>
      <c r="F622" s="248"/>
      <c r="G622" s="254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46"/>
      <c r="D623" s="247"/>
      <c r="E623" s="248"/>
      <c r="F623" s="248"/>
      <c r="G623" s="254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55"/>
      <c r="D625" s="247"/>
      <c r="E625" s="248"/>
      <c r="F625" s="248"/>
      <c r="G625" s="199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55"/>
      <c r="D626" s="247"/>
      <c r="E626" s="248"/>
      <c r="F626" s="248"/>
      <c r="G626" s="199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6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46"/>
      <c r="D639" s="247"/>
      <c r="E639" s="248"/>
      <c r="F639" s="248"/>
      <c r="G639" s="254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46"/>
      <c r="D640" s="247"/>
      <c r="E640" s="248"/>
      <c r="F640" s="248"/>
      <c r="G640" s="254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55"/>
      <c r="D641" s="247"/>
      <c r="E641" s="248"/>
      <c r="F641" s="248"/>
      <c r="G641" s="199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46"/>
      <c r="D642" s="247"/>
      <c r="E642" s="248"/>
      <c r="F642" s="248"/>
      <c r="G642" s="254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55"/>
      <c r="D657" s="247"/>
      <c r="E657" s="248"/>
      <c r="F657" s="248"/>
      <c r="G657" s="199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5"/>
      <c r="E661" s="248"/>
      <c r="F661" s="248"/>
      <c r="G661" s="261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55"/>
      <c r="D666" s="247"/>
      <c r="E666" s="248"/>
      <c r="F666" s="248"/>
      <c r="G666" s="199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5"/>
      <c r="E669" s="248"/>
      <c r="F669" s="248"/>
      <c r="G669" s="261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4"/>
      <c r="L670" s="252"/>
      <c r="M670" s="253"/>
      <c r="N670" s="265"/>
    </row>
    <row r="671" spans="2:14" x14ac:dyDescent="0.2">
      <c r="B671" s="245"/>
      <c r="C671" s="246"/>
      <c r="D671" s="247"/>
      <c r="E671" s="248"/>
      <c r="F671" s="248"/>
      <c r="G671" s="254"/>
      <c r="H671" s="202"/>
      <c r="I671" s="223"/>
      <c r="J671" s="345"/>
      <c r="K671" s="264"/>
      <c r="L671" s="252"/>
      <c r="M671" s="253"/>
      <c r="N671" s="265"/>
    </row>
    <row r="672" spans="2:14" x14ac:dyDescent="0.2">
      <c r="B672" s="245"/>
      <c r="C672" s="246"/>
      <c r="D672" s="247"/>
      <c r="E672" s="248"/>
      <c r="F672" s="248"/>
      <c r="G672" s="254"/>
      <c r="H672" s="202"/>
      <c r="I672" s="223"/>
      <c r="J672" s="345"/>
      <c r="K672" s="264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4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4"/>
      <c r="L674" s="252"/>
      <c r="M674" s="253"/>
      <c r="N674" s="265"/>
    </row>
    <row r="675" spans="2:14" x14ac:dyDescent="0.2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46"/>
      <c r="D682" s="247"/>
      <c r="E682" s="248"/>
      <c r="F682" s="248"/>
      <c r="G682" s="254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7"/>
      <c r="E683" s="248"/>
      <c r="F683" s="248"/>
      <c r="G683" s="254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7"/>
      <c r="E684" s="248"/>
      <c r="F684" s="248"/>
      <c r="G684" s="254"/>
      <c r="H684" s="202"/>
      <c r="I684" s="223"/>
      <c r="J684" s="345"/>
      <c r="K684" s="266"/>
      <c r="L684" s="252"/>
      <c r="M684" s="253"/>
      <c r="N684" s="265"/>
    </row>
    <row r="685" spans="2:14" x14ac:dyDescent="0.2">
      <c r="B685" s="245"/>
      <c r="C685" s="255"/>
      <c r="D685" s="245"/>
      <c r="E685" s="248"/>
      <c r="F685" s="248"/>
      <c r="G685" s="201"/>
      <c r="H685" s="202"/>
      <c r="I685" s="223"/>
      <c r="J685" s="345"/>
      <c r="K685" s="266"/>
      <c r="L685" s="252"/>
      <c r="M685" s="253"/>
      <c r="N685" s="265"/>
    </row>
    <row r="686" spans="2:14" x14ac:dyDescent="0.2">
      <c r="B686" s="245"/>
      <c r="C686" s="246"/>
      <c r="D686" s="247"/>
      <c r="E686" s="248"/>
      <c r="F686" s="248"/>
      <c r="G686" s="254"/>
      <c r="H686" s="202"/>
      <c r="I686" s="223"/>
      <c r="J686" s="345"/>
      <c r="K686" s="266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6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6"/>
      <c r="L688" s="252"/>
      <c r="M688" s="253"/>
      <c r="N688" s="265"/>
    </row>
    <row r="689" spans="2:14" x14ac:dyDescent="0.2">
      <c r="B689" s="245"/>
      <c r="C689" s="255"/>
      <c r="D689" s="247"/>
      <c r="E689" s="248"/>
      <c r="F689" s="248"/>
      <c r="G689" s="199"/>
      <c r="H689" s="202"/>
      <c r="I689" s="223"/>
      <c r="J689" s="345"/>
      <c r="K689" s="266"/>
      <c r="L689" s="252"/>
      <c r="M689" s="253"/>
      <c r="N689" s="265"/>
    </row>
    <row r="690" spans="2:14" x14ac:dyDescent="0.2">
      <c r="B690" s="245"/>
      <c r="C690" s="255"/>
      <c r="D690" s="247"/>
      <c r="E690" s="248"/>
      <c r="F690" s="248"/>
      <c r="G690" s="199"/>
      <c r="H690" s="202"/>
      <c r="I690" s="223"/>
      <c r="J690" s="345"/>
      <c r="K690" s="266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55"/>
      <c r="D692" s="247"/>
      <c r="E692" s="248"/>
      <c r="F692" s="248"/>
      <c r="G692" s="199"/>
      <c r="H692" s="202"/>
      <c r="I692" s="223"/>
      <c r="J692" s="345"/>
      <c r="K692" s="264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46"/>
      <c r="D703" s="247"/>
      <c r="E703" s="248"/>
      <c r="F703" s="248"/>
      <c r="G703" s="254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46"/>
      <c r="D704" s="247"/>
      <c r="E704" s="248"/>
      <c r="F704" s="248"/>
      <c r="G704" s="254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46"/>
      <c r="D705" s="247"/>
      <c r="E705" s="248"/>
      <c r="F705" s="248"/>
      <c r="G705" s="254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46"/>
      <c r="D706" s="247"/>
      <c r="E706" s="248"/>
      <c r="F706" s="248"/>
      <c r="G706" s="254"/>
      <c r="H706" s="202"/>
      <c r="I706" s="223"/>
      <c r="J706" s="345"/>
      <c r="K706" s="264"/>
      <c r="L706" s="252"/>
      <c r="M706" s="253"/>
      <c r="N706" s="265"/>
    </row>
    <row r="707" spans="2:14" x14ac:dyDescent="0.2">
      <c r="B707" s="245"/>
      <c r="C707" s="246"/>
      <c r="D707" s="247"/>
      <c r="E707" s="248"/>
      <c r="F707" s="248"/>
      <c r="G707" s="254"/>
      <c r="H707" s="202"/>
      <c r="I707" s="223"/>
      <c r="J707" s="345"/>
      <c r="K707" s="266"/>
      <c r="L707" s="252"/>
      <c r="M707" s="253"/>
      <c r="N707" s="265"/>
    </row>
    <row r="708" spans="2:14" x14ac:dyDescent="0.2">
      <c r="B708" s="245"/>
      <c r="C708" s="246"/>
      <c r="D708" s="247"/>
      <c r="E708" s="248"/>
      <c r="F708" s="248"/>
      <c r="G708" s="254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55"/>
      <c r="D710" s="247"/>
      <c r="E710" s="248"/>
      <c r="F710" s="248"/>
      <c r="G710" s="199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55"/>
      <c r="D712" s="247"/>
      <c r="E712" s="248"/>
      <c r="F712" s="248"/>
      <c r="G712" s="199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6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6"/>
      <c r="L722" s="252"/>
      <c r="M722" s="253"/>
      <c r="N722" s="265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65"/>
    </row>
    <row r="724" spans="2:14" x14ac:dyDescent="0.2">
      <c r="B724" s="245"/>
      <c r="C724" s="255"/>
      <c r="D724" s="247"/>
      <c r="E724" s="248"/>
      <c r="F724" s="248"/>
      <c r="G724" s="199"/>
      <c r="H724" s="202"/>
      <c r="I724" s="223"/>
      <c r="J724" s="345"/>
      <c r="K724" s="266"/>
      <c r="L724" s="252"/>
      <c r="M724" s="253"/>
      <c r="N724" s="273"/>
    </row>
    <row r="725" spans="2:14" x14ac:dyDescent="0.2">
      <c r="B725" s="245"/>
      <c r="C725" s="255"/>
      <c r="D725" s="245"/>
      <c r="E725" s="248"/>
      <c r="F725" s="248"/>
      <c r="G725" s="201"/>
      <c r="H725" s="202"/>
      <c r="I725" s="223"/>
      <c r="J725" s="345"/>
      <c r="K725" s="266"/>
      <c r="L725" s="252"/>
      <c r="M725" s="253"/>
      <c r="N725" s="203"/>
    </row>
    <row r="726" spans="2:14" x14ac:dyDescent="0.2">
      <c r="B726" s="245"/>
      <c r="C726" s="246"/>
      <c r="D726" s="247"/>
      <c r="E726" s="248"/>
      <c r="F726" s="248"/>
      <c r="G726" s="254"/>
      <c r="H726" s="202"/>
      <c r="I726" s="223"/>
      <c r="J726" s="345"/>
      <c r="K726" s="266"/>
      <c r="L726" s="252"/>
      <c r="M726" s="253"/>
      <c r="N726" s="203"/>
    </row>
    <row r="727" spans="2:14" x14ac:dyDescent="0.2">
      <c r="B727" s="245"/>
      <c r="C727" s="246"/>
      <c r="D727" s="247"/>
      <c r="E727" s="248"/>
      <c r="F727" s="248"/>
      <c r="G727" s="254"/>
      <c r="H727" s="202"/>
      <c r="I727" s="223"/>
      <c r="J727" s="345"/>
      <c r="K727" s="266"/>
      <c r="L727" s="252"/>
      <c r="M727" s="253"/>
      <c r="N727" s="203"/>
    </row>
    <row r="728" spans="2:14" x14ac:dyDescent="0.2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03"/>
    </row>
    <row r="729" spans="2:14" x14ac:dyDescent="0.2">
      <c r="B729" s="245"/>
      <c r="C729" s="255"/>
      <c r="D729" s="247"/>
      <c r="E729" s="248"/>
      <c r="F729" s="248"/>
      <c r="G729" s="199"/>
      <c r="H729" s="202"/>
      <c r="I729" s="223"/>
      <c r="J729" s="345"/>
      <c r="K729" s="266"/>
      <c r="L729" s="252"/>
      <c r="M729" s="253"/>
      <c r="N729" s="203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03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03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03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03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03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03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03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4"/>
      <c r="L737" s="252"/>
      <c r="M737" s="253"/>
      <c r="N737" s="203"/>
    </row>
    <row r="738" spans="2:14" x14ac:dyDescent="0.2">
      <c r="B738" s="245"/>
      <c r="C738" s="246"/>
      <c r="D738" s="247"/>
      <c r="E738" s="248"/>
      <c r="F738" s="248"/>
      <c r="G738" s="254"/>
      <c r="H738" s="202"/>
      <c r="I738" s="223"/>
      <c r="J738" s="345"/>
      <c r="K738" s="266"/>
      <c r="L738" s="252"/>
      <c r="M738" s="253"/>
      <c r="N738" s="203"/>
    </row>
    <row r="739" spans="2:14" x14ac:dyDescent="0.2">
      <c r="B739" s="245"/>
      <c r="C739" s="255"/>
      <c r="D739" s="247"/>
      <c r="E739" s="248"/>
      <c r="F739" s="248"/>
      <c r="G739" s="199"/>
      <c r="H739" s="202"/>
      <c r="I739" s="223"/>
      <c r="J739" s="345"/>
      <c r="K739" s="266"/>
      <c r="L739" s="252"/>
      <c r="M739" s="253"/>
      <c r="N739" s="203"/>
    </row>
    <row r="740" spans="2:14" x14ac:dyDescent="0.2">
      <c r="B740" s="245"/>
      <c r="C740" s="255"/>
      <c r="D740" s="247"/>
      <c r="E740" s="248"/>
      <c r="F740" s="248"/>
      <c r="G740" s="199"/>
      <c r="H740" s="202"/>
      <c r="I740" s="223"/>
      <c r="J740" s="345"/>
      <c r="K740" s="266"/>
      <c r="L740" s="252"/>
      <c r="M740" s="253"/>
      <c r="N740" s="203"/>
    </row>
    <row r="741" spans="2:14" x14ac:dyDescent="0.2">
      <c r="B741" s="245"/>
      <c r="C741" s="255"/>
      <c r="D741" s="247"/>
      <c r="E741" s="248"/>
      <c r="F741" s="248"/>
      <c r="G741" s="199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46"/>
      <c r="D743" s="247"/>
      <c r="E743" s="248"/>
      <c r="F743" s="248"/>
      <c r="G743" s="254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46"/>
      <c r="D744" s="245"/>
      <c r="E744" s="248"/>
      <c r="F744" s="248"/>
      <c r="G744" s="261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5"/>
      <c r="E749" s="248"/>
      <c r="F749" s="248"/>
      <c r="G749" s="261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55"/>
      <c r="D750" s="245"/>
      <c r="E750" s="248"/>
      <c r="F750" s="248"/>
      <c r="G750" s="201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6"/>
      <c r="L752" s="252"/>
      <c r="M752" s="253"/>
      <c r="N752" s="203"/>
    </row>
    <row r="753" spans="2:14" x14ac:dyDescent="0.2">
      <c r="B753" s="245"/>
      <c r="C753" s="246"/>
      <c r="D753" s="247"/>
      <c r="E753" s="248"/>
      <c r="F753" s="248"/>
      <c r="G753" s="254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46"/>
      <c r="D754" s="247"/>
      <c r="E754" s="248"/>
      <c r="F754" s="248"/>
      <c r="G754" s="254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46"/>
      <c r="D755" s="247"/>
      <c r="E755" s="248"/>
      <c r="F755" s="248"/>
      <c r="G755" s="254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46"/>
      <c r="D756" s="247"/>
      <c r="E756" s="248"/>
      <c r="F756" s="248"/>
      <c r="G756" s="254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46"/>
      <c r="D757" s="247"/>
      <c r="E757" s="248"/>
      <c r="F757" s="248"/>
      <c r="G757" s="254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46"/>
      <c r="D758" s="247"/>
      <c r="E758" s="248"/>
      <c r="F758" s="248"/>
      <c r="G758" s="254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7"/>
      <c r="E759" s="248"/>
      <c r="F759" s="248"/>
      <c r="G759" s="254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55"/>
      <c r="D762" s="247"/>
      <c r="E762" s="248"/>
      <c r="F762" s="248"/>
      <c r="G762" s="254"/>
      <c r="H762" s="202"/>
      <c r="I762" s="223"/>
      <c r="J762" s="345"/>
      <c r="K762" s="264"/>
      <c r="L762" s="252"/>
      <c r="M762" s="253"/>
      <c r="N762" s="203"/>
    </row>
    <row r="763" spans="2:14" x14ac:dyDescent="0.2">
      <c r="B763" s="245"/>
      <c r="C763" s="246"/>
      <c r="D763" s="247"/>
      <c r="E763" s="248"/>
      <c r="F763" s="248"/>
      <c r="G763" s="254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46"/>
      <c r="D764" s="247"/>
      <c r="E764" s="248"/>
      <c r="F764" s="248"/>
      <c r="G764" s="254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46"/>
      <c r="D765" s="247"/>
      <c r="E765" s="248"/>
      <c r="F765" s="248"/>
      <c r="G765" s="254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55"/>
      <c r="D766" s="245"/>
      <c r="E766" s="248"/>
      <c r="F766" s="248"/>
      <c r="G766" s="261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55"/>
      <c r="D767" s="245"/>
      <c r="E767" s="248"/>
      <c r="F767" s="248"/>
      <c r="G767" s="261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55"/>
      <c r="D769" s="247"/>
      <c r="E769" s="248"/>
      <c r="F769" s="248"/>
      <c r="G769" s="199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55"/>
      <c r="D770" s="247"/>
      <c r="E770" s="248"/>
      <c r="F770" s="248"/>
      <c r="G770" s="199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55"/>
      <c r="D775" s="247"/>
      <c r="E775" s="248"/>
      <c r="F775" s="248"/>
      <c r="G775" s="199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55"/>
      <c r="D776" s="247"/>
      <c r="E776" s="248"/>
      <c r="F776" s="248"/>
      <c r="G776" s="199"/>
      <c r="H776" s="202"/>
      <c r="I776" s="223"/>
      <c r="J776" s="345"/>
      <c r="K776" s="266"/>
      <c r="L776" s="252"/>
      <c r="M776" s="253"/>
      <c r="N776" s="203"/>
    </row>
    <row r="777" spans="2:14" x14ac:dyDescent="0.2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4"/>
      <c r="L779" s="252"/>
      <c r="M779" s="253"/>
      <c r="N779" s="203"/>
    </row>
    <row r="780" spans="2:14" x14ac:dyDescent="0.2">
      <c r="B780" s="245"/>
      <c r="C780" s="246"/>
      <c r="D780" s="247"/>
      <c r="E780" s="248"/>
      <c r="F780" s="248"/>
      <c r="G780" s="254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46"/>
      <c r="D781" s="247"/>
      <c r="E781" s="248"/>
      <c r="F781" s="248"/>
      <c r="G781" s="254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46"/>
      <c r="D782" s="247"/>
      <c r="E782" s="248"/>
      <c r="F782" s="248"/>
      <c r="G782" s="254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46"/>
      <c r="D783" s="247"/>
      <c r="E783" s="248"/>
      <c r="F783" s="248"/>
      <c r="G783" s="254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46"/>
      <c r="D784" s="247"/>
      <c r="E784" s="248"/>
      <c r="F784" s="248"/>
      <c r="G784" s="254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46"/>
      <c r="D785" s="247"/>
      <c r="E785" s="248"/>
      <c r="F785" s="248"/>
      <c r="G785" s="254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46"/>
      <c r="D786" s="245"/>
      <c r="E786" s="248"/>
      <c r="F786" s="248"/>
      <c r="G786" s="261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46"/>
      <c r="D787" s="247"/>
      <c r="E787" s="248"/>
      <c r="F787" s="248"/>
      <c r="G787" s="254"/>
      <c r="H787" s="202"/>
      <c r="I787" s="223"/>
      <c r="J787" s="345"/>
      <c r="K787" s="264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46"/>
      <c r="D789" s="245"/>
      <c r="E789" s="248"/>
      <c r="F789" s="248"/>
      <c r="G789" s="261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55"/>
      <c r="D790" s="247"/>
      <c r="E790" s="248"/>
      <c r="F790" s="248"/>
      <c r="G790" s="254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46"/>
      <c r="D791" s="247"/>
      <c r="E791" s="248"/>
      <c r="F791" s="248"/>
      <c r="G791" s="254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46"/>
      <c r="D792" s="245"/>
      <c r="E792" s="248"/>
      <c r="F792" s="248"/>
      <c r="G792" s="261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6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7"/>
      <c r="E801" s="248"/>
      <c r="F801" s="248"/>
      <c r="G801" s="254"/>
      <c r="H801" s="202"/>
      <c r="I801" s="223"/>
      <c r="J801" s="345"/>
      <c r="K801" s="266"/>
      <c r="L801" s="252"/>
      <c r="M801" s="253"/>
      <c r="N801" s="203"/>
    </row>
    <row r="802" spans="2:14" x14ac:dyDescent="0.2">
      <c r="B802" s="245"/>
      <c r="C802" s="255"/>
      <c r="D802" s="247"/>
      <c r="E802" s="248"/>
      <c r="F802" s="248"/>
      <c r="G802" s="254"/>
      <c r="H802" s="202"/>
      <c r="I802" s="223"/>
      <c r="J802" s="345"/>
      <c r="K802" s="266"/>
      <c r="L802" s="252"/>
      <c r="M802" s="253"/>
      <c r="N802" s="203"/>
    </row>
    <row r="803" spans="2:14" x14ac:dyDescent="0.2">
      <c r="B803" s="245"/>
      <c r="C803" s="246"/>
      <c r="D803" s="247"/>
      <c r="E803" s="248"/>
      <c r="F803" s="248"/>
      <c r="G803" s="254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46"/>
      <c r="D804" s="247"/>
      <c r="E804" s="248"/>
      <c r="F804" s="248"/>
      <c r="G804" s="254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46"/>
      <c r="D805" s="247"/>
      <c r="E805" s="248"/>
      <c r="F805" s="248"/>
      <c r="G805" s="254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46"/>
      <c r="D806" s="247"/>
      <c r="E806" s="248"/>
      <c r="F806" s="248"/>
      <c r="G806" s="254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7"/>
      <c r="E807" s="248"/>
      <c r="F807" s="248"/>
      <c r="G807" s="254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55"/>
      <c r="D810" s="247"/>
      <c r="E810" s="248"/>
      <c r="F810" s="248"/>
      <c r="G810" s="199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5"/>
      <c r="E821" s="248"/>
      <c r="F821" s="248"/>
      <c r="G821" s="261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46"/>
      <c r="D824" s="247"/>
      <c r="E824" s="248"/>
      <c r="F824" s="248"/>
      <c r="G824" s="254"/>
      <c r="H824" s="202"/>
      <c r="I824" s="223"/>
      <c r="J824" s="345"/>
      <c r="K824" s="264"/>
      <c r="L824" s="252"/>
      <c r="M824" s="253"/>
      <c r="N824" s="203"/>
    </row>
    <row r="825" spans="2:14" x14ac:dyDescent="0.2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5"/>
      <c r="E830" s="248"/>
      <c r="F830" s="248"/>
      <c r="G830" s="261"/>
      <c r="H830" s="202"/>
      <c r="I830" s="223"/>
      <c r="J830" s="345"/>
      <c r="K830" s="264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7"/>
      <c r="E835" s="248"/>
      <c r="F835" s="248"/>
      <c r="G835" s="254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7"/>
      <c r="E836" s="248"/>
      <c r="F836" s="248"/>
      <c r="G836" s="254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7"/>
      <c r="E837" s="248"/>
      <c r="F837" s="248"/>
      <c r="G837" s="254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7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7"/>
      <c r="L839" s="252"/>
      <c r="M839" s="253"/>
      <c r="N839" s="203"/>
    </row>
    <row r="840" spans="2:14" x14ac:dyDescent="0.2">
      <c r="B840" s="245"/>
      <c r="C840" s="255"/>
      <c r="D840" s="247"/>
      <c r="E840" s="248"/>
      <c r="F840" s="248"/>
      <c r="G840" s="254"/>
      <c r="H840" s="202"/>
      <c r="I840" s="223"/>
      <c r="J840" s="345"/>
      <c r="K840" s="267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55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2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55"/>
      <c r="D852" s="247"/>
      <c r="E852" s="248"/>
      <c r="F852" s="248"/>
      <c r="G852" s="199"/>
      <c r="H852" s="202"/>
      <c r="I852" s="223"/>
      <c r="J852" s="345"/>
      <c r="K852" s="266"/>
      <c r="L852" s="252"/>
      <c r="M852" s="253"/>
      <c r="N852" s="203"/>
    </row>
    <row r="853" spans="2:14" x14ac:dyDescent="0.2">
      <c r="B853" s="245"/>
      <c r="C853" s="255"/>
      <c r="D853" s="247"/>
      <c r="E853" s="248"/>
      <c r="F853" s="248"/>
      <c r="G853" s="199"/>
      <c r="H853" s="202"/>
      <c r="I853" s="223"/>
      <c r="J853" s="345"/>
      <c r="K853" s="266"/>
      <c r="L853" s="252"/>
      <c r="M853" s="253"/>
      <c r="N853" s="203"/>
    </row>
    <row r="854" spans="2:14" x14ac:dyDescent="0.2">
      <c r="B854" s="245"/>
      <c r="C854" s="246"/>
      <c r="D854" s="247"/>
      <c r="E854" s="248"/>
      <c r="F854" s="248"/>
      <c r="G854" s="254"/>
      <c r="H854" s="202"/>
      <c r="I854" s="223"/>
      <c r="J854" s="345"/>
      <c r="K854" s="266"/>
      <c r="L854" s="252"/>
      <c r="M854" s="253"/>
      <c r="N854" s="203"/>
    </row>
    <row r="855" spans="2:14" x14ac:dyDescent="0.2">
      <c r="B855" s="245"/>
      <c r="C855" s="246"/>
      <c r="D855" s="247"/>
      <c r="E855" s="248"/>
      <c r="F855" s="248"/>
      <c r="G855" s="254"/>
      <c r="H855" s="202"/>
      <c r="I855" s="223"/>
      <c r="J855" s="345"/>
      <c r="K855" s="266"/>
      <c r="L855" s="252"/>
      <c r="M855" s="253"/>
      <c r="N855" s="203"/>
    </row>
    <row r="856" spans="2:14" x14ac:dyDescent="0.2">
      <c r="B856" s="245"/>
      <c r="C856" s="246"/>
      <c r="D856" s="247"/>
      <c r="E856" s="248"/>
      <c r="F856" s="248"/>
      <c r="G856" s="254"/>
      <c r="H856" s="202"/>
      <c r="I856" s="223"/>
      <c r="J856" s="345"/>
      <c r="K856" s="266"/>
      <c r="L856" s="252"/>
      <c r="M856" s="253"/>
      <c r="N856" s="203"/>
    </row>
    <row r="857" spans="2:14" x14ac:dyDescent="0.2">
      <c r="B857" s="245"/>
      <c r="C857" s="246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46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55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55"/>
      <c r="D862" s="247"/>
      <c r="E862" s="248"/>
      <c r="F862" s="248"/>
      <c r="G862" s="199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55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74"/>
      <c r="L865" s="252"/>
      <c r="M865" s="253"/>
      <c r="N865" s="203"/>
    </row>
    <row r="866" spans="2:14" x14ac:dyDescent="0.2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46"/>
      <c r="D867" s="247"/>
      <c r="E867" s="248"/>
      <c r="F867" s="248"/>
      <c r="G867" s="254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46"/>
      <c r="D868" s="247"/>
      <c r="E868" s="248"/>
      <c r="F868" s="248"/>
      <c r="G868" s="254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46"/>
      <c r="D869" s="247"/>
      <c r="E869" s="248"/>
      <c r="F869" s="248"/>
      <c r="G869" s="254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46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46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46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46"/>
      <c r="D876" s="245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46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55"/>
      <c r="D878" s="247"/>
      <c r="E878" s="248"/>
      <c r="F878" s="248"/>
      <c r="G878" s="254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55"/>
      <c r="D879" s="247"/>
      <c r="E879" s="248"/>
      <c r="F879" s="248"/>
      <c r="G879" s="254"/>
      <c r="H879" s="202"/>
      <c r="I879" s="223"/>
      <c r="J879" s="345"/>
      <c r="K879" s="266"/>
      <c r="L879" s="252"/>
      <c r="M879" s="253"/>
      <c r="N879" s="203"/>
    </row>
    <row r="880" spans="2:14" x14ac:dyDescent="0.2">
      <c r="B880" s="245"/>
      <c r="C880" s="246"/>
      <c r="D880" s="247"/>
      <c r="E880" s="248"/>
      <c r="F880" s="248"/>
      <c r="G880" s="254"/>
      <c r="H880" s="202"/>
      <c r="I880" s="223"/>
      <c r="J880" s="345"/>
      <c r="K880" s="266"/>
      <c r="L880" s="252"/>
      <c r="M880" s="253"/>
      <c r="N880" s="203"/>
    </row>
    <row r="881" spans="2:14" x14ac:dyDescent="0.2">
      <c r="B881" s="245"/>
      <c r="C881" s="246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2">
      <c r="B882" s="245"/>
      <c r="C882" s="255"/>
      <c r="D882" s="247"/>
      <c r="E882" s="248"/>
      <c r="F882" s="248"/>
      <c r="G882" s="199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55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55"/>
      <c r="D886" s="247"/>
      <c r="E886" s="248"/>
      <c r="F886" s="248"/>
      <c r="G886" s="254"/>
      <c r="H886" s="202"/>
      <c r="I886" s="223"/>
      <c r="J886" s="345"/>
      <c r="K886" s="267"/>
      <c r="L886" s="252"/>
      <c r="M886" s="253"/>
      <c r="N886" s="203"/>
    </row>
    <row r="887" spans="2:14" x14ac:dyDescent="0.2">
      <c r="B887" s="245"/>
      <c r="C887" s="255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55"/>
      <c r="D888" s="247"/>
      <c r="E888" s="248"/>
      <c r="F888" s="248"/>
      <c r="G888" s="199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55"/>
      <c r="D889" s="247"/>
      <c r="E889" s="248"/>
      <c r="F889" s="248"/>
      <c r="G889" s="199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55"/>
      <c r="D890" s="247"/>
      <c r="E890" s="248"/>
      <c r="F890" s="248"/>
      <c r="G890" s="199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46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55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55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46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55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55"/>
      <c r="D897" s="247"/>
      <c r="E897" s="248"/>
      <c r="F897" s="248"/>
      <c r="G897" s="199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46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55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55"/>
      <c r="D900" s="247"/>
      <c r="E900" s="248"/>
      <c r="F900" s="248"/>
      <c r="G900" s="254"/>
      <c r="H900" s="202"/>
      <c r="I900" s="223"/>
      <c r="J900" s="345"/>
      <c r="K900" s="266"/>
      <c r="L900" s="252"/>
      <c r="M900" s="253"/>
      <c r="N900" s="203"/>
    </row>
    <row r="901" spans="2:14" x14ac:dyDescent="0.2">
      <c r="B901" s="245"/>
      <c r="C901" s="255"/>
      <c r="D901" s="247"/>
      <c r="E901" s="248"/>
      <c r="F901" s="248"/>
      <c r="G901" s="254"/>
      <c r="H901" s="202"/>
      <c r="I901" s="223"/>
      <c r="J901" s="345"/>
      <c r="K901" s="266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254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199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254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46"/>
      <c r="D905" s="247"/>
      <c r="E905" s="248"/>
      <c r="F905" s="248"/>
      <c r="G905" s="254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55"/>
      <c r="D906" s="247"/>
      <c r="E906" s="248"/>
      <c r="F906" s="248"/>
      <c r="G906" s="254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55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46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46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46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46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46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46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55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46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254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46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55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55"/>
      <c r="D921" s="247"/>
      <c r="E921" s="248"/>
      <c r="F921" s="248"/>
      <c r="G921" s="199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46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46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46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55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46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55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199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55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55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55"/>
      <c r="D935" s="247"/>
      <c r="E935" s="248"/>
      <c r="F935" s="248"/>
      <c r="G935" s="254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55"/>
      <c r="D936" s="247"/>
      <c r="E936" s="248"/>
      <c r="F936" s="248"/>
      <c r="G936" s="199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55"/>
      <c r="D937" s="247"/>
      <c r="E937" s="248"/>
      <c r="F937" s="248"/>
      <c r="G937" s="199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55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55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55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55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55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55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55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55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55"/>
      <c r="D946" s="247"/>
      <c r="E946" s="248"/>
      <c r="F946" s="248"/>
      <c r="G946" s="199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254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254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254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254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254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199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199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199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199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199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199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254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199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254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254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199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254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254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254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254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254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254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199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254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254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199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254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254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5"/>
      <c r="E998" s="248"/>
      <c r="F998" s="248"/>
      <c r="G998" s="261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5"/>
      <c r="E999" s="248"/>
      <c r="F999" s="248"/>
      <c r="G999" s="261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01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4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201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7"/>
      <c r="E1012" s="248"/>
      <c r="F1012" s="248"/>
      <c r="G1012" s="254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7"/>
      <c r="E1013" s="248"/>
      <c r="F1013" s="248"/>
      <c r="G1013" s="254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7"/>
      <c r="E1014" s="248"/>
      <c r="F1014" s="248"/>
      <c r="G1014" s="254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7"/>
      <c r="E1015" s="248"/>
      <c r="F1015" s="248"/>
      <c r="G1015" s="254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54"/>
      <c r="H1016" s="202"/>
      <c r="I1016" s="223"/>
      <c r="J1016" s="345"/>
      <c r="K1016" s="266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54"/>
      <c r="H1017" s="202"/>
      <c r="I1017" s="223"/>
      <c r="J1017" s="345"/>
      <c r="K1017" s="266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54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54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01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5"/>
      <c r="E1032" s="248"/>
      <c r="F1032" s="248"/>
      <c r="G1032" s="261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5"/>
      <c r="E1045" s="248"/>
      <c r="F1045" s="248"/>
      <c r="G1045" s="261"/>
      <c r="H1045" s="202"/>
      <c r="I1045" s="223"/>
      <c r="J1045" s="345"/>
      <c r="K1045" s="264"/>
      <c r="L1045" s="252"/>
      <c r="M1045" s="253"/>
      <c r="N1045" s="203"/>
    </row>
    <row r="1046" spans="2:14" x14ac:dyDescent="0.2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2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03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199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5"/>
      <c r="E1073" s="275"/>
      <c r="F1073" s="275"/>
      <c r="G1073" s="205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199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5"/>
      <c r="E1081" s="248"/>
      <c r="F1081" s="248"/>
      <c r="G1081" s="205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199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52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254"/>
      <c r="H1086" s="202"/>
      <c r="I1086" s="223"/>
      <c r="J1086" s="345"/>
      <c r="K1086" s="266"/>
      <c r="L1086" s="252"/>
      <c r="M1086" s="253"/>
      <c r="N1086" s="203"/>
    </row>
    <row r="1087" spans="2:14" x14ac:dyDescent="0.2">
      <c r="B1087" s="245"/>
      <c r="C1087" s="255"/>
      <c r="D1087" s="247"/>
      <c r="E1087" s="248"/>
      <c r="F1087" s="248"/>
      <c r="G1087" s="254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7"/>
      <c r="E1088" s="248"/>
      <c r="F1088" s="248"/>
      <c r="G1088" s="254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254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254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199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7"/>
      <c r="E1096" s="248"/>
      <c r="F1096" s="248"/>
      <c r="G1096" s="254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199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254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254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254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199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03"/>
      <c r="M1102" s="253"/>
      <c r="N1102" s="203"/>
    </row>
    <row r="1103" spans="2:14" x14ac:dyDescent="0.2">
      <c r="B1103" s="245"/>
      <c r="C1103" s="255"/>
      <c r="D1103" s="245"/>
      <c r="E1103" s="248"/>
      <c r="F1103" s="248"/>
      <c r="G1103" s="205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199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199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254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254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254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5"/>
      <c r="E1112" s="248"/>
      <c r="F1112" s="248"/>
      <c r="G1112" s="206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254"/>
      <c r="H1116" s="202"/>
      <c r="I1116" s="223"/>
      <c r="J1116" s="345"/>
      <c r="K1116" s="266"/>
      <c r="L1116" s="252"/>
      <c r="M1116" s="253"/>
      <c r="N1116" s="203"/>
    </row>
    <row r="1117" spans="2:14" x14ac:dyDescent="0.2">
      <c r="B1117" s="245"/>
      <c r="C1117" s="255"/>
      <c r="D1117" s="247"/>
      <c r="E1117" s="248"/>
      <c r="F1117" s="248"/>
      <c r="G1117" s="254"/>
      <c r="H1117" s="202"/>
      <c r="I1117" s="223"/>
      <c r="J1117" s="345"/>
      <c r="K1117" s="266"/>
      <c r="L1117" s="252"/>
      <c r="M1117" s="253"/>
      <c r="N1117" s="203"/>
    </row>
    <row r="1118" spans="2:14" x14ac:dyDescent="0.2">
      <c r="B1118" s="245"/>
      <c r="C1118" s="255"/>
      <c r="D1118" s="247"/>
      <c r="E1118" s="248"/>
      <c r="F1118" s="248"/>
      <c r="G1118" s="254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55"/>
      <c r="D1119" s="247"/>
      <c r="E1119" s="248"/>
      <c r="F1119" s="248"/>
      <c r="G1119" s="254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7"/>
      <c r="E1120" s="248"/>
      <c r="F1120" s="248"/>
      <c r="G1120" s="254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254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254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76"/>
      <c r="D1123" s="276"/>
      <c r="E1123" s="248"/>
      <c r="F1123" s="277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5"/>
      <c r="E1125" s="248"/>
      <c r="F1125" s="248"/>
      <c r="G1125" s="201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64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74"/>
      <c r="L1131" s="252"/>
      <c r="M1131" s="253"/>
      <c r="N1131" s="203"/>
    </row>
    <row r="1132" spans="2:14" x14ac:dyDescent="0.2">
      <c r="B1132" s="245"/>
      <c r="C1132" s="255"/>
      <c r="D1132" s="245"/>
      <c r="E1132" s="248"/>
      <c r="F1132" s="248"/>
      <c r="G1132" s="261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74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199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55"/>
      <c r="D1137" s="247"/>
      <c r="E1137" s="248"/>
      <c r="F1137" s="248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55"/>
      <c r="D1138" s="247"/>
      <c r="E1138" s="248"/>
      <c r="F1138" s="248"/>
      <c r="G1138" s="254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55"/>
      <c r="D1139" s="247"/>
      <c r="E1139" s="248"/>
      <c r="F1139" s="248"/>
      <c r="G1139" s="261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55"/>
      <c r="D1140" s="247"/>
      <c r="E1140" s="248"/>
      <c r="F1140" s="248"/>
      <c r="G1140" s="254"/>
      <c r="H1140" s="202"/>
      <c r="I1140" s="223"/>
      <c r="J1140" s="345"/>
      <c r="K1140" s="266"/>
      <c r="L1140" s="252"/>
      <c r="M1140" s="253"/>
      <c r="N1140" s="204"/>
    </row>
    <row r="1141" spans="2:14" x14ac:dyDescent="0.2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6"/>
      <c r="L1141" s="252"/>
      <c r="M1141" s="253"/>
      <c r="N1141" s="204"/>
    </row>
    <row r="1142" spans="2:14" x14ac:dyDescent="0.2">
      <c r="B1142" s="245"/>
      <c r="C1142" s="255"/>
      <c r="D1142" s="247"/>
      <c r="E1142" s="248"/>
      <c r="F1142" s="248"/>
      <c r="G1142" s="199"/>
      <c r="H1142" s="202"/>
      <c r="I1142" s="223"/>
      <c r="J1142" s="345"/>
      <c r="K1142" s="266"/>
      <c r="L1142" s="252"/>
      <c r="M1142" s="253"/>
      <c r="N1142" s="204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6"/>
      <c r="L1143" s="252"/>
      <c r="M1143" s="253"/>
      <c r="N1143" s="204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6"/>
      <c r="L1144" s="252"/>
      <c r="M1144" s="253"/>
      <c r="N1144" s="204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66"/>
      <c r="L1145" s="252"/>
      <c r="M1145" s="253"/>
      <c r="N1145" s="204"/>
    </row>
    <row r="1146" spans="2:14" x14ac:dyDescent="0.2">
      <c r="B1146" s="245"/>
      <c r="C1146" s="255"/>
      <c r="D1146" s="247"/>
      <c r="E1146" s="248"/>
      <c r="F1146" s="248"/>
      <c r="G1146" s="254"/>
      <c r="H1146" s="202"/>
      <c r="I1146" s="223"/>
      <c r="J1146" s="345"/>
      <c r="K1146" s="266"/>
      <c r="L1146" s="252"/>
      <c r="M1146" s="253"/>
      <c r="N1146" s="204"/>
    </row>
    <row r="1147" spans="2:14" x14ac:dyDescent="0.2">
      <c r="B1147" s="245"/>
      <c r="C1147" s="255"/>
      <c r="D1147" s="245"/>
      <c r="E1147" s="275"/>
      <c r="F1147" s="275"/>
      <c r="G1147" s="205"/>
      <c r="H1147" s="202"/>
      <c r="I1147" s="223"/>
      <c r="J1147" s="345"/>
      <c r="K1147" s="274"/>
      <c r="L1147" s="252"/>
      <c r="M1147" s="253"/>
      <c r="N1147" s="204"/>
    </row>
    <row r="1148" spans="2:14" x14ac:dyDescent="0.2">
      <c r="B1148" s="245"/>
      <c r="C1148" s="255"/>
      <c r="D1148" s="247"/>
      <c r="E1148" s="248"/>
      <c r="F1148" s="248"/>
      <c r="G1148" s="254"/>
      <c r="H1148" s="202"/>
      <c r="I1148" s="223"/>
      <c r="J1148" s="345"/>
      <c r="K1148" s="266"/>
      <c r="L1148" s="252"/>
      <c r="M1148" s="253"/>
      <c r="N1148" s="204"/>
    </row>
    <row r="1149" spans="2:14" x14ac:dyDescent="0.2">
      <c r="B1149" s="245"/>
      <c r="C1149" s="255"/>
      <c r="D1149" s="247"/>
      <c r="E1149" s="248"/>
      <c r="F1149" s="248"/>
      <c r="G1149" s="199"/>
      <c r="H1149" s="202"/>
      <c r="I1149" s="223"/>
      <c r="J1149" s="345"/>
      <c r="K1149" s="266"/>
      <c r="L1149" s="252"/>
      <c r="M1149" s="253"/>
      <c r="N1149" s="204"/>
    </row>
    <row r="1150" spans="2:14" x14ac:dyDescent="0.2">
      <c r="B1150" s="245"/>
      <c r="C1150" s="255"/>
      <c r="D1150" s="247"/>
      <c r="E1150" s="248"/>
      <c r="F1150" s="248"/>
      <c r="G1150" s="199"/>
      <c r="H1150" s="202"/>
      <c r="I1150" s="223"/>
      <c r="J1150" s="345"/>
      <c r="K1150" s="266"/>
      <c r="L1150" s="252"/>
      <c r="M1150" s="253"/>
      <c r="N1150" s="204"/>
    </row>
    <row r="1151" spans="2:14" x14ac:dyDescent="0.2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66"/>
      <c r="L1151" s="252"/>
      <c r="M1151" s="253"/>
      <c r="N1151" s="204"/>
    </row>
    <row r="1152" spans="2:14" x14ac:dyDescent="0.2">
      <c r="B1152" s="245"/>
      <c r="C1152" s="255"/>
      <c r="D1152" s="247"/>
      <c r="E1152" s="248"/>
      <c r="F1152" s="248"/>
      <c r="G1152" s="254"/>
      <c r="H1152" s="202"/>
      <c r="I1152" s="223"/>
      <c r="J1152" s="345"/>
      <c r="K1152" s="266"/>
      <c r="L1152" s="252"/>
      <c r="M1152" s="253"/>
      <c r="N1152" s="204"/>
    </row>
    <row r="1153" spans="2:14" x14ac:dyDescent="0.2">
      <c r="B1153" s="245"/>
      <c r="C1153" s="255"/>
      <c r="D1153" s="247"/>
      <c r="E1153" s="248"/>
      <c r="F1153" s="248"/>
      <c r="G1153" s="254"/>
      <c r="H1153" s="202"/>
      <c r="I1153" s="223"/>
      <c r="J1153" s="345"/>
      <c r="K1153" s="266"/>
      <c r="L1153" s="252"/>
      <c r="M1153" s="253"/>
      <c r="N1153" s="204"/>
    </row>
    <row r="1154" spans="2:14" x14ac:dyDescent="0.2">
      <c r="B1154" s="245"/>
      <c r="C1154" s="255"/>
      <c r="D1154" s="247"/>
      <c r="E1154" s="248"/>
      <c r="F1154" s="248"/>
      <c r="G1154" s="254"/>
      <c r="H1154" s="202"/>
      <c r="I1154" s="223"/>
      <c r="J1154" s="345"/>
      <c r="K1154" s="274"/>
      <c r="L1154" s="252"/>
      <c r="M1154" s="253"/>
      <c r="N1154" s="204"/>
    </row>
    <row r="1155" spans="2:14" x14ac:dyDescent="0.2">
      <c r="B1155" s="245"/>
      <c r="C1155" s="255"/>
      <c r="D1155" s="247"/>
      <c r="E1155" s="248"/>
      <c r="F1155" s="248"/>
      <c r="G1155" s="199"/>
      <c r="H1155" s="202"/>
      <c r="I1155" s="223"/>
      <c r="J1155" s="345"/>
      <c r="K1155" s="266"/>
      <c r="L1155" s="252"/>
      <c r="M1155" s="253"/>
      <c r="N1155" s="204"/>
    </row>
    <row r="1156" spans="2:14" x14ac:dyDescent="0.2">
      <c r="B1156" s="245"/>
      <c r="C1156" s="255"/>
      <c r="D1156" s="247"/>
      <c r="E1156" s="248"/>
      <c r="F1156" s="248"/>
      <c r="G1156" s="254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254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254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199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199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7"/>
      <c r="E1161" s="248"/>
      <c r="F1161" s="248"/>
      <c r="G1161" s="254"/>
      <c r="H1161" s="202"/>
      <c r="I1161" s="223"/>
      <c r="J1161" s="345"/>
      <c r="K1161" s="266"/>
      <c r="L1161" s="252"/>
      <c r="M1161" s="253"/>
      <c r="N1161" s="204"/>
    </row>
    <row r="1162" spans="2:14" x14ac:dyDescent="0.2">
      <c r="B1162" s="245"/>
      <c r="C1162" s="255"/>
      <c r="D1162" s="247"/>
      <c r="E1162" s="248"/>
      <c r="F1162" s="248"/>
      <c r="G1162" s="199"/>
      <c r="H1162" s="202"/>
      <c r="I1162" s="223"/>
      <c r="J1162" s="345"/>
      <c r="K1162" s="266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254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199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199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254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66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66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66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254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254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254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5"/>
      <c r="E1174" s="248"/>
      <c r="F1174" s="248"/>
      <c r="G1174" s="261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199"/>
      <c r="H1175" s="202"/>
      <c r="I1175" s="223"/>
      <c r="J1175" s="345"/>
      <c r="K1175" s="274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254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254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254"/>
      <c r="H1178" s="202"/>
      <c r="I1178" s="223"/>
      <c r="J1178" s="345"/>
      <c r="K1178" s="278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254"/>
      <c r="H1179" s="202"/>
      <c r="I1179" s="223"/>
      <c r="J1179" s="345"/>
      <c r="K1179" s="278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199"/>
      <c r="H1180" s="202"/>
      <c r="I1180" s="223"/>
      <c r="J1180" s="345"/>
      <c r="K1180" s="278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199"/>
      <c r="H1181" s="202"/>
      <c r="I1181" s="223"/>
      <c r="J1181" s="345"/>
      <c r="K1181" s="278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254"/>
      <c r="H1182" s="202"/>
      <c r="I1182" s="223"/>
      <c r="J1182" s="345"/>
      <c r="K1182" s="278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78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78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199"/>
      <c r="H1185" s="202"/>
      <c r="I1185" s="223"/>
      <c r="J1185" s="345"/>
      <c r="K1185" s="278"/>
      <c r="L1185" s="252"/>
      <c r="M1185" s="253"/>
      <c r="N1185" s="204"/>
    </row>
    <row r="1186" spans="2:14" x14ac:dyDescent="0.2">
      <c r="B1186" s="245"/>
      <c r="C1186" s="255"/>
      <c r="D1186" s="245"/>
      <c r="E1186" s="275"/>
      <c r="F1186" s="275"/>
      <c r="G1186" s="205"/>
      <c r="H1186" s="202"/>
      <c r="I1186" s="223"/>
      <c r="J1186" s="345"/>
      <c r="K1186" s="279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79"/>
      <c r="L1187" s="252"/>
      <c r="M1187" s="253"/>
      <c r="N1187" s="204"/>
    </row>
    <row r="1188" spans="2:14" x14ac:dyDescent="0.2">
      <c r="B1188" s="245"/>
      <c r="C1188" s="255"/>
      <c r="D1188" s="247"/>
      <c r="E1188" s="248"/>
      <c r="F1188" s="248"/>
      <c r="G1188" s="254"/>
      <c r="H1188" s="202"/>
      <c r="I1188" s="223"/>
      <c r="J1188" s="345"/>
      <c r="K1188" s="279"/>
      <c r="L1188" s="252"/>
      <c r="M1188" s="253"/>
      <c r="N1188" s="204"/>
    </row>
    <row r="1189" spans="2:14" x14ac:dyDescent="0.2">
      <c r="B1189" s="245"/>
      <c r="C1189" s="255"/>
      <c r="D1189" s="247"/>
      <c r="E1189" s="248"/>
      <c r="F1189" s="248"/>
      <c r="G1189" s="254"/>
      <c r="H1189" s="202"/>
      <c r="I1189" s="223"/>
      <c r="J1189" s="345"/>
      <c r="K1189" s="279"/>
      <c r="L1189" s="252"/>
      <c r="M1189" s="253"/>
      <c r="N1189" s="204"/>
    </row>
    <row r="1190" spans="2:14" x14ac:dyDescent="0.2">
      <c r="B1190" s="245"/>
      <c r="C1190" s="255"/>
      <c r="D1190" s="247"/>
      <c r="E1190" s="248"/>
      <c r="F1190" s="248"/>
      <c r="G1190" s="254"/>
      <c r="H1190" s="202"/>
      <c r="I1190" s="223"/>
      <c r="J1190" s="345"/>
      <c r="K1190" s="279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199"/>
      <c r="H1191" s="202"/>
      <c r="I1191" s="223"/>
      <c r="J1191" s="345"/>
      <c r="K1191" s="279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199"/>
      <c r="H1192" s="202"/>
      <c r="I1192" s="223"/>
      <c r="J1192" s="345"/>
      <c r="K1192" s="279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79"/>
      <c r="L1193" s="252"/>
      <c r="M1193" s="253"/>
      <c r="N1193" s="204"/>
    </row>
    <row r="1194" spans="2:14" x14ac:dyDescent="0.2">
      <c r="B1194" s="245"/>
      <c r="C1194" s="255"/>
      <c r="D1194" s="245"/>
      <c r="E1194" s="248"/>
      <c r="F1194" s="248"/>
      <c r="G1194" s="205"/>
      <c r="H1194" s="202"/>
      <c r="I1194" s="223"/>
      <c r="J1194" s="345"/>
      <c r="K1194" s="279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254"/>
      <c r="H1195" s="202"/>
      <c r="I1195" s="223"/>
      <c r="J1195" s="345"/>
      <c r="K1195" s="279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201"/>
      <c r="H1196" s="202"/>
      <c r="I1196" s="223"/>
      <c r="J1196" s="345"/>
      <c r="K1196" s="279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254"/>
      <c r="H1197" s="202"/>
      <c r="I1197" s="223"/>
      <c r="J1197" s="345"/>
      <c r="K1197" s="279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254"/>
      <c r="H1198" s="202"/>
      <c r="I1198" s="223"/>
      <c r="J1198" s="345"/>
      <c r="K1198" s="279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254"/>
      <c r="H1199" s="202"/>
      <c r="I1199" s="223"/>
      <c r="J1199" s="345"/>
      <c r="K1199" s="279"/>
      <c r="L1199" s="252"/>
      <c r="M1199" s="253"/>
      <c r="N1199" s="204"/>
    </row>
    <row r="1200" spans="2:14" x14ac:dyDescent="0.2">
      <c r="B1200" s="245"/>
      <c r="C1200" s="255"/>
      <c r="D1200" s="245"/>
      <c r="E1200" s="248"/>
      <c r="F1200" s="248"/>
      <c r="G1200" s="206"/>
      <c r="H1200" s="202"/>
      <c r="I1200" s="223"/>
      <c r="J1200" s="345"/>
      <c r="K1200" s="279"/>
      <c r="L1200" s="252"/>
      <c r="M1200" s="253"/>
      <c r="N1200" s="204"/>
    </row>
    <row r="1201" spans="2:14" x14ac:dyDescent="0.2">
      <c r="B1201" s="245"/>
      <c r="C1201" s="255"/>
      <c r="D1201" s="247"/>
      <c r="E1201" s="248"/>
      <c r="F1201" s="248"/>
      <c r="G1201" s="254"/>
      <c r="H1201" s="202"/>
      <c r="I1201" s="223"/>
      <c r="J1201" s="345"/>
      <c r="K1201" s="279"/>
      <c r="L1201" s="252"/>
      <c r="M1201" s="253"/>
      <c r="N1201" s="204"/>
    </row>
    <row r="1202" spans="2:14" x14ac:dyDescent="0.2">
      <c r="B1202" s="245"/>
      <c r="C1202" s="255"/>
      <c r="D1202" s="245"/>
      <c r="E1202" s="275"/>
      <c r="F1202" s="275"/>
      <c r="G1202" s="205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199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199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254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254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7"/>
      <c r="E1208" s="248"/>
      <c r="F1208" s="248"/>
      <c r="G1208" s="254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7"/>
      <c r="E1209" s="248"/>
      <c r="F1209" s="248"/>
      <c r="G1209" s="254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199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199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7"/>
      <c r="E1214" s="248"/>
      <c r="F1214" s="248"/>
      <c r="G1214" s="254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7"/>
      <c r="E1215" s="248"/>
      <c r="F1215" s="248"/>
      <c r="G1215" s="254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7"/>
      <c r="E1216" s="248"/>
      <c r="F1216" s="248"/>
      <c r="G1216" s="254"/>
      <c r="H1216" s="202"/>
      <c r="I1216" s="223"/>
      <c r="J1216" s="345"/>
      <c r="K1216" s="279"/>
      <c r="L1216" s="203"/>
      <c r="M1216" s="253"/>
      <c r="N1216" s="204"/>
    </row>
    <row r="1217" spans="2:14" x14ac:dyDescent="0.2">
      <c r="B1217" s="245"/>
      <c r="C1217" s="280"/>
      <c r="D1217" s="281"/>
      <c r="E1217" s="275"/>
      <c r="F1217" s="275"/>
      <c r="G1217" s="254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7"/>
      <c r="E1218" s="248"/>
      <c r="F1218" s="248"/>
      <c r="G1218" s="254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199"/>
      <c r="H1219" s="202"/>
      <c r="I1219" s="223"/>
      <c r="J1219" s="345"/>
      <c r="K1219" s="279"/>
      <c r="L1219" s="203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254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199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254"/>
      <c r="H1222" s="207"/>
      <c r="I1222" s="221"/>
      <c r="J1222" s="342"/>
      <c r="K1222" s="279"/>
      <c r="L1222" s="252"/>
      <c r="M1222" s="253"/>
      <c r="N1222" s="208"/>
    </row>
    <row r="1223" spans="2:14" x14ac:dyDescent="0.2">
      <c r="B1223" s="245"/>
      <c r="C1223" s="255"/>
      <c r="D1223" s="247"/>
      <c r="E1223" s="248"/>
      <c r="F1223" s="248"/>
      <c r="G1223" s="254"/>
      <c r="H1223" s="207"/>
      <c r="I1223" s="221"/>
      <c r="J1223" s="342"/>
      <c r="K1223" s="279"/>
      <c r="L1223" s="252"/>
      <c r="M1223" s="253"/>
      <c r="N1223" s="208"/>
    </row>
    <row r="1224" spans="2:14" x14ac:dyDescent="0.2">
      <c r="B1224" s="245"/>
      <c r="C1224" s="255"/>
      <c r="D1224" s="247"/>
      <c r="E1224" s="248"/>
      <c r="F1224" s="248"/>
      <c r="G1224" s="254"/>
      <c r="H1224" s="207"/>
      <c r="I1224" s="221"/>
      <c r="J1224" s="342"/>
      <c r="K1224" s="279"/>
      <c r="L1224" s="252"/>
      <c r="M1224" s="253"/>
      <c r="N1224" s="208"/>
    </row>
    <row r="1225" spans="2:14" x14ac:dyDescent="0.2">
      <c r="B1225" s="245"/>
      <c r="C1225" s="246"/>
      <c r="D1225" s="247"/>
      <c r="E1225" s="248"/>
      <c r="F1225" s="248"/>
      <c r="G1225" s="254"/>
      <c r="H1225" s="207"/>
      <c r="I1225" s="221"/>
      <c r="J1225" s="342"/>
      <c r="K1225" s="279"/>
      <c r="L1225" s="252"/>
      <c r="M1225" s="253"/>
      <c r="N1225" s="208"/>
    </row>
    <row r="1226" spans="2:14" x14ac:dyDescent="0.2">
      <c r="B1226" s="245"/>
      <c r="C1226" s="255"/>
      <c r="D1226" s="247"/>
      <c r="E1226" s="248"/>
      <c r="F1226" s="248"/>
      <c r="G1226" s="254"/>
      <c r="H1226" s="207"/>
      <c r="I1226" s="221"/>
      <c r="J1226" s="342"/>
      <c r="K1226" s="279"/>
      <c r="L1226" s="252"/>
      <c r="M1226" s="253"/>
      <c r="N1226" s="208"/>
    </row>
    <row r="1227" spans="2:14" x14ac:dyDescent="0.2">
      <c r="B1227" s="245"/>
      <c r="C1227" s="276"/>
      <c r="D1227" s="276"/>
      <c r="E1227" s="277"/>
      <c r="F1227" s="277"/>
      <c r="G1227" s="209"/>
      <c r="H1227" s="207"/>
      <c r="I1227" s="221"/>
      <c r="J1227" s="342"/>
      <c r="K1227" s="282"/>
      <c r="L1227" s="252"/>
      <c r="M1227" s="253"/>
      <c r="N1227" s="208"/>
    </row>
    <row r="1228" spans="2:14" x14ac:dyDescent="0.2">
      <c r="B1228" s="245"/>
      <c r="C1228" s="255"/>
      <c r="D1228" s="247"/>
      <c r="E1228" s="248"/>
      <c r="F1228" s="248"/>
      <c r="G1228" s="254"/>
      <c r="H1228" s="207"/>
      <c r="I1228" s="221"/>
      <c r="J1228" s="342"/>
      <c r="K1228" s="279"/>
      <c r="L1228" s="252"/>
      <c r="M1228" s="253"/>
      <c r="N1228" s="208"/>
    </row>
    <row r="1229" spans="2:14" x14ac:dyDescent="0.2">
      <c r="B1229" s="245"/>
      <c r="C1229" s="255"/>
      <c r="D1229" s="247"/>
      <c r="E1229" s="248"/>
      <c r="F1229" s="248"/>
      <c r="G1229" s="254"/>
      <c r="H1229" s="207"/>
      <c r="I1229" s="221"/>
      <c r="J1229" s="342"/>
      <c r="K1229" s="279"/>
      <c r="L1229" s="252"/>
      <c r="M1229" s="253"/>
      <c r="N1229" s="208"/>
    </row>
    <row r="1230" spans="2:14" x14ac:dyDescent="0.2">
      <c r="B1230" s="245"/>
      <c r="C1230" s="255"/>
      <c r="D1230" s="247"/>
      <c r="E1230" s="248"/>
      <c r="F1230" s="248"/>
      <c r="G1230" s="254"/>
      <c r="H1230" s="207"/>
      <c r="I1230" s="221"/>
      <c r="J1230" s="342"/>
      <c r="K1230" s="279"/>
      <c r="L1230" s="252"/>
      <c r="M1230" s="253"/>
      <c r="N1230" s="208"/>
    </row>
    <row r="1231" spans="2:14" x14ac:dyDescent="0.2">
      <c r="B1231" s="245"/>
      <c r="C1231" s="255"/>
      <c r="D1231" s="245"/>
      <c r="E1231" s="248"/>
      <c r="F1231" s="248"/>
      <c r="G1231" s="261"/>
      <c r="H1231" s="207"/>
      <c r="I1231" s="221"/>
      <c r="J1231" s="342"/>
      <c r="K1231" s="279"/>
      <c r="L1231" s="252"/>
      <c r="M1231" s="253"/>
      <c r="N1231" s="208"/>
    </row>
    <row r="1232" spans="2:14" x14ac:dyDescent="0.2">
      <c r="B1232" s="245"/>
      <c r="C1232" s="255"/>
      <c r="D1232" s="247"/>
      <c r="E1232" s="248"/>
      <c r="F1232" s="248"/>
      <c r="G1232" s="254"/>
      <c r="H1232" s="207"/>
      <c r="I1232" s="221"/>
      <c r="J1232" s="342"/>
      <c r="K1232" s="279"/>
      <c r="L1232" s="252"/>
      <c r="M1232" s="253"/>
      <c r="N1232" s="208"/>
    </row>
    <row r="1233" spans="2:14" x14ac:dyDescent="0.2">
      <c r="B1233" s="245"/>
      <c r="C1233" s="255"/>
      <c r="D1233" s="247"/>
      <c r="E1233" s="248"/>
      <c r="F1233" s="248"/>
      <c r="G1233" s="254"/>
      <c r="H1233" s="207"/>
      <c r="I1233" s="221"/>
      <c r="J1233" s="342"/>
      <c r="K1233" s="279"/>
      <c r="L1233" s="252"/>
      <c r="M1233" s="253"/>
      <c r="N1233" s="208"/>
    </row>
    <row r="1234" spans="2:14" x14ac:dyDescent="0.2">
      <c r="B1234" s="245"/>
      <c r="C1234" s="255"/>
      <c r="D1234" s="247"/>
      <c r="E1234" s="248"/>
      <c r="F1234" s="248"/>
      <c r="G1234" s="254"/>
      <c r="H1234" s="207"/>
      <c r="I1234" s="221"/>
      <c r="J1234" s="342"/>
      <c r="K1234" s="279"/>
      <c r="L1234" s="252"/>
      <c r="M1234" s="253"/>
      <c r="N1234" s="208"/>
    </row>
    <row r="1235" spans="2:14" x14ac:dyDescent="0.2">
      <c r="B1235" s="245"/>
      <c r="C1235" s="246"/>
      <c r="D1235" s="247"/>
      <c r="E1235" s="248"/>
      <c r="F1235" s="248"/>
      <c r="G1235" s="254"/>
      <c r="H1235" s="207"/>
      <c r="I1235" s="221"/>
      <c r="J1235" s="342"/>
      <c r="K1235" s="279"/>
      <c r="L1235" s="252"/>
      <c r="M1235" s="253"/>
      <c r="N1235" s="208"/>
    </row>
    <row r="1236" spans="2:14" x14ac:dyDescent="0.2">
      <c r="B1236" s="245"/>
      <c r="C1236" s="255"/>
      <c r="D1236" s="247"/>
      <c r="E1236" s="248"/>
      <c r="F1236" s="248"/>
      <c r="G1236" s="205"/>
      <c r="H1236" s="207"/>
      <c r="I1236" s="221"/>
      <c r="J1236" s="342"/>
      <c r="K1236" s="279"/>
      <c r="L1236" s="252"/>
      <c r="M1236" s="253"/>
      <c r="N1236" s="208"/>
    </row>
    <row r="1237" spans="2:14" x14ac:dyDescent="0.2">
      <c r="B1237" s="245"/>
      <c r="C1237" s="246"/>
      <c r="D1237" s="247"/>
      <c r="E1237" s="248"/>
      <c r="F1237" s="248"/>
      <c r="G1237" s="261"/>
      <c r="H1237" s="207"/>
      <c r="I1237" s="221"/>
      <c r="J1237" s="342"/>
      <c r="K1237" s="279"/>
      <c r="L1237" s="252"/>
      <c r="M1237" s="253"/>
      <c r="N1237" s="208"/>
    </row>
    <row r="1238" spans="2:14" x14ac:dyDescent="0.2">
      <c r="B1238" s="245"/>
      <c r="C1238" s="255"/>
      <c r="D1238" s="247"/>
      <c r="E1238" s="248"/>
      <c r="F1238" s="248"/>
      <c r="G1238" s="254"/>
      <c r="H1238" s="207"/>
      <c r="I1238" s="221"/>
      <c r="J1238" s="342"/>
      <c r="K1238" s="279"/>
      <c r="L1238" s="252"/>
      <c r="M1238" s="253"/>
      <c r="N1238" s="208"/>
    </row>
    <row r="1239" spans="2:14" x14ac:dyDescent="0.2">
      <c r="B1239" s="245"/>
      <c r="C1239" s="255"/>
      <c r="D1239" s="247"/>
      <c r="E1239" s="248"/>
      <c r="F1239" s="248"/>
      <c r="G1239" s="254"/>
      <c r="H1239" s="207"/>
      <c r="I1239" s="221"/>
      <c r="J1239" s="342"/>
      <c r="K1239" s="279"/>
      <c r="L1239" s="210"/>
      <c r="M1239" s="253"/>
      <c r="N1239" s="208"/>
    </row>
    <row r="1240" spans="2:14" x14ac:dyDescent="0.2">
      <c r="B1240" s="245"/>
      <c r="C1240" s="255"/>
      <c r="D1240" s="247"/>
      <c r="E1240" s="248"/>
      <c r="F1240" s="248"/>
      <c r="G1240" s="261"/>
      <c r="H1240" s="207"/>
      <c r="I1240" s="221"/>
      <c r="J1240" s="342"/>
      <c r="K1240" s="279"/>
      <c r="L1240" s="252"/>
      <c r="M1240" s="253"/>
      <c r="N1240" s="208"/>
    </row>
    <row r="1241" spans="2:14" x14ac:dyDescent="0.2">
      <c r="B1241" s="245"/>
      <c r="C1241" s="246"/>
      <c r="D1241" s="247"/>
      <c r="E1241" s="248"/>
      <c r="F1241" s="248"/>
      <c r="G1241" s="261"/>
      <c r="H1241" s="207"/>
      <c r="I1241" s="221"/>
      <c r="J1241" s="342"/>
      <c r="K1241" s="279"/>
      <c r="L1241" s="252"/>
      <c r="M1241" s="253"/>
      <c r="N1241" s="208"/>
    </row>
    <row r="1242" spans="2:14" x14ac:dyDescent="0.2">
      <c r="B1242" s="245"/>
      <c r="C1242" s="255"/>
      <c r="D1242" s="247"/>
      <c r="E1242" s="248"/>
      <c r="F1242" s="248"/>
      <c r="G1242" s="254"/>
      <c r="H1242" s="207"/>
      <c r="I1242" s="221"/>
      <c r="J1242" s="342"/>
      <c r="K1242" s="279"/>
      <c r="L1242" s="252"/>
      <c r="M1242" s="253"/>
      <c r="N1242" s="208"/>
    </row>
    <row r="1243" spans="2:14" ht="15" x14ac:dyDescent="0.25">
      <c r="B1243" s="30"/>
      <c r="C1243" s="283"/>
      <c r="D1243" s="109"/>
      <c r="E1243" s="68"/>
      <c r="F1243" s="68"/>
      <c r="G1243" s="284"/>
      <c r="H1243" s="211"/>
      <c r="I1243" s="224"/>
      <c r="J1243" s="347"/>
      <c r="K1243" s="69"/>
      <c r="L1243" s="285"/>
      <c r="M1243" s="116"/>
      <c r="N1243" s="212"/>
    </row>
    <row r="1244" spans="2:14" ht="15" x14ac:dyDescent="0.25">
      <c r="B1244" s="30"/>
      <c r="C1244" s="283"/>
      <c r="D1244" s="109"/>
      <c r="E1244" s="68"/>
      <c r="F1244" s="68"/>
      <c r="G1244" s="284"/>
      <c r="H1244" s="211"/>
      <c r="I1244" s="224"/>
      <c r="J1244" s="347"/>
      <c r="K1244" s="69"/>
      <c r="L1244" s="285"/>
      <c r="M1244" s="116"/>
      <c r="N1244" s="212"/>
    </row>
    <row r="1245" spans="2:14" ht="15" x14ac:dyDescent="0.25">
      <c r="B1245" s="30"/>
      <c r="C1245" s="283"/>
      <c r="D1245" s="109"/>
      <c r="E1245" s="68"/>
      <c r="F1245" s="68"/>
      <c r="G1245" s="284"/>
      <c r="H1245" s="211"/>
      <c r="I1245" s="224"/>
      <c r="J1245" s="347"/>
      <c r="K1245" s="69"/>
      <c r="L1245" s="285"/>
      <c r="M1245" s="116"/>
      <c r="N1245" s="212"/>
    </row>
    <row r="1246" spans="2:14" ht="15" x14ac:dyDescent="0.25">
      <c r="B1246" s="37"/>
      <c r="C1246" s="78"/>
      <c r="D1246" s="109"/>
      <c r="E1246" s="68"/>
      <c r="F1246" s="68"/>
      <c r="G1246" s="284"/>
      <c r="H1246" s="211"/>
      <c r="I1246" s="224"/>
      <c r="J1246" s="347"/>
      <c r="K1246" s="69"/>
      <c r="L1246" s="285"/>
      <c r="M1246" s="116"/>
      <c r="N1246" s="212"/>
    </row>
    <row r="1247" spans="2:14" ht="15" x14ac:dyDescent="0.25">
      <c r="B1247" s="37"/>
      <c r="C1247" s="283"/>
      <c r="D1247" s="109"/>
      <c r="E1247" s="68"/>
      <c r="F1247" s="68"/>
      <c r="G1247" s="284"/>
      <c r="H1247" s="211"/>
      <c r="I1247" s="224"/>
      <c r="J1247" s="347"/>
      <c r="K1247" s="69"/>
      <c r="L1247" s="285"/>
      <c r="M1247" s="116"/>
      <c r="N1247" s="212"/>
    </row>
    <row r="1248" spans="2:14" ht="15" x14ac:dyDescent="0.25">
      <c r="B1248" s="37"/>
      <c r="C1248" s="78"/>
      <c r="D1248" s="109"/>
      <c r="E1248" s="68"/>
      <c r="F1248" s="68"/>
      <c r="G1248" s="284"/>
      <c r="H1248" s="211"/>
      <c r="I1248" s="224"/>
      <c r="J1248" s="347"/>
      <c r="K1248" s="69"/>
      <c r="L1248" s="285"/>
      <c r="M1248" s="116"/>
      <c r="N1248" s="212"/>
    </row>
    <row r="1249" spans="2:14" ht="15" x14ac:dyDescent="0.25">
      <c r="B1249" s="37"/>
      <c r="C1249" s="283"/>
      <c r="D1249" s="109"/>
      <c r="E1249" s="68"/>
      <c r="F1249" s="68"/>
      <c r="G1249" s="284"/>
      <c r="H1249" s="211"/>
      <c r="I1249" s="224"/>
      <c r="J1249" s="347"/>
      <c r="K1249" s="69"/>
      <c r="L1249" s="285"/>
      <c r="M1249" s="116"/>
      <c r="N1249" s="212"/>
    </row>
    <row r="1250" spans="2:14" x14ac:dyDescent="0.2">
      <c r="B1250" s="37"/>
      <c r="C1250" s="286"/>
      <c r="D1250" s="37"/>
      <c r="E1250" s="60"/>
      <c r="F1250" s="60"/>
      <c r="G1250" s="213"/>
      <c r="H1250" s="211"/>
      <c r="I1250" s="224"/>
      <c r="J1250" s="347"/>
      <c r="K1250" s="69"/>
      <c r="L1250" s="285"/>
      <c r="M1250" s="116"/>
      <c r="N1250" s="212"/>
    </row>
    <row r="1251" spans="2:14" ht="15" x14ac:dyDescent="0.25">
      <c r="B1251" s="37"/>
      <c r="C1251" s="78"/>
      <c r="D1251" s="109"/>
      <c r="E1251" s="68"/>
      <c r="F1251" s="68"/>
      <c r="G1251" s="214"/>
      <c r="H1251" s="211"/>
      <c r="I1251" s="224"/>
      <c r="J1251" s="347"/>
      <c r="K1251" s="69"/>
      <c r="L1251" s="285"/>
      <c r="M1251" s="116"/>
      <c r="N1251" s="212"/>
    </row>
    <row r="1252" spans="2:14" ht="15" x14ac:dyDescent="0.25">
      <c r="B1252" s="37"/>
      <c r="C1252" s="283"/>
      <c r="D1252" s="109"/>
      <c r="E1252" s="68"/>
      <c r="F1252" s="68"/>
      <c r="G1252" s="284"/>
      <c r="H1252" s="211"/>
      <c r="I1252" s="224"/>
      <c r="J1252" s="347"/>
      <c r="K1252" s="69"/>
      <c r="L1252" s="285"/>
      <c r="M1252" s="116"/>
      <c r="N1252" s="212"/>
    </row>
    <row r="1253" spans="2:14" ht="15" x14ac:dyDescent="0.25">
      <c r="B1253" s="37"/>
      <c r="C1253" s="283"/>
      <c r="D1253" s="109"/>
      <c r="E1253" s="68"/>
      <c r="F1253" s="68"/>
      <c r="G1253" s="284"/>
      <c r="H1253" s="211"/>
      <c r="I1253" s="224"/>
      <c r="J1253" s="347"/>
      <c r="K1253" s="69"/>
      <c r="L1253" s="285"/>
      <c r="M1253" s="116"/>
      <c r="N1253" s="212"/>
    </row>
    <row r="1254" spans="2:14" ht="15" x14ac:dyDescent="0.25">
      <c r="B1254" s="37"/>
      <c r="C1254" s="66"/>
      <c r="D1254" s="287"/>
      <c r="E1254" s="68"/>
      <c r="F1254" s="68"/>
      <c r="G1254" s="214"/>
      <c r="H1254" s="211"/>
      <c r="I1254" s="224"/>
      <c r="J1254" s="347"/>
      <c r="K1254" s="69"/>
      <c r="L1254" s="285"/>
      <c r="M1254" s="116"/>
      <c r="N1254" s="212"/>
    </row>
    <row r="1255" spans="2:14" ht="15" x14ac:dyDescent="0.25">
      <c r="B1255" s="30"/>
      <c r="C1255" s="283"/>
      <c r="D1255" s="109"/>
      <c r="E1255" s="68"/>
      <c r="F1255" s="68"/>
      <c r="G1255" s="288"/>
      <c r="H1255" s="215"/>
      <c r="I1255" s="224"/>
      <c r="J1255" s="347"/>
      <c r="K1255" s="69"/>
      <c r="L1255" s="285"/>
      <c r="M1255" s="116"/>
      <c r="N1255" s="212"/>
    </row>
    <row r="1256" spans="2:14" ht="15" x14ac:dyDescent="0.25">
      <c r="B1256" s="30"/>
      <c r="C1256" s="283"/>
      <c r="D1256" s="109"/>
      <c r="E1256" s="68"/>
      <c r="F1256" s="68"/>
      <c r="G1256" s="284"/>
      <c r="H1256" s="215"/>
      <c r="I1256" s="224"/>
      <c r="J1256" s="347"/>
      <c r="K1256" s="69"/>
      <c r="L1256" s="285"/>
      <c r="M1256" s="116"/>
      <c r="N1256" s="212"/>
    </row>
    <row r="1257" spans="2:14" ht="15" x14ac:dyDescent="0.25">
      <c r="B1257" s="30"/>
      <c r="C1257" s="283"/>
      <c r="D1257" s="109"/>
      <c r="E1257" s="68"/>
      <c r="F1257" s="68"/>
      <c r="G1257" s="284"/>
      <c r="H1257" s="215"/>
      <c r="I1257" s="224"/>
      <c r="J1257" s="347"/>
      <c r="K1257" s="69"/>
      <c r="L1257" s="285"/>
      <c r="M1257" s="116"/>
      <c r="N1257" s="212"/>
    </row>
    <row r="1258" spans="2:14" ht="15" x14ac:dyDescent="0.25">
      <c r="B1258" s="65"/>
      <c r="C1258" s="283"/>
      <c r="D1258" s="109"/>
      <c r="E1258" s="68"/>
      <c r="F1258" s="68"/>
      <c r="G1258" s="284"/>
      <c r="H1258" s="215"/>
      <c r="I1258" s="224"/>
      <c r="J1258" s="347"/>
      <c r="K1258" s="69"/>
      <c r="L1258" s="285"/>
      <c r="M1258" s="116"/>
      <c r="N1258" s="212"/>
    </row>
    <row r="1259" spans="2:14" ht="15" x14ac:dyDescent="0.25">
      <c r="B1259" s="65"/>
      <c r="C1259" s="283"/>
      <c r="D1259" s="109"/>
      <c r="E1259" s="68"/>
      <c r="F1259" s="68"/>
      <c r="G1259" s="284"/>
      <c r="H1259" s="215"/>
      <c r="I1259" s="224"/>
      <c r="J1259" s="347"/>
      <c r="K1259" s="69"/>
      <c r="L1259" s="285"/>
      <c r="M1259" s="116"/>
      <c r="N1259" s="212"/>
    </row>
    <row r="1260" spans="2:14" ht="15" x14ac:dyDescent="0.25">
      <c r="B1260" s="30"/>
      <c r="C1260" s="78"/>
      <c r="D1260" s="109"/>
      <c r="E1260" s="68"/>
      <c r="F1260" s="68"/>
      <c r="G1260" s="214"/>
      <c r="H1260" s="215"/>
      <c r="I1260" s="224"/>
      <c r="J1260" s="347"/>
      <c r="K1260" s="69"/>
      <c r="L1260" s="285"/>
      <c r="M1260" s="116"/>
      <c r="N1260" s="212"/>
    </row>
    <row r="1261" spans="2:14" ht="15" x14ac:dyDescent="0.25">
      <c r="B1261" s="65"/>
      <c r="C1261" s="283"/>
      <c r="D1261" s="109"/>
      <c r="E1261" s="68"/>
      <c r="F1261" s="68"/>
      <c r="G1261" s="284"/>
      <c r="H1261" s="215"/>
      <c r="I1261" s="224"/>
      <c r="J1261" s="347"/>
      <c r="K1261" s="69"/>
      <c r="L1261" s="285"/>
      <c r="M1261" s="116"/>
      <c r="N1261" s="212"/>
    </row>
    <row r="1262" spans="2:14" ht="15" x14ac:dyDescent="0.25">
      <c r="B1262" s="65"/>
      <c r="C1262" s="283"/>
      <c r="D1262" s="109"/>
      <c r="E1262" s="68"/>
      <c r="F1262" s="68"/>
      <c r="G1262" s="284"/>
      <c r="H1262" s="215"/>
      <c r="I1262" s="224"/>
      <c r="J1262" s="347"/>
      <c r="K1262" s="69"/>
      <c r="L1262" s="285"/>
      <c r="M1262" s="116"/>
      <c r="N1262" s="212"/>
    </row>
    <row r="1263" spans="2:14" ht="15" x14ac:dyDescent="0.25">
      <c r="B1263" s="65"/>
      <c r="C1263" s="283"/>
      <c r="D1263" s="109"/>
      <c r="E1263" s="68"/>
      <c r="F1263" s="68"/>
      <c r="G1263" s="284"/>
      <c r="H1263" s="215"/>
      <c r="I1263" s="224"/>
      <c r="J1263" s="347"/>
      <c r="K1263" s="69"/>
      <c r="L1263" s="285"/>
      <c r="M1263" s="116"/>
      <c r="N1263" s="212"/>
    </row>
    <row r="1264" spans="2:14" ht="15" x14ac:dyDescent="0.25">
      <c r="B1264" s="65"/>
      <c r="C1264" s="283"/>
      <c r="D1264" s="109"/>
      <c r="E1264" s="68"/>
      <c r="F1264" s="68"/>
      <c r="G1264" s="284"/>
      <c r="H1264" s="215"/>
      <c r="I1264" s="224"/>
      <c r="J1264" s="347"/>
      <c r="K1264" s="69"/>
      <c r="L1264" s="285"/>
      <c r="M1264" s="116"/>
      <c r="N1264" s="212"/>
    </row>
    <row r="1265" spans="2:14" ht="15" x14ac:dyDescent="0.25">
      <c r="B1265" s="65"/>
      <c r="C1265" s="283"/>
      <c r="D1265" s="109"/>
      <c r="E1265" s="68"/>
      <c r="F1265" s="68"/>
      <c r="G1265" s="284"/>
      <c r="H1265" s="215"/>
      <c r="I1265" s="224"/>
      <c r="J1265" s="347"/>
      <c r="K1265" s="69"/>
      <c r="L1265" s="285"/>
      <c r="M1265" s="116"/>
      <c r="N1265" s="212"/>
    </row>
    <row r="1266" spans="2:14" ht="15" x14ac:dyDescent="0.25">
      <c r="B1266" s="65"/>
      <c r="C1266" s="78"/>
      <c r="D1266" s="109"/>
      <c r="E1266" s="68"/>
      <c r="F1266" s="68"/>
      <c r="G1266" s="214"/>
      <c r="H1266" s="215"/>
      <c r="I1266" s="224"/>
      <c r="J1266" s="347"/>
      <c r="K1266" s="69"/>
      <c r="L1266" s="285"/>
      <c r="M1266" s="116"/>
      <c r="N1266" s="212"/>
    </row>
    <row r="1267" spans="2:14" ht="15" x14ac:dyDescent="0.25">
      <c r="B1267" s="65"/>
      <c r="C1267" s="78"/>
      <c r="D1267" s="109"/>
      <c r="E1267" s="68"/>
      <c r="F1267" s="68"/>
      <c r="G1267" s="214"/>
      <c r="H1267" s="215"/>
      <c r="I1267" s="224"/>
      <c r="J1267" s="347"/>
      <c r="K1267" s="69"/>
      <c r="L1267" s="285"/>
      <c r="M1267" s="116"/>
      <c r="N1267" s="212"/>
    </row>
    <row r="1268" spans="2:14" ht="15" x14ac:dyDescent="0.25">
      <c r="B1268" s="65"/>
      <c r="C1268" s="283"/>
      <c r="D1268" s="109"/>
      <c r="E1268" s="68"/>
      <c r="F1268" s="68"/>
      <c r="G1268" s="284"/>
      <c r="H1268" s="215"/>
      <c r="I1268" s="224"/>
      <c r="J1268" s="347"/>
      <c r="K1268" s="69"/>
      <c r="L1268" s="285"/>
      <c r="M1268" s="116"/>
      <c r="N1268" s="212"/>
    </row>
    <row r="1269" spans="2:14" ht="15" x14ac:dyDescent="0.25">
      <c r="B1269" s="65"/>
      <c r="C1269" s="283"/>
      <c r="D1269" s="109"/>
      <c r="E1269" s="68"/>
      <c r="F1269" s="68"/>
      <c r="G1269" s="284"/>
      <c r="H1269" s="215"/>
      <c r="I1269" s="224"/>
      <c r="J1269" s="347"/>
      <c r="K1269" s="69"/>
      <c r="L1269" s="285"/>
      <c r="M1269" s="116"/>
      <c r="N1269" s="212"/>
    </row>
    <row r="1270" spans="2:14" ht="15" x14ac:dyDescent="0.25">
      <c r="B1270" s="65"/>
      <c r="C1270" s="283"/>
      <c r="D1270" s="109"/>
      <c r="E1270" s="68"/>
      <c r="F1270" s="68"/>
      <c r="G1270" s="284"/>
      <c r="H1270" s="215"/>
      <c r="I1270" s="224"/>
      <c r="J1270" s="347"/>
      <c r="K1270" s="69"/>
      <c r="L1270" s="285"/>
      <c r="M1270" s="116"/>
      <c r="N1270" s="212"/>
    </row>
    <row r="1271" spans="2:14" ht="15" x14ac:dyDescent="0.25">
      <c r="B1271" s="30"/>
      <c r="C1271" s="283"/>
      <c r="D1271" s="109"/>
      <c r="E1271" s="68"/>
      <c r="F1271" s="68"/>
      <c r="G1271" s="284"/>
      <c r="H1271" s="215"/>
      <c r="I1271" s="224"/>
      <c r="J1271" s="347"/>
      <c r="K1271" s="69"/>
      <c r="L1271" s="216"/>
      <c r="M1271" s="116"/>
      <c r="N1271" s="212"/>
    </row>
    <row r="1272" spans="2:14" ht="15" x14ac:dyDescent="0.25">
      <c r="B1272" s="65"/>
      <c r="C1272" s="283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65"/>
      <c r="C1273" s="78"/>
      <c r="D1273" s="109"/>
      <c r="E1273" s="68"/>
      <c r="F1273" s="68"/>
      <c r="G1273" s="21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65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16"/>
      <c r="M1274" s="116"/>
      <c r="N1274" s="212"/>
    </row>
    <row r="1275" spans="2:14" ht="15" x14ac:dyDescent="0.25">
      <c r="B1275" s="65"/>
      <c r="C1275" s="78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65"/>
      <c r="C1277" s="283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283"/>
      <c r="D1279" s="109"/>
      <c r="E1279" s="68"/>
      <c r="F1279" s="68"/>
      <c r="G1279" s="284"/>
      <c r="H1279" s="215"/>
      <c r="I1279" s="224"/>
      <c r="J1279" s="347"/>
      <c r="K1279" s="69"/>
      <c r="L1279" s="216"/>
      <c r="M1279" s="116"/>
      <c r="N1279" s="212"/>
    </row>
    <row r="1280" spans="2:14" ht="15" x14ac:dyDescent="0.25">
      <c r="B1280" s="65"/>
      <c r="C1280" s="78"/>
      <c r="D1280" s="109"/>
      <c r="E1280" s="68"/>
      <c r="F1280" s="68"/>
      <c r="G1280" s="21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78"/>
      <c r="D1281" s="109"/>
      <c r="E1281" s="68"/>
      <c r="F1281" s="68"/>
      <c r="G1281" s="28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30"/>
      <c r="C1282" s="78"/>
      <c r="D1282" s="109"/>
      <c r="E1282" s="68"/>
      <c r="F1282" s="68"/>
      <c r="G1282" s="28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30"/>
      <c r="C1283" s="78"/>
      <c r="D1283" s="109"/>
      <c r="E1283" s="68"/>
      <c r="F1283" s="68"/>
      <c r="G1283" s="284"/>
      <c r="H1283" s="215"/>
      <c r="I1283" s="224"/>
      <c r="J1283" s="347"/>
      <c r="K1283" s="69"/>
      <c r="L1283" s="216"/>
      <c r="M1283" s="116"/>
      <c r="N1283" s="212"/>
    </row>
    <row r="1284" spans="2:14" ht="15" x14ac:dyDescent="0.25">
      <c r="B1284" s="30"/>
      <c r="C1284" s="78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30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85"/>
      <c r="M1285" s="116"/>
      <c r="N1285" s="212"/>
    </row>
    <row r="1286" spans="2:14" ht="15" x14ac:dyDescent="0.25">
      <c r="B1286" s="30"/>
      <c r="C1286" s="78"/>
      <c r="D1286" s="109"/>
      <c r="E1286" s="68"/>
      <c r="F1286" s="68"/>
      <c r="G1286" s="284"/>
      <c r="H1286" s="215"/>
      <c r="I1286" s="224"/>
      <c r="J1286" s="347"/>
      <c r="K1286" s="69"/>
      <c r="L1286" s="285"/>
      <c r="M1286" s="116"/>
      <c r="N1286" s="212"/>
    </row>
    <row r="1287" spans="2:14" ht="15" x14ac:dyDescent="0.25">
      <c r="B1287" s="30"/>
      <c r="C1287" s="78"/>
      <c r="D1287" s="109"/>
      <c r="E1287" s="68"/>
      <c r="F1287" s="68"/>
      <c r="G1287" s="284"/>
      <c r="H1287" s="215"/>
      <c r="I1287" s="224"/>
      <c r="J1287" s="347"/>
      <c r="K1287" s="69"/>
      <c r="L1287" s="285"/>
      <c r="M1287" s="116"/>
      <c r="N1287" s="212"/>
    </row>
    <row r="1288" spans="2:14" ht="15" x14ac:dyDescent="0.25">
      <c r="B1288" s="30"/>
      <c r="C1288" s="289"/>
      <c r="D1288" s="290"/>
      <c r="E1288" s="291"/>
      <c r="F1288" s="291"/>
      <c r="G1288" s="284"/>
      <c r="H1288" s="215"/>
      <c r="I1288" s="224"/>
      <c r="J1288" s="347"/>
      <c r="K1288" s="69"/>
      <c r="L1288" s="216"/>
      <c r="M1288" s="116"/>
      <c r="N1288" s="212"/>
    </row>
    <row r="1289" spans="2:14" ht="15" x14ac:dyDescent="0.25">
      <c r="B1289" s="30"/>
      <c r="C1289" s="78"/>
      <c r="D1289" s="109"/>
      <c r="E1289" s="68"/>
      <c r="F1289" s="68"/>
      <c r="G1289" s="284"/>
      <c r="H1289" s="215"/>
      <c r="I1289" s="224"/>
      <c r="J1289" s="347"/>
      <c r="K1289" s="69"/>
      <c r="L1289" s="285"/>
      <c r="M1289" s="116"/>
      <c r="N1289" s="212"/>
    </row>
    <row r="1290" spans="2:14" ht="15" x14ac:dyDescent="0.25">
      <c r="B1290" s="30"/>
      <c r="C1290" s="283"/>
      <c r="D1290" s="109"/>
      <c r="E1290" s="68"/>
      <c r="F1290" s="68"/>
      <c r="G1290" s="284"/>
      <c r="H1290" s="215"/>
      <c r="I1290" s="224"/>
      <c r="J1290" s="347"/>
      <c r="K1290" s="69"/>
      <c r="L1290" s="285"/>
      <c r="M1290" s="116"/>
      <c r="N1290" s="212"/>
    </row>
    <row r="1291" spans="2:14" ht="15" x14ac:dyDescent="0.25">
      <c r="B1291" s="30"/>
      <c r="C1291" s="78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x14ac:dyDescent="0.2">
      <c r="B1292" s="30"/>
      <c r="C1292" s="78"/>
      <c r="D1292" s="109"/>
      <c r="E1292" s="68"/>
      <c r="F1292" s="68"/>
      <c r="G1292" s="288"/>
      <c r="H1292" s="211"/>
      <c r="I1292" s="224"/>
      <c r="J1292" s="347"/>
      <c r="K1292" s="80"/>
      <c r="L1292" s="285"/>
      <c r="M1292" s="116"/>
      <c r="N1292" s="212"/>
    </row>
    <row r="1293" spans="2:14" ht="15" x14ac:dyDescent="0.25">
      <c r="B1293" s="30"/>
      <c r="C1293" s="283"/>
      <c r="D1293" s="109"/>
      <c r="E1293" s="68"/>
      <c r="F1293" s="68"/>
      <c r="G1293" s="284"/>
      <c r="H1293" s="215"/>
      <c r="I1293" s="224"/>
      <c r="J1293" s="347"/>
      <c r="K1293" s="69"/>
      <c r="L1293" s="285"/>
      <c r="M1293" s="116"/>
      <c r="N1293" s="212"/>
    </row>
    <row r="1294" spans="2:14" ht="15" x14ac:dyDescent="0.25">
      <c r="B1294" s="30"/>
      <c r="C1294" s="78"/>
      <c r="D1294" s="109"/>
      <c r="E1294" s="68"/>
      <c r="F1294" s="68"/>
      <c r="G1294" s="284"/>
      <c r="H1294" s="215"/>
      <c r="I1294" s="224"/>
      <c r="J1294" s="347"/>
      <c r="K1294" s="69"/>
      <c r="L1294" s="285"/>
      <c r="M1294" s="116"/>
      <c r="N1294" s="212"/>
    </row>
    <row r="1295" spans="2:14" ht="15" x14ac:dyDescent="0.25">
      <c r="B1295" s="30"/>
      <c r="C1295" s="78"/>
      <c r="D1295" s="109"/>
      <c r="E1295" s="68"/>
      <c r="F1295" s="68"/>
      <c r="G1295" s="284"/>
      <c r="H1295" s="215"/>
      <c r="I1295" s="224"/>
      <c r="J1295" s="347"/>
      <c r="K1295" s="69"/>
      <c r="L1295" s="216"/>
      <c r="M1295" s="116"/>
      <c r="N1295" s="212"/>
    </row>
    <row r="1296" spans="2:14" ht="15" x14ac:dyDescent="0.25">
      <c r="B1296" s="30"/>
      <c r="C1296" s="78"/>
      <c r="D1296" s="109"/>
      <c r="E1296" s="68"/>
      <c r="F1296" s="68"/>
      <c r="G1296" s="284"/>
      <c r="H1296" s="215"/>
      <c r="I1296" s="224"/>
      <c r="J1296" s="347"/>
      <c r="K1296" s="69"/>
      <c r="L1296" s="285"/>
      <c r="M1296" s="116"/>
      <c r="N1296" s="212"/>
    </row>
    <row r="1297" spans="2:14" ht="15" x14ac:dyDescent="0.25">
      <c r="B1297" s="65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85"/>
      <c r="M1297" s="116"/>
      <c r="N1297" s="212"/>
    </row>
    <row r="1298" spans="2:14" ht="15" x14ac:dyDescent="0.25">
      <c r="B1298" s="65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85"/>
      <c r="M1298" s="116"/>
      <c r="N1298" s="212"/>
    </row>
    <row r="1299" spans="2:14" ht="15" x14ac:dyDescent="0.25">
      <c r="B1299" s="65"/>
      <c r="C1299" s="78"/>
      <c r="D1299" s="109"/>
      <c r="E1299" s="68"/>
      <c r="F1299" s="68"/>
      <c r="G1299" s="214"/>
      <c r="H1299" s="215"/>
      <c r="I1299" s="224"/>
      <c r="J1299" s="347"/>
      <c r="K1299" s="69"/>
      <c r="L1299" s="216"/>
      <c r="M1299" s="116"/>
      <c r="N1299" s="212"/>
    </row>
    <row r="1300" spans="2:14" ht="15" x14ac:dyDescent="0.25">
      <c r="B1300" s="65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65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65"/>
      <c r="C1302" s="78"/>
      <c r="D1302" s="109"/>
      <c r="E1302" s="68"/>
      <c r="F1302" s="68"/>
      <c r="G1302" s="284"/>
      <c r="H1302" s="215"/>
      <c r="I1302" s="224"/>
      <c r="J1302" s="347"/>
      <c r="K1302" s="69"/>
      <c r="L1302" s="216"/>
      <c r="M1302" s="116"/>
      <c r="N1302" s="212"/>
    </row>
    <row r="1303" spans="2:14" ht="15" x14ac:dyDescent="0.25">
      <c r="B1303" s="65"/>
      <c r="C1303" s="78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ht="15" x14ac:dyDescent="0.25">
      <c r="B1304" s="65"/>
      <c r="C1304" s="78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ht="15" x14ac:dyDescent="0.25">
      <c r="B1305" s="65"/>
      <c r="C1305" s="78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ht="15" x14ac:dyDescent="0.25">
      <c r="B1306" s="65"/>
      <c r="C1306" s="78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ht="15" x14ac:dyDescent="0.25">
      <c r="B1307" s="65"/>
      <c r="C1307" s="78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ht="15" x14ac:dyDescent="0.25">
      <c r="B1308" s="65"/>
      <c r="C1308" s="78"/>
      <c r="D1308" s="109"/>
      <c r="E1308" s="68"/>
      <c r="F1308" s="68"/>
      <c r="G1308" s="284"/>
      <c r="H1308" s="215"/>
      <c r="I1308" s="224"/>
      <c r="J1308" s="347"/>
      <c r="K1308" s="69"/>
      <c r="L1308" s="285"/>
      <c r="M1308" s="116"/>
      <c r="N1308" s="212"/>
    </row>
    <row r="1309" spans="2:14" ht="15" x14ac:dyDescent="0.25">
      <c r="B1309" s="65"/>
      <c r="C1309" s="78"/>
      <c r="D1309" s="109"/>
      <c r="E1309" s="68"/>
      <c r="F1309" s="68"/>
      <c r="G1309" s="284"/>
      <c r="H1309" s="215"/>
      <c r="I1309" s="224"/>
      <c r="J1309" s="347"/>
      <c r="K1309" s="69"/>
      <c r="L1309" s="285"/>
      <c r="M1309" s="116"/>
      <c r="N1309" s="212"/>
    </row>
    <row r="1310" spans="2:14" ht="15" x14ac:dyDescent="0.25">
      <c r="B1310" s="65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85"/>
      <c r="M1310" s="116"/>
      <c r="N1310" s="212"/>
    </row>
    <row r="1311" spans="2:14" ht="15" x14ac:dyDescent="0.25">
      <c r="B1311" s="65"/>
      <c r="C1311" s="78"/>
      <c r="D1311" s="109"/>
      <c r="E1311" s="68"/>
      <c r="F1311" s="68"/>
      <c r="G1311" s="21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30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30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ht="15" x14ac:dyDescent="0.25">
      <c r="B1314" s="30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ht="15" x14ac:dyDescent="0.25">
      <c r="B1315" s="30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ht="15" x14ac:dyDescent="0.25">
      <c r="B1316" s="30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85"/>
      <c r="M1316" s="116"/>
      <c r="N1316" s="212"/>
    </row>
    <row r="1317" spans="2:14" ht="15" x14ac:dyDescent="0.25">
      <c r="B1317" s="30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85"/>
      <c r="M1317" s="116"/>
      <c r="N1317" s="212"/>
    </row>
    <row r="1318" spans="2:14" ht="15" x14ac:dyDescent="0.25">
      <c r="B1318" s="30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30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292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1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1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65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65"/>
      <c r="C1327" s="78"/>
      <c r="D1327" s="109"/>
      <c r="E1327" s="68"/>
      <c r="F1327" s="68"/>
      <c r="G1327" s="28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65"/>
      <c r="C1328" s="78"/>
      <c r="D1328" s="109"/>
      <c r="E1328" s="68"/>
      <c r="F1328" s="68"/>
      <c r="G1328" s="28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65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65"/>
      <c r="C1330" s="78"/>
      <c r="D1330" s="109"/>
      <c r="E1330" s="68"/>
      <c r="F1330" s="68"/>
      <c r="G1330" s="214"/>
      <c r="H1330" s="215"/>
      <c r="I1330" s="293"/>
      <c r="J1330" s="348"/>
      <c r="K1330" s="69"/>
      <c r="L1330" s="285"/>
      <c r="M1330" s="116"/>
      <c r="N1330" s="212"/>
    </row>
    <row r="1331" spans="2:14" ht="15" x14ac:dyDescent="0.25">
      <c r="B1331" s="292"/>
      <c r="C1331" s="78"/>
      <c r="D1331" s="109"/>
      <c r="E1331" s="68"/>
      <c r="F1331" s="68"/>
      <c r="G1331" s="214"/>
      <c r="H1331" s="215"/>
      <c r="I1331" s="293"/>
      <c r="J1331" s="348"/>
      <c r="K1331" s="69"/>
      <c r="L1331" s="285"/>
      <c r="M1331" s="116"/>
      <c r="N1331" s="212"/>
    </row>
    <row r="1332" spans="2:14" ht="15" x14ac:dyDescent="0.25">
      <c r="B1332" s="292"/>
      <c r="C1332" s="78"/>
      <c r="D1332" s="109"/>
      <c r="E1332" s="68"/>
      <c r="F1332" s="68"/>
      <c r="G1332" s="284"/>
      <c r="H1332" s="215"/>
      <c r="I1332" s="293"/>
      <c r="J1332" s="348"/>
      <c r="K1332" s="69"/>
      <c r="L1332" s="285"/>
      <c r="M1332" s="116"/>
      <c r="N1332" s="212"/>
    </row>
    <row r="1333" spans="2:14" ht="15" x14ac:dyDescent="0.25">
      <c r="B1333" s="292"/>
      <c r="C1333" s="78"/>
      <c r="D1333" s="109"/>
      <c r="E1333" s="68"/>
      <c r="F1333" s="68"/>
      <c r="G1333" s="214"/>
      <c r="H1333" s="215"/>
      <c r="I1333" s="293"/>
      <c r="J1333" s="348"/>
      <c r="K1333" s="69"/>
      <c r="L1333" s="285"/>
      <c r="M1333" s="116"/>
      <c r="N1333" s="212"/>
    </row>
    <row r="1334" spans="2:14" ht="15" x14ac:dyDescent="0.25">
      <c r="B1334" s="292"/>
      <c r="C1334" s="78"/>
      <c r="D1334" s="109"/>
      <c r="E1334" s="68"/>
      <c r="F1334" s="68"/>
      <c r="G1334" s="288"/>
      <c r="H1334" s="215"/>
      <c r="I1334" s="293"/>
      <c r="J1334" s="348"/>
      <c r="K1334" s="69"/>
      <c r="L1334" s="285"/>
      <c r="M1334" s="116"/>
      <c r="N1334" s="212"/>
    </row>
    <row r="1335" spans="2:14" ht="15" x14ac:dyDescent="0.25">
      <c r="B1335" s="292"/>
      <c r="C1335" s="78"/>
      <c r="D1335" s="109"/>
      <c r="E1335" s="68"/>
      <c r="F1335" s="68"/>
      <c r="G1335" s="284"/>
      <c r="H1335" s="215"/>
      <c r="I1335" s="293"/>
      <c r="J1335" s="348"/>
      <c r="K1335" s="69"/>
      <c r="L1335" s="285"/>
      <c r="M1335" s="116"/>
      <c r="N1335" s="212"/>
    </row>
    <row r="1336" spans="2:14" ht="15" x14ac:dyDescent="0.25">
      <c r="B1336" s="292"/>
      <c r="C1336" s="78"/>
      <c r="D1336" s="109"/>
      <c r="E1336" s="68"/>
      <c r="F1336" s="68"/>
      <c r="G1336" s="284"/>
      <c r="H1336" s="215"/>
      <c r="I1336" s="293"/>
      <c r="J1336" s="348"/>
      <c r="K1336" s="69"/>
      <c r="L1336" s="285"/>
      <c r="M1336" s="116"/>
      <c r="N1336" s="212"/>
    </row>
    <row r="1337" spans="2:14" ht="15" x14ac:dyDescent="0.25">
      <c r="B1337" s="292"/>
      <c r="C1337" s="78"/>
      <c r="D1337" s="109"/>
      <c r="E1337" s="68"/>
      <c r="F1337" s="68"/>
      <c r="G1337" s="213"/>
      <c r="H1337" s="215"/>
      <c r="I1337" s="293"/>
      <c r="J1337" s="348"/>
      <c r="K1337" s="69"/>
      <c r="L1337" s="285"/>
      <c r="M1337" s="116"/>
      <c r="N1337" s="212"/>
    </row>
    <row r="1338" spans="2:14" x14ac:dyDescent="0.2">
      <c r="B1338" s="292"/>
      <c r="C1338" s="78"/>
      <c r="D1338" s="109"/>
      <c r="E1338" s="68"/>
      <c r="F1338" s="68"/>
      <c r="G1338" s="288"/>
      <c r="H1338" s="211"/>
      <c r="I1338" s="224"/>
      <c r="J1338" s="347"/>
      <c r="K1338" s="80"/>
      <c r="L1338" s="216"/>
      <c r="M1338" s="116"/>
      <c r="N1338" s="212"/>
    </row>
    <row r="1339" spans="2:14" ht="15" x14ac:dyDescent="0.25">
      <c r="B1339" s="292"/>
      <c r="C1339" s="78"/>
      <c r="D1339" s="109"/>
      <c r="E1339" s="68"/>
      <c r="F1339" s="68"/>
      <c r="G1339" s="288"/>
      <c r="H1339" s="215"/>
      <c r="I1339" s="293"/>
      <c r="J1339" s="348"/>
      <c r="K1339" s="69"/>
      <c r="L1339" s="285"/>
      <c r="M1339" s="116"/>
      <c r="N1339" s="212"/>
    </row>
    <row r="1340" spans="2:14" ht="15" x14ac:dyDescent="0.25">
      <c r="B1340" s="65"/>
      <c r="C1340" s="289"/>
      <c r="D1340" s="290"/>
      <c r="E1340" s="294"/>
      <c r="F1340" s="295"/>
      <c r="G1340" s="296"/>
      <c r="H1340" s="215"/>
      <c r="I1340" s="293"/>
      <c r="J1340" s="348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77"/>
      <c r="G1341" s="284"/>
      <c r="H1341" s="215"/>
      <c r="I1341" s="293"/>
      <c r="J1341" s="348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77"/>
      <c r="G1342" s="284"/>
      <c r="H1342" s="215"/>
      <c r="I1342" s="293"/>
      <c r="J1342" s="348"/>
      <c r="K1342" s="69"/>
      <c r="L1342" s="285"/>
      <c r="M1342" s="116"/>
      <c r="N1342" s="212"/>
    </row>
    <row r="1343" spans="2:14" ht="15" x14ac:dyDescent="0.25">
      <c r="B1343" s="292"/>
      <c r="C1343" s="78"/>
      <c r="D1343" s="109"/>
      <c r="E1343" s="297"/>
      <c r="F1343" s="298"/>
      <c r="G1343" s="299"/>
      <c r="H1343" s="300"/>
      <c r="I1343" s="301"/>
      <c r="J1343" s="349"/>
      <c r="K1343" s="69"/>
      <c r="L1343" s="285"/>
      <c r="M1343" s="116"/>
      <c r="N1343" s="212"/>
    </row>
    <row r="1344" spans="2:14" ht="15" x14ac:dyDescent="0.25">
      <c r="B1344" s="292"/>
      <c r="C1344" s="78"/>
      <c r="D1344" s="109"/>
      <c r="E1344" s="68"/>
      <c r="F1344" s="77"/>
      <c r="G1344" s="284"/>
      <c r="H1344" s="215"/>
      <c r="I1344" s="293"/>
      <c r="J1344" s="348"/>
      <c r="K1344" s="69"/>
      <c r="L1344" s="285"/>
      <c r="M1344" s="116"/>
      <c r="N1344" s="212"/>
    </row>
    <row r="1345" spans="2:14" ht="15" x14ac:dyDescent="0.25">
      <c r="B1345" s="292"/>
      <c r="C1345" s="78"/>
      <c r="D1345" s="109"/>
      <c r="E1345" s="68"/>
      <c r="F1345" s="77"/>
      <c r="G1345" s="284"/>
      <c r="H1345" s="215"/>
      <c r="I1345" s="293"/>
      <c r="J1345" s="348"/>
      <c r="K1345" s="69"/>
      <c r="L1345" s="285"/>
      <c r="M1345" s="116"/>
      <c r="N1345" s="212"/>
    </row>
    <row r="1346" spans="2:14" ht="15" x14ac:dyDescent="0.25">
      <c r="B1346" s="292"/>
      <c r="C1346" s="78"/>
      <c r="D1346" s="109"/>
      <c r="E1346" s="68"/>
      <c r="F1346" s="77"/>
      <c r="G1346" s="214"/>
      <c r="H1346" s="215"/>
      <c r="I1346" s="293"/>
      <c r="J1346" s="348"/>
      <c r="K1346" s="69"/>
      <c r="L1346" s="216"/>
      <c r="M1346" s="116"/>
      <c r="N1346" s="212"/>
    </row>
    <row r="1347" spans="2:14" ht="15" x14ac:dyDescent="0.25">
      <c r="B1347" s="292"/>
      <c r="C1347" s="78"/>
      <c r="D1347" s="109"/>
      <c r="E1347" s="68"/>
      <c r="F1347" s="77"/>
      <c r="G1347" s="28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65"/>
      <c r="C1348" s="78"/>
      <c r="D1348" s="109"/>
      <c r="E1348" s="68"/>
      <c r="F1348" s="77"/>
      <c r="G1348" s="284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65"/>
      <c r="C1349" s="289"/>
      <c r="D1349" s="290"/>
      <c r="E1349" s="291"/>
      <c r="F1349" s="284"/>
      <c r="G1349" s="284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65"/>
      <c r="C1350" s="66"/>
      <c r="D1350" s="109"/>
      <c r="E1350" s="68"/>
      <c r="F1350" s="77"/>
      <c r="G1350" s="296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65"/>
      <c r="C1351" s="78"/>
      <c r="D1351" s="109"/>
      <c r="E1351" s="68"/>
      <c r="F1351" s="77"/>
      <c r="G1351" s="284"/>
      <c r="H1351" s="215"/>
      <c r="I1351" s="293"/>
      <c r="J1351" s="348"/>
      <c r="K1351" s="69"/>
      <c r="L1351" s="285"/>
      <c r="M1351" s="116"/>
      <c r="N1351" s="212"/>
    </row>
    <row r="1352" spans="2:14" ht="15" x14ac:dyDescent="0.25">
      <c r="B1352" s="65"/>
      <c r="C1352" s="78"/>
      <c r="D1352" s="109"/>
      <c r="E1352" s="68"/>
      <c r="F1352" s="77"/>
      <c r="G1352" s="288"/>
      <c r="H1352" s="215"/>
      <c r="I1352" s="293"/>
      <c r="J1352" s="348"/>
      <c r="K1352" s="69"/>
      <c r="L1352" s="285"/>
      <c r="M1352" s="116"/>
      <c r="N1352" s="212"/>
    </row>
    <row r="1353" spans="2:14" ht="15" x14ac:dyDescent="0.25">
      <c r="B1353" s="65"/>
      <c r="C1353" s="78"/>
      <c r="D1353" s="109"/>
      <c r="E1353" s="68"/>
      <c r="F1353" s="77"/>
      <c r="G1353" s="288"/>
      <c r="H1353" s="215"/>
      <c r="I1353" s="293"/>
      <c r="J1353" s="348"/>
      <c r="K1353" s="69"/>
      <c r="L1353" s="285"/>
      <c r="M1353" s="116"/>
      <c r="N1353" s="212"/>
    </row>
    <row r="1354" spans="2:14" ht="15" x14ac:dyDescent="0.25">
      <c r="B1354" s="292"/>
      <c r="C1354" s="78"/>
      <c r="D1354" s="109"/>
      <c r="E1354" s="68"/>
      <c r="F1354" s="77"/>
      <c r="G1354" s="284"/>
      <c r="H1354" s="215"/>
      <c r="I1354" s="293"/>
      <c r="J1354" s="348"/>
      <c r="K1354" s="69"/>
      <c r="L1354" s="285"/>
      <c r="M1354" s="116"/>
      <c r="N1354" s="212"/>
    </row>
    <row r="1355" spans="2:14" ht="15" x14ac:dyDescent="0.25">
      <c r="B1355" s="292"/>
      <c r="C1355" s="78"/>
      <c r="D1355" s="109"/>
      <c r="E1355" s="68"/>
      <c r="F1355" s="77"/>
      <c r="G1355" s="284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292"/>
      <c r="C1356" s="78"/>
      <c r="D1356" s="109"/>
      <c r="E1356" s="68"/>
      <c r="F1356" s="77"/>
      <c r="G1356" s="284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292"/>
      <c r="C1357" s="78"/>
      <c r="D1357" s="109"/>
      <c r="E1357" s="68"/>
      <c r="F1357" s="77"/>
      <c r="G1357" s="284"/>
      <c r="H1357" s="215"/>
      <c r="I1357" s="293"/>
      <c r="J1357" s="348"/>
      <c r="K1357" s="69"/>
      <c r="L1357" s="285"/>
      <c r="M1357" s="116"/>
      <c r="N1357" s="212"/>
    </row>
    <row r="1358" spans="2:14" ht="15" x14ac:dyDescent="0.25">
      <c r="B1358" s="292"/>
      <c r="C1358" s="66"/>
      <c r="D1358" s="109"/>
      <c r="E1358" s="68"/>
      <c r="F1358" s="77"/>
      <c r="G1358" s="296"/>
      <c r="H1358" s="215"/>
      <c r="I1358" s="293"/>
      <c r="J1358" s="348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68"/>
      <c r="F1359" s="77"/>
      <c r="G1359" s="214"/>
      <c r="H1359" s="215"/>
      <c r="I1359" s="293"/>
      <c r="J1359" s="348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84"/>
      <c r="H1360" s="215"/>
      <c r="I1360" s="293"/>
      <c r="J1360" s="348"/>
      <c r="K1360" s="69"/>
      <c r="L1360" s="285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14"/>
      <c r="H1361" s="215"/>
      <c r="I1361" s="293"/>
      <c r="J1361" s="348"/>
      <c r="K1361" s="69"/>
      <c r="L1361" s="285"/>
      <c r="M1361" s="116"/>
      <c r="N1361" s="212"/>
    </row>
    <row r="1362" spans="2:14" ht="15" x14ac:dyDescent="0.25">
      <c r="B1362" s="292"/>
      <c r="C1362" s="78"/>
      <c r="D1362" s="109"/>
      <c r="E1362" s="68"/>
      <c r="F1362" s="77"/>
      <c r="G1362" s="284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292"/>
      <c r="C1363" s="78"/>
      <c r="D1363" s="109"/>
      <c r="E1363" s="68"/>
      <c r="F1363" s="77"/>
      <c r="G1363" s="284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292"/>
      <c r="C1364" s="78"/>
      <c r="D1364" s="109"/>
      <c r="E1364" s="68"/>
      <c r="F1364" s="77"/>
      <c r="G1364" s="288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91"/>
      <c r="C1365" s="78"/>
      <c r="D1365" s="109"/>
      <c r="E1365" s="68"/>
      <c r="F1365" s="77"/>
      <c r="G1365" s="284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91"/>
      <c r="C1366" s="78"/>
      <c r="D1366" s="109"/>
      <c r="E1366" s="68"/>
      <c r="F1366" s="77"/>
      <c r="G1366" s="284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78"/>
      <c r="D1367" s="109"/>
      <c r="E1367" s="68"/>
      <c r="F1367" s="77"/>
      <c r="G1367" s="214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65"/>
      <c r="C1368" s="78"/>
      <c r="D1368" s="109"/>
      <c r="E1368" s="68"/>
      <c r="F1368" s="77"/>
      <c r="G1368" s="284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65"/>
      <c r="C1369" s="66"/>
      <c r="D1369" s="109"/>
      <c r="E1369" s="68"/>
      <c r="F1369" s="77"/>
      <c r="G1369" s="296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65"/>
      <c r="C1370" s="66"/>
      <c r="D1370" s="109"/>
      <c r="E1370" s="68"/>
      <c r="F1370" s="68"/>
      <c r="G1370" s="296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65"/>
      <c r="C1371" s="78"/>
      <c r="D1371" s="109"/>
      <c r="E1371" s="68"/>
      <c r="F1371" s="77"/>
      <c r="G1371" s="214"/>
      <c r="H1371" s="215"/>
      <c r="I1371" s="293"/>
      <c r="J1371" s="348"/>
      <c r="K1371" s="69"/>
      <c r="L1371" s="285"/>
      <c r="M1371" s="116"/>
      <c r="N1371" s="212"/>
    </row>
    <row r="1372" spans="2:14" x14ac:dyDescent="0.2">
      <c r="B1372" s="65"/>
      <c r="C1372" s="78"/>
      <c r="D1372" s="109"/>
      <c r="E1372" s="68"/>
      <c r="F1372" s="77"/>
      <c r="G1372" s="302"/>
      <c r="H1372" s="211"/>
      <c r="I1372" s="224"/>
      <c r="J1372" s="347"/>
      <c r="K1372" s="80"/>
      <c r="L1372" s="285"/>
      <c r="M1372" s="116"/>
      <c r="N1372" s="212"/>
    </row>
    <row r="1373" spans="2:14" ht="15" x14ac:dyDescent="0.25">
      <c r="B1373" s="65"/>
      <c r="C1373" s="78"/>
      <c r="D1373" s="109"/>
      <c r="E1373" s="68"/>
      <c r="F1373" s="77"/>
      <c r="G1373" s="284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65"/>
      <c r="C1374" s="66"/>
      <c r="D1374" s="109"/>
      <c r="E1374" s="68"/>
      <c r="F1374" s="77"/>
      <c r="G1374" s="296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65"/>
      <c r="C1375" s="78"/>
      <c r="D1375" s="109"/>
      <c r="E1375" s="68"/>
      <c r="F1375" s="77"/>
      <c r="G1375" s="284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65"/>
      <c r="C1376" s="78"/>
      <c r="D1376" s="109"/>
      <c r="E1376" s="68"/>
      <c r="F1376" s="77"/>
      <c r="G1376" s="284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65"/>
      <c r="C1377" s="66"/>
      <c r="D1377" s="109"/>
      <c r="E1377" s="68"/>
      <c r="F1377" s="77"/>
      <c r="G1377" s="296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65"/>
      <c r="C1378" s="66"/>
      <c r="D1378" s="109"/>
      <c r="E1378" s="68"/>
      <c r="F1378" s="77"/>
      <c r="G1378" s="296"/>
      <c r="H1378" s="303"/>
      <c r="I1378" s="225"/>
      <c r="J1378" s="350"/>
      <c r="K1378" s="69"/>
      <c r="L1378" s="285"/>
      <c r="M1378" s="116"/>
      <c r="N1378" s="212"/>
    </row>
    <row r="1379" spans="2:14" ht="15" x14ac:dyDescent="0.25">
      <c r="B1379" s="65"/>
      <c r="C1379" s="289"/>
      <c r="D1379" s="290"/>
      <c r="E1379" s="291"/>
      <c r="F1379" s="304"/>
      <c r="G1379" s="284"/>
      <c r="H1379" s="303"/>
      <c r="I1379" s="225"/>
      <c r="J1379" s="350"/>
      <c r="K1379" s="69"/>
      <c r="L1379" s="285"/>
      <c r="M1379" s="116"/>
      <c r="N1379" s="212"/>
    </row>
    <row r="1380" spans="2:14" ht="15" x14ac:dyDescent="0.25">
      <c r="B1380" s="65"/>
      <c r="C1380" s="66"/>
      <c r="D1380" s="109"/>
      <c r="E1380" s="68"/>
      <c r="F1380" s="77"/>
      <c r="G1380" s="296"/>
      <c r="H1380" s="303"/>
      <c r="I1380" s="225"/>
      <c r="J1380" s="350"/>
      <c r="K1380" s="69"/>
      <c r="L1380" s="285"/>
      <c r="M1380" s="116"/>
      <c r="N1380" s="212"/>
    </row>
    <row r="1381" spans="2:14" ht="15" x14ac:dyDescent="0.25">
      <c r="B1381" s="65"/>
      <c r="C1381" s="66"/>
      <c r="D1381" s="109"/>
      <c r="E1381" s="68"/>
      <c r="F1381" s="77"/>
      <c r="G1381" s="296"/>
      <c r="H1381" s="303"/>
      <c r="I1381" s="225"/>
      <c r="J1381" s="350"/>
      <c r="K1381" s="69"/>
      <c r="L1381" s="285"/>
      <c r="M1381" s="116"/>
      <c r="N1381" s="212"/>
    </row>
    <row r="1382" spans="2:14" ht="15" x14ac:dyDescent="0.25">
      <c r="B1382" s="65"/>
      <c r="C1382" s="66"/>
      <c r="D1382" s="109"/>
      <c r="E1382" s="68"/>
      <c r="F1382" s="77"/>
      <c r="G1382" s="296"/>
      <c r="H1382" s="303"/>
      <c r="I1382" s="225"/>
      <c r="J1382" s="350"/>
      <c r="K1382" s="69"/>
      <c r="L1382" s="285"/>
      <c r="M1382" s="116"/>
      <c r="N1382" s="212"/>
    </row>
    <row r="1383" spans="2:14" ht="15" x14ac:dyDescent="0.25">
      <c r="B1383" s="91"/>
      <c r="C1383" s="66"/>
      <c r="D1383" s="109"/>
      <c r="E1383" s="68"/>
      <c r="F1383" s="77"/>
      <c r="G1383" s="296"/>
      <c r="H1383" s="303"/>
      <c r="I1383" s="225"/>
      <c r="J1383" s="350"/>
      <c r="K1383" s="69"/>
      <c r="L1383" s="285"/>
      <c r="M1383" s="116"/>
      <c r="N1383" s="212"/>
    </row>
    <row r="1384" spans="2:14" ht="15" x14ac:dyDescent="0.25">
      <c r="B1384" s="91"/>
      <c r="C1384" s="66"/>
      <c r="D1384" s="109"/>
      <c r="E1384" s="68"/>
      <c r="F1384" s="77"/>
      <c r="G1384" s="296"/>
      <c r="H1384" s="303"/>
      <c r="I1384" s="225"/>
      <c r="J1384" s="350"/>
      <c r="K1384" s="69"/>
      <c r="L1384" s="285"/>
      <c r="M1384" s="116"/>
      <c r="N1384" s="212"/>
    </row>
    <row r="1385" spans="2:14" ht="15" x14ac:dyDescent="0.25">
      <c r="B1385" s="91"/>
      <c r="C1385" s="78"/>
      <c r="D1385" s="109"/>
      <c r="E1385" s="68"/>
      <c r="F1385" s="68"/>
      <c r="G1385" s="214"/>
      <c r="H1385" s="215"/>
      <c r="I1385" s="293"/>
      <c r="J1385" s="348"/>
      <c r="K1385" s="69"/>
      <c r="L1385" s="285"/>
      <c r="M1385" s="116"/>
      <c r="N1385" s="212"/>
    </row>
    <row r="1386" spans="2:14" ht="15" x14ac:dyDescent="0.25">
      <c r="B1386" s="91"/>
      <c r="C1386" s="66"/>
      <c r="D1386" s="109"/>
      <c r="E1386" s="68"/>
      <c r="F1386" s="77"/>
      <c r="G1386" s="296"/>
      <c r="H1386" s="303"/>
      <c r="I1386" s="225"/>
      <c r="J1386" s="350"/>
      <c r="K1386" s="69"/>
      <c r="L1386" s="285"/>
      <c r="M1386" s="116"/>
      <c r="N1386" s="212"/>
    </row>
    <row r="1387" spans="2:14" ht="15" x14ac:dyDescent="0.25">
      <c r="B1387" s="91"/>
      <c r="C1387" s="66"/>
      <c r="D1387" s="109"/>
      <c r="E1387" s="68"/>
      <c r="F1387" s="77"/>
      <c r="G1387" s="296"/>
      <c r="H1387" s="303"/>
      <c r="I1387" s="225"/>
      <c r="J1387" s="350"/>
      <c r="K1387" s="69"/>
      <c r="L1387" s="285"/>
      <c r="M1387" s="116"/>
      <c r="N1387" s="212"/>
    </row>
    <row r="1388" spans="2:14" ht="15" x14ac:dyDescent="0.25">
      <c r="B1388" s="91"/>
      <c r="C1388" s="66"/>
      <c r="D1388" s="109"/>
      <c r="E1388" s="68"/>
      <c r="F1388" s="77"/>
      <c r="G1388" s="296"/>
      <c r="H1388" s="303"/>
      <c r="I1388" s="225"/>
      <c r="J1388" s="350"/>
      <c r="K1388" s="69"/>
      <c r="L1388" s="285"/>
      <c r="M1388" s="116"/>
      <c r="N1388" s="212"/>
    </row>
    <row r="1389" spans="2:14" ht="15" x14ac:dyDescent="0.25">
      <c r="B1389" s="91"/>
      <c r="C1389" s="66"/>
      <c r="D1389" s="109"/>
      <c r="E1389" s="68"/>
      <c r="F1389" s="77"/>
      <c r="G1389" s="296"/>
      <c r="H1389" s="303"/>
      <c r="I1389" s="225"/>
      <c r="J1389" s="350"/>
      <c r="K1389" s="69"/>
      <c r="L1389" s="285"/>
      <c r="M1389" s="116"/>
      <c r="N1389" s="212"/>
    </row>
    <row r="1390" spans="2:14" ht="15" x14ac:dyDescent="0.25">
      <c r="B1390" s="91"/>
      <c r="C1390" s="66"/>
      <c r="D1390" s="109"/>
      <c r="E1390" s="68"/>
      <c r="F1390" s="77"/>
      <c r="G1390" s="296"/>
      <c r="H1390" s="303"/>
      <c r="I1390" s="225"/>
      <c r="J1390" s="350"/>
      <c r="K1390" s="69"/>
      <c r="L1390" s="285"/>
      <c r="M1390" s="116"/>
      <c r="N1390" s="212"/>
    </row>
    <row r="1391" spans="2:14" ht="15" x14ac:dyDescent="0.25">
      <c r="B1391" s="91"/>
      <c r="C1391" s="66"/>
      <c r="D1391" s="109"/>
      <c r="E1391" s="68"/>
      <c r="F1391" s="77"/>
      <c r="G1391" s="296"/>
      <c r="H1391" s="303"/>
      <c r="I1391" s="225"/>
      <c r="J1391" s="350"/>
      <c r="K1391" s="69"/>
      <c r="L1391" s="285"/>
      <c r="M1391" s="116"/>
      <c r="N1391" s="212"/>
    </row>
    <row r="1392" spans="2:14" ht="15" x14ac:dyDescent="0.25">
      <c r="B1392" s="91"/>
      <c r="C1392" s="66"/>
      <c r="D1392" s="109"/>
      <c r="E1392" s="68"/>
      <c r="F1392" s="77"/>
      <c r="G1392" s="296"/>
      <c r="H1392" s="303"/>
      <c r="I1392" s="225"/>
      <c r="J1392" s="350"/>
      <c r="K1392" s="69"/>
      <c r="L1392" s="285"/>
      <c r="M1392" s="116"/>
      <c r="N1392" s="212"/>
    </row>
    <row r="1393" spans="2:14" ht="15" x14ac:dyDescent="0.25">
      <c r="B1393" s="91"/>
      <c r="C1393" s="66"/>
      <c r="D1393" s="109"/>
      <c r="E1393" s="68"/>
      <c r="F1393" s="77"/>
      <c r="G1393" s="296"/>
      <c r="H1393" s="303"/>
      <c r="I1393" s="225"/>
      <c r="J1393" s="350"/>
      <c r="K1393" s="69"/>
      <c r="L1393" s="285"/>
      <c r="M1393" s="116"/>
      <c r="N1393" s="212"/>
    </row>
    <row r="1394" spans="2:14" ht="15" x14ac:dyDescent="0.25">
      <c r="B1394" s="91"/>
      <c r="C1394" s="66"/>
      <c r="D1394" s="109"/>
      <c r="E1394" s="68"/>
      <c r="F1394" s="77"/>
      <c r="G1394" s="296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66"/>
      <c r="D1395" s="109"/>
      <c r="E1395" s="68"/>
      <c r="F1395" s="77"/>
      <c r="G1395" s="296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289"/>
      <c r="D1396" s="290"/>
      <c r="E1396" s="291"/>
      <c r="F1396" s="304"/>
      <c r="G1396" s="284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65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65"/>
      <c r="C1398" s="78"/>
      <c r="D1398" s="109"/>
      <c r="E1398" s="68"/>
      <c r="F1398" s="77"/>
      <c r="G1398" s="214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65"/>
      <c r="C1399" s="78"/>
      <c r="D1399" s="109"/>
      <c r="E1399" s="68"/>
      <c r="F1399" s="77"/>
      <c r="G1399" s="214"/>
      <c r="H1399" s="303"/>
      <c r="I1399" s="225"/>
      <c r="J1399" s="350"/>
      <c r="K1399" s="69"/>
      <c r="L1399" s="285"/>
      <c r="M1399" s="116"/>
      <c r="N1399" s="212"/>
    </row>
    <row r="1400" spans="2:14" ht="15" x14ac:dyDescent="0.25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68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68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91"/>
      <c r="C1409" s="66"/>
      <c r="D1409" s="109"/>
      <c r="E1409" s="68"/>
      <c r="F1409" s="68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91"/>
      <c r="C1410" s="66"/>
      <c r="D1410" s="109"/>
      <c r="E1410" s="68"/>
      <c r="F1410" s="77"/>
      <c r="G1410" s="26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66"/>
      <c r="D1411" s="109"/>
      <c r="E1411" s="68"/>
      <c r="F1411" s="77"/>
      <c r="G1411" s="296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66"/>
      <c r="D1412" s="109"/>
      <c r="E1412" s="68"/>
      <c r="F1412" s="77"/>
      <c r="G1412" s="296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78"/>
      <c r="D1413" s="109"/>
      <c r="E1413" s="68"/>
      <c r="F1413" s="77"/>
      <c r="G1413" s="214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65"/>
      <c r="C1414" s="78"/>
      <c r="D1414" s="109"/>
      <c r="E1414" s="68"/>
      <c r="F1414" s="77"/>
      <c r="G1414" s="214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65"/>
      <c r="C1415" s="66"/>
      <c r="D1415" s="109"/>
      <c r="E1415" s="68"/>
      <c r="F1415" s="77"/>
      <c r="G1415" s="296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65"/>
      <c r="C1416" s="66"/>
      <c r="D1416" s="109"/>
      <c r="E1416" s="68"/>
      <c r="F1416" s="77"/>
      <c r="G1416" s="296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65"/>
      <c r="C1417" s="23"/>
      <c r="D1417" s="37"/>
      <c r="E1417" s="60"/>
      <c r="F1417" s="26"/>
      <c r="G1417" s="2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65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65"/>
      <c r="C1419" s="78"/>
      <c r="D1419" s="109"/>
      <c r="E1419" s="68"/>
      <c r="F1419" s="77"/>
      <c r="G1419" s="305"/>
      <c r="H1419" s="215"/>
      <c r="I1419" s="293"/>
      <c r="J1419" s="348"/>
      <c r="K1419" s="69"/>
      <c r="L1419" s="216"/>
      <c r="M1419" s="116"/>
      <c r="N1419" s="212"/>
    </row>
    <row r="1420" spans="2:14" ht="15" x14ac:dyDescent="0.25">
      <c r="B1420" s="91"/>
      <c r="C1420" s="78"/>
      <c r="D1420" s="109"/>
      <c r="E1420" s="68"/>
      <c r="F1420" s="77"/>
      <c r="G1420" s="302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77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77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78"/>
      <c r="D1423" s="109"/>
      <c r="E1423" s="68"/>
      <c r="F1423" s="77"/>
      <c r="G1423" s="214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78"/>
      <c r="D1424" s="109"/>
      <c r="E1424" s="68"/>
      <c r="F1424" s="77"/>
      <c r="G1424" s="214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91"/>
      <c r="C1425" s="66"/>
      <c r="D1425" s="109"/>
      <c r="E1425" s="68"/>
      <c r="F1425" s="77"/>
      <c r="G1425" s="29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91"/>
      <c r="C1426" s="66"/>
      <c r="D1426" s="109"/>
      <c r="E1426" s="68"/>
      <c r="F1426" s="77"/>
      <c r="G1426" s="29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91"/>
      <c r="C1427" s="23"/>
      <c r="D1427" s="37"/>
      <c r="E1427" s="60"/>
      <c r="F1427" s="26"/>
      <c r="G1427" s="104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66"/>
      <c r="D1428" s="109"/>
      <c r="E1428" s="68"/>
      <c r="F1428" s="77"/>
      <c r="G1428" s="296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66"/>
      <c r="D1429" s="109"/>
      <c r="E1429" s="68"/>
      <c r="F1429" s="77"/>
      <c r="G1429" s="296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23"/>
      <c r="D1430" s="290"/>
      <c r="E1430" s="291"/>
      <c r="F1430" s="304"/>
      <c r="G1430" s="284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91"/>
      <c r="C1431" s="66"/>
      <c r="D1431" s="109"/>
      <c r="E1431" s="68"/>
      <c r="F1431" s="77"/>
      <c r="G1431" s="296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91"/>
      <c r="C1432" s="66"/>
      <c r="D1432" s="109"/>
      <c r="E1432" s="68"/>
      <c r="F1432" s="77"/>
      <c r="G1432" s="296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91"/>
      <c r="C1433" s="66"/>
      <c r="D1433" s="109"/>
      <c r="E1433" s="68"/>
      <c r="F1433" s="77"/>
      <c r="G1433" s="296"/>
      <c r="H1433" s="303"/>
      <c r="I1433" s="225"/>
      <c r="J1433" s="350"/>
      <c r="K1433" s="80"/>
      <c r="L1433" s="285"/>
      <c r="M1433" s="116"/>
      <c r="N1433" s="212"/>
    </row>
    <row r="1434" spans="2:14" ht="15" x14ac:dyDescent="0.25">
      <c r="B1434" s="91"/>
      <c r="C1434" s="23"/>
      <c r="D1434" s="37"/>
      <c r="E1434" s="60"/>
      <c r="F1434" s="26"/>
      <c r="G1434" s="104"/>
      <c r="H1434" s="303"/>
      <c r="I1434" s="225"/>
      <c r="J1434" s="350"/>
      <c r="K1434" s="69"/>
      <c r="L1434" s="285"/>
      <c r="M1434" s="116"/>
      <c r="N1434" s="212"/>
    </row>
    <row r="1435" spans="2:14" ht="15" x14ac:dyDescent="0.25">
      <c r="B1435" s="91"/>
      <c r="C1435" s="66"/>
      <c r="D1435" s="109"/>
      <c r="E1435" s="68"/>
      <c r="F1435" s="77"/>
      <c r="G1435" s="296"/>
      <c r="H1435" s="303"/>
      <c r="I1435" s="225"/>
      <c r="J1435" s="350"/>
      <c r="K1435" s="27"/>
      <c r="L1435" s="285"/>
      <c r="M1435" s="116"/>
      <c r="N1435" s="212"/>
    </row>
    <row r="1436" spans="2:14" ht="15" x14ac:dyDescent="0.25">
      <c r="B1436" s="91"/>
      <c r="C1436" s="66"/>
      <c r="D1436" s="109"/>
      <c r="E1436" s="68"/>
      <c r="F1436" s="77"/>
      <c r="G1436" s="296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78"/>
      <c r="D1437" s="109"/>
      <c r="E1437" s="68"/>
      <c r="F1437" s="77"/>
      <c r="G1437" s="214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66"/>
      <c r="D1438" s="109"/>
      <c r="E1438" s="68"/>
      <c r="F1438" s="77"/>
      <c r="G1438" s="296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66"/>
      <c r="D1439" s="109"/>
      <c r="E1439" s="68"/>
      <c r="F1439" s="77"/>
      <c r="G1439" s="26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78"/>
      <c r="D1440" s="109"/>
      <c r="E1440" s="68"/>
      <c r="F1440" s="77"/>
      <c r="G1440" s="214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91"/>
      <c r="C1441" s="66"/>
      <c r="D1441" s="109"/>
      <c r="E1441" s="68"/>
      <c r="F1441" s="77"/>
      <c r="G1441" s="296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91"/>
      <c r="C1442" s="66"/>
      <c r="D1442" s="109"/>
      <c r="E1442" s="68"/>
      <c r="F1442" s="77"/>
      <c r="G1442" s="296"/>
      <c r="H1442" s="303"/>
      <c r="I1442" s="225"/>
      <c r="J1442" s="350"/>
      <c r="K1442" s="290"/>
      <c r="L1442" s="285"/>
      <c r="M1442" s="116"/>
      <c r="N1442" s="212"/>
    </row>
    <row r="1443" spans="2:14" ht="15" x14ac:dyDescent="0.25">
      <c r="B1443" s="65"/>
      <c r="C1443" s="66"/>
      <c r="D1443" s="109"/>
      <c r="E1443" s="68"/>
      <c r="F1443" s="77"/>
      <c r="G1443" s="104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65"/>
      <c r="C1444" s="66"/>
      <c r="D1444" s="109"/>
      <c r="E1444" s="68"/>
      <c r="F1444" s="77"/>
      <c r="G1444" s="296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65"/>
      <c r="C1445" s="286"/>
      <c r="D1445" s="286"/>
      <c r="E1445" s="306"/>
      <c r="F1445" s="307"/>
      <c r="G1445" s="307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65"/>
      <c r="C1446" s="78"/>
      <c r="D1446" s="109"/>
      <c r="E1446" s="68"/>
      <c r="F1446" s="77"/>
      <c r="G1446" s="214"/>
      <c r="H1446" s="215"/>
      <c r="I1446" s="293"/>
      <c r="J1446" s="348"/>
      <c r="K1446" s="69"/>
      <c r="L1446" s="285"/>
      <c r="M1446" s="116"/>
      <c r="N1446" s="212"/>
    </row>
    <row r="1447" spans="2:14" ht="15" x14ac:dyDescent="0.25">
      <c r="B1447" s="65"/>
      <c r="C1447" s="66"/>
      <c r="D1447" s="109"/>
      <c r="E1447" s="68"/>
      <c r="F1447" s="77"/>
      <c r="G1447" s="296"/>
      <c r="H1447" s="303"/>
      <c r="I1447" s="225"/>
      <c r="J1447" s="350"/>
      <c r="K1447" s="69"/>
      <c r="L1447" s="285"/>
      <c r="M1447" s="116"/>
      <c r="N1447" s="212"/>
    </row>
    <row r="1448" spans="2:14" ht="15" x14ac:dyDescent="0.25">
      <c r="B1448" s="65"/>
      <c r="C1448" s="66"/>
      <c r="D1448" s="109"/>
      <c r="E1448" s="68"/>
      <c r="F1448" s="77"/>
      <c r="G1448" s="296"/>
      <c r="H1448" s="303"/>
      <c r="I1448" s="225"/>
      <c r="J1448" s="350"/>
      <c r="K1448" s="69"/>
      <c r="L1448" s="285"/>
      <c r="M1448" s="116"/>
      <c r="N1448" s="212"/>
    </row>
    <row r="1449" spans="2:14" ht="15" x14ac:dyDescent="0.25">
      <c r="B1449" s="65"/>
      <c r="C1449" s="66"/>
      <c r="D1449" s="109"/>
      <c r="E1449" s="68"/>
      <c r="F1449" s="77"/>
      <c r="G1449" s="296"/>
      <c r="H1449" s="303"/>
      <c r="I1449" s="225"/>
      <c r="J1449" s="350"/>
      <c r="K1449" s="69"/>
      <c r="L1449" s="285"/>
      <c r="M1449" s="116"/>
      <c r="N1449" s="212"/>
    </row>
    <row r="1450" spans="2:14" ht="15" x14ac:dyDescent="0.25">
      <c r="B1450" s="65"/>
      <c r="C1450" s="66"/>
      <c r="D1450" s="109"/>
      <c r="E1450" s="68"/>
      <c r="F1450" s="77"/>
      <c r="G1450" s="296"/>
      <c r="H1450" s="303"/>
      <c r="I1450" s="225"/>
      <c r="J1450" s="350"/>
      <c r="K1450" s="69"/>
      <c r="L1450" s="285"/>
      <c r="M1450" s="116"/>
      <c r="N1450" s="212"/>
    </row>
    <row r="1451" spans="2:14" ht="15" x14ac:dyDescent="0.25">
      <c r="B1451" s="65"/>
      <c r="C1451" s="66"/>
      <c r="D1451" s="109"/>
      <c r="E1451" s="68"/>
      <c r="F1451" s="77"/>
      <c r="G1451" s="296"/>
      <c r="H1451" s="303"/>
      <c r="I1451" s="225"/>
      <c r="J1451" s="350"/>
      <c r="K1451" s="69"/>
      <c r="L1451" s="285"/>
      <c r="M1451" s="116"/>
      <c r="N1451" s="212"/>
    </row>
    <row r="1452" spans="2:14" ht="15" x14ac:dyDescent="0.25">
      <c r="B1452" s="65"/>
      <c r="C1452" s="66"/>
      <c r="D1452" s="109"/>
      <c r="E1452" s="68"/>
      <c r="F1452" s="77"/>
      <c r="G1452" s="296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65"/>
      <c r="C1453" s="66"/>
      <c r="D1453" s="109"/>
      <c r="E1453" s="68"/>
      <c r="F1453" s="77"/>
      <c r="G1453" s="296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65"/>
      <c r="C1454" s="66"/>
      <c r="D1454" s="109"/>
      <c r="E1454" s="68"/>
      <c r="F1454" s="77"/>
      <c r="G1454" s="296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65"/>
      <c r="C1455" s="78"/>
      <c r="D1455" s="109"/>
      <c r="E1455" s="68"/>
      <c r="F1455" s="77"/>
      <c r="G1455" s="308"/>
      <c r="H1455" s="215"/>
      <c r="I1455" s="293"/>
      <c r="J1455" s="348"/>
      <c r="K1455" s="69"/>
      <c r="L1455" s="216"/>
      <c r="M1455" s="116"/>
      <c r="N1455" s="212"/>
    </row>
    <row r="1456" spans="2:14" ht="15" x14ac:dyDescent="0.25">
      <c r="B1456" s="65"/>
      <c r="C1456" s="66"/>
      <c r="D1456" s="109"/>
      <c r="E1456" s="68"/>
      <c r="F1456" s="77"/>
      <c r="G1456" s="309"/>
      <c r="H1456" s="303"/>
      <c r="I1456" s="225"/>
      <c r="J1456" s="350"/>
      <c r="K1456" s="69"/>
      <c r="L1456" s="285"/>
      <c r="M1456" s="116"/>
      <c r="N1456" s="212"/>
    </row>
    <row r="1457" spans="2:14" ht="15" x14ac:dyDescent="0.25">
      <c r="B1457" s="65"/>
      <c r="C1457" s="66"/>
      <c r="D1457" s="109"/>
      <c r="E1457" s="68"/>
      <c r="F1457" s="77"/>
      <c r="G1457" s="309"/>
      <c r="H1457" s="303"/>
      <c r="I1457" s="225"/>
      <c r="J1457" s="350"/>
      <c r="K1457" s="69"/>
      <c r="L1457" s="285"/>
      <c r="M1457" s="116"/>
      <c r="N1457" s="212"/>
    </row>
    <row r="1458" spans="2:14" ht="15" x14ac:dyDescent="0.25">
      <c r="B1458" s="65"/>
      <c r="C1458" s="66"/>
      <c r="D1458" s="109"/>
      <c r="E1458" s="68"/>
      <c r="F1458" s="77"/>
      <c r="G1458" s="104"/>
      <c r="H1458" s="121"/>
      <c r="I1458" s="107"/>
      <c r="J1458" s="351"/>
      <c r="K1458" s="69"/>
      <c r="L1458" s="285"/>
      <c r="M1458" s="116"/>
      <c r="N1458" s="212"/>
    </row>
    <row r="1459" spans="2:14" ht="15" x14ac:dyDescent="0.25">
      <c r="B1459" s="65"/>
      <c r="C1459" s="66"/>
      <c r="D1459" s="109"/>
      <c r="E1459" s="68"/>
      <c r="F1459" s="77"/>
      <c r="G1459" s="104"/>
      <c r="H1459" s="121"/>
      <c r="I1459" s="107"/>
      <c r="J1459" s="351"/>
      <c r="K1459" s="69"/>
      <c r="L1459" s="285"/>
      <c r="M1459" s="116"/>
      <c r="N1459" s="212"/>
    </row>
    <row r="1460" spans="2:14" ht="15" x14ac:dyDescent="0.25">
      <c r="B1460" s="65"/>
      <c r="C1460" s="66"/>
      <c r="D1460" s="109"/>
      <c r="E1460" s="68"/>
      <c r="F1460" s="77"/>
      <c r="G1460" s="310"/>
      <c r="H1460" s="121"/>
      <c r="I1460" s="107"/>
      <c r="J1460" s="351"/>
      <c r="K1460" s="69"/>
      <c r="L1460" s="285"/>
      <c r="M1460" s="116"/>
      <c r="N1460" s="212"/>
    </row>
    <row r="1461" spans="2:14" ht="15" x14ac:dyDescent="0.25">
      <c r="B1461" s="65"/>
      <c r="C1461" s="66"/>
      <c r="D1461" s="109"/>
      <c r="E1461" s="68"/>
      <c r="F1461" s="77"/>
      <c r="G1461" s="296"/>
      <c r="H1461" s="121"/>
      <c r="I1461" s="107"/>
      <c r="J1461" s="351"/>
      <c r="K1461" s="69"/>
      <c r="L1461" s="285"/>
      <c r="M1461" s="116"/>
      <c r="N1461" s="212"/>
    </row>
    <row r="1462" spans="2:14" ht="15" x14ac:dyDescent="0.25">
      <c r="B1462" s="65"/>
      <c r="C1462" s="66"/>
      <c r="D1462" s="109"/>
      <c r="E1462" s="68"/>
      <c r="F1462" s="77"/>
      <c r="G1462" s="104"/>
      <c r="H1462" s="121"/>
      <c r="I1462" s="107"/>
      <c r="J1462" s="351"/>
      <c r="K1462" s="69"/>
      <c r="L1462" s="285"/>
      <c r="M1462" s="116"/>
      <c r="N1462" s="212"/>
    </row>
    <row r="1463" spans="2:14" ht="15" x14ac:dyDescent="0.25">
      <c r="B1463" s="65"/>
      <c r="C1463" s="66"/>
      <c r="D1463" s="109"/>
      <c r="E1463" s="68"/>
      <c r="F1463" s="77"/>
      <c r="G1463" s="296"/>
      <c r="H1463" s="121"/>
      <c r="I1463" s="107"/>
      <c r="J1463" s="351"/>
      <c r="K1463" s="69"/>
      <c r="L1463" s="285"/>
      <c r="M1463" s="116"/>
      <c r="N1463" s="212"/>
    </row>
    <row r="1464" spans="2:14" ht="15" x14ac:dyDescent="0.25">
      <c r="B1464" s="91"/>
      <c r="C1464" s="78"/>
      <c r="D1464" s="109"/>
      <c r="E1464" s="68"/>
      <c r="F1464" s="77"/>
      <c r="G1464" s="311"/>
      <c r="H1464" s="121"/>
      <c r="I1464" s="107"/>
      <c r="J1464" s="351"/>
      <c r="K1464" s="69"/>
      <c r="L1464" s="285"/>
      <c r="M1464" s="116"/>
      <c r="N1464" s="212"/>
    </row>
    <row r="1465" spans="2:14" ht="15" x14ac:dyDescent="0.25">
      <c r="B1465" s="91"/>
      <c r="C1465" s="66"/>
      <c r="D1465" s="109"/>
      <c r="E1465" s="68"/>
      <c r="F1465" s="77"/>
      <c r="G1465" s="104"/>
      <c r="H1465" s="121"/>
      <c r="I1465" s="107"/>
      <c r="J1465" s="351"/>
      <c r="K1465" s="69"/>
      <c r="L1465" s="285"/>
      <c r="M1465" s="116"/>
      <c r="N1465" s="212"/>
    </row>
    <row r="1466" spans="2:14" ht="15" x14ac:dyDescent="0.25">
      <c r="B1466" s="91"/>
      <c r="C1466" s="66"/>
      <c r="D1466" s="109"/>
      <c r="E1466" s="68"/>
      <c r="F1466" s="68"/>
      <c r="G1466" s="104"/>
      <c r="H1466" s="121"/>
      <c r="I1466" s="107"/>
      <c r="J1466" s="351"/>
      <c r="K1466" s="69"/>
      <c r="L1466" s="285"/>
      <c r="M1466" s="116"/>
      <c r="N1466" s="212"/>
    </row>
    <row r="1467" spans="2:14" ht="15" x14ac:dyDescent="0.25">
      <c r="B1467" s="91"/>
      <c r="C1467" s="66"/>
      <c r="D1467" s="109"/>
      <c r="E1467" s="68"/>
      <c r="F1467" s="77"/>
      <c r="G1467" s="296"/>
      <c r="H1467" s="121"/>
      <c r="I1467" s="107"/>
      <c r="J1467" s="351"/>
      <c r="K1467" s="69"/>
      <c r="L1467" s="285"/>
      <c r="M1467" s="116"/>
      <c r="N1467" s="212"/>
    </row>
    <row r="1468" spans="2:14" ht="15" x14ac:dyDescent="0.25">
      <c r="B1468" s="91"/>
      <c r="C1468" s="66"/>
      <c r="D1468" s="109"/>
      <c r="E1468" s="68"/>
      <c r="F1468" s="77"/>
      <c r="G1468" s="104"/>
      <c r="H1468" s="121"/>
      <c r="I1468" s="107"/>
      <c r="J1468" s="351"/>
      <c r="K1468" s="69"/>
      <c r="L1468" s="285"/>
      <c r="M1468" s="116"/>
      <c r="N1468" s="212"/>
    </row>
    <row r="1469" spans="2:14" ht="15" x14ac:dyDescent="0.25">
      <c r="B1469" s="91"/>
      <c r="C1469" s="66"/>
      <c r="D1469" s="109"/>
      <c r="E1469" s="68"/>
      <c r="F1469" s="77"/>
      <c r="G1469" s="104"/>
      <c r="H1469" s="121"/>
      <c r="I1469" s="107"/>
      <c r="J1469" s="351"/>
      <c r="K1469" s="69"/>
      <c r="L1469" s="285"/>
      <c r="M1469" s="116"/>
      <c r="N1469" s="212"/>
    </row>
    <row r="1470" spans="2:14" ht="15" x14ac:dyDescent="0.25">
      <c r="B1470" s="91"/>
      <c r="C1470" s="66"/>
      <c r="D1470" s="109"/>
      <c r="E1470" s="68"/>
      <c r="F1470" s="77"/>
      <c r="G1470" s="104"/>
      <c r="H1470" s="121"/>
      <c r="I1470" s="107"/>
      <c r="J1470" s="351"/>
      <c r="K1470" s="69"/>
      <c r="L1470" s="285"/>
      <c r="M1470" s="116"/>
      <c r="N1470" s="212"/>
    </row>
    <row r="1471" spans="2:14" ht="15" x14ac:dyDescent="0.25">
      <c r="B1471" s="65"/>
      <c r="C1471" s="78"/>
      <c r="D1471" s="109"/>
      <c r="E1471" s="68"/>
      <c r="F1471" s="77"/>
      <c r="G1471" s="311"/>
      <c r="H1471" s="312"/>
      <c r="I1471" s="313"/>
      <c r="J1471" s="352"/>
      <c r="K1471" s="69"/>
      <c r="L1471" s="285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104"/>
      <c r="H1472" s="121"/>
      <c r="I1472" s="107"/>
      <c r="J1472" s="351"/>
      <c r="K1472" s="69"/>
      <c r="L1472" s="285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104"/>
      <c r="H1473" s="121"/>
      <c r="I1473" s="107"/>
      <c r="J1473" s="351"/>
      <c r="K1473" s="69"/>
      <c r="L1473" s="285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104"/>
      <c r="H1474" s="121"/>
      <c r="I1474" s="107"/>
      <c r="J1474" s="351"/>
      <c r="K1474" s="69"/>
      <c r="L1474" s="285"/>
      <c r="M1474" s="116"/>
      <c r="N1474" s="212"/>
    </row>
    <row r="1475" spans="2:14" ht="15" x14ac:dyDescent="0.25">
      <c r="B1475" s="91"/>
      <c r="C1475" s="66"/>
      <c r="D1475" s="109"/>
      <c r="E1475" s="68"/>
      <c r="F1475" s="77"/>
      <c r="G1475" s="104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91"/>
      <c r="C1476" s="66"/>
      <c r="D1476" s="109"/>
      <c r="E1476" s="68"/>
      <c r="F1476" s="77"/>
      <c r="G1476" s="104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91"/>
      <c r="C1477" s="78"/>
      <c r="D1477" s="109"/>
      <c r="E1477" s="68"/>
      <c r="F1477" s="77"/>
      <c r="G1477" s="311"/>
      <c r="H1477" s="312"/>
      <c r="I1477" s="313"/>
      <c r="J1477" s="352"/>
      <c r="K1477" s="69"/>
      <c r="L1477" s="285"/>
      <c r="M1477" s="116"/>
      <c r="N1477" s="212"/>
    </row>
    <row r="1478" spans="2:14" ht="15" x14ac:dyDescent="0.25">
      <c r="B1478" s="91"/>
      <c r="C1478" s="66"/>
      <c r="D1478" s="109"/>
      <c r="E1478" s="68"/>
      <c r="F1478" s="77"/>
      <c r="G1478" s="104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91"/>
      <c r="C1479" s="66"/>
      <c r="D1479" s="109"/>
      <c r="E1479" s="68"/>
      <c r="F1479" s="77"/>
      <c r="G1479" s="104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91"/>
      <c r="C1480" s="78"/>
      <c r="D1480" s="109"/>
      <c r="E1480" s="68"/>
      <c r="F1480" s="77"/>
      <c r="G1480" s="311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66"/>
      <c r="D1481" s="109"/>
      <c r="E1481" s="68"/>
      <c r="F1481" s="77"/>
      <c r="G1481" s="104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78"/>
      <c r="D1482" s="109"/>
      <c r="E1482" s="68"/>
      <c r="F1482" s="77"/>
      <c r="G1482" s="311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65"/>
      <c r="C1483" s="78"/>
      <c r="D1483" s="109"/>
      <c r="E1483" s="68"/>
      <c r="F1483" s="77"/>
      <c r="G1483" s="311"/>
      <c r="H1483" s="312"/>
      <c r="I1483" s="313"/>
      <c r="J1483" s="352"/>
      <c r="K1483" s="69"/>
      <c r="L1483" s="216"/>
      <c r="M1483" s="116"/>
      <c r="N1483" s="212"/>
    </row>
    <row r="1484" spans="2:14" ht="15.75" x14ac:dyDescent="0.25">
      <c r="B1484" s="314"/>
      <c r="C1484" s="78"/>
      <c r="D1484" s="109"/>
      <c r="E1484" s="68"/>
      <c r="F1484" s="77"/>
      <c r="G1484" s="311"/>
      <c r="H1484" s="312"/>
      <c r="I1484" s="313"/>
      <c r="J1484" s="352"/>
      <c r="K1484" s="69"/>
      <c r="L1484" s="216"/>
      <c r="M1484" s="116"/>
      <c r="N1484" s="212"/>
    </row>
    <row r="1485" spans="2:14" ht="15.75" x14ac:dyDescent="0.25">
      <c r="B1485" s="315"/>
      <c r="C1485" s="66"/>
      <c r="D1485" s="109"/>
      <c r="E1485" s="68"/>
      <c r="F1485" s="77"/>
      <c r="G1485" s="104"/>
      <c r="H1485" s="121"/>
      <c r="I1485" s="107"/>
      <c r="J1485" s="351"/>
      <c r="K1485" s="69"/>
      <c r="L1485" s="126"/>
      <c r="M1485" s="116"/>
      <c r="N1485" s="217"/>
    </row>
    <row r="1486" spans="2:14" ht="15.75" x14ac:dyDescent="0.25">
      <c r="B1486" s="315"/>
      <c r="C1486" s="78"/>
      <c r="D1486" s="109"/>
      <c r="E1486" s="68"/>
      <c r="F1486" s="77"/>
      <c r="G1486" s="311"/>
      <c r="H1486" s="312"/>
      <c r="I1486" s="313"/>
      <c r="J1486" s="352"/>
      <c r="K1486" s="69"/>
      <c r="L1486" s="126"/>
      <c r="M1486" s="116"/>
      <c r="N1486" s="217"/>
    </row>
    <row r="1487" spans="2:14" ht="15.75" x14ac:dyDescent="0.25">
      <c r="B1487" s="314"/>
      <c r="C1487" s="78"/>
      <c r="D1487" s="109"/>
      <c r="E1487" s="68"/>
      <c r="F1487" s="77"/>
      <c r="G1487" s="311"/>
      <c r="H1487" s="312"/>
      <c r="I1487" s="313"/>
      <c r="J1487" s="352"/>
      <c r="K1487" s="69"/>
      <c r="L1487" s="216"/>
      <c r="M1487" s="116"/>
      <c r="N1487" s="212"/>
    </row>
    <row r="1488" spans="2:14" ht="15" x14ac:dyDescent="0.25">
      <c r="B1488" s="91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126"/>
      <c r="M1488" s="116"/>
      <c r="N1488" s="217"/>
    </row>
    <row r="1489" spans="2:14" ht="15" x14ac:dyDescent="0.25">
      <c r="B1489" s="91"/>
      <c r="C1489" s="316"/>
      <c r="D1489" s="65"/>
      <c r="E1489" s="68"/>
      <c r="F1489" s="117"/>
      <c r="G1489" s="117"/>
      <c r="H1489" s="121"/>
      <c r="I1489" s="107"/>
      <c r="J1489" s="351"/>
      <c r="K1489" s="69"/>
      <c r="L1489" s="126"/>
      <c r="M1489" s="116"/>
      <c r="N1489" s="217"/>
    </row>
    <row r="1490" spans="2:14" ht="15" x14ac:dyDescent="0.25">
      <c r="B1490" s="91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126"/>
      <c r="M1490" s="116"/>
      <c r="N1490" s="212"/>
    </row>
    <row r="1491" spans="2:14" ht="15" x14ac:dyDescent="0.25">
      <c r="B1491" s="91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126"/>
      <c r="M1491" s="116"/>
      <c r="N1491" s="212"/>
    </row>
    <row r="1492" spans="2:14" ht="15" x14ac:dyDescent="0.25">
      <c r="B1492" s="65"/>
      <c r="C1492" s="66"/>
      <c r="D1492" s="109"/>
      <c r="E1492" s="68"/>
      <c r="F1492" s="77"/>
      <c r="G1492" s="104"/>
      <c r="H1492" s="121"/>
      <c r="I1492" s="107"/>
      <c r="J1492" s="351"/>
      <c r="K1492" s="69"/>
      <c r="L1492" s="126"/>
      <c r="M1492" s="116"/>
      <c r="N1492" s="212"/>
    </row>
    <row r="1493" spans="2:14" ht="15" x14ac:dyDescent="0.25">
      <c r="B1493" s="65"/>
      <c r="C1493" s="66"/>
      <c r="D1493" s="109"/>
      <c r="E1493" s="68"/>
      <c r="F1493" s="77"/>
      <c r="G1493" s="104"/>
      <c r="H1493" s="121"/>
      <c r="I1493" s="107"/>
      <c r="J1493" s="351"/>
      <c r="K1493" s="69"/>
      <c r="L1493" s="126"/>
      <c r="M1493" s="116"/>
      <c r="N1493" s="212"/>
    </row>
    <row r="1494" spans="2:14" ht="15" x14ac:dyDescent="0.25">
      <c r="B1494" s="65"/>
      <c r="C1494" s="66"/>
      <c r="D1494" s="109"/>
      <c r="E1494" s="68"/>
      <c r="F1494" s="77"/>
      <c r="G1494" s="104"/>
      <c r="H1494" s="121"/>
      <c r="I1494" s="107"/>
      <c r="J1494" s="351"/>
      <c r="K1494" s="69"/>
      <c r="L1494" s="126"/>
      <c r="M1494" s="116"/>
      <c r="N1494" s="212"/>
    </row>
    <row r="1495" spans="2:14" ht="15" x14ac:dyDescent="0.25">
      <c r="B1495" s="65"/>
      <c r="C1495" s="78"/>
      <c r="D1495" s="109"/>
      <c r="E1495" s="68"/>
      <c r="F1495" s="77"/>
      <c r="G1495" s="311"/>
      <c r="H1495" s="312"/>
      <c r="I1495" s="107"/>
      <c r="J1495" s="351"/>
      <c r="K1495" s="69"/>
      <c r="L1495" s="126"/>
      <c r="M1495" s="116"/>
      <c r="N1495" s="212"/>
    </row>
    <row r="1496" spans="2:14" ht="15" x14ac:dyDescent="0.25">
      <c r="B1496" s="65"/>
      <c r="C1496" s="78"/>
      <c r="D1496" s="109"/>
      <c r="E1496" s="68"/>
      <c r="F1496" s="77"/>
      <c r="G1496" s="311"/>
      <c r="H1496" s="312"/>
      <c r="I1496" s="313"/>
      <c r="J1496" s="352"/>
      <c r="K1496" s="69"/>
      <c r="L1496" s="126"/>
      <c r="M1496" s="116"/>
      <c r="N1496" s="212"/>
    </row>
    <row r="1497" spans="2:14" ht="15" x14ac:dyDescent="0.25">
      <c r="B1497" s="65"/>
      <c r="C1497" s="66"/>
      <c r="D1497" s="109"/>
      <c r="E1497" s="68"/>
      <c r="F1497" s="77"/>
      <c r="G1497" s="104"/>
      <c r="H1497" s="121"/>
      <c r="I1497" s="107"/>
      <c r="J1497" s="351"/>
      <c r="K1497" s="69"/>
      <c r="L1497" s="126"/>
      <c r="M1497" s="116"/>
      <c r="N1497" s="212"/>
    </row>
    <row r="1498" spans="2:14" ht="15" x14ac:dyDescent="0.25">
      <c r="B1498" s="65"/>
      <c r="C1498" s="66"/>
      <c r="D1498" s="109"/>
      <c r="E1498" s="68"/>
      <c r="F1498" s="77"/>
      <c r="G1498" s="104"/>
      <c r="H1498" s="121"/>
      <c r="I1498" s="107"/>
      <c r="J1498" s="351"/>
      <c r="K1498" s="69"/>
      <c r="L1498" s="126"/>
      <c r="M1498" s="116"/>
      <c r="N1498" s="212"/>
    </row>
    <row r="1499" spans="2:14" ht="15" x14ac:dyDescent="0.25">
      <c r="B1499" s="65"/>
      <c r="C1499" s="66"/>
      <c r="D1499" s="109"/>
      <c r="E1499" s="68"/>
      <c r="F1499" s="77"/>
      <c r="G1499" s="104"/>
      <c r="H1499" s="121"/>
      <c r="I1499" s="107"/>
      <c r="J1499" s="351"/>
      <c r="K1499" s="69"/>
      <c r="L1499" s="216"/>
      <c r="M1499" s="116"/>
      <c r="N1499" s="212"/>
    </row>
    <row r="1500" spans="2:14" ht="15" x14ac:dyDescent="0.25">
      <c r="B1500" s="65"/>
      <c r="C1500" s="78"/>
      <c r="D1500" s="109"/>
      <c r="E1500" s="68"/>
      <c r="F1500" s="77"/>
      <c r="G1500" s="311"/>
      <c r="H1500" s="312"/>
      <c r="I1500" s="313"/>
      <c r="J1500" s="352"/>
      <c r="K1500" s="69"/>
      <c r="L1500" s="216"/>
      <c r="M1500" s="116"/>
      <c r="N1500" s="212"/>
    </row>
    <row r="1501" spans="2:14" ht="15" x14ac:dyDescent="0.25">
      <c r="B1501" s="65"/>
      <c r="C1501" s="66"/>
      <c r="D1501" s="109"/>
      <c r="E1501" s="68"/>
      <c r="F1501" s="77"/>
      <c r="G1501" s="104"/>
      <c r="H1501" s="121"/>
      <c r="I1501" s="107"/>
      <c r="J1501" s="351"/>
      <c r="K1501" s="69"/>
      <c r="L1501" s="216"/>
      <c r="M1501" s="116"/>
      <c r="N1501" s="212"/>
    </row>
    <row r="1502" spans="2:14" ht="15" x14ac:dyDescent="0.25">
      <c r="B1502" s="65"/>
      <c r="C1502" s="78"/>
      <c r="D1502" s="109"/>
      <c r="E1502" s="68"/>
      <c r="F1502" s="77"/>
      <c r="G1502" s="311"/>
      <c r="H1502" s="312"/>
      <c r="I1502" s="107"/>
      <c r="J1502" s="351"/>
      <c r="K1502" s="69"/>
      <c r="L1502" s="285"/>
      <c r="M1502" s="116"/>
      <c r="N1502" s="212"/>
    </row>
    <row r="1503" spans="2:14" ht="15" x14ac:dyDescent="0.25">
      <c r="B1503" s="65"/>
      <c r="C1503" s="78"/>
      <c r="D1503" s="109"/>
      <c r="E1503" s="68"/>
      <c r="F1503" s="77"/>
      <c r="G1503" s="311"/>
      <c r="H1503" s="312"/>
      <c r="I1503" s="313"/>
      <c r="J1503" s="352"/>
      <c r="K1503" s="69"/>
      <c r="L1503" s="216"/>
      <c r="M1503" s="116"/>
      <c r="N1503" s="212"/>
    </row>
    <row r="1504" spans="2:14" ht="15" x14ac:dyDescent="0.25">
      <c r="B1504" s="65"/>
      <c r="C1504" s="78"/>
      <c r="D1504" s="109"/>
      <c r="E1504" s="68"/>
      <c r="F1504" s="77"/>
      <c r="G1504" s="311"/>
      <c r="H1504" s="312"/>
      <c r="I1504" s="313"/>
      <c r="J1504" s="352"/>
      <c r="K1504" s="69"/>
      <c r="L1504" s="216"/>
      <c r="M1504" s="116"/>
      <c r="N1504" s="212"/>
    </row>
    <row r="1505" spans="2:14" ht="15" x14ac:dyDescent="0.25">
      <c r="B1505" s="65"/>
      <c r="C1505" s="78"/>
      <c r="D1505" s="109"/>
      <c r="E1505" s="68"/>
      <c r="F1505" s="77"/>
      <c r="G1505" s="311"/>
      <c r="H1505" s="312"/>
      <c r="I1505" s="313"/>
      <c r="J1505" s="352"/>
      <c r="K1505" s="69"/>
      <c r="L1505" s="216"/>
      <c r="M1505" s="116"/>
      <c r="N1505" s="212"/>
    </row>
    <row r="1506" spans="2:14" ht="15" x14ac:dyDescent="0.25">
      <c r="B1506" s="65"/>
      <c r="C1506" s="78"/>
      <c r="D1506" s="109"/>
      <c r="E1506" s="68"/>
      <c r="F1506" s="77"/>
      <c r="G1506" s="311"/>
      <c r="H1506" s="312"/>
      <c r="I1506" s="313"/>
      <c r="J1506" s="352"/>
      <c r="K1506" s="69"/>
      <c r="L1506" s="216"/>
      <c r="M1506" s="116"/>
      <c r="N1506" s="212"/>
    </row>
    <row r="1507" spans="2:14" ht="15" x14ac:dyDescent="0.25">
      <c r="B1507" s="65"/>
      <c r="C1507" s="78"/>
      <c r="D1507" s="109"/>
      <c r="E1507" s="68"/>
      <c r="F1507" s="77"/>
      <c r="G1507" s="311"/>
      <c r="H1507" s="312"/>
      <c r="I1507" s="313"/>
      <c r="J1507" s="352"/>
      <c r="K1507" s="69"/>
      <c r="L1507" s="216"/>
      <c r="M1507" s="116"/>
      <c r="N1507" s="212"/>
    </row>
    <row r="1508" spans="2:14" ht="15" x14ac:dyDescent="0.25">
      <c r="B1508" s="65"/>
      <c r="C1508" s="78"/>
      <c r="D1508" s="109"/>
      <c r="E1508" s="68"/>
      <c r="F1508" s="77"/>
      <c r="G1508" s="311"/>
      <c r="H1508" s="312"/>
      <c r="I1508" s="313"/>
      <c r="J1508" s="352"/>
      <c r="K1508" s="69"/>
      <c r="L1508" s="216"/>
      <c r="M1508" s="116"/>
      <c r="N1508" s="212"/>
    </row>
    <row r="1509" spans="2:14" ht="15" x14ac:dyDescent="0.25">
      <c r="B1509" s="91"/>
      <c r="C1509" s="66"/>
      <c r="D1509" s="109"/>
      <c r="E1509" s="68"/>
      <c r="F1509" s="77"/>
      <c r="G1509" s="104"/>
      <c r="H1509" s="121"/>
      <c r="I1509" s="107"/>
      <c r="J1509" s="351"/>
      <c r="K1509" s="69"/>
      <c r="L1509" s="126"/>
      <c r="M1509" s="116"/>
      <c r="N1509" s="217"/>
    </row>
    <row r="1510" spans="2:14" ht="15" x14ac:dyDescent="0.25">
      <c r="B1510" s="91"/>
      <c r="C1510" s="66"/>
      <c r="D1510" s="109"/>
      <c r="E1510" s="68"/>
      <c r="F1510" s="77"/>
      <c r="G1510" s="104"/>
      <c r="H1510" s="123"/>
      <c r="I1510" s="107"/>
      <c r="J1510" s="351"/>
      <c r="K1510" s="69"/>
      <c r="L1510" s="126"/>
      <c r="M1510" s="116"/>
      <c r="N1510" s="217"/>
    </row>
    <row r="1511" spans="2:14" ht="15" x14ac:dyDescent="0.25">
      <c r="B1511" s="91"/>
      <c r="C1511" s="66"/>
      <c r="D1511" s="109"/>
      <c r="E1511" s="68"/>
      <c r="F1511" s="77"/>
      <c r="G1511" s="104"/>
      <c r="H1511" s="121"/>
      <c r="I1511" s="107"/>
      <c r="J1511" s="351"/>
      <c r="K1511" s="80"/>
      <c r="L1511" s="126"/>
      <c r="M1511" s="117"/>
      <c r="N1511" s="217"/>
    </row>
    <row r="1512" spans="2:14" ht="15" x14ac:dyDescent="0.25">
      <c r="B1512" s="37"/>
      <c r="C1512" s="66"/>
      <c r="D1512" s="109"/>
      <c r="E1512" s="68"/>
      <c r="F1512" s="77"/>
      <c r="G1512" s="104"/>
      <c r="H1512" s="123"/>
      <c r="I1512" s="107"/>
      <c r="J1512" s="351"/>
      <c r="K1512" s="80"/>
      <c r="L1512" s="126"/>
      <c r="M1512" s="116"/>
      <c r="N1512" s="217"/>
    </row>
    <row r="1513" spans="2:14" ht="15" x14ac:dyDescent="0.25">
      <c r="B1513" s="37"/>
      <c r="C1513" s="66"/>
      <c r="D1513" s="109"/>
      <c r="E1513" s="68"/>
      <c r="F1513" s="68"/>
      <c r="G1513" s="104"/>
      <c r="H1513" s="121"/>
      <c r="I1513" s="107"/>
      <c r="J1513" s="351"/>
      <c r="K1513" s="69"/>
      <c r="L1513" s="126"/>
      <c r="M1513" s="116"/>
      <c r="N1513" s="217"/>
    </row>
    <row r="1514" spans="2:14" ht="15" x14ac:dyDescent="0.25">
      <c r="B1514" s="37"/>
      <c r="C1514" s="316"/>
      <c r="D1514" s="65"/>
      <c r="E1514" s="68"/>
      <c r="F1514" s="117"/>
      <c r="G1514" s="117"/>
      <c r="H1514" s="121"/>
      <c r="I1514" s="107"/>
      <c r="J1514" s="351"/>
      <c r="K1514" s="69"/>
      <c r="L1514" s="126"/>
      <c r="M1514" s="116"/>
      <c r="N1514" s="217"/>
    </row>
    <row r="1515" spans="2:14" ht="15" x14ac:dyDescent="0.25">
      <c r="B1515" s="37"/>
      <c r="C1515" s="66"/>
      <c r="D1515" s="109"/>
      <c r="E1515" s="68"/>
      <c r="F1515" s="77"/>
      <c r="G1515" s="104"/>
      <c r="H1515" s="121"/>
      <c r="I1515" s="107"/>
      <c r="J1515" s="351"/>
      <c r="K1515" s="69"/>
      <c r="L1515" s="126"/>
      <c r="M1515" s="116"/>
      <c r="N1515" s="217"/>
    </row>
    <row r="1516" spans="2:14" ht="15" x14ac:dyDescent="0.25">
      <c r="B1516" s="37"/>
      <c r="C1516" s="66"/>
      <c r="D1516" s="109"/>
      <c r="E1516" s="68"/>
      <c r="F1516" s="77"/>
      <c r="G1516" s="104"/>
      <c r="H1516" s="121"/>
      <c r="I1516" s="107"/>
      <c r="J1516" s="351"/>
      <c r="K1516" s="69"/>
      <c r="L1516" s="126"/>
      <c r="M1516" s="116"/>
      <c r="N1516" s="217"/>
    </row>
    <row r="1517" spans="2:14" ht="15" x14ac:dyDescent="0.25">
      <c r="B1517" s="37"/>
      <c r="C1517" s="66"/>
      <c r="D1517" s="109"/>
      <c r="E1517" s="68"/>
      <c r="F1517" s="77"/>
      <c r="G1517" s="104"/>
      <c r="H1517" s="121"/>
      <c r="I1517" s="107"/>
      <c r="J1517" s="351"/>
      <c r="K1517" s="69"/>
      <c r="L1517" s="126"/>
      <c r="M1517" s="116"/>
      <c r="N1517" s="217"/>
    </row>
    <row r="1518" spans="2:14" ht="15" x14ac:dyDescent="0.25">
      <c r="B1518" s="37"/>
      <c r="C1518" s="66"/>
      <c r="D1518" s="109"/>
      <c r="E1518" s="68"/>
      <c r="F1518" s="77"/>
      <c r="G1518" s="104"/>
      <c r="H1518" s="121"/>
      <c r="I1518" s="107"/>
      <c r="J1518" s="351"/>
      <c r="K1518" s="69"/>
      <c r="L1518" s="126"/>
      <c r="M1518" s="116"/>
      <c r="N1518" s="217"/>
    </row>
    <row r="1519" spans="2:14" ht="15" x14ac:dyDescent="0.25">
      <c r="B1519" s="37"/>
      <c r="C1519" s="66"/>
      <c r="D1519" s="109"/>
      <c r="E1519" s="68"/>
      <c r="F1519" s="77"/>
      <c r="G1519" s="104"/>
      <c r="H1519" s="121"/>
      <c r="I1519" s="107"/>
      <c r="J1519" s="351"/>
      <c r="K1519" s="69"/>
      <c r="L1519" s="126"/>
      <c r="M1519" s="116"/>
      <c r="N1519" s="217"/>
    </row>
    <row r="1520" spans="2:14" ht="15" x14ac:dyDescent="0.25">
      <c r="B1520" s="37"/>
      <c r="C1520" s="66"/>
      <c r="D1520" s="109"/>
      <c r="E1520" s="68"/>
      <c r="F1520" s="77"/>
      <c r="G1520" s="104"/>
      <c r="H1520" s="121"/>
      <c r="I1520" s="107"/>
      <c r="J1520" s="351"/>
      <c r="K1520" s="69"/>
      <c r="L1520" s="126"/>
      <c r="M1520" s="116"/>
      <c r="N1520" s="217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91"/>
      <c r="C1522" s="66"/>
      <c r="D1522" s="109"/>
      <c r="E1522" s="68"/>
      <c r="F1522" s="77"/>
      <c r="G1522" s="104"/>
      <c r="H1522" s="121"/>
      <c r="I1522" s="107"/>
      <c r="J1522" s="351"/>
      <c r="K1522" s="69"/>
      <c r="L1522" s="126"/>
      <c r="M1522" s="116"/>
      <c r="N1522" s="217"/>
    </row>
    <row r="1523" spans="2:14" ht="15" x14ac:dyDescent="0.25">
      <c r="B1523" s="65"/>
      <c r="C1523" s="78"/>
      <c r="D1523" s="109"/>
      <c r="E1523" s="68"/>
      <c r="F1523" s="77"/>
      <c r="G1523" s="311"/>
      <c r="H1523" s="312"/>
      <c r="I1523" s="313"/>
      <c r="J1523" s="352"/>
      <c r="K1523" s="69"/>
      <c r="L1523" s="216"/>
      <c r="M1523" s="116"/>
      <c r="N1523" s="212"/>
    </row>
    <row r="1524" spans="2:14" ht="15" x14ac:dyDescent="0.25">
      <c r="B1524" s="91"/>
      <c r="C1524" s="66"/>
      <c r="D1524" s="109"/>
      <c r="E1524" s="68"/>
      <c r="F1524" s="77"/>
      <c r="G1524" s="104"/>
      <c r="H1524" s="121"/>
      <c r="I1524" s="107"/>
      <c r="J1524" s="351"/>
      <c r="K1524" s="69"/>
      <c r="L1524" s="126"/>
      <c r="M1524" s="116"/>
      <c r="N1524" s="217"/>
    </row>
    <row r="1525" spans="2:14" ht="15" x14ac:dyDescent="0.25">
      <c r="B1525" s="91"/>
      <c r="C1525" s="66"/>
      <c r="D1525" s="109"/>
      <c r="E1525" s="68"/>
      <c r="F1525" s="77"/>
      <c r="G1525" s="104"/>
      <c r="H1525" s="121"/>
      <c r="I1525" s="107"/>
      <c r="J1525" s="351"/>
      <c r="K1525" s="69"/>
      <c r="L1525" s="126"/>
      <c r="M1525" s="116"/>
      <c r="N1525" s="217"/>
    </row>
    <row r="1526" spans="2:14" ht="15" x14ac:dyDescent="0.25">
      <c r="B1526" s="91"/>
      <c r="C1526" s="78"/>
      <c r="D1526" s="109"/>
      <c r="E1526" s="68"/>
      <c r="F1526" s="77"/>
      <c r="G1526" s="311"/>
      <c r="H1526" s="312"/>
      <c r="I1526" s="107"/>
      <c r="J1526" s="351"/>
      <c r="K1526" s="69"/>
      <c r="L1526" s="126"/>
      <c r="M1526" s="116"/>
      <c r="N1526" s="217"/>
    </row>
    <row r="1527" spans="2:14" ht="15" x14ac:dyDescent="0.25">
      <c r="B1527" s="65"/>
      <c r="C1527" s="78"/>
      <c r="D1527" s="109"/>
      <c r="E1527" s="68"/>
      <c r="F1527" s="77"/>
      <c r="G1527" s="311"/>
      <c r="H1527" s="312"/>
      <c r="I1527" s="313"/>
      <c r="J1527" s="352"/>
      <c r="K1527" s="69"/>
      <c r="L1527" s="216"/>
      <c r="M1527" s="116"/>
      <c r="N1527" s="212"/>
    </row>
    <row r="1528" spans="2:14" ht="15" x14ac:dyDescent="0.25">
      <c r="B1528" s="65"/>
      <c r="C1528" s="78"/>
      <c r="D1528" s="109"/>
      <c r="E1528" s="68"/>
      <c r="F1528" s="77"/>
      <c r="G1528" s="311"/>
      <c r="H1528" s="312"/>
      <c r="I1528" s="313"/>
      <c r="J1528" s="352"/>
      <c r="K1528" s="69"/>
      <c r="L1528" s="216"/>
      <c r="M1528" s="116"/>
      <c r="N1528" s="212"/>
    </row>
    <row r="1529" spans="2:14" ht="15" x14ac:dyDescent="0.25">
      <c r="B1529" s="65"/>
      <c r="C1529" s="78"/>
      <c r="D1529" s="109"/>
      <c r="E1529" s="68"/>
      <c r="F1529" s="77"/>
      <c r="G1529" s="311"/>
      <c r="H1529" s="312"/>
      <c r="I1529" s="313"/>
      <c r="J1529" s="352"/>
      <c r="K1529" s="69"/>
      <c r="L1529" s="216"/>
      <c r="M1529" s="116"/>
      <c r="N1529" s="212"/>
    </row>
    <row r="1530" spans="2:14" ht="15" x14ac:dyDescent="0.25">
      <c r="B1530" s="65"/>
      <c r="C1530" s="78"/>
      <c r="D1530" s="109"/>
      <c r="E1530" s="68"/>
      <c r="F1530" s="77"/>
      <c r="G1530" s="311"/>
      <c r="H1530" s="312"/>
      <c r="I1530" s="313"/>
      <c r="J1530" s="352"/>
      <c r="K1530" s="69"/>
      <c r="L1530" s="216"/>
      <c r="M1530" s="116"/>
      <c r="N1530" s="212"/>
    </row>
    <row r="1531" spans="2:14" ht="15" x14ac:dyDescent="0.25">
      <c r="B1531" s="65"/>
      <c r="C1531" s="78"/>
      <c r="D1531" s="109"/>
      <c r="E1531" s="68"/>
      <c r="F1531" s="77"/>
      <c r="G1531" s="311"/>
      <c r="H1531" s="312"/>
      <c r="I1531" s="313"/>
      <c r="J1531" s="352"/>
      <c r="K1531" s="69"/>
      <c r="L1531" s="216"/>
      <c r="M1531" s="116"/>
      <c r="N1531" s="212"/>
    </row>
    <row r="1532" spans="2:14" ht="15" x14ac:dyDescent="0.25">
      <c r="B1532" s="91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91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91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91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ht="15" x14ac:dyDescent="0.25">
      <c r="B1536" s="65"/>
      <c r="C1536" s="78"/>
      <c r="D1536" s="109"/>
      <c r="E1536" s="68"/>
      <c r="F1536" s="77"/>
      <c r="G1536" s="311"/>
      <c r="H1536" s="312"/>
      <c r="I1536" s="107"/>
      <c r="J1536" s="351"/>
      <c r="K1536" s="69"/>
      <c r="L1536" s="126"/>
      <c r="M1536" s="116"/>
      <c r="N1536" s="217"/>
    </row>
    <row r="1537" spans="2:14" ht="15" x14ac:dyDescent="0.25">
      <c r="B1537" s="65"/>
      <c r="C1537" s="66"/>
      <c r="D1537" s="109"/>
      <c r="E1537" s="68"/>
      <c r="F1537" s="77"/>
      <c r="G1537" s="104"/>
      <c r="H1537" s="121"/>
      <c r="I1537" s="107"/>
      <c r="J1537" s="351"/>
      <c r="K1537" s="69"/>
      <c r="L1537" s="126"/>
      <c r="M1537" s="116"/>
      <c r="N1537" s="217"/>
    </row>
    <row r="1538" spans="2:14" ht="15" x14ac:dyDescent="0.25">
      <c r="B1538" s="65"/>
      <c r="C1538" s="66"/>
      <c r="D1538" s="109"/>
      <c r="E1538" s="68"/>
      <c r="F1538" s="77"/>
      <c r="G1538" s="104"/>
      <c r="H1538" s="121"/>
      <c r="I1538" s="107"/>
      <c r="J1538" s="351"/>
      <c r="K1538" s="69"/>
      <c r="L1538" s="126"/>
      <c r="M1538" s="116"/>
      <c r="N1538" s="217"/>
    </row>
    <row r="1539" spans="2:14" ht="15" x14ac:dyDescent="0.25">
      <c r="B1539" s="65"/>
      <c r="C1539" s="66"/>
      <c r="D1539" s="109"/>
      <c r="E1539" s="68"/>
      <c r="F1539" s="77"/>
      <c r="G1539" s="104"/>
      <c r="H1539" s="121"/>
      <c r="I1539" s="107"/>
      <c r="J1539" s="351"/>
      <c r="K1539" s="69"/>
      <c r="L1539" s="126"/>
      <c r="M1539" s="116"/>
      <c r="N1539" s="217"/>
    </row>
    <row r="1540" spans="2:14" ht="15" x14ac:dyDescent="0.25">
      <c r="B1540" s="65"/>
      <c r="C1540" s="66"/>
      <c r="D1540" s="109"/>
      <c r="E1540" s="68"/>
      <c r="F1540" s="77"/>
      <c r="G1540" s="104"/>
      <c r="H1540" s="121"/>
      <c r="I1540" s="107"/>
      <c r="J1540" s="351"/>
      <c r="K1540" s="69"/>
      <c r="L1540" s="126"/>
      <c r="M1540" s="116"/>
      <c r="N1540" s="217"/>
    </row>
    <row r="1541" spans="2:14" ht="15" x14ac:dyDescent="0.25">
      <c r="B1541" s="65"/>
      <c r="C1541" s="66"/>
      <c r="D1541" s="109"/>
      <c r="E1541" s="68"/>
      <c r="F1541" s="68"/>
      <c r="G1541" s="104"/>
      <c r="H1541" s="121"/>
      <c r="I1541" s="107"/>
      <c r="J1541" s="351"/>
      <c r="K1541" s="69"/>
      <c r="L1541" s="126"/>
      <c r="M1541" s="116"/>
      <c r="N1541" s="217"/>
    </row>
    <row r="1542" spans="2:14" ht="15" x14ac:dyDescent="0.25">
      <c r="B1542" s="65"/>
      <c r="C1542" s="66"/>
      <c r="D1542" s="109"/>
      <c r="E1542" s="68"/>
      <c r="F1542" s="77"/>
      <c r="G1542" s="104"/>
      <c r="H1542" s="121"/>
      <c r="I1542" s="107"/>
      <c r="J1542" s="351"/>
      <c r="K1542" s="69"/>
      <c r="L1542" s="126"/>
      <c r="M1542" s="116"/>
      <c r="N1542" s="217"/>
    </row>
    <row r="1543" spans="2:14" ht="15" x14ac:dyDescent="0.25">
      <c r="B1543" s="65"/>
      <c r="C1543" s="66"/>
      <c r="D1543" s="109"/>
      <c r="E1543" s="68"/>
      <c r="F1543" s="77"/>
      <c r="G1543" s="104"/>
      <c r="H1543" s="121"/>
      <c r="I1543" s="107"/>
      <c r="J1543" s="351"/>
      <c r="K1543" s="69"/>
      <c r="L1543" s="126"/>
      <c r="M1543" s="116"/>
      <c r="N1543" s="217"/>
    </row>
    <row r="1544" spans="2:14" ht="15" x14ac:dyDescent="0.25">
      <c r="B1544" s="65"/>
      <c r="C1544" s="78"/>
      <c r="D1544" s="109"/>
      <c r="E1544" s="68"/>
      <c r="F1544" s="77"/>
      <c r="G1544" s="311"/>
      <c r="H1544" s="123"/>
      <c r="I1544" s="107"/>
      <c r="J1544" s="351"/>
      <c r="K1544" s="69"/>
      <c r="L1544" s="126"/>
      <c r="M1544" s="116"/>
      <c r="N1544" s="217"/>
    </row>
    <row r="1545" spans="2:14" ht="15" x14ac:dyDescent="0.25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x14ac:dyDescent="0.2">
      <c r="B1546" s="91"/>
      <c r="C1546" s="66"/>
      <c r="D1546" s="109"/>
      <c r="E1546" s="68"/>
      <c r="F1546" s="77"/>
      <c r="G1546" s="104"/>
      <c r="H1546" s="121"/>
      <c r="I1546" s="129"/>
      <c r="J1546" s="353"/>
      <c r="K1546" s="80"/>
      <c r="L1546" s="126"/>
      <c r="M1546" s="116"/>
      <c r="N1546" s="217"/>
    </row>
    <row r="1547" spans="2:14" ht="15" x14ac:dyDescent="0.25">
      <c r="B1547" s="65"/>
      <c r="C1547" s="78"/>
      <c r="D1547" s="109"/>
      <c r="E1547" s="68"/>
      <c r="F1547" s="77"/>
      <c r="G1547" s="311"/>
      <c r="H1547" s="312"/>
      <c r="I1547" s="313"/>
      <c r="J1547" s="352"/>
      <c r="K1547" s="69"/>
      <c r="L1547" s="216"/>
      <c r="M1547" s="116"/>
      <c r="N1547" s="212"/>
    </row>
    <row r="1548" spans="2:14" ht="15" x14ac:dyDescent="0.25">
      <c r="B1548" s="65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317"/>
    </row>
    <row r="1549" spans="2:14" ht="15" x14ac:dyDescent="0.25">
      <c r="B1549" s="65"/>
      <c r="C1549" s="78"/>
      <c r="D1549" s="109"/>
      <c r="E1549" s="68"/>
      <c r="F1549" s="77"/>
      <c r="G1549" s="311"/>
      <c r="H1549" s="312"/>
      <c r="I1549" s="313"/>
      <c r="J1549" s="352"/>
      <c r="K1549" s="69"/>
      <c r="L1549" s="216"/>
      <c r="M1549" s="116"/>
      <c r="N1549" s="317"/>
    </row>
    <row r="1550" spans="2:14" ht="15" x14ac:dyDescent="0.25">
      <c r="B1550" s="65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2"/>
    </row>
    <row r="1551" spans="2:14" ht="15" x14ac:dyDescent="0.25">
      <c r="B1551" s="65"/>
      <c r="C1551" s="66"/>
      <c r="D1551" s="109"/>
      <c r="E1551" s="68"/>
      <c r="F1551" s="77"/>
      <c r="G1551" s="104"/>
      <c r="H1551" s="121"/>
      <c r="I1551" s="107"/>
      <c r="J1551" s="351"/>
      <c r="K1551" s="69"/>
      <c r="L1551" s="126"/>
      <c r="M1551" s="116"/>
      <c r="N1551" s="212"/>
    </row>
    <row r="1552" spans="2:14" ht="15" x14ac:dyDescent="0.25">
      <c r="B1552" s="65"/>
      <c r="C1552" s="66"/>
      <c r="D1552" s="109"/>
      <c r="E1552" s="68"/>
      <c r="F1552" s="77"/>
      <c r="G1552" s="104"/>
      <c r="H1552" s="121"/>
      <c r="I1552" s="107"/>
      <c r="J1552" s="351"/>
      <c r="K1552" s="69"/>
      <c r="L1552" s="126"/>
      <c r="M1552" s="116"/>
      <c r="N1552" s="212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51"/>
      <c r="K1553" s="69"/>
      <c r="L1553" s="126"/>
      <c r="M1553" s="116"/>
      <c r="N1553" s="212"/>
    </row>
    <row r="1554" spans="2:14" ht="15" x14ac:dyDescent="0.25">
      <c r="B1554" s="65"/>
      <c r="C1554" s="78"/>
      <c r="D1554" s="109"/>
      <c r="E1554" s="68"/>
      <c r="F1554" s="77"/>
      <c r="G1554" s="311"/>
      <c r="H1554" s="312"/>
      <c r="I1554" s="313"/>
      <c r="J1554" s="352"/>
      <c r="K1554" s="69"/>
      <c r="L1554" s="216"/>
      <c r="M1554" s="116"/>
      <c r="N1554" s="212"/>
    </row>
    <row r="1555" spans="2:14" ht="15" x14ac:dyDescent="0.25">
      <c r="B1555" s="65"/>
      <c r="C1555" s="78"/>
      <c r="D1555" s="109"/>
      <c r="E1555" s="68"/>
      <c r="F1555" s="77"/>
      <c r="G1555" s="311"/>
      <c r="H1555" s="312"/>
      <c r="I1555" s="313"/>
      <c r="J1555" s="352"/>
      <c r="K1555" s="69"/>
      <c r="L1555" s="216"/>
      <c r="M1555" s="116"/>
      <c r="N1555" s="212"/>
    </row>
    <row r="1556" spans="2:14" ht="15" x14ac:dyDescent="0.25">
      <c r="B1556" s="65"/>
      <c r="C1556" s="78"/>
      <c r="D1556" s="109"/>
      <c r="E1556" s="68"/>
      <c r="F1556" s="77"/>
      <c r="G1556" s="311"/>
      <c r="H1556" s="312"/>
      <c r="I1556" s="313"/>
      <c r="J1556" s="352"/>
      <c r="K1556" s="69"/>
      <c r="L1556" s="216"/>
      <c r="M1556" s="116"/>
      <c r="N1556" s="212"/>
    </row>
    <row r="1557" spans="2:14" ht="15" x14ac:dyDescent="0.25">
      <c r="B1557" s="65"/>
      <c r="C1557" s="78"/>
      <c r="D1557" s="109"/>
      <c r="E1557" s="68"/>
      <c r="F1557" s="77"/>
      <c r="G1557" s="311"/>
      <c r="H1557" s="312"/>
      <c r="I1557" s="313"/>
      <c r="J1557" s="352"/>
      <c r="K1557" s="69"/>
      <c r="L1557" s="216"/>
      <c r="M1557" s="116"/>
      <c r="N1557" s="212"/>
    </row>
    <row r="1558" spans="2:14" ht="15" x14ac:dyDescent="0.25">
      <c r="B1558" s="91"/>
      <c r="C1558" s="66"/>
      <c r="D1558" s="109"/>
      <c r="E1558" s="68"/>
      <c r="F1558" s="77"/>
      <c r="G1558" s="104"/>
      <c r="H1558" s="121"/>
      <c r="I1558" s="107"/>
      <c r="J1558" s="351"/>
      <c r="K1558" s="69"/>
      <c r="L1558" s="126"/>
      <c r="M1558" s="116"/>
      <c r="N1558" s="217"/>
    </row>
    <row r="1559" spans="2:14" ht="15" x14ac:dyDescent="0.25">
      <c r="B1559" s="91"/>
      <c r="C1559" s="66"/>
      <c r="D1559" s="109"/>
      <c r="E1559" s="68"/>
      <c r="F1559" s="77"/>
      <c r="G1559" s="104"/>
      <c r="H1559" s="121"/>
      <c r="I1559" s="107"/>
      <c r="J1559" s="351"/>
      <c r="K1559" s="79"/>
      <c r="L1559" s="126"/>
      <c r="M1559" s="115"/>
      <c r="N1559" s="217"/>
    </row>
    <row r="1560" spans="2:14" ht="15" x14ac:dyDescent="0.25">
      <c r="B1560" s="91"/>
      <c r="C1560" s="66"/>
      <c r="D1560" s="109"/>
      <c r="E1560" s="68"/>
      <c r="F1560" s="77"/>
      <c r="G1560" s="104"/>
      <c r="H1560" s="121"/>
      <c r="I1560" s="107"/>
      <c r="J1560" s="351"/>
      <c r="K1560" s="69"/>
      <c r="L1560" s="126"/>
      <c r="M1560" s="116"/>
      <c r="N1560" s="217"/>
    </row>
    <row r="1561" spans="2:14" ht="15" x14ac:dyDescent="0.25">
      <c r="B1561" s="91"/>
      <c r="C1561" s="66"/>
      <c r="D1561" s="109"/>
      <c r="E1561" s="68"/>
      <c r="F1561" s="77"/>
      <c r="G1561" s="104"/>
      <c r="H1561" s="121"/>
      <c r="I1561" s="107"/>
      <c r="J1561" s="351"/>
      <c r="K1561" s="69"/>
      <c r="L1561" s="126"/>
      <c r="M1561" s="116"/>
      <c r="N1561" s="217"/>
    </row>
    <row r="1562" spans="2:14" ht="15" x14ac:dyDescent="0.25">
      <c r="B1562" s="91"/>
      <c r="C1562" s="66"/>
      <c r="D1562" s="109"/>
      <c r="E1562" s="68"/>
      <c r="F1562" s="77"/>
      <c r="G1562" s="104"/>
      <c r="H1562" s="121"/>
      <c r="I1562" s="107"/>
      <c r="J1562" s="351"/>
      <c r="K1562" s="79"/>
      <c r="L1562" s="126"/>
      <c r="M1562" s="115"/>
      <c r="N1562" s="217"/>
    </row>
    <row r="1563" spans="2:14" ht="15" x14ac:dyDescent="0.25">
      <c r="B1563" s="65"/>
      <c r="C1563" s="66"/>
      <c r="D1563" s="109"/>
      <c r="E1563" s="68"/>
      <c r="F1563" s="77"/>
      <c r="G1563" s="104"/>
      <c r="H1563" s="121"/>
      <c r="I1563" s="107"/>
      <c r="J1563" s="351"/>
      <c r="K1563" s="69"/>
      <c r="L1563" s="126"/>
      <c r="M1563" s="116"/>
      <c r="N1563" s="217"/>
    </row>
    <row r="1564" spans="2:14" ht="15" x14ac:dyDescent="0.25">
      <c r="B1564" s="65"/>
      <c r="C1564" s="66"/>
      <c r="D1564" s="109"/>
      <c r="E1564" s="68"/>
      <c r="F1564" s="77"/>
      <c r="G1564" s="104"/>
      <c r="H1564" s="121"/>
      <c r="I1564" s="107"/>
      <c r="J1564" s="351"/>
      <c r="K1564" s="69"/>
      <c r="L1564" s="126"/>
      <c r="M1564" s="116"/>
      <c r="N1564" s="217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1"/>
      <c r="K1565" s="69"/>
      <c r="L1565" s="126"/>
      <c r="M1565" s="116"/>
      <c r="N1565" s="217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7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7"/>
    </row>
    <row r="1568" spans="2:14" ht="15" x14ac:dyDescent="0.25">
      <c r="B1568" s="65"/>
      <c r="C1568" s="78"/>
      <c r="D1568" s="109"/>
      <c r="E1568" s="68"/>
      <c r="F1568" s="77"/>
      <c r="G1568" s="311"/>
      <c r="H1568" s="312"/>
      <c r="I1568" s="107"/>
      <c r="J1568" s="351"/>
      <c r="K1568" s="69"/>
      <c r="L1568" s="126"/>
      <c r="M1568" s="116"/>
      <c r="N1568" s="217"/>
    </row>
    <row r="1569" spans="2:14" ht="15" x14ac:dyDescent="0.25">
      <c r="B1569" s="65"/>
      <c r="C1569" s="66"/>
      <c r="D1569" s="109"/>
      <c r="E1569" s="68"/>
      <c r="F1569" s="77"/>
      <c r="G1569" s="104"/>
      <c r="H1569" s="121"/>
      <c r="I1569" s="107"/>
      <c r="J1569" s="351"/>
      <c r="K1569" s="69"/>
      <c r="L1569" s="126"/>
      <c r="M1569" s="116"/>
      <c r="N1569" s="217"/>
    </row>
    <row r="1570" spans="2:14" ht="15" x14ac:dyDescent="0.25">
      <c r="B1570" s="65"/>
      <c r="C1570" s="66"/>
      <c r="D1570" s="109"/>
      <c r="E1570" s="68"/>
      <c r="F1570" s="77"/>
      <c r="G1570" s="104"/>
      <c r="H1570" s="123"/>
      <c r="I1570" s="107"/>
      <c r="J1570" s="351"/>
      <c r="K1570" s="69"/>
      <c r="L1570" s="126"/>
      <c r="M1570" s="116"/>
      <c r="N1570" s="217"/>
    </row>
    <row r="1571" spans="2:14" ht="15" x14ac:dyDescent="0.25">
      <c r="B1571" s="65"/>
      <c r="C1571" s="66"/>
      <c r="D1571" s="109"/>
      <c r="E1571" s="68"/>
      <c r="F1571" s="77"/>
      <c r="G1571" s="104"/>
      <c r="H1571" s="121"/>
      <c r="I1571" s="107"/>
      <c r="J1571" s="351"/>
      <c r="K1571" s="69"/>
      <c r="L1571" s="126"/>
      <c r="M1571" s="116"/>
      <c r="N1571" s="217"/>
    </row>
    <row r="1572" spans="2:14" ht="15" x14ac:dyDescent="0.25">
      <c r="B1572" s="65"/>
      <c r="C1572" s="66"/>
      <c r="D1572" s="109"/>
      <c r="E1572" s="68"/>
      <c r="F1572" s="77"/>
      <c r="G1572" s="104"/>
      <c r="H1572" s="121"/>
      <c r="I1572" s="107"/>
      <c r="J1572" s="351"/>
      <c r="K1572" s="69"/>
      <c r="L1572" s="126"/>
      <c r="M1572" s="116"/>
      <c r="N1572" s="217"/>
    </row>
    <row r="1573" spans="2:14" ht="15" x14ac:dyDescent="0.25">
      <c r="B1573" s="65"/>
      <c r="C1573" s="78"/>
      <c r="D1573" s="109"/>
      <c r="E1573" s="68"/>
      <c r="F1573" s="77"/>
      <c r="G1573" s="311"/>
      <c r="H1573" s="312"/>
      <c r="I1573" s="107"/>
      <c r="J1573" s="351"/>
      <c r="K1573" s="69"/>
      <c r="L1573" s="126"/>
      <c r="M1573" s="116"/>
      <c r="N1573" s="217"/>
    </row>
    <row r="1574" spans="2:14" ht="15" x14ac:dyDescent="0.25">
      <c r="B1574" s="65"/>
      <c r="C1574" s="78"/>
      <c r="D1574" s="109"/>
      <c r="E1574" s="68"/>
      <c r="F1574" s="77"/>
      <c r="G1574" s="311"/>
      <c r="H1574" s="312"/>
      <c r="I1574" s="313"/>
      <c r="J1574" s="352"/>
      <c r="K1574" s="69"/>
      <c r="L1574" s="216"/>
      <c r="M1574" s="116"/>
      <c r="N1574" s="212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69"/>
      <c r="L1575" s="126"/>
      <c r="M1575" s="116"/>
      <c r="N1575" s="217"/>
    </row>
    <row r="1576" spans="2:14" ht="15" x14ac:dyDescent="0.25">
      <c r="B1576" s="65"/>
      <c r="C1576" s="78"/>
      <c r="D1576" s="109"/>
      <c r="E1576" s="68"/>
      <c r="F1576" s="77"/>
      <c r="G1576" s="311"/>
      <c r="H1576" s="312"/>
      <c r="I1576" s="313"/>
      <c r="J1576" s="352"/>
      <c r="K1576" s="69"/>
      <c r="L1576" s="216"/>
      <c r="M1576" s="116"/>
      <c r="N1576" s="212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51"/>
      <c r="K1577" s="69"/>
      <c r="L1577" s="120"/>
      <c r="M1577" s="116"/>
      <c r="N1577" s="218"/>
    </row>
    <row r="1578" spans="2:14" ht="15" x14ac:dyDescent="0.25">
      <c r="B1578" s="91"/>
      <c r="C1578" s="66"/>
      <c r="D1578" s="109"/>
      <c r="E1578" s="68"/>
      <c r="F1578" s="77"/>
      <c r="G1578" s="104"/>
      <c r="H1578" s="121"/>
      <c r="I1578" s="107"/>
      <c r="J1578" s="351"/>
      <c r="K1578" s="69"/>
      <c r="L1578" s="120"/>
      <c r="M1578" s="116"/>
      <c r="N1578" s="218"/>
    </row>
    <row r="1579" spans="2:14" ht="15" x14ac:dyDescent="0.25">
      <c r="B1579" s="91"/>
      <c r="C1579" s="66"/>
      <c r="D1579" s="109"/>
      <c r="E1579" s="68"/>
      <c r="F1579" s="77"/>
      <c r="G1579" s="104"/>
      <c r="H1579" s="121"/>
      <c r="I1579" s="107"/>
      <c r="J1579" s="351"/>
      <c r="K1579" s="69"/>
      <c r="L1579" s="120"/>
      <c r="M1579" s="116"/>
      <c r="N1579" s="218"/>
    </row>
    <row r="1580" spans="2:14" ht="15" x14ac:dyDescent="0.25">
      <c r="B1580" s="91"/>
      <c r="C1580" s="66"/>
      <c r="D1580" s="109"/>
      <c r="E1580" s="68"/>
      <c r="F1580" s="68"/>
      <c r="G1580" s="104"/>
      <c r="H1580" s="121"/>
      <c r="I1580" s="107"/>
      <c r="J1580" s="351"/>
      <c r="K1580" s="69"/>
      <c r="L1580" s="120"/>
      <c r="M1580" s="116"/>
      <c r="N1580" s="218"/>
    </row>
    <row r="1581" spans="2:14" ht="15" x14ac:dyDescent="0.25">
      <c r="B1581" s="91"/>
      <c r="C1581" s="66"/>
      <c r="D1581" s="109"/>
      <c r="E1581" s="68"/>
      <c r="F1581" s="77"/>
      <c r="G1581" s="104"/>
      <c r="H1581" s="123"/>
      <c r="I1581" s="107"/>
      <c r="J1581" s="351"/>
      <c r="K1581" s="69"/>
      <c r="L1581" s="120"/>
      <c r="M1581" s="116"/>
      <c r="N1581" s="218"/>
    </row>
    <row r="1582" spans="2:14" ht="15" x14ac:dyDescent="0.25">
      <c r="B1582" s="65"/>
      <c r="C1582" s="78"/>
      <c r="D1582" s="109"/>
      <c r="E1582" s="68"/>
      <c r="F1582" s="77"/>
      <c r="G1582" s="311"/>
      <c r="H1582" s="312"/>
      <c r="I1582" s="313"/>
      <c r="J1582" s="352"/>
      <c r="K1582" s="69"/>
      <c r="L1582" s="318"/>
      <c r="M1582" s="116"/>
      <c r="N1582" s="318"/>
    </row>
    <row r="1583" spans="2:14" ht="15" x14ac:dyDescent="0.25">
      <c r="B1583" s="91"/>
      <c r="C1583" s="66"/>
      <c r="D1583" s="109"/>
      <c r="E1583" s="68"/>
      <c r="F1583" s="77"/>
      <c r="G1583" s="104"/>
      <c r="H1583" s="121"/>
      <c r="I1583" s="107"/>
      <c r="J1583" s="351"/>
      <c r="K1583" s="69"/>
      <c r="L1583" s="120"/>
      <c r="M1583" s="116"/>
      <c r="N1583" s="218"/>
    </row>
    <row r="1584" spans="2:14" ht="15" x14ac:dyDescent="0.25">
      <c r="B1584" s="65"/>
      <c r="C1584" s="78"/>
      <c r="D1584" s="109"/>
      <c r="E1584" s="68"/>
      <c r="F1584" s="77"/>
      <c r="G1584" s="311"/>
      <c r="H1584" s="312"/>
      <c r="I1584" s="313"/>
      <c r="J1584" s="352"/>
      <c r="K1584" s="69"/>
      <c r="L1584" s="318"/>
      <c r="M1584" s="116"/>
      <c r="N1584" s="318"/>
    </row>
    <row r="1585" spans="2:14" ht="15" x14ac:dyDescent="0.25">
      <c r="B1585" s="65"/>
      <c r="C1585" s="78"/>
      <c r="D1585" s="109"/>
      <c r="E1585" s="68"/>
      <c r="F1585" s="77"/>
      <c r="G1585" s="311"/>
      <c r="H1585" s="312"/>
      <c r="I1585" s="313"/>
      <c r="J1585" s="352"/>
      <c r="K1585" s="69"/>
      <c r="L1585" s="118"/>
      <c r="M1585" s="116"/>
      <c r="N1585" s="318"/>
    </row>
    <row r="1586" spans="2:14" ht="15" x14ac:dyDescent="0.25">
      <c r="B1586" s="65"/>
      <c r="C1586" s="66"/>
      <c r="D1586" s="109"/>
      <c r="E1586" s="68"/>
      <c r="F1586" s="77"/>
      <c r="G1586" s="104"/>
      <c r="H1586" s="121"/>
      <c r="I1586" s="107"/>
      <c r="J1586" s="351"/>
      <c r="K1586" s="69"/>
      <c r="L1586" s="118"/>
      <c r="M1586" s="116"/>
      <c r="N1586" s="318"/>
    </row>
    <row r="1587" spans="2:14" ht="15" x14ac:dyDescent="0.25">
      <c r="B1587" s="65"/>
      <c r="C1587" s="78"/>
      <c r="D1587" s="109"/>
      <c r="E1587" s="68"/>
      <c r="F1587" s="77"/>
      <c r="G1587" s="311"/>
      <c r="H1587" s="312"/>
      <c r="I1587" s="313"/>
      <c r="J1587" s="352"/>
      <c r="K1587" s="69"/>
      <c r="L1587" s="318"/>
      <c r="M1587" s="116"/>
      <c r="N1587" s="318"/>
    </row>
    <row r="1588" spans="2:14" ht="15" x14ac:dyDescent="0.25">
      <c r="B1588" s="65"/>
      <c r="C1588" s="78"/>
      <c r="D1588" s="109"/>
      <c r="E1588" s="68"/>
      <c r="F1588" s="77"/>
      <c r="G1588" s="311"/>
      <c r="H1588" s="312"/>
      <c r="I1588" s="313"/>
      <c r="J1588" s="352"/>
      <c r="K1588" s="69"/>
      <c r="L1588" s="318"/>
      <c r="M1588" s="116"/>
      <c r="N1588" s="318"/>
    </row>
    <row r="1589" spans="2:14" ht="15" x14ac:dyDescent="0.25">
      <c r="B1589" s="65"/>
      <c r="C1589" s="78"/>
      <c r="D1589" s="109"/>
      <c r="E1589" s="68"/>
      <c r="F1589" s="77"/>
      <c r="G1589" s="311"/>
      <c r="H1589" s="312"/>
      <c r="I1589" s="313"/>
      <c r="J1589" s="352"/>
      <c r="K1589" s="69"/>
      <c r="L1589" s="318"/>
      <c r="M1589" s="116"/>
      <c r="N1589" s="318"/>
    </row>
    <row r="1590" spans="2:14" ht="15" x14ac:dyDescent="0.25">
      <c r="B1590" s="65"/>
      <c r="C1590" s="66"/>
      <c r="D1590" s="109"/>
      <c r="E1590" s="68"/>
      <c r="F1590" s="68"/>
      <c r="G1590" s="104"/>
      <c r="H1590" s="121"/>
      <c r="I1590" s="107"/>
      <c r="J1590" s="351"/>
      <c r="K1590" s="69"/>
      <c r="L1590" s="120"/>
      <c r="M1590" s="116"/>
      <c r="N1590" s="218"/>
    </row>
    <row r="1591" spans="2:14" ht="15" x14ac:dyDescent="0.25">
      <c r="B1591" s="65"/>
      <c r="C1591" s="78"/>
      <c r="D1591" s="109"/>
      <c r="E1591" s="68"/>
      <c r="F1591" s="77"/>
      <c r="G1591" s="311"/>
      <c r="H1591" s="312"/>
      <c r="I1591" s="313"/>
      <c r="J1591" s="352"/>
      <c r="K1591" s="69"/>
      <c r="L1591" s="120"/>
      <c r="M1591" s="116"/>
      <c r="N1591" s="218"/>
    </row>
    <row r="1592" spans="2:14" ht="15" x14ac:dyDescent="0.25">
      <c r="B1592" s="65"/>
      <c r="C1592" s="66"/>
      <c r="D1592" s="109"/>
      <c r="E1592" s="68"/>
      <c r="F1592" s="77"/>
      <c r="G1592" s="104"/>
      <c r="H1592" s="123"/>
      <c r="I1592" s="107"/>
      <c r="J1592" s="351"/>
      <c r="K1592" s="69"/>
      <c r="L1592" s="120"/>
      <c r="M1592" s="116"/>
      <c r="N1592" s="218"/>
    </row>
    <row r="1593" spans="2:14" ht="15" x14ac:dyDescent="0.25">
      <c r="B1593" s="65"/>
      <c r="C1593" s="66"/>
      <c r="D1593" s="109"/>
      <c r="E1593" s="68"/>
      <c r="F1593" s="77"/>
      <c r="G1593" s="104"/>
      <c r="H1593" s="121"/>
      <c r="I1593" s="107"/>
      <c r="J1593" s="351"/>
      <c r="K1593" s="69"/>
      <c r="L1593" s="120"/>
      <c r="M1593" s="116"/>
      <c r="N1593" s="218"/>
    </row>
    <row r="1594" spans="2:14" ht="15" x14ac:dyDescent="0.25">
      <c r="B1594" s="65"/>
      <c r="C1594" s="66"/>
      <c r="D1594" s="109"/>
      <c r="E1594" s="68"/>
      <c r="F1594" s="77"/>
      <c r="G1594" s="104"/>
      <c r="H1594" s="121"/>
      <c r="I1594" s="107"/>
      <c r="J1594" s="351"/>
      <c r="K1594" s="69"/>
      <c r="L1594" s="120"/>
      <c r="M1594" s="116"/>
      <c r="N1594" s="218"/>
    </row>
    <row r="1595" spans="2:14" ht="15" x14ac:dyDescent="0.25">
      <c r="B1595" s="65"/>
      <c r="C1595" s="66"/>
      <c r="D1595" s="109"/>
      <c r="E1595" s="68"/>
      <c r="F1595" s="77"/>
      <c r="G1595" s="104"/>
      <c r="H1595" s="123"/>
      <c r="I1595" s="107"/>
      <c r="J1595" s="351"/>
      <c r="K1595" s="69"/>
      <c r="L1595" s="120"/>
      <c r="M1595" s="116"/>
      <c r="N1595" s="218"/>
    </row>
    <row r="1596" spans="2:14" ht="15" x14ac:dyDescent="0.25">
      <c r="B1596" s="65"/>
      <c r="C1596" s="66"/>
      <c r="D1596" s="109"/>
      <c r="E1596" s="68"/>
      <c r="F1596" s="77"/>
      <c r="G1596" s="311"/>
      <c r="H1596" s="123"/>
      <c r="I1596" s="107"/>
      <c r="J1596" s="351"/>
      <c r="K1596" s="69"/>
      <c r="L1596" s="120"/>
      <c r="M1596" s="116"/>
      <c r="N1596" s="218"/>
    </row>
    <row r="1597" spans="2:14" ht="15" x14ac:dyDescent="0.25">
      <c r="B1597" s="91"/>
      <c r="C1597" s="66"/>
      <c r="D1597" s="109"/>
      <c r="E1597" s="68"/>
      <c r="F1597" s="77"/>
      <c r="G1597" s="104"/>
      <c r="H1597" s="123"/>
      <c r="I1597" s="107"/>
      <c r="J1597" s="351"/>
      <c r="K1597" s="69"/>
      <c r="L1597" s="120"/>
      <c r="M1597" s="116"/>
      <c r="N1597" s="218"/>
    </row>
    <row r="1598" spans="2:14" ht="15" x14ac:dyDescent="0.25">
      <c r="B1598" s="91"/>
      <c r="C1598" s="66"/>
      <c r="D1598" s="109"/>
      <c r="E1598" s="68"/>
      <c r="F1598" s="77"/>
      <c r="G1598" s="104"/>
      <c r="H1598" s="123"/>
      <c r="I1598" s="107"/>
      <c r="J1598" s="351"/>
      <c r="K1598" s="69"/>
      <c r="L1598" s="120"/>
      <c r="M1598" s="116"/>
      <c r="N1598" s="218"/>
    </row>
    <row r="1599" spans="2:14" ht="15" x14ac:dyDescent="0.25">
      <c r="B1599" s="91"/>
      <c r="C1599" s="78"/>
      <c r="D1599" s="109"/>
      <c r="E1599" s="68"/>
      <c r="F1599" s="77"/>
      <c r="G1599" s="311"/>
      <c r="H1599" s="312"/>
      <c r="I1599" s="313"/>
      <c r="J1599" s="352"/>
      <c r="K1599" s="69"/>
      <c r="L1599" s="120"/>
      <c r="M1599" s="116"/>
      <c r="N1599" s="218"/>
    </row>
    <row r="1600" spans="2:14" ht="15" x14ac:dyDescent="0.25">
      <c r="B1600" s="91"/>
      <c r="C1600" s="66"/>
      <c r="D1600" s="109"/>
      <c r="E1600" s="68"/>
      <c r="F1600" s="77"/>
      <c r="G1600" s="104"/>
      <c r="H1600" s="123"/>
      <c r="I1600" s="107"/>
      <c r="J1600" s="351"/>
      <c r="K1600" s="69"/>
      <c r="L1600" s="120"/>
      <c r="M1600" s="116"/>
      <c r="N1600" s="218"/>
    </row>
    <row r="1601" spans="2:14" ht="15" x14ac:dyDescent="0.25">
      <c r="B1601" s="91"/>
      <c r="C1601" s="66"/>
      <c r="D1601" s="109"/>
      <c r="E1601" s="68"/>
      <c r="F1601" s="77"/>
      <c r="G1601" s="104"/>
      <c r="H1601" s="123"/>
      <c r="I1601" s="107"/>
      <c r="J1601" s="351"/>
      <c r="K1601" s="69"/>
      <c r="L1601" s="120"/>
      <c r="M1601" s="116"/>
      <c r="N1601" s="218"/>
    </row>
    <row r="1602" spans="2:14" ht="15" x14ac:dyDescent="0.25">
      <c r="B1602" s="91"/>
      <c r="C1602" s="66"/>
      <c r="D1602" s="109"/>
      <c r="E1602" s="68"/>
      <c r="F1602" s="77"/>
      <c r="G1602" s="104"/>
      <c r="H1602" s="121"/>
      <c r="I1602" s="107"/>
      <c r="J1602" s="351"/>
      <c r="K1602" s="69"/>
      <c r="L1602" s="120"/>
      <c r="M1602" s="116"/>
      <c r="N1602" s="218"/>
    </row>
    <row r="1603" spans="2:14" ht="15" x14ac:dyDescent="0.25">
      <c r="B1603" s="91"/>
      <c r="C1603" s="66"/>
      <c r="D1603" s="109"/>
      <c r="E1603" s="68"/>
      <c r="F1603" s="77"/>
      <c r="G1603" s="104"/>
      <c r="H1603" s="123"/>
      <c r="I1603" s="107"/>
      <c r="J1603" s="351"/>
      <c r="K1603" s="69"/>
      <c r="L1603" s="120"/>
      <c r="M1603" s="116"/>
      <c r="N1603" s="218"/>
    </row>
    <row r="1604" spans="2:14" ht="15" x14ac:dyDescent="0.25">
      <c r="B1604" s="91"/>
      <c r="C1604" s="66"/>
      <c r="D1604" s="109"/>
      <c r="E1604" s="68"/>
      <c r="F1604" s="77"/>
      <c r="G1604" s="104"/>
      <c r="H1604" s="121"/>
      <c r="I1604" s="107"/>
      <c r="J1604" s="351"/>
      <c r="K1604" s="69"/>
      <c r="L1604" s="120"/>
      <c r="M1604" s="116"/>
      <c r="N1604" s="218"/>
    </row>
    <row r="1605" spans="2:14" ht="15" x14ac:dyDescent="0.25">
      <c r="B1605" s="91"/>
      <c r="C1605" s="66"/>
      <c r="D1605" s="109"/>
      <c r="E1605" s="68"/>
      <c r="F1605" s="77"/>
      <c r="G1605" s="104"/>
      <c r="H1605" s="121"/>
      <c r="I1605" s="107"/>
      <c r="J1605" s="351"/>
      <c r="K1605" s="69"/>
      <c r="L1605" s="120"/>
      <c r="M1605" s="116"/>
      <c r="N1605" s="218"/>
    </row>
    <row r="1606" spans="2:14" ht="15" x14ac:dyDescent="0.25">
      <c r="B1606" s="91"/>
      <c r="C1606" s="66"/>
      <c r="D1606" s="109"/>
      <c r="E1606" s="68"/>
      <c r="F1606" s="77"/>
      <c r="G1606" s="104"/>
      <c r="H1606" s="121"/>
      <c r="I1606" s="107"/>
      <c r="J1606" s="351"/>
      <c r="K1606" s="69"/>
      <c r="L1606" s="318"/>
      <c r="M1606" s="116"/>
      <c r="N1606" s="318"/>
    </row>
    <row r="1607" spans="2:14" ht="15" x14ac:dyDescent="0.25">
      <c r="B1607" s="91"/>
      <c r="C1607" s="66"/>
      <c r="D1607" s="109"/>
      <c r="E1607" s="68"/>
      <c r="F1607" s="68"/>
      <c r="G1607" s="104"/>
      <c r="H1607" s="121"/>
      <c r="I1607" s="107"/>
      <c r="J1607" s="351"/>
      <c r="K1607" s="69"/>
      <c r="L1607" s="118"/>
      <c r="M1607" s="116"/>
      <c r="N1607" s="318"/>
    </row>
    <row r="1608" spans="2:14" ht="15" x14ac:dyDescent="0.25">
      <c r="B1608" s="65"/>
      <c r="C1608" s="78"/>
      <c r="D1608" s="109"/>
      <c r="E1608" s="68"/>
      <c r="F1608" s="77"/>
      <c r="G1608" s="311"/>
      <c r="H1608" s="312"/>
      <c r="I1608" s="313"/>
      <c r="J1608" s="352"/>
      <c r="K1608" s="69"/>
      <c r="L1608" s="318"/>
      <c r="M1608" s="116"/>
      <c r="N1608" s="318"/>
    </row>
    <row r="1609" spans="2:14" ht="15" x14ac:dyDescent="0.25">
      <c r="B1609" s="65"/>
      <c r="C1609" s="78"/>
      <c r="D1609" s="109"/>
      <c r="E1609" s="68"/>
      <c r="F1609" s="77"/>
      <c r="G1609" s="311"/>
      <c r="H1609" s="312"/>
      <c r="I1609" s="313"/>
      <c r="J1609" s="352"/>
      <c r="K1609" s="69"/>
      <c r="L1609" s="318"/>
      <c r="M1609" s="116"/>
      <c r="N1609" s="318"/>
    </row>
    <row r="1610" spans="2:14" ht="15" x14ac:dyDescent="0.25">
      <c r="B1610" s="65"/>
      <c r="C1610" s="66"/>
      <c r="D1610" s="109"/>
      <c r="E1610" s="68"/>
      <c r="F1610" s="77"/>
      <c r="G1610" s="104"/>
      <c r="H1610" s="121"/>
      <c r="I1610" s="107"/>
      <c r="J1610" s="351"/>
      <c r="K1610" s="69"/>
      <c r="L1610" s="318"/>
      <c r="M1610" s="116"/>
      <c r="N1610" s="318"/>
    </row>
    <row r="1611" spans="2:14" ht="15" x14ac:dyDescent="0.25">
      <c r="B1611" s="65"/>
      <c r="C1611" s="66"/>
      <c r="D1611" s="109"/>
      <c r="E1611" s="68"/>
      <c r="F1611" s="77"/>
      <c r="G1611" s="104"/>
      <c r="H1611" s="123"/>
      <c r="I1611" s="107"/>
      <c r="J1611" s="351"/>
      <c r="K1611" s="69"/>
      <c r="L1611" s="118"/>
      <c r="M1611" s="116"/>
      <c r="N1611" s="318"/>
    </row>
    <row r="1612" spans="2:14" ht="15" x14ac:dyDescent="0.25">
      <c r="B1612" s="65"/>
      <c r="C1612" s="66"/>
      <c r="D1612" s="109"/>
      <c r="E1612" s="68"/>
      <c r="F1612" s="77"/>
      <c r="G1612" s="104"/>
      <c r="H1612" s="123"/>
      <c r="I1612" s="107"/>
      <c r="J1612" s="351"/>
      <c r="K1612" s="69"/>
      <c r="L1612" s="118"/>
      <c r="M1612" s="116"/>
      <c r="N1612" s="318"/>
    </row>
    <row r="1613" spans="2:14" ht="15" x14ac:dyDescent="0.25">
      <c r="B1613" s="65"/>
      <c r="C1613" s="78"/>
      <c r="D1613" s="109"/>
      <c r="E1613" s="68"/>
      <c r="F1613" s="77"/>
      <c r="G1613" s="311"/>
      <c r="H1613" s="312"/>
      <c r="I1613" s="313"/>
      <c r="J1613" s="352"/>
      <c r="K1613" s="69"/>
      <c r="L1613" s="318"/>
      <c r="M1613" s="116"/>
      <c r="N1613" s="318"/>
    </row>
    <row r="1614" spans="2:14" ht="15" x14ac:dyDescent="0.25">
      <c r="B1614" s="65"/>
      <c r="C1614" s="78"/>
      <c r="D1614" s="109"/>
      <c r="E1614" s="68"/>
      <c r="F1614" s="77"/>
      <c r="G1614" s="311"/>
      <c r="H1614" s="312"/>
      <c r="I1614" s="313"/>
      <c r="J1614" s="352"/>
      <c r="K1614" s="69"/>
      <c r="L1614" s="318"/>
      <c r="M1614" s="116"/>
      <c r="N1614" s="319"/>
    </row>
    <row r="1615" spans="2:14" ht="15" x14ac:dyDescent="0.25">
      <c r="B1615" s="91"/>
      <c r="C1615" s="66"/>
      <c r="D1615" s="109"/>
      <c r="E1615" s="68"/>
      <c r="F1615" s="68"/>
      <c r="G1615" s="104"/>
      <c r="H1615" s="123"/>
      <c r="I1615" s="107"/>
      <c r="J1615" s="351"/>
      <c r="K1615" s="69"/>
      <c r="L1615" s="120"/>
      <c r="M1615" s="116"/>
      <c r="N1615" s="319"/>
    </row>
    <row r="1616" spans="2:14" ht="15" x14ac:dyDescent="0.25">
      <c r="B1616" s="91"/>
      <c r="C1616" s="66"/>
      <c r="D1616" s="109"/>
      <c r="E1616" s="68"/>
      <c r="F1616" s="77"/>
      <c r="G1616" s="104"/>
      <c r="H1616" s="123"/>
      <c r="I1616" s="107"/>
      <c r="J1616" s="351"/>
      <c r="K1616" s="69"/>
      <c r="L1616" s="120"/>
      <c r="M1616" s="116"/>
      <c r="N1616" s="319"/>
    </row>
    <row r="1617" spans="2:14" ht="15" x14ac:dyDescent="0.25">
      <c r="B1617" s="91"/>
      <c r="C1617" s="78"/>
      <c r="D1617" s="109"/>
      <c r="E1617" s="68"/>
      <c r="F1617" s="77"/>
      <c r="G1617" s="311"/>
      <c r="H1617" s="123"/>
      <c r="I1617" s="107"/>
      <c r="J1617" s="351"/>
      <c r="K1617" s="69"/>
      <c r="L1617" s="120"/>
      <c r="M1617" s="116"/>
      <c r="N1617" s="319"/>
    </row>
    <row r="1618" spans="2:14" ht="15" x14ac:dyDescent="0.25">
      <c r="B1618" s="65"/>
      <c r="C1618" s="78"/>
      <c r="D1618" s="109"/>
      <c r="E1618" s="68"/>
      <c r="F1618" s="77"/>
      <c r="G1618" s="311"/>
      <c r="H1618" s="312"/>
      <c r="I1618" s="313"/>
      <c r="J1618" s="352"/>
      <c r="K1618" s="69"/>
      <c r="L1618" s="318"/>
      <c r="M1618" s="116"/>
      <c r="N1618" s="319"/>
    </row>
    <row r="1619" spans="2:14" ht="15" x14ac:dyDescent="0.25">
      <c r="B1619" s="65"/>
      <c r="C1619" s="78"/>
      <c r="D1619" s="109"/>
      <c r="E1619" s="68"/>
      <c r="F1619" s="77"/>
      <c r="G1619" s="311"/>
      <c r="H1619" s="312"/>
      <c r="I1619" s="313"/>
      <c r="J1619" s="352"/>
      <c r="K1619" s="69"/>
      <c r="L1619" s="318"/>
      <c r="M1619" s="116"/>
      <c r="N1619" s="319"/>
    </row>
    <row r="1620" spans="2:14" ht="15" x14ac:dyDescent="0.25">
      <c r="B1620" s="65"/>
      <c r="C1620" s="78"/>
      <c r="D1620" s="109"/>
      <c r="E1620" s="68"/>
      <c r="F1620" s="77"/>
      <c r="G1620" s="311"/>
      <c r="H1620" s="312"/>
      <c r="I1620" s="313"/>
      <c r="J1620" s="352"/>
      <c r="K1620" s="69"/>
      <c r="L1620" s="318"/>
      <c r="M1620" s="116"/>
      <c r="N1620" s="319"/>
    </row>
    <row r="1621" spans="2:14" ht="15" x14ac:dyDescent="0.25">
      <c r="B1621" s="91"/>
      <c r="C1621" s="66"/>
      <c r="D1621" s="109"/>
      <c r="E1621" s="68"/>
      <c r="F1621" s="77"/>
      <c r="G1621" s="104"/>
      <c r="H1621" s="123"/>
      <c r="I1621" s="107"/>
      <c r="J1621" s="351"/>
      <c r="K1621" s="69"/>
      <c r="L1621" s="120"/>
      <c r="M1621" s="116"/>
      <c r="N1621" s="219"/>
    </row>
    <row r="1622" spans="2:14" ht="15" x14ac:dyDescent="0.25">
      <c r="B1622" s="91"/>
      <c r="C1622" s="66"/>
      <c r="D1622" s="109"/>
      <c r="E1622" s="68"/>
      <c r="F1622" s="77"/>
      <c r="G1622" s="311"/>
      <c r="H1622" s="123"/>
      <c r="I1622" s="107"/>
      <c r="J1622" s="351"/>
      <c r="K1622" s="69"/>
      <c r="L1622" s="120"/>
      <c r="M1622" s="116"/>
      <c r="N1622" s="219"/>
    </row>
    <row r="1623" spans="2:14" ht="15" x14ac:dyDescent="0.25">
      <c r="B1623" s="91"/>
      <c r="C1623" s="66"/>
      <c r="D1623" s="109"/>
      <c r="E1623" s="68"/>
      <c r="F1623" s="77"/>
      <c r="G1623" s="104"/>
      <c r="H1623" s="123"/>
      <c r="I1623" s="107"/>
      <c r="J1623" s="351"/>
      <c r="K1623" s="69"/>
      <c r="L1623" s="120"/>
      <c r="M1623" s="116"/>
      <c r="N1623" s="219"/>
    </row>
    <row r="1624" spans="2:14" ht="15" x14ac:dyDescent="0.25">
      <c r="B1624" s="91"/>
      <c r="C1624" s="66"/>
      <c r="D1624" s="109"/>
      <c r="E1624" s="68"/>
      <c r="F1624" s="77"/>
      <c r="G1624" s="104"/>
      <c r="H1624" s="123"/>
      <c r="I1624" s="107"/>
      <c r="J1624" s="351"/>
      <c r="K1624" s="69"/>
      <c r="L1624" s="120"/>
      <c r="M1624" s="116"/>
      <c r="N1624" s="219"/>
    </row>
    <row r="1625" spans="2:14" ht="15" x14ac:dyDescent="0.25">
      <c r="B1625" s="91"/>
      <c r="C1625" s="66"/>
      <c r="D1625" s="109"/>
      <c r="E1625" s="68"/>
      <c r="F1625" s="77"/>
      <c r="G1625" s="104"/>
      <c r="H1625" s="123"/>
      <c r="I1625" s="107"/>
      <c r="J1625" s="351"/>
      <c r="K1625" s="69"/>
      <c r="L1625" s="120"/>
      <c r="M1625" s="116"/>
      <c r="N1625" s="219"/>
    </row>
    <row r="1626" spans="2:14" ht="15" x14ac:dyDescent="0.25">
      <c r="B1626" s="91"/>
      <c r="C1626" s="66"/>
      <c r="D1626" s="109"/>
      <c r="E1626" s="68"/>
      <c r="F1626" s="77"/>
      <c r="G1626" s="104"/>
      <c r="H1626" s="123"/>
      <c r="I1626" s="107"/>
      <c r="J1626" s="351"/>
      <c r="K1626" s="69"/>
      <c r="L1626" s="120"/>
      <c r="M1626" s="116"/>
      <c r="N1626" s="219"/>
    </row>
    <row r="1627" spans="2:14" ht="15" x14ac:dyDescent="0.25">
      <c r="B1627" s="91"/>
      <c r="C1627" s="66"/>
      <c r="D1627" s="109"/>
      <c r="E1627" s="68"/>
      <c r="F1627" s="77"/>
      <c r="G1627" s="104"/>
      <c r="H1627" s="123"/>
      <c r="I1627" s="107"/>
      <c r="J1627" s="351"/>
      <c r="K1627" s="69"/>
      <c r="L1627" s="120"/>
      <c r="M1627" s="116"/>
      <c r="N1627" s="219"/>
    </row>
    <row r="1628" spans="2:14" ht="15" x14ac:dyDescent="0.25">
      <c r="B1628" s="91"/>
      <c r="C1628" s="66"/>
      <c r="D1628" s="109"/>
      <c r="E1628" s="68"/>
      <c r="F1628" s="77"/>
      <c r="G1628" s="104"/>
      <c r="H1628" s="121"/>
      <c r="I1628" s="107"/>
      <c r="J1628" s="351"/>
      <c r="K1628" s="69"/>
      <c r="L1628" s="120"/>
      <c r="M1628" s="116"/>
      <c r="N1628" s="219"/>
    </row>
    <row r="1629" spans="2:14" ht="15" x14ac:dyDescent="0.25">
      <c r="B1629" s="91"/>
      <c r="C1629" s="66"/>
      <c r="D1629" s="109"/>
      <c r="E1629" s="68"/>
      <c r="F1629" s="77"/>
      <c r="G1629" s="104"/>
      <c r="H1629" s="123"/>
      <c r="I1629" s="107"/>
      <c r="J1629" s="351"/>
      <c r="K1629" s="69"/>
      <c r="L1629" s="120"/>
      <c r="M1629" s="116"/>
      <c r="N1629" s="219"/>
    </row>
    <row r="1630" spans="2:14" ht="15" x14ac:dyDescent="0.25">
      <c r="B1630" s="37"/>
      <c r="C1630" s="66"/>
      <c r="D1630" s="109"/>
      <c r="E1630" s="68"/>
      <c r="F1630" s="77"/>
      <c r="G1630" s="104"/>
      <c r="H1630" s="123"/>
      <c r="I1630" s="107"/>
      <c r="J1630" s="351"/>
      <c r="K1630" s="69"/>
      <c r="L1630" s="120"/>
      <c r="M1630" s="116"/>
      <c r="N1630" s="219"/>
    </row>
    <row r="1631" spans="2:14" ht="15" x14ac:dyDescent="0.25">
      <c r="B1631" s="37"/>
      <c r="C1631" s="66"/>
      <c r="D1631" s="109"/>
      <c r="E1631" s="68"/>
      <c r="F1631" s="77"/>
      <c r="G1631" s="311"/>
      <c r="H1631" s="123"/>
      <c r="I1631" s="107"/>
      <c r="J1631" s="351"/>
      <c r="K1631" s="69"/>
      <c r="L1631" s="120"/>
      <c r="M1631" s="116"/>
      <c r="N1631" s="219"/>
    </row>
    <row r="1632" spans="2:14" ht="15" x14ac:dyDescent="0.25">
      <c r="B1632" s="37"/>
      <c r="C1632" s="66"/>
      <c r="D1632" s="109"/>
      <c r="E1632" s="68"/>
      <c r="F1632" s="77"/>
      <c r="G1632" s="104"/>
      <c r="H1632" s="123"/>
      <c r="I1632" s="107"/>
      <c r="J1632" s="351"/>
      <c r="K1632" s="69"/>
      <c r="L1632" s="120"/>
      <c r="M1632" s="116"/>
      <c r="N1632" s="219"/>
    </row>
    <row r="1633" spans="2:14" ht="15" x14ac:dyDescent="0.25">
      <c r="B1633" s="37"/>
      <c r="C1633" s="78"/>
      <c r="D1633" s="109"/>
      <c r="E1633" s="68"/>
      <c r="F1633" s="77"/>
      <c r="G1633" s="311"/>
      <c r="H1633" s="312"/>
      <c r="I1633" s="313"/>
      <c r="J1633" s="352"/>
      <c r="K1633" s="69"/>
      <c r="L1633" s="120"/>
      <c r="M1633" s="116"/>
      <c r="N1633" s="219"/>
    </row>
    <row r="1634" spans="2:14" ht="15" x14ac:dyDescent="0.25">
      <c r="B1634" s="37"/>
      <c r="C1634" s="66"/>
      <c r="D1634" s="109"/>
      <c r="E1634" s="68"/>
      <c r="F1634" s="77"/>
      <c r="G1634" s="104"/>
      <c r="H1634" s="123"/>
      <c r="I1634" s="107"/>
      <c r="J1634" s="351"/>
      <c r="K1634" s="69"/>
      <c r="L1634" s="120"/>
      <c r="M1634" s="116"/>
      <c r="N1634" s="219"/>
    </row>
    <row r="1635" spans="2:14" ht="15" x14ac:dyDescent="0.25">
      <c r="B1635" s="37"/>
      <c r="C1635" s="66"/>
      <c r="D1635" s="109"/>
      <c r="E1635" s="68"/>
      <c r="F1635" s="68"/>
      <c r="G1635" s="311"/>
      <c r="H1635" s="123"/>
      <c r="I1635" s="107"/>
      <c r="J1635" s="351"/>
      <c r="K1635" s="69"/>
      <c r="L1635" s="120"/>
      <c r="M1635" s="116"/>
      <c r="N1635" s="219"/>
    </row>
    <row r="1636" spans="2:14" ht="15" x14ac:dyDescent="0.25">
      <c r="B1636" s="37"/>
      <c r="C1636" s="66"/>
      <c r="D1636" s="109"/>
      <c r="E1636" s="68"/>
      <c r="F1636" s="77"/>
      <c r="G1636" s="104"/>
      <c r="H1636" s="123"/>
      <c r="I1636" s="107"/>
      <c r="J1636" s="351"/>
      <c r="K1636" s="69"/>
      <c r="L1636" s="120"/>
      <c r="M1636" s="116"/>
      <c r="N1636" s="219"/>
    </row>
    <row r="1637" spans="2:14" ht="15" x14ac:dyDescent="0.25">
      <c r="B1637" s="37"/>
      <c r="C1637" s="66"/>
      <c r="D1637" s="109"/>
      <c r="E1637" s="68"/>
      <c r="F1637" s="77"/>
      <c r="G1637" s="104"/>
      <c r="H1637" s="123"/>
      <c r="I1637" s="107"/>
      <c r="J1637" s="351"/>
      <c r="K1637" s="69"/>
      <c r="L1637" s="318"/>
      <c r="M1637" s="116"/>
      <c r="N1637" s="319"/>
    </row>
    <row r="1638" spans="2:14" ht="15" x14ac:dyDescent="0.25">
      <c r="B1638" s="37"/>
      <c r="C1638" s="78"/>
      <c r="D1638" s="109"/>
      <c r="E1638" s="68"/>
      <c r="F1638" s="77"/>
      <c r="G1638" s="311"/>
      <c r="H1638" s="123"/>
      <c r="I1638" s="107"/>
      <c r="J1638" s="351"/>
      <c r="K1638" s="69"/>
      <c r="L1638" s="118"/>
      <c r="M1638" s="116"/>
      <c r="N1638" s="319"/>
    </row>
    <row r="1639" spans="2:14" ht="15" x14ac:dyDescent="0.25">
      <c r="B1639" s="37"/>
      <c r="C1639" s="78"/>
      <c r="D1639" s="109"/>
      <c r="E1639" s="68"/>
      <c r="F1639" s="77"/>
      <c r="G1639" s="311"/>
      <c r="H1639" s="312"/>
      <c r="I1639" s="313"/>
      <c r="J1639" s="352"/>
      <c r="K1639" s="69"/>
      <c r="L1639" s="318"/>
      <c r="M1639" s="116"/>
      <c r="N1639" s="319"/>
    </row>
    <row r="1640" spans="2:14" ht="15" x14ac:dyDescent="0.25">
      <c r="B1640" s="37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18"/>
      <c r="M1640" s="116"/>
      <c r="N1640" s="319"/>
    </row>
    <row r="1641" spans="2:14" ht="15" x14ac:dyDescent="0.25">
      <c r="B1641" s="65"/>
      <c r="C1641" s="78"/>
      <c r="D1641" s="109"/>
      <c r="E1641" s="68"/>
      <c r="F1641" s="77"/>
      <c r="G1641" s="311"/>
      <c r="H1641" s="312"/>
      <c r="I1641" s="313"/>
      <c r="J1641" s="352"/>
      <c r="K1641" s="69"/>
      <c r="L1641" s="318"/>
      <c r="M1641" s="116"/>
      <c r="N1641" s="319"/>
    </row>
    <row r="1642" spans="2:14" ht="15" x14ac:dyDescent="0.25">
      <c r="B1642" s="65"/>
      <c r="C1642" s="78"/>
      <c r="D1642" s="109"/>
      <c r="E1642" s="68"/>
      <c r="F1642" s="77"/>
      <c r="G1642" s="311"/>
      <c r="H1642" s="312"/>
      <c r="I1642" s="313"/>
      <c r="J1642" s="352"/>
      <c r="K1642" s="69"/>
      <c r="L1642" s="318"/>
      <c r="M1642" s="116"/>
      <c r="N1642" s="319"/>
    </row>
    <row r="1643" spans="2:14" ht="15" x14ac:dyDescent="0.25">
      <c r="B1643" s="65"/>
      <c r="C1643" s="78"/>
      <c r="D1643" s="109"/>
      <c r="E1643" s="68"/>
      <c r="F1643" s="77"/>
      <c r="G1643" s="311"/>
      <c r="H1643" s="312"/>
      <c r="I1643" s="313"/>
      <c r="J1643" s="352"/>
      <c r="K1643" s="69"/>
      <c r="L1643" s="318"/>
      <c r="M1643" s="116"/>
      <c r="N1643" s="319"/>
    </row>
    <row r="1644" spans="2:14" ht="15" x14ac:dyDescent="0.25">
      <c r="B1644" s="91"/>
      <c r="C1644" s="66"/>
      <c r="D1644" s="109"/>
      <c r="E1644" s="68"/>
      <c r="F1644" s="77"/>
      <c r="G1644" s="104"/>
      <c r="H1644" s="123"/>
      <c r="I1644" s="107"/>
      <c r="J1644" s="351"/>
      <c r="K1644" s="69"/>
      <c r="L1644" s="120"/>
      <c r="M1644" s="116"/>
      <c r="N1644" s="219"/>
    </row>
    <row r="1645" spans="2:14" ht="15" x14ac:dyDescent="0.25">
      <c r="B1645" s="65"/>
      <c r="C1645" s="78"/>
      <c r="D1645" s="109"/>
      <c r="E1645" s="68"/>
      <c r="F1645" s="77"/>
      <c r="G1645" s="311"/>
      <c r="H1645" s="312"/>
      <c r="I1645" s="313"/>
      <c r="J1645" s="352"/>
      <c r="K1645" s="69"/>
      <c r="L1645" s="318"/>
      <c r="M1645" s="116"/>
      <c r="N1645" s="319"/>
    </row>
    <row r="1646" spans="2:14" ht="15" x14ac:dyDescent="0.25">
      <c r="B1646" s="91"/>
      <c r="C1646" s="66"/>
      <c r="D1646" s="109"/>
      <c r="E1646" s="68"/>
      <c r="F1646" s="77"/>
      <c r="G1646" s="104"/>
      <c r="H1646" s="121"/>
      <c r="I1646" s="107"/>
      <c r="J1646" s="351"/>
      <c r="K1646" s="69"/>
      <c r="L1646" s="120"/>
      <c r="M1646" s="116"/>
      <c r="N1646" s="219"/>
    </row>
    <row r="1647" spans="2:14" ht="15" x14ac:dyDescent="0.25">
      <c r="B1647" s="37"/>
      <c r="C1647" s="66"/>
      <c r="D1647" s="109"/>
      <c r="E1647" s="68"/>
      <c r="F1647" s="77"/>
      <c r="G1647" s="104"/>
      <c r="H1647" s="121"/>
      <c r="I1647" s="107"/>
      <c r="J1647" s="351"/>
      <c r="K1647" s="69"/>
      <c r="L1647" s="120"/>
      <c r="M1647" s="116"/>
      <c r="N1647" s="219"/>
    </row>
    <row r="1648" spans="2:14" ht="15" x14ac:dyDescent="0.25">
      <c r="B1648" s="37"/>
      <c r="C1648" s="66"/>
      <c r="D1648" s="109"/>
      <c r="E1648" s="68"/>
      <c r="F1648" s="68"/>
      <c r="G1648" s="104"/>
      <c r="H1648" s="121"/>
      <c r="I1648" s="107"/>
      <c r="J1648" s="351"/>
      <c r="K1648" s="69"/>
      <c r="L1648" s="318"/>
      <c r="M1648" s="116"/>
      <c r="N1648" s="319"/>
    </row>
    <row r="1649" spans="2:14" ht="15" x14ac:dyDescent="0.25">
      <c r="B1649" s="65"/>
      <c r="C1649" s="78"/>
      <c r="D1649" s="109"/>
      <c r="E1649" s="68"/>
      <c r="F1649" s="77"/>
      <c r="G1649" s="311"/>
      <c r="H1649" s="312"/>
      <c r="I1649" s="313"/>
      <c r="J1649" s="352"/>
      <c r="K1649" s="69"/>
      <c r="L1649" s="318"/>
      <c r="M1649" s="116"/>
      <c r="N1649" s="319"/>
    </row>
    <row r="1650" spans="2:14" ht="15" x14ac:dyDescent="0.25">
      <c r="B1650" s="65"/>
      <c r="C1650" s="78"/>
      <c r="D1650" s="109"/>
      <c r="E1650" s="68"/>
      <c r="F1650" s="77"/>
      <c r="G1650" s="311"/>
      <c r="H1650" s="312"/>
      <c r="I1650" s="313"/>
      <c r="J1650" s="352"/>
      <c r="K1650" s="69"/>
      <c r="L1650" s="318"/>
      <c r="M1650" s="116"/>
      <c r="N1650" s="319"/>
    </row>
    <row r="1651" spans="2:14" ht="15" x14ac:dyDescent="0.25">
      <c r="B1651" s="65"/>
      <c r="C1651" s="78"/>
      <c r="D1651" s="109"/>
      <c r="E1651" s="68"/>
      <c r="F1651" s="77"/>
      <c r="G1651" s="311"/>
      <c r="H1651" s="312"/>
      <c r="I1651" s="313"/>
      <c r="J1651" s="352"/>
      <c r="K1651" s="69"/>
      <c r="L1651" s="318"/>
      <c r="M1651" s="116"/>
      <c r="N1651" s="319"/>
    </row>
    <row r="1652" spans="2:14" ht="15" x14ac:dyDescent="0.25">
      <c r="B1652" s="65"/>
      <c r="C1652" s="78"/>
      <c r="D1652" s="109"/>
      <c r="E1652" s="68"/>
      <c r="F1652" s="77"/>
      <c r="G1652" s="311"/>
      <c r="H1652" s="312"/>
      <c r="I1652" s="313"/>
      <c r="J1652" s="352"/>
      <c r="K1652" s="69"/>
      <c r="L1652" s="318"/>
      <c r="M1652" s="116"/>
      <c r="N1652" s="319"/>
    </row>
    <row r="1653" spans="2:14" ht="15" x14ac:dyDescent="0.25">
      <c r="B1653" s="65"/>
      <c r="C1653" s="78"/>
      <c r="D1653" s="109"/>
      <c r="E1653" s="68"/>
      <c r="F1653" s="77"/>
      <c r="G1653" s="311"/>
      <c r="H1653" s="312"/>
      <c r="I1653" s="313"/>
      <c r="J1653" s="352"/>
      <c r="K1653" s="69"/>
      <c r="L1653" s="318"/>
      <c r="M1653" s="116"/>
      <c r="N1653" s="319"/>
    </row>
    <row r="1654" spans="2:14" ht="15" x14ac:dyDescent="0.25">
      <c r="B1654" s="65"/>
      <c r="C1654" s="78"/>
      <c r="D1654" s="109"/>
      <c r="E1654" s="68"/>
      <c r="F1654" s="77"/>
      <c r="G1654" s="311"/>
      <c r="H1654" s="312"/>
      <c r="I1654" s="313"/>
      <c r="J1654" s="352"/>
      <c r="K1654" s="69"/>
      <c r="L1654" s="318"/>
      <c r="M1654" s="116"/>
      <c r="N1654" s="319"/>
    </row>
    <row r="1655" spans="2:14" ht="15" x14ac:dyDescent="0.25">
      <c r="B1655" s="37"/>
      <c r="C1655" s="66"/>
      <c r="D1655" s="109"/>
      <c r="E1655" s="68"/>
      <c r="F1655" s="77"/>
      <c r="G1655" s="104"/>
      <c r="H1655" s="121"/>
      <c r="I1655" s="107"/>
      <c r="J1655" s="351"/>
      <c r="K1655" s="79"/>
      <c r="L1655" s="120"/>
      <c r="M1655" s="115"/>
      <c r="N1655" s="219"/>
    </row>
    <row r="1656" spans="2:14" ht="15" x14ac:dyDescent="0.25">
      <c r="B1656" s="37"/>
      <c r="C1656" s="66"/>
      <c r="D1656" s="109"/>
      <c r="E1656" s="68"/>
      <c r="F1656" s="77"/>
      <c r="G1656" s="104"/>
      <c r="H1656" s="121"/>
      <c r="I1656" s="107"/>
      <c r="J1656" s="351"/>
      <c r="K1656" s="69"/>
      <c r="L1656" s="118"/>
      <c r="M1656" s="116"/>
      <c r="N1656" s="320"/>
    </row>
    <row r="1657" spans="2:14" ht="15" x14ac:dyDescent="0.25">
      <c r="B1657" s="37"/>
      <c r="C1657" s="66"/>
      <c r="D1657" s="109"/>
      <c r="E1657" s="68"/>
      <c r="F1657" s="77"/>
      <c r="G1657" s="104"/>
      <c r="H1657" s="121"/>
      <c r="I1657" s="107"/>
      <c r="J1657" s="351"/>
      <c r="K1657" s="69"/>
      <c r="L1657" s="118"/>
      <c r="M1657" s="116"/>
      <c r="N1657" s="320"/>
    </row>
    <row r="1658" spans="2:14" ht="15" x14ac:dyDescent="0.25">
      <c r="B1658" s="37"/>
      <c r="C1658" s="66"/>
      <c r="D1658" s="109"/>
      <c r="E1658" s="68"/>
      <c r="F1658" s="77"/>
      <c r="G1658" s="104"/>
      <c r="H1658" s="121"/>
      <c r="I1658" s="107"/>
      <c r="J1658" s="351"/>
      <c r="K1658" s="114"/>
      <c r="L1658" s="118"/>
      <c r="M1658" s="117"/>
      <c r="N1658" s="320"/>
    </row>
    <row r="1659" spans="2:14" ht="15" x14ac:dyDescent="0.25">
      <c r="B1659" s="37"/>
      <c r="C1659" s="66"/>
      <c r="D1659" s="109"/>
      <c r="E1659" s="68"/>
      <c r="F1659" s="77"/>
      <c r="G1659" s="104"/>
      <c r="H1659" s="121"/>
      <c r="I1659" s="107"/>
      <c r="J1659" s="351"/>
      <c r="K1659" s="69"/>
      <c r="L1659" s="118"/>
      <c r="M1659" s="116"/>
      <c r="N1659" s="320"/>
    </row>
    <row r="1660" spans="2:14" ht="15" x14ac:dyDescent="0.25">
      <c r="B1660" s="91"/>
      <c r="C1660" s="66"/>
      <c r="D1660" s="109"/>
      <c r="E1660" s="68"/>
      <c r="F1660" s="77"/>
      <c r="G1660" s="104"/>
      <c r="H1660" s="121"/>
      <c r="I1660" s="107"/>
      <c r="J1660" s="351"/>
      <c r="K1660" s="69"/>
      <c r="L1660" s="118"/>
      <c r="M1660" s="116"/>
      <c r="N1660" s="319"/>
    </row>
    <row r="1661" spans="2:14" ht="15" x14ac:dyDescent="0.25">
      <c r="B1661" s="91"/>
      <c r="C1661" s="66"/>
      <c r="D1661" s="109"/>
      <c r="E1661" s="68"/>
      <c r="F1661" s="77"/>
      <c r="G1661" s="104"/>
      <c r="H1661" s="121"/>
      <c r="I1661" s="107"/>
      <c r="J1661" s="351"/>
      <c r="K1661" s="69"/>
      <c r="L1661" s="118"/>
      <c r="M1661" s="116"/>
      <c r="N1661" s="320"/>
    </row>
    <row r="1662" spans="2:14" ht="15" x14ac:dyDescent="0.25">
      <c r="B1662" s="91"/>
      <c r="C1662" s="66"/>
      <c r="D1662" s="109"/>
      <c r="E1662" s="68"/>
      <c r="F1662" s="77"/>
      <c r="G1662" s="104"/>
      <c r="H1662" s="121"/>
      <c r="I1662" s="107"/>
      <c r="J1662" s="351"/>
      <c r="K1662" s="69"/>
      <c r="L1662" s="118"/>
      <c r="M1662" s="116"/>
      <c r="N1662" s="319"/>
    </row>
    <row r="1663" spans="2:14" ht="15" x14ac:dyDescent="0.25">
      <c r="B1663" s="91"/>
      <c r="C1663" s="66"/>
      <c r="D1663" s="109"/>
      <c r="E1663" s="68"/>
      <c r="F1663" s="77"/>
      <c r="G1663" s="104"/>
      <c r="H1663" s="121"/>
      <c r="I1663" s="107"/>
      <c r="J1663" s="351"/>
      <c r="K1663" s="69"/>
      <c r="L1663" s="118"/>
      <c r="M1663" s="116"/>
      <c r="N1663" s="319"/>
    </row>
    <row r="1664" spans="2:14" ht="15" x14ac:dyDescent="0.25">
      <c r="B1664" s="91"/>
      <c r="C1664" s="66"/>
      <c r="D1664" s="109"/>
      <c r="E1664" s="68"/>
      <c r="F1664" s="77"/>
      <c r="G1664" s="104"/>
      <c r="H1664" s="121"/>
      <c r="I1664" s="107"/>
      <c r="J1664" s="351"/>
      <c r="K1664" s="69"/>
      <c r="L1664" s="118"/>
      <c r="M1664" s="116"/>
      <c r="N1664" s="319"/>
    </row>
    <row r="1665" spans="2:14" ht="15" x14ac:dyDescent="0.25">
      <c r="B1665" s="91"/>
      <c r="C1665" s="66"/>
      <c r="D1665" s="109"/>
      <c r="E1665" s="68"/>
      <c r="F1665" s="77"/>
      <c r="G1665" s="104"/>
      <c r="H1665" s="121"/>
      <c r="I1665" s="107"/>
      <c r="J1665" s="351"/>
      <c r="K1665" s="69"/>
      <c r="L1665" s="118"/>
      <c r="M1665" s="116"/>
      <c r="N1665" s="319"/>
    </row>
    <row r="1666" spans="2:14" ht="15" x14ac:dyDescent="0.25">
      <c r="B1666" s="91"/>
      <c r="C1666" s="66"/>
      <c r="D1666" s="109"/>
      <c r="E1666" s="68"/>
      <c r="F1666" s="77"/>
      <c r="G1666" s="104"/>
      <c r="H1666" s="121"/>
      <c r="I1666" s="107"/>
      <c r="J1666" s="351"/>
      <c r="K1666" s="69"/>
      <c r="L1666" s="318"/>
      <c r="M1666" s="116"/>
      <c r="N1666" s="319"/>
    </row>
    <row r="1667" spans="2:14" ht="15" x14ac:dyDescent="0.25">
      <c r="B1667" s="91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91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91"/>
      <c r="C1669" s="66"/>
      <c r="D1669" s="109"/>
      <c r="E1669" s="68"/>
      <c r="F1669" s="68"/>
      <c r="G1669" s="104"/>
      <c r="H1669" s="121"/>
      <c r="I1669" s="107"/>
      <c r="J1669" s="351"/>
      <c r="K1669" s="69"/>
      <c r="L1669" s="118"/>
      <c r="M1669" s="116"/>
      <c r="N1669" s="320"/>
    </row>
    <row r="1670" spans="2:14" ht="15" x14ac:dyDescent="0.25">
      <c r="B1670" s="91"/>
      <c r="C1670" s="66"/>
      <c r="D1670" s="109"/>
      <c r="E1670" s="68"/>
      <c r="F1670" s="77"/>
      <c r="G1670" s="104"/>
      <c r="H1670" s="121"/>
      <c r="I1670" s="107"/>
      <c r="J1670" s="351"/>
      <c r="K1670" s="69"/>
      <c r="L1670" s="118"/>
      <c r="M1670" s="116"/>
      <c r="N1670" s="319"/>
    </row>
    <row r="1671" spans="2:14" ht="15" x14ac:dyDescent="0.25">
      <c r="B1671" s="91"/>
      <c r="C1671" s="66"/>
      <c r="D1671" s="109"/>
      <c r="E1671" s="68"/>
      <c r="F1671" s="77"/>
      <c r="G1671" s="104"/>
      <c r="H1671" s="121"/>
      <c r="I1671" s="107"/>
      <c r="J1671" s="351"/>
      <c r="K1671" s="69"/>
      <c r="L1671" s="118"/>
      <c r="M1671" s="116"/>
      <c r="N1671" s="319"/>
    </row>
    <row r="1672" spans="2:14" ht="15" x14ac:dyDescent="0.25">
      <c r="B1672" s="65"/>
      <c r="C1672" s="78"/>
      <c r="D1672" s="109"/>
      <c r="E1672" s="68"/>
      <c r="F1672" s="77"/>
      <c r="G1672" s="311"/>
      <c r="H1672" s="312"/>
      <c r="I1672" s="313"/>
      <c r="J1672" s="352"/>
      <c r="K1672" s="69"/>
      <c r="L1672" s="318"/>
      <c r="M1672" s="116"/>
      <c r="N1672" s="319"/>
    </row>
    <row r="1673" spans="2:14" ht="15" x14ac:dyDescent="0.25">
      <c r="B1673" s="65"/>
      <c r="C1673" s="78"/>
      <c r="D1673" s="109"/>
      <c r="E1673" s="68"/>
      <c r="F1673" s="77"/>
      <c r="G1673" s="311"/>
      <c r="H1673" s="312"/>
      <c r="I1673" s="313"/>
      <c r="J1673" s="352"/>
      <c r="K1673" s="69"/>
      <c r="L1673" s="318"/>
      <c r="M1673" s="116"/>
      <c r="N1673" s="319"/>
    </row>
    <row r="1674" spans="2:14" ht="15" x14ac:dyDescent="0.25">
      <c r="B1674" s="65"/>
      <c r="C1674" s="78"/>
      <c r="D1674" s="109"/>
      <c r="E1674" s="68"/>
      <c r="F1674" s="77"/>
      <c r="G1674" s="311"/>
      <c r="H1674" s="312"/>
      <c r="I1674" s="313"/>
      <c r="J1674" s="352"/>
      <c r="K1674" s="69"/>
      <c r="L1674" s="216"/>
      <c r="M1674" s="116"/>
      <c r="N1674" s="319"/>
    </row>
    <row r="1675" spans="2:14" ht="15" x14ac:dyDescent="0.25">
      <c r="B1675" s="65"/>
      <c r="C1675" s="78"/>
      <c r="D1675" s="109"/>
      <c r="E1675" s="68"/>
      <c r="F1675" s="77"/>
      <c r="G1675" s="311"/>
      <c r="H1675" s="312"/>
      <c r="I1675" s="313"/>
      <c r="J1675" s="352"/>
      <c r="K1675" s="69"/>
      <c r="L1675" s="216"/>
      <c r="M1675" s="82"/>
      <c r="N1675" s="319"/>
    </row>
    <row r="1676" spans="2:14" ht="15" x14ac:dyDescent="0.25">
      <c r="B1676" s="91"/>
      <c r="C1676" s="66"/>
      <c r="D1676" s="100"/>
      <c r="E1676" s="101"/>
      <c r="F1676" s="77"/>
      <c r="G1676" s="104"/>
      <c r="H1676" s="106"/>
      <c r="I1676" s="107"/>
      <c r="J1676" s="351"/>
      <c r="K1676" s="69"/>
      <c r="L1676" s="84"/>
      <c r="M1676" s="82"/>
      <c r="N1676" s="319"/>
    </row>
    <row r="1677" spans="2:14" ht="15" x14ac:dyDescent="0.25">
      <c r="B1677" s="91"/>
      <c r="C1677" s="66"/>
      <c r="D1677" s="100"/>
      <c r="E1677" s="101"/>
      <c r="F1677" s="77"/>
      <c r="G1677" s="104"/>
      <c r="H1677" s="106"/>
      <c r="I1677" s="107"/>
      <c r="J1677" s="351"/>
      <c r="K1677" s="69"/>
      <c r="L1677" s="84"/>
      <c r="M1677" s="82"/>
      <c r="N1677" s="319"/>
    </row>
    <row r="1678" spans="2:14" ht="15" x14ac:dyDescent="0.25">
      <c r="B1678" s="91"/>
      <c r="C1678" s="66"/>
      <c r="D1678" s="100"/>
      <c r="E1678" s="101"/>
      <c r="F1678" s="77"/>
      <c r="G1678" s="104"/>
      <c r="H1678" s="106"/>
      <c r="I1678" s="107"/>
      <c r="J1678" s="351"/>
      <c r="K1678" s="69"/>
      <c r="L1678" s="84"/>
      <c r="M1678" s="82"/>
      <c r="N1678" s="319"/>
    </row>
    <row r="1679" spans="2:14" ht="15" x14ac:dyDescent="0.25">
      <c r="B1679" s="91"/>
      <c r="C1679" s="66"/>
      <c r="D1679" s="100"/>
      <c r="E1679" s="101"/>
      <c r="F1679" s="77"/>
      <c r="G1679" s="104"/>
      <c r="H1679" s="106"/>
      <c r="I1679" s="107"/>
      <c r="J1679" s="351"/>
      <c r="K1679" s="69"/>
      <c r="L1679" s="84"/>
      <c r="M1679" s="82"/>
      <c r="N1679" s="319"/>
    </row>
    <row r="1680" spans="2:14" ht="15" x14ac:dyDescent="0.25">
      <c r="B1680" s="91"/>
      <c r="C1680" s="66"/>
      <c r="D1680" s="100"/>
      <c r="E1680" s="101"/>
      <c r="F1680" s="77"/>
      <c r="G1680" s="104"/>
      <c r="H1680" s="106"/>
      <c r="I1680" s="107"/>
      <c r="J1680" s="351"/>
      <c r="K1680" s="69"/>
      <c r="L1680" s="84"/>
      <c r="M1680" s="82"/>
      <c r="N1680" s="319"/>
    </row>
    <row r="1681" spans="2:14" ht="15" x14ac:dyDescent="0.25">
      <c r="B1681" s="91"/>
      <c r="C1681" s="78"/>
      <c r="D1681" s="100"/>
      <c r="E1681" s="101"/>
      <c r="F1681" s="77"/>
      <c r="G1681" s="311"/>
      <c r="H1681" s="321"/>
      <c r="I1681" s="107"/>
      <c r="J1681" s="351"/>
      <c r="K1681" s="69"/>
      <c r="L1681" s="84"/>
      <c r="M1681" s="82"/>
      <c r="N1681" s="319"/>
    </row>
    <row r="1682" spans="2:14" ht="15" x14ac:dyDescent="0.25">
      <c r="B1682" s="65"/>
      <c r="C1682" s="66"/>
      <c r="D1682" s="100"/>
      <c r="E1682" s="101"/>
      <c r="F1682" s="77"/>
      <c r="G1682" s="104"/>
      <c r="H1682" s="106"/>
      <c r="I1682" s="107"/>
      <c r="J1682" s="351"/>
      <c r="K1682" s="69"/>
      <c r="L1682" s="84"/>
      <c r="M1682" s="82"/>
      <c r="N1682" s="319"/>
    </row>
    <row r="1683" spans="2:14" ht="15" x14ac:dyDescent="0.25">
      <c r="B1683" s="65"/>
      <c r="C1683" s="66"/>
      <c r="D1683" s="100"/>
      <c r="E1683" s="101"/>
      <c r="F1683" s="77"/>
      <c r="G1683" s="104"/>
      <c r="H1683" s="106"/>
      <c r="I1683" s="107"/>
      <c r="J1683" s="351"/>
      <c r="K1683" s="69"/>
      <c r="L1683" s="84"/>
      <c r="M1683" s="82"/>
      <c r="N1683" s="319"/>
    </row>
    <row r="1684" spans="2:14" ht="15" x14ac:dyDescent="0.25">
      <c r="B1684" s="65"/>
      <c r="C1684" s="66"/>
      <c r="D1684" s="100"/>
      <c r="E1684" s="101"/>
      <c r="F1684" s="77"/>
      <c r="G1684" s="104"/>
      <c r="H1684" s="106"/>
      <c r="I1684" s="107"/>
      <c r="J1684" s="351"/>
      <c r="K1684" s="69"/>
      <c r="L1684" s="84"/>
      <c r="M1684" s="82"/>
      <c r="N1684" s="319"/>
    </row>
    <row r="1685" spans="2:14" ht="15" x14ac:dyDescent="0.25">
      <c r="B1685" s="65"/>
      <c r="C1685" s="78"/>
      <c r="D1685" s="100"/>
      <c r="E1685" s="101"/>
      <c r="F1685" s="77"/>
      <c r="G1685" s="311"/>
      <c r="H1685" s="321"/>
      <c r="I1685" s="313"/>
      <c r="J1685" s="352"/>
      <c r="K1685" s="69"/>
      <c r="L1685" s="84"/>
      <c r="M1685" s="82"/>
      <c r="N1685" s="319"/>
    </row>
    <row r="1686" spans="2:14" ht="15" x14ac:dyDescent="0.25">
      <c r="B1686" s="65"/>
      <c r="C1686" s="66"/>
      <c r="D1686" s="100"/>
      <c r="E1686" s="101"/>
      <c r="F1686" s="77"/>
      <c r="G1686" s="104"/>
      <c r="H1686" s="106"/>
      <c r="I1686" s="107"/>
      <c r="J1686" s="351"/>
      <c r="K1686" s="69"/>
      <c r="L1686" s="84"/>
      <c r="M1686" s="82"/>
      <c r="N1686" s="319"/>
    </row>
    <row r="1687" spans="2:14" ht="15" x14ac:dyDescent="0.25">
      <c r="B1687" s="65"/>
      <c r="C1687" s="66"/>
      <c r="D1687" s="100"/>
      <c r="E1687" s="101"/>
      <c r="F1687" s="77"/>
      <c r="G1687" s="104"/>
      <c r="H1687" s="106"/>
      <c r="I1687" s="107"/>
      <c r="J1687" s="351"/>
      <c r="K1687" s="69"/>
      <c r="L1687" s="84"/>
      <c r="M1687" s="82"/>
      <c r="N1687" s="319"/>
    </row>
    <row r="1688" spans="2:14" ht="15" x14ac:dyDescent="0.25">
      <c r="B1688" s="65"/>
      <c r="C1688" s="78"/>
      <c r="D1688" s="100"/>
      <c r="E1688" s="101"/>
      <c r="F1688" s="77"/>
      <c r="G1688" s="311"/>
      <c r="H1688" s="321"/>
      <c r="I1688" s="313"/>
      <c r="J1688" s="352"/>
      <c r="K1688" s="69"/>
      <c r="L1688" s="84"/>
      <c r="M1688" s="82"/>
      <c r="N1688" s="319"/>
    </row>
    <row r="1689" spans="2:14" ht="15" x14ac:dyDescent="0.25">
      <c r="B1689" s="65"/>
      <c r="C1689" s="66"/>
      <c r="D1689" s="109"/>
      <c r="E1689" s="101"/>
      <c r="F1689" s="77"/>
      <c r="G1689" s="104"/>
      <c r="H1689" s="106"/>
      <c r="I1689" s="107"/>
      <c r="J1689" s="351"/>
      <c r="K1689" s="69"/>
      <c r="L1689" s="322"/>
      <c r="M1689" s="82"/>
      <c r="N1689" s="319"/>
    </row>
    <row r="1690" spans="2:14" ht="15" x14ac:dyDescent="0.25">
      <c r="B1690" s="65"/>
      <c r="C1690" s="66"/>
      <c r="D1690" s="100"/>
      <c r="E1690" s="101"/>
      <c r="F1690" s="77"/>
      <c r="G1690" s="104"/>
      <c r="H1690" s="106"/>
      <c r="I1690" s="107"/>
      <c r="J1690" s="351"/>
      <c r="K1690" s="69"/>
      <c r="L1690" s="84"/>
      <c r="M1690" s="82"/>
      <c r="N1690" s="319"/>
    </row>
    <row r="1691" spans="2:14" ht="15" x14ac:dyDescent="0.25">
      <c r="B1691" s="65"/>
      <c r="C1691" s="66"/>
      <c r="D1691" s="100"/>
      <c r="E1691" s="101"/>
      <c r="F1691" s="77"/>
      <c r="G1691" s="104"/>
      <c r="H1691" s="106"/>
      <c r="I1691" s="107"/>
      <c r="J1691" s="351"/>
      <c r="K1691" s="69"/>
      <c r="L1691" s="322"/>
      <c r="M1691" s="82"/>
      <c r="N1691" s="319"/>
    </row>
    <row r="1692" spans="2:14" ht="15" x14ac:dyDescent="0.25">
      <c r="B1692" s="65"/>
      <c r="C1692" s="78"/>
      <c r="D1692" s="100"/>
      <c r="E1692" s="101"/>
      <c r="F1692" s="77"/>
      <c r="G1692" s="311"/>
      <c r="H1692" s="321"/>
      <c r="I1692" s="313"/>
      <c r="J1692" s="352"/>
      <c r="K1692" s="69"/>
      <c r="L1692" s="322"/>
      <c r="M1692" s="82"/>
      <c r="N1692" s="319"/>
    </row>
    <row r="1693" spans="2:14" ht="15" x14ac:dyDescent="0.25">
      <c r="B1693" s="65"/>
      <c r="C1693" s="78"/>
      <c r="D1693" s="100"/>
      <c r="E1693" s="101"/>
      <c r="F1693" s="77"/>
      <c r="G1693" s="311"/>
      <c r="H1693" s="321"/>
      <c r="I1693" s="313"/>
      <c r="J1693" s="352"/>
      <c r="K1693" s="69"/>
      <c r="L1693" s="322"/>
      <c r="M1693" s="82"/>
      <c r="N1693" s="323"/>
    </row>
    <row r="1694" spans="2:14" ht="15" x14ac:dyDescent="0.25">
      <c r="B1694" s="65"/>
      <c r="C1694" s="78"/>
      <c r="D1694" s="100"/>
      <c r="E1694" s="101"/>
      <c r="F1694" s="77"/>
      <c r="G1694" s="311"/>
      <c r="H1694" s="321"/>
      <c r="I1694" s="313"/>
      <c r="J1694" s="352"/>
      <c r="K1694" s="69"/>
      <c r="L1694" s="322"/>
      <c r="M1694" s="82"/>
      <c r="N1694" s="323"/>
    </row>
    <row r="1695" spans="2:14" ht="15" x14ac:dyDescent="0.25">
      <c r="B1695" s="65"/>
      <c r="C1695" s="78"/>
      <c r="D1695" s="100"/>
      <c r="E1695" s="101"/>
      <c r="F1695" s="77"/>
      <c r="G1695" s="311"/>
      <c r="H1695" s="321"/>
      <c r="I1695" s="313"/>
      <c r="J1695" s="352"/>
      <c r="K1695" s="69"/>
      <c r="L1695" s="322"/>
      <c r="M1695" s="82"/>
      <c r="N1695" s="323"/>
    </row>
    <row r="1696" spans="2:14" ht="15" x14ac:dyDescent="0.25">
      <c r="B1696" s="65"/>
      <c r="C1696" s="78"/>
      <c r="D1696" s="100"/>
      <c r="E1696" s="101"/>
      <c r="F1696" s="77"/>
      <c r="G1696" s="311"/>
      <c r="H1696" s="321"/>
      <c r="I1696" s="107"/>
      <c r="J1696" s="351"/>
      <c r="K1696" s="69"/>
      <c r="L1696" s="84"/>
      <c r="M1696" s="82"/>
      <c r="N1696" s="323"/>
    </row>
    <row r="1697" spans="2:14" ht="15" x14ac:dyDescent="0.25">
      <c r="B1697" s="91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23"/>
    </row>
    <row r="1698" spans="2:14" ht="15" x14ac:dyDescent="0.25">
      <c r="B1698" s="91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23"/>
    </row>
    <row r="1699" spans="2:14" ht="15" x14ac:dyDescent="0.25">
      <c r="B1699" s="91"/>
      <c r="C1699" s="66"/>
      <c r="D1699" s="100"/>
      <c r="E1699" s="101"/>
      <c r="F1699" s="77"/>
      <c r="G1699" s="104"/>
      <c r="H1699" s="106"/>
      <c r="I1699" s="107"/>
      <c r="J1699" s="351"/>
      <c r="K1699" s="69"/>
      <c r="L1699" s="84"/>
      <c r="M1699" s="82"/>
      <c r="N1699" s="323"/>
    </row>
    <row r="1700" spans="2:14" ht="15" x14ac:dyDescent="0.25">
      <c r="B1700" s="91"/>
      <c r="C1700" s="66"/>
      <c r="D1700" s="100"/>
      <c r="E1700" s="101"/>
      <c r="F1700" s="77"/>
      <c r="G1700" s="104"/>
      <c r="H1700" s="106"/>
      <c r="I1700" s="107"/>
      <c r="J1700" s="351"/>
      <c r="K1700" s="69"/>
      <c r="L1700" s="84"/>
      <c r="M1700" s="82"/>
      <c r="N1700" s="323"/>
    </row>
    <row r="1701" spans="2:14" ht="15" x14ac:dyDescent="0.25">
      <c r="B1701" s="91"/>
      <c r="C1701" s="66"/>
      <c r="D1701" s="100"/>
      <c r="E1701" s="101"/>
      <c r="F1701" s="77"/>
      <c r="G1701" s="104"/>
      <c r="H1701" s="106"/>
      <c r="I1701" s="107"/>
      <c r="J1701" s="351"/>
      <c r="K1701" s="69"/>
      <c r="L1701" s="84"/>
      <c r="M1701" s="82"/>
      <c r="N1701" s="323"/>
    </row>
    <row r="1702" spans="2:14" ht="15" x14ac:dyDescent="0.25">
      <c r="B1702" s="91"/>
      <c r="C1702" s="66"/>
      <c r="D1702" s="100"/>
      <c r="E1702" s="101"/>
      <c r="F1702" s="68"/>
      <c r="G1702" s="104"/>
      <c r="H1702" s="106"/>
      <c r="I1702" s="107"/>
      <c r="J1702" s="351"/>
      <c r="K1702" s="69"/>
      <c r="L1702" s="84"/>
      <c r="M1702" s="82"/>
      <c r="N1702" s="323"/>
    </row>
    <row r="1703" spans="2:14" ht="15" x14ac:dyDescent="0.25">
      <c r="B1703" s="91"/>
      <c r="C1703" s="78"/>
      <c r="D1703" s="100"/>
      <c r="E1703" s="101"/>
      <c r="F1703" s="77"/>
      <c r="G1703" s="311"/>
      <c r="H1703" s="321"/>
      <c r="I1703" s="107"/>
      <c r="J1703" s="351"/>
      <c r="K1703" s="69"/>
      <c r="L1703" s="84"/>
      <c r="M1703" s="82"/>
      <c r="N1703" s="323"/>
    </row>
    <row r="1704" spans="2:14" ht="15" x14ac:dyDescent="0.25">
      <c r="B1704" s="91"/>
      <c r="C1704" s="66"/>
      <c r="D1704" s="100"/>
      <c r="E1704" s="101"/>
      <c r="F1704" s="77"/>
      <c r="G1704" s="104"/>
      <c r="H1704" s="106"/>
      <c r="I1704" s="107"/>
      <c r="J1704" s="351"/>
      <c r="K1704" s="69"/>
      <c r="L1704" s="84"/>
      <c r="M1704" s="82"/>
      <c r="N1704" s="323"/>
    </row>
    <row r="1705" spans="2:14" ht="15" x14ac:dyDescent="0.25">
      <c r="B1705" s="91"/>
      <c r="C1705" s="66"/>
      <c r="D1705" s="100"/>
      <c r="E1705" s="101"/>
      <c r="F1705" s="77"/>
      <c r="G1705" s="104"/>
      <c r="H1705" s="106"/>
      <c r="I1705" s="107"/>
      <c r="J1705" s="351"/>
      <c r="K1705" s="70"/>
      <c r="L1705" s="84"/>
      <c r="M1705" s="82"/>
      <c r="N1705" s="323"/>
    </row>
    <row r="1706" spans="2:14" ht="15" x14ac:dyDescent="0.25">
      <c r="B1706" s="91"/>
      <c r="C1706" s="66"/>
      <c r="D1706" s="100"/>
      <c r="E1706" s="101"/>
      <c r="F1706" s="77"/>
      <c r="G1706" s="104"/>
      <c r="H1706" s="106"/>
      <c r="I1706" s="107"/>
      <c r="J1706" s="351"/>
      <c r="K1706" s="69"/>
      <c r="L1706" s="84"/>
      <c r="M1706" s="82"/>
      <c r="N1706" s="323"/>
    </row>
    <row r="1707" spans="2:14" ht="15" x14ac:dyDescent="0.25">
      <c r="B1707" s="91"/>
      <c r="C1707" s="78"/>
      <c r="D1707" s="100"/>
      <c r="E1707" s="101"/>
      <c r="F1707" s="68"/>
      <c r="G1707" s="311"/>
      <c r="H1707" s="321"/>
      <c r="I1707" s="107"/>
      <c r="J1707" s="351"/>
      <c r="K1707" s="69"/>
      <c r="L1707" s="84"/>
      <c r="M1707" s="82"/>
      <c r="N1707" s="323"/>
    </row>
    <row r="1708" spans="2:14" ht="15" x14ac:dyDescent="0.25">
      <c r="B1708" s="91"/>
      <c r="C1708" s="66"/>
      <c r="D1708" s="100"/>
      <c r="E1708" s="101"/>
      <c r="F1708" s="77"/>
      <c r="G1708" s="104"/>
      <c r="H1708" s="106"/>
      <c r="I1708" s="107"/>
      <c r="J1708" s="351"/>
      <c r="K1708" s="69"/>
      <c r="L1708" s="322"/>
      <c r="M1708" s="82"/>
      <c r="N1708" s="323"/>
    </row>
    <row r="1709" spans="2:14" ht="15" x14ac:dyDescent="0.25">
      <c r="B1709" s="65"/>
      <c r="C1709" s="78"/>
      <c r="D1709" s="100"/>
      <c r="E1709" s="101"/>
      <c r="F1709" s="77"/>
      <c r="G1709" s="311"/>
      <c r="H1709" s="321"/>
      <c r="I1709" s="313"/>
      <c r="J1709" s="352"/>
      <c r="K1709" s="69"/>
      <c r="L1709" s="322"/>
      <c r="M1709" s="82"/>
      <c r="N1709" s="323"/>
    </row>
    <row r="1710" spans="2:14" ht="15" x14ac:dyDescent="0.25">
      <c r="B1710" s="65"/>
      <c r="C1710" s="66"/>
      <c r="D1710" s="100"/>
      <c r="E1710" s="101"/>
      <c r="F1710" s="68"/>
      <c r="G1710" s="104"/>
      <c r="H1710" s="106"/>
      <c r="I1710" s="107"/>
      <c r="J1710" s="351"/>
      <c r="K1710" s="69"/>
      <c r="L1710" s="84"/>
      <c r="M1710" s="82"/>
      <c r="N1710" s="323"/>
    </row>
    <row r="1711" spans="2:14" ht="15" x14ac:dyDescent="0.25">
      <c r="B1711" s="65"/>
      <c r="C1711" s="66"/>
      <c r="D1711" s="100"/>
      <c r="E1711" s="101"/>
      <c r="F1711" s="77"/>
      <c r="G1711" s="104"/>
      <c r="H1711" s="106"/>
      <c r="I1711" s="107"/>
      <c r="J1711" s="351"/>
      <c r="K1711" s="69"/>
      <c r="L1711" s="84"/>
      <c r="M1711" s="82"/>
      <c r="N1711" s="323"/>
    </row>
    <row r="1712" spans="2:14" ht="15" x14ac:dyDescent="0.25">
      <c r="B1712" s="65"/>
      <c r="C1712" s="66"/>
      <c r="D1712" s="100"/>
      <c r="E1712" s="101"/>
      <c r="F1712" s="77"/>
      <c r="G1712" s="104"/>
      <c r="H1712" s="106"/>
      <c r="I1712" s="107"/>
      <c r="J1712" s="351"/>
      <c r="K1712" s="69"/>
      <c r="L1712" s="322"/>
      <c r="M1712" s="82"/>
      <c r="N1712" s="323"/>
    </row>
    <row r="1713" spans="2:14" ht="15" x14ac:dyDescent="0.25">
      <c r="B1713" s="65"/>
      <c r="C1713" s="66"/>
      <c r="D1713" s="100"/>
      <c r="E1713" s="101"/>
      <c r="F1713" s="77"/>
      <c r="G1713" s="104"/>
      <c r="H1713" s="106"/>
      <c r="I1713" s="107"/>
      <c r="J1713" s="351"/>
      <c r="K1713" s="69"/>
      <c r="L1713" s="322"/>
      <c r="M1713" s="82"/>
      <c r="N1713" s="323"/>
    </row>
    <row r="1714" spans="2:14" x14ac:dyDescent="0.2">
      <c r="B1714" s="65"/>
      <c r="C1714" s="78"/>
      <c r="D1714" s="100"/>
      <c r="E1714" s="101"/>
      <c r="F1714" s="77"/>
      <c r="G1714" s="311"/>
      <c r="H1714" s="321"/>
      <c r="I1714" s="324"/>
      <c r="J1714" s="354"/>
      <c r="K1714" s="69"/>
      <c r="L1714" s="84"/>
      <c r="M1714" s="82"/>
      <c r="N1714" s="323"/>
    </row>
    <row r="1715" spans="2:14" x14ac:dyDescent="0.2">
      <c r="B1715" s="65"/>
      <c r="C1715" s="78"/>
      <c r="D1715" s="100"/>
      <c r="E1715" s="101"/>
      <c r="F1715" s="77"/>
      <c r="G1715" s="311"/>
      <c r="H1715" s="321"/>
      <c r="I1715" s="324"/>
      <c r="J1715" s="354"/>
      <c r="K1715" s="69"/>
      <c r="L1715" s="84"/>
      <c r="M1715" s="82"/>
      <c r="N1715" s="323"/>
    </row>
    <row r="1716" spans="2:14" ht="15" x14ac:dyDescent="0.25">
      <c r="B1716" s="65"/>
      <c r="C1716" s="78"/>
      <c r="D1716" s="100"/>
      <c r="E1716" s="101"/>
      <c r="F1716" s="77"/>
      <c r="G1716" s="311"/>
      <c r="H1716" s="321"/>
      <c r="I1716" s="313"/>
      <c r="J1716" s="352"/>
      <c r="K1716" s="69"/>
      <c r="L1716" s="322"/>
      <c r="M1716" s="82"/>
      <c r="N1716" s="323"/>
    </row>
    <row r="1717" spans="2:14" ht="15" x14ac:dyDescent="0.25">
      <c r="B1717" s="65"/>
      <c r="C1717" s="78"/>
      <c r="D1717" s="100"/>
      <c r="E1717" s="102"/>
      <c r="F1717" s="77"/>
      <c r="G1717" s="325"/>
      <c r="H1717" s="321"/>
      <c r="I1717" s="313"/>
      <c r="J1717" s="352"/>
      <c r="K1717" s="69"/>
      <c r="L1717" s="322"/>
      <c r="M1717" s="82"/>
      <c r="N1717" s="323"/>
    </row>
    <row r="1718" spans="2:14" ht="15" x14ac:dyDescent="0.25">
      <c r="B1718" s="65"/>
      <c r="C1718" s="78"/>
      <c r="D1718" s="97"/>
      <c r="E1718" s="67"/>
      <c r="F1718" s="77"/>
      <c r="G1718" s="325"/>
      <c r="H1718" s="321"/>
      <c r="I1718" s="313"/>
      <c r="J1718" s="352"/>
      <c r="K1718" s="69"/>
      <c r="L1718" s="322"/>
      <c r="M1718" s="82"/>
      <c r="N1718" s="323"/>
    </row>
    <row r="1719" spans="2:14" ht="15" x14ac:dyDescent="0.25">
      <c r="B1719" s="65"/>
      <c r="C1719" s="78"/>
      <c r="D1719" s="97"/>
      <c r="E1719" s="67"/>
      <c r="F1719" s="77"/>
      <c r="G1719" s="325"/>
      <c r="H1719" s="321"/>
      <c r="I1719" s="313"/>
      <c r="J1719" s="352"/>
      <c r="K1719" s="69"/>
      <c r="L1719" s="322"/>
      <c r="M1719" s="82"/>
      <c r="N1719" s="323"/>
    </row>
    <row r="1720" spans="2:14" ht="15" x14ac:dyDescent="0.25">
      <c r="B1720" s="65"/>
      <c r="C1720" s="78"/>
      <c r="D1720" s="97"/>
      <c r="E1720" s="67"/>
      <c r="F1720" s="77"/>
      <c r="G1720" s="325"/>
      <c r="H1720" s="321"/>
      <c r="I1720" s="326"/>
      <c r="J1720" s="355"/>
      <c r="K1720" s="69"/>
      <c r="L1720" s="322"/>
      <c r="M1720" s="82"/>
      <c r="N1720" s="323"/>
    </row>
    <row r="1721" spans="2:14" ht="15" x14ac:dyDescent="0.25">
      <c r="B1721" s="65"/>
      <c r="C1721" s="78"/>
      <c r="D1721" s="97"/>
      <c r="E1721" s="67"/>
      <c r="F1721" s="77"/>
      <c r="G1721" s="325"/>
      <c r="H1721" s="321"/>
      <c r="I1721" s="326"/>
      <c r="J1721" s="355"/>
      <c r="K1721" s="69"/>
      <c r="L1721" s="322"/>
      <c r="M1721" s="82"/>
      <c r="N1721" s="323"/>
    </row>
    <row r="1722" spans="2:14" x14ac:dyDescent="0.2">
      <c r="B1722" s="65"/>
      <c r="C1722" s="66"/>
      <c r="D1722" s="90"/>
      <c r="E1722" s="67"/>
      <c r="F1722" s="77"/>
      <c r="G1722" s="77"/>
      <c r="H1722" s="106"/>
      <c r="I1722" s="94"/>
      <c r="J1722" s="356"/>
      <c r="K1722" s="80"/>
      <c r="L1722" s="84"/>
      <c r="M1722" s="82"/>
      <c r="N1722" s="327"/>
    </row>
    <row r="1723" spans="2:14" ht="15" x14ac:dyDescent="0.25">
      <c r="B1723" s="65"/>
      <c r="C1723" s="78"/>
      <c r="D1723" s="90"/>
      <c r="E1723" s="67"/>
      <c r="F1723" s="77"/>
      <c r="G1723" s="328"/>
      <c r="H1723" s="321"/>
      <c r="I1723" s="326"/>
      <c r="J1723" s="355"/>
      <c r="K1723" s="69"/>
      <c r="L1723" s="322"/>
      <c r="M1723" s="82"/>
      <c r="N1723" s="327"/>
    </row>
    <row r="1724" spans="2:14" ht="15" x14ac:dyDescent="0.25">
      <c r="B1724" s="65"/>
      <c r="C1724" s="66"/>
      <c r="D1724" s="90"/>
      <c r="E1724" s="67"/>
      <c r="F1724" s="77"/>
      <c r="G1724" s="77"/>
      <c r="H1724" s="106"/>
      <c r="I1724" s="95"/>
      <c r="J1724" s="357"/>
      <c r="K1724" s="80"/>
      <c r="L1724" s="84"/>
      <c r="M1724" s="82"/>
      <c r="N1724" s="327"/>
    </row>
    <row r="1725" spans="2:14" ht="15" x14ac:dyDescent="0.25">
      <c r="B1725" s="91"/>
      <c r="C1725" s="66"/>
      <c r="D1725" s="90"/>
      <c r="E1725" s="67"/>
      <c r="F1725" s="77"/>
      <c r="G1725" s="77"/>
      <c r="H1725" s="106"/>
      <c r="I1725" s="95"/>
      <c r="J1725" s="357"/>
      <c r="K1725" s="69"/>
      <c r="L1725" s="84"/>
      <c r="M1725" s="82"/>
      <c r="N1725" s="327"/>
    </row>
    <row r="1726" spans="2:14" x14ac:dyDescent="0.2">
      <c r="B1726" s="91"/>
      <c r="C1726" s="66"/>
      <c r="D1726" s="90"/>
      <c r="E1726" s="67"/>
      <c r="F1726" s="77"/>
      <c r="G1726" s="77"/>
      <c r="H1726" s="106"/>
      <c r="I1726" s="94"/>
      <c r="J1726" s="356"/>
      <c r="K1726" s="69"/>
      <c r="L1726" s="84"/>
      <c r="M1726" s="82"/>
      <c r="N1726" s="327"/>
    </row>
    <row r="1727" spans="2:14" x14ac:dyDescent="0.2">
      <c r="B1727" s="91"/>
      <c r="C1727" s="66"/>
      <c r="D1727" s="90"/>
      <c r="E1727" s="67"/>
      <c r="F1727" s="77"/>
      <c r="G1727" s="77"/>
      <c r="H1727" s="106"/>
      <c r="I1727" s="94"/>
      <c r="J1727" s="356"/>
      <c r="K1727" s="69"/>
      <c r="L1727" s="84"/>
      <c r="M1727" s="82"/>
      <c r="N1727" s="327"/>
    </row>
    <row r="1728" spans="2:14" ht="15" x14ac:dyDescent="0.25">
      <c r="B1728" s="91"/>
      <c r="C1728" s="66"/>
      <c r="D1728" s="90"/>
      <c r="E1728" s="67"/>
      <c r="F1728" s="77"/>
      <c r="G1728" s="77"/>
      <c r="H1728" s="106"/>
      <c r="I1728" s="95"/>
      <c r="J1728" s="357"/>
      <c r="K1728" s="80"/>
      <c r="L1728" s="84"/>
      <c r="M1728" s="82"/>
      <c r="N1728" s="327"/>
    </row>
    <row r="1729" spans="2:14" ht="15" x14ac:dyDescent="0.25">
      <c r="B1729" s="91"/>
      <c r="C1729" s="66"/>
      <c r="D1729" s="90"/>
      <c r="E1729" s="67"/>
      <c r="F1729" s="77"/>
      <c r="G1729" s="77"/>
      <c r="H1729" s="106"/>
      <c r="I1729" s="95"/>
      <c r="J1729" s="357"/>
      <c r="K1729" s="69"/>
      <c r="L1729" s="84"/>
      <c r="M1729" s="82"/>
      <c r="N1729" s="327"/>
    </row>
    <row r="1730" spans="2:14" ht="15" x14ac:dyDescent="0.25">
      <c r="B1730" s="91"/>
      <c r="C1730" s="78"/>
      <c r="D1730" s="90"/>
      <c r="E1730" s="67"/>
      <c r="F1730" s="77"/>
      <c r="G1730" s="328"/>
      <c r="H1730" s="321"/>
      <c r="I1730" s="326"/>
      <c r="J1730" s="355"/>
      <c r="K1730" s="69"/>
      <c r="L1730" s="84"/>
      <c r="M1730" s="82"/>
      <c r="N1730" s="327"/>
    </row>
    <row r="1731" spans="2:14" x14ac:dyDescent="0.2">
      <c r="B1731" s="91"/>
      <c r="C1731" s="66"/>
      <c r="D1731" s="90"/>
      <c r="E1731" s="67"/>
      <c r="F1731" s="77"/>
      <c r="G1731" s="77"/>
      <c r="H1731" s="106"/>
      <c r="I1731" s="94"/>
      <c r="J1731" s="356"/>
      <c r="K1731" s="69"/>
      <c r="L1731" s="84"/>
      <c r="M1731" s="82"/>
      <c r="N1731" s="327"/>
    </row>
    <row r="1732" spans="2:14" ht="15" x14ac:dyDescent="0.25">
      <c r="B1732" s="91"/>
      <c r="C1732" s="66"/>
      <c r="D1732" s="90"/>
      <c r="E1732" s="67"/>
      <c r="F1732" s="77"/>
      <c r="G1732" s="77"/>
      <c r="H1732" s="106"/>
      <c r="I1732" s="95"/>
      <c r="J1732" s="357"/>
      <c r="K1732" s="69"/>
      <c r="L1732" s="84"/>
      <c r="M1732" s="82"/>
      <c r="N1732" s="327"/>
    </row>
    <row r="1733" spans="2:14" ht="15" x14ac:dyDescent="0.25">
      <c r="B1733" s="91"/>
      <c r="C1733" s="66"/>
      <c r="D1733" s="90"/>
      <c r="E1733" s="67"/>
      <c r="F1733" s="77"/>
      <c r="G1733" s="77"/>
      <c r="H1733" s="106"/>
      <c r="I1733" s="95"/>
      <c r="J1733" s="357"/>
      <c r="K1733" s="80"/>
      <c r="L1733" s="84"/>
      <c r="M1733" s="82"/>
      <c r="N1733" s="327"/>
    </row>
    <row r="1734" spans="2:14" x14ac:dyDescent="0.2">
      <c r="B1734" s="91"/>
      <c r="C1734" s="66"/>
      <c r="D1734" s="90"/>
      <c r="E1734" s="67"/>
      <c r="F1734" s="77"/>
      <c r="G1734" s="77"/>
      <c r="H1734" s="106"/>
      <c r="I1734" s="94"/>
      <c r="J1734" s="356"/>
      <c r="K1734" s="69"/>
      <c r="L1734" s="84"/>
      <c r="M1734" s="82"/>
      <c r="N1734" s="323"/>
    </row>
    <row r="1735" spans="2:14" ht="15" x14ac:dyDescent="0.25">
      <c r="B1735" s="91"/>
      <c r="C1735" s="66"/>
      <c r="D1735" s="90"/>
      <c r="E1735" s="67"/>
      <c r="F1735" s="77"/>
      <c r="G1735" s="77"/>
      <c r="H1735" s="106"/>
      <c r="I1735" s="95"/>
      <c r="J1735" s="357"/>
      <c r="K1735" s="69"/>
      <c r="L1735" s="322"/>
      <c r="M1735" s="82"/>
      <c r="N1735" s="323"/>
    </row>
    <row r="1736" spans="2:14" ht="15" x14ac:dyDescent="0.25">
      <c r="B1736" s="91"/>
      <c r="C1736" s="66"/>
      <c r="D1736" s="90"/>
      <c r="E1736" s="67"/>
      <c r="F1736" s="77"/>
      <c r="G1736" s="77"/>
      <c r="H1736" s="106"/>
      <c r="I1736" s="95"/>
      <c r="J1736" s="357"/>
      <c r="K1736" s="69"/>
      <c r="L1736" s="84"/>
      <c r="M1736" s="82"/>
      <c r="N1736" s="323"/>
    </row>
    <row r="1737" spans="2:14" ht="15" x14ac:dyDescent="0.25">
      <c r="B1737" s="65"/>
      <c r="C1737" s="78"/>
      <c r="D1737" s="90"/>
      <c r="E1737" s="67"/>
      <c r="F1737" s="77"/>
      <c r="G1737" s="328"/>
      <c r="H1737" s="321"/>
      <c r="I1737" s="326"/>
      <c r="J1737" s="355"/>
      <c r="K1737" s="69"/>
      <c r="L1737" s="322"/>
      <c r="M1737" s="82"/>
      <c r="N1737" s="323"/>
    </row>
    <row r="1738" spans="2:14" ht="15" x14ac:dyDescent="0.25">
      <c r="B1738" s="37"/>
      <c r="C1738" s="52"/>
      <c r="D1738" s="24"/>
      <c r="E1738" s="25"/>
      <c r="F1738" s="26"/>
      <c r="G1738" s="26"/>
      <c r="H1738" s="329"/>
      <c r="I1738" s="41"/>
      <c r="J1738" s="358"/>
      <c r="K1738" s="27"/>
      <c r="L1738" s="330"/>
      <c r="M1738" s="34"/>
      <c r="N1738" s="331"/>
    </row>
    <row r="1739" spans="2:14" ht="15" x14ac:dyDescent="0.25">
      <c r="B1739" s="37"/>
      <c r="C1739" s="53"/>
      <c r="D1739" s="24"/>
      <c r="E1739" s="25"/>
      <c r="F1739" s="26"/>
      <c r="G1739" s="325"/>
      <c r="H1739" s="332"/>
      <c r="I1739" s="333"/>
      <c r="J1739" s="359"/>
      <c r="K1739" s="27"/>
      <c r="L1739" s="33"/>
      <c r="M1739" s="34"/>
      <c r="N1739" s="331"/>
    </row>
    <row r="1740" spans="2:14" ht="15" x14ac:dyDescent="0.25">
      <c r="B1740" s="37"/>
      <c r="C1740" s="53"/>
      <c r="D1740" s="24"/>
      <c r="E1740" s="25"/>
      <c r="F1740" s="26"/>
      <c r="G1740" s="325"/>
      <c r="H1740" s="332"/>
      <c r="I1740" s="333"/>
      <c r="J1740" s="359"/>
      <c r="K1740" s="27"/>
      <c r="L1740" s="330"/>
      <c r="M1740" s="34"/>
      <c r="N1740" s="331"/>
    </row>
    <row r="1741" spans="2:14" ht="15" x14ac:dyDescent="0.25">
      <c r="B1741" s="37"/>
      <c r="C1741" s="53"/>
      <c r="D1741" s="24"/>
      <c r="E1741" s="25"/>
      <c r="F1741" s="26"/>
      <c r="G1741" s="325"/>
      <c r="H1741" s="332"/>
      <c r="I1741" s="333"/>
      <c r="J1741" s="359"/>
      <c r="K1741" s="27"/>
      <c r="L1741" s="330"/>
      <c r="M1741" s="34"/>
      <c r="N1741" s="331"/>
    </row>
    <row r="1742" spans="2:14" ht="15" x14ac:dyDescent="0.25">
      <c r="B1742" s="37"/>
      <c r="C1742" s="53"/>
      <c r="D1742" s="24"/>
      <c r="E1742" s="25"/>
      <c r="F1742" s="26"/>
      <c r="G1742" s="325"/>
      <c r="H1742" s="332"/>
      <c r="I1742" s="333"/>
      <c r="J1742" s="359"/>
      <c r="K1742" s="27"/>
      <c r="L1742" s="330"/>
      <c r="M1742" s="34"/>
      <c r="N1742" s="331"/>
    </row>
    <row r="1743" spans="2:14" ht="15" x14ac:dyDescent="0.25">
      <c r="B1743" s="30"/>
      <c r="C1743" s="52"/>
      <c r="D1743" s="24"/>
      <c r="E1743" s="25"/>
      <c r="F1743" s="26"/>
      <c r="G1743" s="26"/>
      <c r="H1743" s="329"/>
      <c r="I1743" s="41"/>
      <c r="J1743" s="358"/>
      <c r="K1743" s="27"/>
      <c r="L1743" s="330"/>
      <c r="M1743" s="34"/>
      <c r="N1743" s="331"/>
    </row>
    <row r="1744" spans="2:14" ht="15" x14ac:dyDescent="0.25">
      <c r="B1744" s="37"/>
      <c r="C1744" s="53"/>
      <c r="D1744" s="24"/>
      <c r="E1744" s="25"/>
      <c r="F1744" s="26"/>
      <c r="G1744" s="325"/>
      <c r="H1744" s="332"/>
      <c r="I1744" s="333"/>
      <c r="J1744" s="359"/>
      <c r="K1744" s="27"/>
      <c r="L1744" s="330"/>
      <c r="M1744" s="34"/>
      <c r="N1744" s="331"/>
    </row>
    <row r="1745" spans="2:14" ht="15" x14ac:dyDescent="0.25">
      <c r="B1745" s="37"/>
      <c r="C1745" s="53"/>
      <c r="D1745" s="24"/>
      <c r="E1745" s="25"/>
      <c r="F1745" s="26"/>
      <c r="G1745" s="325"/>
      <c r="H1745" s="332"/>
      <c r="I1745" s="333"/>
      <c r="J1745" s="359"/>
      <c r="K1745" s="27"/>
      <c r="L1745" s="330"/>
      <c r="M1745" s="34"/>
      <c r="N1745" s="331"/>
    </row>
    <row r="1746" spans="2:14" ht="15" x14ac:dyDescent="0.25">
      <c r="B1746" s="37"/>
      <c r="C1746" s="53"/>
      <c r="D1746" s="24"/>
      <c r="E1746" s="25"/>
      <c r="F1746" s="26"/>
      <c r="G1746" s="325"/>
      <c r="H1746" s="332"/>
      <c r="I1746" s="333"/>
      <c r="J1746" s="359"/>
      <c r="K1746" s="27"/>
      <c r="L1746" s="330"/>
      <c r="M1746" s="34"/>
      <c r="N1746" s="35"/>
    </row>
    <row r="1747" spans="2:14" ht="15" x14ac:dyDescent="0.25">
      <c r="B1747" s="30"/>
      <c r="C1747" s="23"/>
      <c r="D1747" s="24"/>
      <c r="E1747" s="25"/>
      <c r="F1747" s="26"/>
      <c r="G1747" s="325"/>
      <c r="H1747" s="332"/>
      <c r="I1747" s="333"/>
      <c r="J1747" s="359"/>
      <c r="K1747" s="27"/>
      <c r="L1747" s="330"/>
      <c r="M1747" s="34"/>
      <c r="N1747" s="35"/>
    </row>
    <row r="1748" spans="2:14" ht="15" x14ac:dyDescent="0.25">
      <c r="B1748" s="30"/>
      <c r="C1748" s="52"/>
      <c r="D1748" s="24"/>
      <c r="E1748" s="25"/>
      <c r="F1748" s="26"/>
      <c r="G1748" s="26"/>
      <c r="H1748" s="329"/>
      <c r="I1748" s="41"/>
      <c r="J1748" s="358"/>
      <c r="K1748" s="27"/>
      <c r="L1748" s="33"/>
      <c r="M1748" s="34"/>
      <c r="N1748" s="35"/>
    </row>
    <row r="1749" spans="2:14" ht="15" x14ac:dyDescent="0.25">
      <c r="B1749" s="37"/>
      <c r="C1749" s="52"/>
      <c r="D1749" s="24"/>
      <c r="E1749" s="25"/>
      <c r="F1749" s="26"/>
      <c r="G1749" s="26"/>
      <c r="H1749" s="329"/>
      <c r="I1749" s="41"/>
      <c r="J1749" s="358"/>
      <c r="K1749" s="27"/>
      <c r="L1749" s="33"/>
      <c r="M1749" s="34"/>
      <c r="N1749" s="35"/>
    </row>
    <row r="1750" spans="2:14" ht="15" x14ac:dyDescent="0.25">
      <c r="B1750" s="37"/>
      <c r="C1750" s="52"/>
      <c r="D1750" s="24"/>
      <c r="E1750" s="25"/>
      <c r="F1750" s="60"/>
      <c r="G1750" s="26"/>
      <c r="H1750" s="329"/>
      <c r="I1750" s="41"/>
      <c r="J1750" s="358"/>
      <c r="K1750" s="27"/>
      <c r="L1750" s="33"/>
      <c r="M1750" s="34"/>
      <c r="N1750" s="35"/>
    </row>
    <row r="1751" spans="2:14" ht="15" x14ac:dyDescent="0.25">
      <c r="B1751" s="37"/>
      <c r="C1751" s="52"/>
      <c r="D1751" s="24"/>
      <c r="E1751" s="25"/>
      <c r="F1751" s="26"/>
      <c r="G1751" s="26"/>
      <c r="H1751" s="329"/>
      <c r="I1751" s="41"/>
      <c r="J1751" s="358"/>
      <c r="K1751" s="27"/>
      <c r="L1751" s="33"/>
      <c r="M1751" s="34"/>
      <c r="N1751" s="35"/>
    </row>
    <row r="1752" spans="2:14" ht="15" x14ac:dyDescent="0.25">
      <c r="B1752" s="37"/>
      <c r="C1752" s="52"/>
      <c r="D1752" s="24"/>
      <c r="E1752" s="25"/>
      <c r="F1752" s="26"/>
      <c r="G1752" s="26"/>
      <c r="H1752" s="329"/>
      <c r="I1752" s="41"/>
      <c r="J1752" s="358"/>
      <c r="K1752" s="27"/>
      <c r="L1752" s="33"/>
      <c r="M1752" s="34"/>
      <c r="N1752" s="35"/>
    </row>
    <row r="1753" spans="2:14" ht="15" x14ac:dyDescent="0.25">
      <c r="B1753" s="37"/>
      <c r="C1753" s="52"/>
      <c r="D1753" s="24"/>
      <c r="E1753" s="25"/>
      <c r="F1753" s="26"/>
      <c r="G1753" s="26"/>
      <c r="H1753" s="329"/>
      <c r="I1753" s="41"/>
      <c r="J1753" s="358"/>
      <c r="K1753" s="27"/>
      <c r="L1753" s="33"/>
      <c r="M1753" s="34"/>
      <c r="N1753" s="35"/>
    </row>
    <row r="1754" spans="2:14" ht="15" x14ac:dyDescent="0.25">
      <c r="B1754" s="37"/>
      <c r="C1754" s="52"/>
      <c r="D1754" s="24"/>
      <c r="E1754" s="25"/>
      <c r="F1754" s="26"/>
      <c r="G1754" s="26"/>
      <c r="H1754" s="329"/>
      <c r="I1754" s="41"/>
      <c r="J1754" s="358"/>
      <c r="K1754" s="27"/>
      <c r="L1754" s="33"/>
      <c r="M1754" s="34"/>
      <c r="N1754" s="35"/>
    </row>
    <row r="1755" spans="2:14" ht="15" x14ac:dyDescent="0.25">
      <c r="B1755" s="37"/>
      <c r="C1755" s="52"/>
      <c r="D1755" s="24"/>
      <c r="E1755" s="25"/>
      <c r="F1755" s="26"/>
      <c r="G1755" s="26"/>
      <c r="H1755" s="329"/>
      <c r="I1755" s="41"/>
      <c r="J1755" s="358"/>
      <c r="K1755" s="27"/>
      <c r="L1755" s="33"/>
      <c r="M1755" s="34"/>
      <c r="N1755" s="35"/>
    </row>
    <row r="1756" spans="2:14" ht="15" x14ac:dyDescent="0.25">
      <c r="B1756" s="37"/>
      <c r="C1756" s="52"/>
      <c r="D1756" s="24"/>
      <c r="E1756" s="25"/>
      <c r="F1756" s="26"/>
      <c r="G1756" s="26"/>
      <c r="H1756" s="329"/>
      <c r="I1756" s="41"/>
      <c r="J1756" s="358"/>
      <c r="K1756" s="27"/>
      <c r="L1756" s="33"/>
      <c r="M1756" s="34"/>
      <c r="N1756" s="35"/>
    </row>
    <row r="1757" spans="2:14" ht="15" x14ac:dyDescent="0.25">
      <c r="B1757" s="37"/>
      <c r="C1757" s="52"/>
      <c r="D1757" s="24"/>
      <c r="E1757" s="25"/>
      <c r="F1757" s="26"/>
      <c r="G1757" s="26"/>
      <c r="H1757" s="329"/>
      <c r="I1757" s="41"/>
      <c r="J1757" s="358"/>
      <c r="K1757" s="27"/>
      <c r="L1757" s="330"/>
      <c r="M1757" s="34"/>
      <c r="N1757" s="35"/>
    </row>
    <row r="1758" spans="2:14" x14ac:dyDescent="0.2">
      <c r="B1758" s="37"/>
      <c r="C1758" s="23"/>
      <c r="D1758" s="24"/>
      <c r="E1758" s="25"/>
      <c r="F1758" s="60"/>
      <c r="G1758" s="26"/>
      <c r="H1758" s="329"/>
      <c r="I1758" s="42"/>
      <c r="J1758" s="360"/>
      <c r="K1758" s="27"/>
      <c r="L1758" s="33"/>
      <c r="M1758" s="34"/>
      <c r="N1758" s="35"/>
    </row>
    <row r="1759" spans="2:14" ht="15" x14ac:dyDescent="0.25">
      <c r="B1759" s="37"/>
      <c r="C1759" s="52"/>
      <c r="D1759" s="24"/>
      <c r="E1759" s="25"/>
      <c r="F1759" s="26"/>
      <c r="G1759" s="26"/>
      <c r="H1759" s="329"/>
      <c r="I1759" s="41"/>
      <c r="J1759" s="358"/>
      <c r="K1759" s="27"/>
      <c r="L1759" s="33"/>
      <c r="M1759" s="34"/>
      <c r="N1759" s="35"/>
    </row>
    <row r="1760" spans="2:14" ht="15" x14ac:dyDescent="0.25">
      <c r="B1760" s="37"/>
      <c r="C1760" s="52"/>
      <c r="D1760" s="24"/>
      <c r="E1760" s="25"/>
      <c r="F1760" s="60"/>
      <c r="G1760" s="26"/>
      <c r="H1760" s="329"/>
      <c r="I1760" s="41"/>
      <c r="J1760" s="358"/>
      <c r="K1760" s="27"/>
      <c r="L1760" s="33"/>
      <c r="M1760" s="34"/>
      <c r="N1760" s="35"/>
    </row>
    <row r="1761" spans="2:14" ht="15" x14ac:dyDescent="0.25">
      <c r="B1761" s="37"/>
      <c r="C1761" s="5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5"/>
    </row>
    <row r="1762" spans="2:14" ht="15" x14ac:dyDescent="0.25">
      <c r="B1762" s="30"/>
      <c r="C1762" s="52"/>
      <c r="D1762" s="24"/>
      <c r="E1762" s="25"/>
      <c r="F1762" s="26"/>
      <c r="G1762" s="26"/>
      <c r="H1762" s="329"/>
      <c r="I1762" s="41"/>
      <c r="J1762" s="358"/>
      <c r="K1762" s="27"/>
      <c r="L1762" s="33"/>
      <c r="M1762" s="34"/>
      <c r="N1762" s="35"/>
    </row>
    <row r="1763" spans="2:14" ht="15" x14ac:dyDescent="0.25">
      <c r="B1763" s="37"/>
      <c r="C1763" s="53"/>
      <c r="D1763" s="24"/>
      <c r="E1763" s="25"/>
      <c r="F1763" s="26"/>
      <c r="G1763" s="325"/>
      <c r="H1763" s="332"/>
      <c r="I1763" s="333"/>
      <c r="J1763" s="359"/>
      <c r="K1763" s="27"/>
      <c r="L1763" s="330"/>
      <c r="M1763" s="34"/>
      <c r="N1763" s="35"/>
    </row>
    <row r="1764" spans="2:14" ht="15" x14ac:dyDescent="0.25">
      <c r="B1764" s="37"/>
      <c r="C1764" s="53"/>
      <c r="D1764" s="24"/>
      <c r="E1764" s="25"/>
      <c r="F1764" s="26"/>
      <c r="G1764" s="325"/>
      <c r="H1764" s="332"/>
      <c r="I1764" s="333"/>
      <c r="J1764" s="359"/>
      <c r="K1764" s="27"/>
      <c r="L1764" s="330"/>
      <c r="M1764" s="34"/>
      <c r="N1764" s="35"/>
    </row>
    <row r="1765" spans="2:14" ht="15" x14ac:dyDescent="0.25">
      <c r="B1765" s="37"/>
      <c r="C1765" s="53"/>
      <c r="D1765" s="24"/>
      <c r="E1765" s="25"/>
      <c r="F1765" s="26"/>
      <c r="G1765" s="325"/>
      <c r="H1765" s="332"/>
      <c r="I1765" s="333"/>
      <c r="J1765" s="359"/>
      <c r="K1765" s="27"/>
      <c r="L1765" s="330"/>
      <c r="M1765" s="34"/>
      <c r="N1765" s="35"/>
    </row>
    <row r="1766" spans="2:14" ht="15" x14ac:dyDescent="0.25">
      <c r="B1766" s="30"/>
      <c r="C1766" s="52"/>
      <c r="D1766" s="24"/>
      <c r="E1766" s="25"/>
      <c r="F1766" s="26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0"/>
      <c r="C1767" s="52"/>
      <c r="D1767" s="24"/>
      <c r="E1767" s="25"/>
      <c r="F1767" s="26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0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3"/>
      <c r="D1769" s="24"/>
      <c r="E1769" s="25"/>
      <c r="F1769" s="26"/>
      <c r="G1769" s="325"/>
      <c r="H1769" s="332"/>
      <c r="I1769" s="333"/>
      <c r="J1769" s="359"/>
      <c r="K1769" s="27"/>
      <c r="L1769" s="330"/>
      <c r="M1769" s="34"/>
      <c r="N1769" s="35"/>
    </row>
    <row r="1770" spans="2:14" ht="15" x14ac:dyDescent="0.25">
      <c r="B1770" s="37"/>
      <c r="C1770" s="53"/>
      <c r="D1770" s="24"/>
      <c r="E1770" s="25"/>
      <c r="F1770" s="26"/>
      <c r="G1770" s="325"/>
      <c r="H1770" s="332"/>
      <c r="I1770" s="333"/>
      <c r="J1770" s="359"/>
      <c r="K1770" s="27"/>
      <c r="L1770" s="330"/>
      <c r="M1770" s="34"/>
      <c r="N1770" s="35"/>
    </row>
    <row r="1771" spans="2:14" ht="15" x14ac:dyDescent="0.25">
      <c r="B1771" s="37"/>
      <c r="C1771" s="53"/>
      <c r="D1771" s="24"/>
      <c r="E1771" s="25"/>
      <c r="F1771" s="26"/>
      <c r="G1771" s="325"/>
      <c r="H1771" s="332"/>
      <c r="I1771" s="333"/>
      <c r="J1771" s="359"/>
      <c r="K1771" s="27"/>
      <c r="L1771" s="330"/>
      <c r="M1771" s="34"/>
      <c r="N1771" s="35"/>
    </row>
    <row r="1772" spans="2:14" ht="15" x14ac:dyDescent="0.25">
      <c r="B1772" s="30"/>
      <c r="C1772" s="52"/>
      <c r="D1772" s="24"/>
      <c r="E1772" s="25"/>
      <c r="F1772" s="26"/>
      <c r="G1772" s="26"/>
      <c r="H1772" s="329"/>
      <c r="I1772" s="41"/>
      <c r="J1772" s="358"/>
      <c r="K1772" s="27"/>
      <c r="L1772" s="33"/>
      <c r="M1772" s="34"/>
      <c r="N1772" s="35"/>
    </row>
    <row r="1773" spans="2:14" ht="15" x14ac:dyDescent="0.25">
      <c r="B1773" s="30"/>
      <c r="C1773" s="23"/>
      <c r="D1773" s="24"/>
      <c r="E1773" s="25"/>
      <c r="F1773" s="26"/>
      <c r="G1773" s="26"/>
      <c r="H1773" s="329"/>
      <c r="I1773" s="41"/>
      <c r="J1773" s="358"/>
      <c r="K1773" s="36"/>
      <c r="L1773" s="33"/>
      <c r="M1773" s="34"/>
      <c r="N1773" s="35"/>
    </row>
    <row r="1774" spans="2:14" ht="15" x14ac:dyDescent="0.25">
      <c r="B1774" s="30"/>
      <c r="C1774" s="23"/>
      <c r="D1774" s="24"/>
      <c r="E1774" s="25"/>
      <c r="F1774" s="26"/>
      <c r="G1774" s="325"/>
      <c r="H1774" s="332"/>
      <c r="I1774" s="333"/>
      <c r="J1774" s="359"/>
      <c r="K1774" s="27"/>
      <c r="L1774" s="33"/>
      <c r="M1774" s="34"/>
      <c r="N1774" s="35"/>
    </row>
    <row r="1775" spans="2:14" ht="15" x14ac:dyDescent="0.25">
      <c r="B1775" s="30"/>
      <c r="C1775" s="52"/>
      <c r="D1775" s="24"/>
      <c r="E1775" s="25"/>
      <c r="F1775" s="26"/>
      <c r="G1775" s="26"/>
      <c r="H1775" s="329"/>
      <c r="I1775" s="41"/>
      <c r="J1775" s="358"/>
      <c r="K1775" s="27"/>
      <c r="L1775" s="33"/>
      <c r="M1775" s="34"/>
      <c r="N1775" s="35"/>
    </row>
    <row r="1776" spans="2:14" x14ac:dyDescent="0.2">
      <c r="B1776" s="37"/>
      <c r="C1776" s="52"/>
      <c r="D1776" s="24"/>
      <c r="E1776" s="25"/>
      <c r="F1776" s="26"/>
      <c r="G1776" s="26"/>
      <c r="H1776" s="329"/>
      <c r="I1776" s="42"/>
      <c r="J1776" s="360"/>
      <c r="K1776" s="27"/>
      <c r="L1776" s="33"/>
      <c r="M1776" s="34"/>
      <c r="N1776" s="35"/>
    </row>
    <row r="1777" spans="2:14" ht="15" x14ac:dyDescent="0.25">
      <c r="B1777" s="37"/>
      <c r="C1777" s="52"/>
      <c r="D1777" s="24"/>
      <c r="E1777" s="25"/>
      <c r="F1777" s="60"/>
      <c r="G1777" s="26"/>
      <c r="H1777" s="329"/>
      <c r="I1777" s="41"/>
      <c r="J1777" s="358"/>
      <c r="K1777" s="27"/>
      <c r="L1777" s="33"/>
      <c r="M1777" s="34"/>
      <c r="N1777" s="35"/>
    </row>
    <row r="1778" spans="2:14" ht="15" x14ac:dyDescent="0.25">
      <c r="B1778" s="37"/>
      <c r="C1778" s="52"/>
      <c r="D1778" s="24"/>
      <c r="E1778" s="25"/>
      <c r="F1778" s="26"/>
      <c r="G1778" s="26"/>
      <c r="H1778" s="329"/>
      <c r="I1778" s="41"/>
      <c r="J1778" s="358"/>
      <c r="K1778" s="27"/>
      <c r="L1778" s="33"/>
      <c r="M1778" s="34"/>
      <c r="N1778" s="35"/>
    </row>
    <row r="1779" spans="2:14" x14ac:dyDescent="0.2">
      <c r="B1779" s="37"/>
      <c r="C1779" s="52"/>
      <c r="D1779" s="24"/>
      <c r="E1779" s="25"/>
      <c r="F1779" s="26"/>
      <c r="G1779" s="26"/>
      <c r="H1779" s="329"/>
      <c r="I1779" s="42"/>
      <c r="J1779" s="360"/>
      <c r="K1779" s="27"/>
      <c r="L1779" s="33"/>
      <c r="M1779" s="34"/>
      <c r="N1779" s="35"/>
    </row>
    <row r="1780" spans="2:14" ht="15" x14ac:dyDescent="0.25">
      <c r="B1780" s="37"/>
      <c r="C1780" s="53"/>
      <c r="D1780" s="24"/>
      <c r="E1780" s="25"/>
      <c r="F1780" s="26"/>
      <c r="G1780" s="325"/>
      <c r="H1780" s="332"/>
      <c r="I1780" s="333"/>
      <c r="J1780" s="359"/>
      <c r="K1780" s="27"/>
      <c r="L1780" s="330"/>
      <c r="M1780" s="34"/>
      <c r="N1780" s="35"/>
    </row>
    <row r="1781" spans="2:14" x14ac:dyDescent="0.2">
      <c r="B1781" s="37"/>
      <c r="C1781" s="52"/>
      <c r="D1781" s="24"/>
      <c r="E1781" s="25"/>
      <c r="F1781" s="26"/>
      <c r="G1781" s="26"/>
      <c r="H1781" s="329"/>
      <c r="I1781" s="42"/>
      <c r="J1781" s="360"/>
      <c r="K1781" s="27"/>
      <c r="L1781" s="33"/>
      <c r="M1781" s="34"/>
      <c r="N1781" s="35"/>
    </row>
    <row r="1782" spans="2:14" x14ac:dyDescent="0.2">
      <c r="B1782" s="37"/>
      <c r="C1782" s="23"/>
      <c r="D1782" s="24"/>
      <c r="E1782" s="25"/>
      <c r="F1782" s="26"/>
      <c r="G1782" s="325"/>
      <c r="H1782" s="332"/>
      <c r="I1782" s="334"/>
      <c r="J1782" s="361"/>
      <c r="K1782" s="27"/>
      <c r="L1782" s="33"/>
      <c r="M1782" s="34"/>
      <c r="N1782" s="35"/>
    </row>
    <row r="1783" spans="2:14" x14ac:dyDescent="0.2">
      <c r="B1783" s="37"/>
      <c r="C1783" s="52"/>
      <c r="D1783" s="24"/>
      <c r="E1783" s="25"/>
      <c r="F1783" s="26"/>
      <c r="G1783" s="26"/>
      <c r="H1783" s="329"/>
      <c r="I1783" s="42"/>
      <c r="J1783" s="360"/>
      <c r="K1783" s="36"/>
      <c r="L1783" s="33"/>
      <c r="M1783" s="34"/>
      <c r="N1783" s="35"/>
    </row>
    <row r="1784" spans="2:14" x14ac:dyDescent="0.2">
      <c r="B1784" s="37"/>
      <c r="C1784" s="53"/>
      <c r="D1784" s="24"/>
      <c r="E1784" s="25"/>
      <c r="F1784" s="26"/>
      <c r="G1784" s="26"/>
      <c r="H1784" s="329"/>
      <c r="I1784" s="334"/>
      <c r="J1784" s="361"/>
      <c r="K1784" s="36"/>
      <c r="L1784" s="330"/>
      <c r="M1784" s="34"/>
      <c r="N1784" s="35"/>
    </row>
    <row r="1785" spans="2:14" ht="15" x14ac:dyDescent="0.25">
      <c r="B1785" s="37"/>
      <c r="C1785" s="52"/>
      <c r="D1785" s="24"/>
      <c r="E1785" s="25"/>
      <c r="F1785" s="26"/>
      <c r="G1785" s="26"/>
      <c r="H1785" s="329"/>
      <c r="I1785" s="41"/>
      <c r="J1785" s="358"/>
      <c r="K1785" s="27"/>
      <c r="L1785" s="330"/>
      <c r="M1785" s="34"/>
      <c r="N1785" s="35"/>
    </row>
    <row r="1786" spans="2:14" ht="15" x14ac:dyDescent="0.25">
      <c r="B1786" s="37"/>
      <c r="C1786" s="52"/>
      <c r="D1786" s="24"/>
      <c r="E1786" s="25"/>
      <c r="F1786" s="26"/>
      <c r="G1786" s="26"/>
      <c r="H1786" s="329"/>
      <c r="I1786" s="41"/>
      <c r="J1786" s="358"/>
      <c r="K1786" s="27"/>
      <c r="L1786" s="33"/>
      <c r="M1786" s="34"/>
      <c r="N1786" s="35"/>
    </row>
    <row r="1787" spans="2:14" ht="15" x14ac:dyDescent="0.25">
      <c r="B1787" s="37"/>
      <c r="C1787" s="53"/>
      <c r="D1787" s="24"/>
      <c r="E1787" s="25"/>
      <c r="F1787" s="26"/>
      <c r="G1787" s="26"/>
      <c r="H1787" s="329"/>
      <c r="I1787" s="333"/>
      <c r="J1787" s="359"/>
      <c r="K1787" s="36"/>
      <c r="L1787" s="33"/>
      <c r="M1787" s="34"/>
      <c r="N1787" s="35"/>
    </row>
    <row r="1788" spans="2:14" ht="15" x14ac:dyDescent="0.25">
      <c r="B1788" s="37"/>
      <c r="C1788" s="53"/>
      <c r="D1788" s="24"/>
      <c r="E1788" s="25"/>
      <c r="F1788" s="26"/>
      <c r="G1788" s="325"/>
      <c r="H1788" s="332"/>
      <c r="I1788" s="333"/>
      <c r="J1788" s="359"/>
      <c r="K1788" s="27"/>
      <c r="L1788" s="330"/>
      <c r="M1788" s="34"/>
      <c r="N1788" s="35"/>
    </row>
    <row r="1789" spans="2:14" ht="15" x14ac:dyDescent="0.25">
      <c r="B1789" s="37"/>
      <c r="C1789" s="53"/>
      <c r="D1789" s="24"/>
      <c r="E1789" s="25"/>
      <c r="F1789" s="26"/>
      <c r="G1789" s="325"/>
      <c r="H1789" s="332"/>
      <c r="I1789" s="333"/>
      <c r="J1789" s="359"/>
      <c r="K1789" s="27"/>
      <c r="L1789" s="330"/>
      <c r="M1789" s="34"/>
      <c r="N1789" s="35"/>
    </row>
    <row r="1790" spans="2:14" ht="15" x14ac:dyDescent="0.25">
      <c r="B1790" s="37"/>
      <c r="C1790" s="53"/>
      <c r="D1790" s="24"/>
      <c r="E1790" s="25"/>
      <c r="F1790" s="26"/>
      <c r="G1790" s="325"/>
      <c r="H1790" s="332"/>
      <c r="I1790" s="333"/>
      <c r="J1790" s="359"/>
      <c r="K1790" s="27"/>
      <c r="L1790" s="330"/>
      <c r="M1790" s="34"/>
      <c r="N1790" s="35"/>
    </row>
    <row r="1791" spans="2:14" ht="15" x14ac:dyDescent="0.25">
      <c r="B1791" s="30"/>
      <c r="C1791" s="52"/>
      <c r="D1791" s="24"/>
      <c r="E1791" s="25"/>
      <c r="F1791" s="26"/>
      <c r="G1791" s="26"/>
      <c r="H1791" s="329"/>
      <c r="I1791" s="41"/>
      <c r="J1791" s="358"/>
      <c r="K1791" s="27"/>
      <c r="L1791" s="33"/>
      <c r="M1791" s="34"/>
      <c r="N1791" s="35"/>
    </row>
    <row r="1792" spans="2:14" ht="15" x14ac:dyDescent="0.25">
      <c r="B1792" s="37"/>
      <c r="C1792" s="53"/>
      <c r="D1792" s="24"/>
      <c r="E1792" s="25"/>
      <c r="F1792" s="26"/>
      <c r="G1792" s="325"/>
      <c r="H1792" s="332"/>
      <c r="I1792" s="333"/>
      <c r="J1792" s="359"/>
      <c r="K1792" s="27"/>
      <c r="L1792" s="330"/>
      <c r="M1792" s="34"/>
      <c r="N1792" s="35"/>
    </row>
    <row r="1793" spans="2:14" ht="15" x14ac:dyDescent="0.25">
      <c r="B1793" s="37"/>
      <c r="C1793" s="53"/>
      <c r="D1793" s="24"/>
      <c r="E1793" s="25"/>
      <c r="F1793" s="26"/>
      <c r="G1793" s="325"/>
      <c r="H1793" s="332"/>
      <c r="I1793" s="333"/>
      <c r="J1793" s="359"/>
      <c r="K1793" s="27"/>
      <c r="L1793" s="330"/>
      <c r="M1793" s="34"/>
      <c r="N1793" s="35"/>
    </row>
    <row r="1794" spans="2:14" ht="15" x14ac:dyDescent="0.25">
      <c r="B1794" s="37"/>
      <c r="C1794" s="53"/>
      <c r="D1794" s="24"/>
      <c r="E1794" s="25"/>
      <c r="F1794" s="26"/>
      <c r="G1794" s="325"/>
      <c r="H1794" s="332"/>
      <c r="I1794" s="333"/>
      <c r="J1794" s="359"/>
      <c r="K1794" s="27"/>
      <c r="L1794" s="330"/>
      <c r="M1794" s="34"/>
      <c r="N1794" s="35"/>
    </row>
    <row r="1795" spans="2:14" ht="15" x14ac:dyDescent="0.25">
      <c r="B1795" s="37"/>
      <c r="C1795" s="53"/>
      <c r="D1795" s="24"/>
      <c r="E1795" s="25"/>
      <c r="F1795" s="26"/>
      <c r="G1795" s="325"/>
      <c r="H1795" s="332"/>
      <c r="I1795" s="333"/>
      <c r="J1795" s="359"/>
      <c r="K1795" s="27"/>
      <c r="L1795" s="330"/>
      <c r="M1795" s="34"/>
      <c r="N1795" s="35"/>
    </row>
    <row r="1796" spans="2:14" ht="15" x14ac:dyDescent="0.25">
      <c r="B1796" s="30"/>
      <c r="C1796" s="52"/>
      <c r="D1796" s="24"/>
      <c r="E1796" s="25"/>
      <c r="F1796" s="26"/>
      <c r="G1796" s="26"/>
      <c r="H1796" s="329"/>
      <c r="I1796" s="41"/>
      <c r="J1796" s="358"/>
      <c r="K1796" s="36"/>
      <c r="L1796" s="33"/>
      <c r="M1796" s="34"/>
      <c r="N1796" s="35"/>
    </row>
    <row r="1797" spans="2:14" ht="15" x14ac:dyDescent="0.25">
      <c r="B1797" s="30"/>
      <c r="C1797" s="52"/>
      <c r="D1797" s="24"/>
      <c r="E1797" s="25"/>
      <c r="F1797" s="26"/>
      <c r="G1797" s="26"/>
      <c r="H1797" s="329"/>
      <c r="I1797" s="41"/>
      <c r="J1797" s="358"/>
      <c r="K1797" s="36"/>
      <c r="L1797" s="33"/>
      <c r="M1797" s="34"/>
      <c r="N1797" s="35"/>
    </row>
    <row r="1798" spans="2:14" ht="15" x14ac:dyDescent="0.25">
      <c r="B1798" s="30"/>
      <c r="C1798" s="23"/>
      <c r="D1798" s="24"/>
      <c r="E1798" s="25"/>
      <c r="F1798" s="26"/>
      <c r="G1798" s="26"/>
      <c r="H1798" s="329"/>
      <c r="I1798" s="41"/>
      <c r="J1798" s="358"/>
      <c r="K1798" s="36"/>
      <c r="L1798" s="33"/>
      <c r="M1798" s="34"/>
      <c r="N1798" s="35"/>
    </row>
    <row r="1799" spans="2:14" ht="15" x14ac:dyDescent="0.25">
      <c r="B1799" s="30"/>
      <c r="C1799" s="23"/>
      <c r="D1799" s="24"/>
      <c r="E1799" s="25"/>
      <c r="F1799" s="26"/>
      <c r="G1799" s="26"/>
      <c r="H1799" s="329"/>
      <c r="I1799" s="41"/>
      <c r="J1799" s="358"/>
      <c r="K1799" s="27"/>
      <c r="L1799" s="33"/>
      <c r="M1799" s="34"/>
      <c r="N1799" s="35"/>
    </row>
    <row r="1800" spans="2:14" ht="15" x14ac:dyDescent="0.25">
      <c r="B1800" s="30"/>
      <c r="C1800" s="52"/>
      <c r="D1800" s="24"/>
      <c r="E1800" s="25"/>
      <c r="F1800" s="26"/>
      <c r="G1800" s="26"/>
      <c r="H1800" s="329"/>
      <c r="I1800" s="41"/>
      <c r="J1800" s="358"/>
      <c r="K1800" s="27"/>
      <c r="L1800" s="33"/>
      <c r="M1800" s="34"/>
      <c r="N1800" s="35"/>
    </row>
    <row r="1801" spans="2:14" ht="15" x14ac:dyDescent="0.25">
      <c r="B1801" s="30"/>
      <c r="C1801" s="23"/>
      <c r="D1801" s="24"/>
      <c r="E1801" s="25"/>
      <c r="F1801" s="26"/>
      <c r="G1801" s="26"/>
      <c r="H1801" s="329"/>
      <c r="I1801" s="41"/>
      <c r="J1801" s="358"/>
      <c r="K1801" s="27"/>
      <c r="L1801" s="33"/>
      <c r="M1801" s="34"/>
      <c r="N1801" s="35"/>
    </row>
    <row r="1802" spans="2:14" ht="15" x14ac:dyDescent="0.25">
      <c r="B1802" s="30"/>
      <c r="C1802" s="52"/>
      <c r="D1802" s="24"/>
      <c r="E1802" s="25"/>
      <c r="F1802" s="26"/>
      <c r="G1802" s="26"/>
      <c r="H1802" s="329"/>
      <c r="I1802" s="41"/>
      <c r="J1802" s="358"/>
      <c r="K1802" s="27"/>
      <c r="L1802" s="33"/>
      <c r="M1802" s="34"/>
      <c r="N1802" s="35"/>
    </row>
    <row r="1803" spans="2:14" ht="15" x14ac:dyDescent="0.25">
      <c r="B1803" s="30"/>
      <c r="C1803" s="53"/>
      <c r="D1803" s="24"/>
      <c r="E1803" s="25"/>
      <c r="F1803" s="26"/>
      <c r="G1803" s="325"/>
      <c r="H1803" s="332"/>
      <c r="I1803" s="333"/>
      <c r="J1803" s="359"/>
      <c r="K1803" s="36"/>
      <c r="L1803" s="33"/>
      <c r="M1803" s="34"/>
      <c r="N1803" s="35"/>
    </row>
    <row r="1804" spans="2:14" ht="15" x14ac:dyDescent="0.25">
      <c r="B1804" s="30"/>
      <c r="C1804" s="52"/>
      <c r="D1804" s="24"/>
      <c r="E1804" s="25"/>
      <c r="F1804" s="26"/>
      <c r="G1804" s="26"/>
      <c r="H1804" s="329"/>
      <c r="I1804" s="41"/>
      <c r="J1804" s="358"/>
      <c r="K1804" s="27"/>
      <c r="L1804" s="33"/>
      <c r="M1804" s="34"/>
      <c r="N1804" s="35"/>
    </row>
    <row r="1805" spans="2:14" ht="15" x14ac:dyDescent="0.25">
      <c r="B1805" s="30"/>
      <c r="C1805" s="52"/>
      <c r="D1805" s="24"/>
      <c r="E1805" s="25"/>
      <c r="F1805" s="26"/>
      <c r="G1805" s="26"/>
      <c r="H1805" s="329"/>
      <c r="I1805" s="41"/>
      <c r="J1805" s="358"/>
      <c r="K1805" s="36"/>
      <c r="L1805" s="33"/>
      <c r="M1805" s="34"/>
      <c r="N1805" s="35"/>
    </row>
    <row r="1806" spans="2:14" ht="15" x14ac:dyDescent="0.25">
      <c r="B1806" s="37"/>
      <c r="C1806" s="52"/>
      <c r="D1806" s="24"/>
      <c r="E1806" s="25"/>
      <c r="F1806" s="26"/>
      <c r="G1806" s="26"/>
      <c r="H1806" s="329"/>
      <c r="I1806" s="41"/>
      <c r="J1806" s="358"/>
      <c r="K1806" s="27"/>
      <c r="L1806" s="33"/>
      <c r="M1806" s="34"/>
      <c r="N1806" s="35"/>
    </row>
    <row r="1807" spans="2:14" x14ac:dyDescent="0.2">
      <c r="B1807" s="37"/>
      <c r="C1807" s="23"/>
      <c r="D1807" s="24"/>
      <c r="E1807" s="25"/>
      <c r="F1807" s="26"/>
      <c r="G1807" s="26"/>
      <c r="H1807" s="329"/>
      <c r="I1807" s="42"/>
      <c r="J1807" s="360"/>
      <c r="K1807" s="36"/>
      <c r="L1807" s="33"/>
      <c r="M1807" s="34"/>
      <c r="N1807" s="35"/>
    </row>
    <row r="1808" spans="2:14" x14ac:dyDescent="0.2">
      <c r="B1808" s="37"/>
      <c r="C1808" s="23"/>
      <c r="D1808" s="24"/>
      <c r="E1808" s="25"/>
      <c r="F1808" s="26"/>
      <c r="G1808" s="26"/>
      <c r="H1808" s="329"/>
      <c r="I1808" s="42"/>
      <c r="J1808" s="360"/>
      <c r="K1808" s="36"/>
      <c r="L1808" s="33"/>
      <c r="M1808" s="34"/>
      <c r="N1808" s="35"/>
    </row>
    <row r="1809" spans="2:14" ht="15" x14ac:dyDescent="0.25">
      <c r="B1809" s="37"/>
      <c r="C1809" s="23"/>
      <c r="D1809" s="24"/>
      <c r="E1809" s="25"/>
      <c r="F1809" s="26"/>
      <c r="G1809" s="26"/>
      <c r="H1809" s="329"/>
      <c r="I1809" s="41"/>
      <c r="J1809" s="358"/>
      <c r="K1809" s="27"/>
      <c r="L1809" s="33"/>
      <c r="M1809" s="34"/>
      <c r="N1809" s="35"/>
    </row>
    <row r="1810" spans="2:14" x14ac:dyDescent="0.2">
      <c r="B1810" s="37"/>
      <c r="C1810" s="52"/>
      <c r="D1810" s="24"/>
      <c r="E1810" s="25"/>
      <c r="F1810" s="26"/>
      <c r="G1810" s="26"/>
      <c r="H1810" s="329"/>
      <c r="I1810" s="42"/>
      <c r="J1810" s="360"/>
      <c r="K1810" s="36"/>
      <c r="L1810" s="33"/>
      <c r="M1810" s="34"/>
      <c r="N1810" s="35"/>
    </row>
    <row r="1811" spans="2:14" ht="15" x14ac:dyDescent="0.25">
      <c r="B1811" s="37"/>
      <c r="C1811" s="52"/>
      <c r="D1811" s="24"/>
      <c r="E1811" s="25"/>
      <c r="F1811" s="26"/>
      <c r="G1811" s="26"/>
      <c r="H1811" s="329"/>
      <c r="I1811" s="41"/>
      <c r="J1811" s="358"/>
      <c r="K1811" s="27"/>
      <c r="L1811" s="33"/>
      <c r="M1811" s="34"/>
      <c r="N1811" s="35"/>
    </row>
    <row r="1812" spans="2:14" x14ac:dyDescent="0.2">
      <c r="B1812" s="37"/>
      <c r="C1812" s="52"/>
      <c r="D1812" s="24"/>
      <c r="E1812" s="25"/>
      <c r="F1812" s="26"/>
      <c r="G1812" s="26"/>
      <c r="H1812" s="329"/>
      <c r="I1812" s="42"/>
      <c r="J1812" s="360"/>
      <c r="K1812" s="36"/>
      <c r="L1812" s="330"/>
      <c r="M1812" s="34"/>
      <c r="N1812" s="35"/>
    </row>
    <row r="1813" spans="2:14" ht="15" x14ac:dyDescent="0.25">
      <c r="B1813" s="37"/>
      <c r="C1813" s="23"/>
      <c r="D1813" s="24"/>
      <c r="E1813" s="25"/>
      <c r="F1813" s="26"/>
      <c r="G1813" s="26"/>
      <c r="H1813" s="329"/>
      <c r="I1813" s="41"/>
      <c r="J1813" s="358"/>
      <c r="K1813" s="27"/>
      <c r="L1813" s="330"/>
      <c r="M1813" s="34"/>
      <c r="N1813" s="35"/>
    </row>
    <row r="1814" spans="2:14" ht="15" x14ac:dyDescent="0.25">
      <c r="B1814" s="37"/>
      <c r="C1814" s="23"/>
      <c r="D1814" s="24"/>
      <c r="E1814" s="25"/>
      <c r="F1814" s="26"/>
      <c r="G1814" s="26"/>
      <c r="H1814" s="329"/>
      <c r="I1814" s="41"/>
      <c r="J1814" s="358"/>
      <c r="K1814" s="27"/>
      <c r="L1814" s="330"/>
      <c r="M1814" s="34"/>
      <c r="N1814" s="35"/>
    </row>
    <row r="1815" spans="2:14" x14ac:dyDescent="0.2">
      <c r="B1815" s="37"/>
      <c r="C1815" s="23"/>
      <c r="D1815" s="24"/>
      <c r="E1815" s="25"/>
      <c r="F1815" s="26"/>
      <c r="G1815" s="325"/>
      <c r="H1815" s="332"/>
      <c r="I1815" s="334"/>
      <c r="J1815" s="361"/>
      <c r="K1815" s="27"/>
      <c r="L1815" s="33"/>
      <c r="M1815" s="34"/>
      <c r="N1815" s="35"/>
    </row>
    <row r="1816" spans="2:14" ht="15" x14ac:dyDescent="0.25">
      <c r="B1816" s="37"/>
      <c r="C1816" s="53"/>
      <c r="D1816" s="24"/>
      <c r="E1816" s="25"/>
      <c r="F1816" s="26"/>
      <c r="G1816" s="325"/>
      <c r="H1816" s="332"/>
      <c r="I1816" s="333"/>
      <c r="J1816" s="359"/>
      <c r="K1816" s="27"/>
      <c r="L1816" s="330"/>
      <c r="M1816" s="34"/>
      <c r="N1816" s="35"/>
    </row>
    <row r="1817" spans="2:14" ht="15" x14ac:dyDescent="0.25">
      <c r="B1817" s="37"/>
      <c r="C1817" s="53"/>
      <c r="D1817" s="24"/>
      <c r="E1817" s="25"/>
      <c r="F1817" s="26"/>
      <c r="G1817" s="325"/>
      <c r="H1817" s="332"/>
      <c r="I1817" s="333"/>
      <c r="J1817" s="359"/>
      <c r="K1817" s="27"/>
      <c r="L1817" s="330"/>
      <c r="M1817" s="34"/>
      <c r="N1817" s="35"/>
    </row>
    <row r="1818" spans="2:14" ht="15" x14ac:dyDescent="0.25">
      <c r="B1818" s="37"/>
      <c r="C1818" s="52"/>
      <c r="D1818" s="24"/>
      <c r="E1818" s="25"/>
      <c r="F1818" s="26"/>
      <c r="G1818" s="26"/>
      <c r="H1818" s="329"/>
      <c r="I1818" s="41"/>
      <c r="J1818" s="358"/>
      <c r="K1818" s="27"/>
      <c r="L1818" s="33"/>
      <c r="M1818" s="34"/>
      <c r="N1818" s="35"/>
    </row>
    <row r="1819" spans="2:14" x14ac:dyDescent="0.2">
      <c r="B1819" s="37"/>
      <c r="C1819" s="23"/>
      <c r="D1819" s="24"/>
      <c r="E1819" s="25"/>
      <c r="F1819" s="26"/>
      <c r="G1819" s="325"/>
      <c r="H1819" s="332"/>
      <c r="I1819" s="334"/>
      <c r="J1819" s="361"/>
      <c r="K1819" s="27"/>
      <c r="L1819" s="33"/>
      <c r="M1819" s="34"/>
      <c r="N1819" s="35"/>
    </row>
    <row r="1820" spans="2:14" ht="15" x14ac:dyDescent="0.25">
      <c r="B1820" s="37"/>
      <c r="C1820" s="53"/>
      <c r="D1820" s="24"/>
      <c r="E1820" s="25"/>
      <c r="F1820" s="26"/>
      <c r="G1820" s="325"/>
      <c r="H1820" s="332"/>
      <c r="I1820" s="333"/>
      <c r="J1820" s="359"/>
      <c r="K1820" s="27"/>
      <c r="L1820" s="330"/>
      <c r="M1820" s="34"/>
      <c r="N1820" s="35"/>
    </row>
    <row r="1821" spans="2:14" ht="15" x14ac:dyDescent="0.25">
      <c r="B1821" s="37"/>
      <c r="C1821" s="53"/>
      <c r="D1821" s="24"/>
      <c r="E1821" s="25"/>
      <c r="F1821" s="26"/>
      <c r="G1821" s="325"/>
      <c r="H1821" s="332"/>
      <c r="I1821" s="333"/>
      <c r="J1821" s="359"/>
      <c r="K1821" s="27"/>
      <c r="L1821" s="330"/>
      <c r="M1821" s="34"/>
      <c r="N1821" s="35"/>
    </row>
    <row r="1822" spans="2:14" ht="15" x14ac:dyDescent="0.25">
      <c r="B1822" s="37"/>
      <c r="C1822" s="53"/>
      <c r="D1822" s="24"/>
      <c r="E1822" s="25"/>
      <c r="F1822" s="26"/>
      <c r="G1822" s="325"/>
      <c r="H1822" s="332"/>
      <c r="I1822" s="333"/>
      <c r="J1822" s="359"/>
      <c r="K1822" s="27"/>
      <c r="L1822" s="330"/>
      <c r="M1822" s="34"/>
      <c r="N1822" s="35"/>
    </row>
    <row r="1823" spans="2:14" ht="15" x14ac:dyDescent="0.25">
      <c r="B1823" s="37"/>
      <c r="C1823" s="53"/>
      <c r="D1823" s="24"/>
      <c r="E1823" s="25"/>
      <c r="F1823" s="26"/>
      <c r="G1823" s="325"/>
      <c r="H1823" s="332"/>
      <c r="I1823" s="333"/>
      <c r="J1823" s="359"/>
      <c r="K1823" s="27"/>
      <c r="L1823" s="330"/>
      <c r="M1823" s="34"/>
      <c r="N1823" s="35"/>
    </row>
    <row r="1824" spans="2:14" ht="15" x14ac:dyDescent="0.25">
      <c r="B1824" s="37"/>
      <c r="D1824" s="24"/>
      <c r="E1824" s="25"/>
      <c r="F1824" s="26"/>
      <c r="G1824" s="325"/>
      <c r="H1824" s="332"/>
      <c r="I1824" s="333"/>
      <c r="J1824" s="359"/>
      <c r="K1824" s="27"/>
      <c r="L1824" s="330"/>
      <c r="M1824" s="34"/>
      <c r="N1824" s="35"/>
    </row>
    <row r="1825" spans="2:14" ht="15" x14ac:dyDescent="0.25">
      <c r="B1825" s="30"/>
      <c r="C1825" s="23"/>
      <c r="D1825" s="24"/>
      <c r="E1825" s="25"/>
      <c r="F1825" s="26"/>
      <c r="G1825" s="26"/>
      <c r="H1825" s="329"/>
      <c r="I1825" s="41"/>
      <c r="J1825" s="358"/>
      <c r="K1825" s="27"/>
      <c r="L1825" s="33"/>
      <c r="M1825" s="34"/>
      <c r="N1825" s="35"/>
    </row>
    <row r="1826" spans="2:14" ht="15" x14ac:dyDescent="0.25">
      <c r="B1826" s="30"/>
      <c r="C1826" s="23"/>
      <c r="D1826" s="24"/>
      <c r="E1826" s="25"/>
      <c r="F1826" s="26"/>
      <c r="G1826" s="26"/>
      <c r="H1826" s="329"/>
      <c r="I1826" s="41"/>
      <c r="J1826" s="358"/>
      <c r="K1826" s="36"/>
      <c r="L1826" s="33"/>
      <c r="M1826" s="34"/>
      <c r="N1826" s="35"/>
    </row>
    <row r="1827" spans="2:14" ht="15" x14ac:dyDescent="0.25">
      <c r="B1827" s="30"/>
      <c r="C1827" s="23"/>
      <c r="D1827" s="24"/>
      <c r="E1827" s="25"/>
      <c r="F1827" s="26"/>
      <c r="G1827" s="325"/>
      <c r="H1827" s="332"/>
      <c r="I1827" s="333"/>
      <c r="J1827" s="359"/>
      <c r="K1827" s="27"/>
      <c r="L1827" s="33"/>
      <c r="M1827" s="34"/>
      <c r="N1827" s="35"/>
    </row>
    <row r="1828" spans="2:14" x14ac:dyDescent="0.2">
      <c r="B1828" s="30"/>
      <c r="C1828" s="23"/>
      <c r="D1828" s="24"/>
      <c r="E1828" s="25"/>
      <c r="F1828" s="26"/>
      <c r="G1828" s="26"/>
      <c r="H1828" s="329"/>
      <c r="I1828" s="42"/>
      <c r="J1828" s="360"/>
      <c r="K1828" s="27"/>
      <c r="L1828" s="33"/>
      <c r="M1828" s="34"/>
      <c r="N1828" s="35"/>
    </row>
    <row r="1829" spans="2:14" x14ac:dyDescent="0.2">
      <c r="B1829" s="37"/>
      <c r="C1829" s="23"/>
      <c r="D1829" s="24"/>
      <c r="E1829" s="25"/>
      <c r="F1829" s="26"/>
      <c r="G1829" s="26"/>
      <c r="H1829" s="329"/>
      <c r="I1829" s="42"/>
      <c r="J1829" s="360"/>
      <c r="K1829" s="27"/>
      <c r="L1829" s="33"/>
      <c r="M1829" s="34"/>
      <c r="N1829" s="35"/>
    </row>
    <row r="1830" spans="2:14" x14ac:dyDescent="0.2">
      <c r="B1830" s="37"/>
      <c r="C1830" s="23"/>
      <c r="D1830" s="24"/>
      <c r="E1830" s="25"/>
      <c r="F1830" s="26"/>
      <c r="G1830" s="26"/>
      <c r="H1830" s="329"/>
      <c r="I1830" s="42"/>
      <c r="J1830" s="360"/>
      <c r="K1830" s="36"/>
      <c r="L1830" s="33"/>
      <c r="M1830" s="34"/>
      <c r="N1830" s="35"/>
    </row>
    <row r="1831" spans="2:14" ht="15" x14ac:dyDescent="0.25">
      <c r="B1831" s="30"/>
      <c r="C1831" s="23"/>
      <c r="D1831" s="24"/>
      <c r="E1831" s="25"/>
      <c r="F1831" s="26"/>
      <c r="G1831" s="26"/>
      <c r="H1831" s="329"/>
      <c r="I1831" s="41"/>
      <c r="J1831" s="358"/>
      <c r="K1831" s="27"/>
      <c r="L1831" s="33"/>
      <c r="M1831" s="34"/>
      <c r="N1831" s="35"/>
    </row>
    <row r="1832" spans="2:14" x14ac:dyDescent="0.2">
      <c r="B1832" s="30"/>
      <c r="C1832" s="23"/>
      <c r="D1832" s="24"/>
      <c r="E1832" s="25"/>
      <c r="F1832" s="26"/>
      <c r="G1832" s="26"/>
      <c r="H1832" s="329"/>
      <c r="I1832" s="42"/>
      <c r="J1832" s="360"/>
      <c r="K1832" s="27"/>
      <c r="L1832" s="33"/>
      <c r="M1832" s="34"/>
      <c r="N1832" s="35"/>
    </row>
    <row r="1833" spans="2:14" ht="15" x14ac:dyDescent="0.25">
      <c r="B1833" s="30"/>
      <c r="C1833" s="23"/>
      <c r="D1833" s="24"/>
      <c r="E1833" s="25"/>
      <c r="F1833" s="26"/>
      <c r="G1833" s="325"/>
      <c r="H1833" s="332"/>
      <c r="I1833" s="333"/>
      <c r="J1833" s="359"/>
      <c r="K1833" s="27"/>
      <c r="L1833" s="33"/>
      <c r="M1833" s="34"/>
      <c r="N1833" s="35"/>
    </row>
    <row r="1834" spans="2:14" ht="15" x14ac:dyDescent="0.25">
      <c r="B1834" s="37"/>
      <c r="C1834" s="23"/>
      <c r="D1834" s="24"/>
      <c r="E1834" s="25"/>
      <c r="F1834" s="26"/>
      <c r="G1834" s="26"/>
      <c r="H1834" s="329"/>
      <c r="I1834" s="41"/>
      <c r="J1834" s="358"/>
      <c r="K1834" s="27"/>
      <c r="L1834" s="33"/>
      <c r="M1834" s="34"/>
      <c r="N1834" s="35"/>
    </row>
    <row r="1835" spans="2:14" x14ac:dyDescent="0.2">
      <c r="B1835" s="37"/>
      <c r="C1835" s="23"/>
      <c r="D1835" s="24"/>
      <c r="E1835" s="25"/>
      <c r="F1835" s="26"/>
      <c r="G1835" s="26"/>
      <c r="H1835" s="329"/>
      <c r="I1835" s="334"/>
      <c r="J1835" s="361"/>
      <c r="K1835" s="27"/>
      <c r="L1835" s="33"/>
      <c r="M1835" s="34"/>
      <c r="N1835" s="35"/>
    </row>
    <row r="1836" spans="2:14" ht="15" x14ac:dyDescent="0.25">
      <c r="B1836" s="37"/>
      <c r="C1836" s="23"/>
      <c r="D1836" s="24"/>
      <c r="E1836" s="25"/>
      <c r="F1836" s="26"/>
      <c r="G1836" s="26"/>
      <c r="H1836" s="329"/>
      <c r="I1836" s="41"/>
      <c r="J1836" s="358"/>
      <c r="K1836" s="27"/>
      <c r="L1836" s="330"/>
      <c r="M1836" s="34"/>
      <c r="N1836" s="35"/>
    </row>
    <row r="1837" spans="2:14" ht="15" x14ac:dyDescent="0.25">
      <c r="B1837" s="37"/>
      <c r="C1837" s="23"/>
      <c r="D1837" s="24"/>
      <c r="E1837" s="25"/>
      <c r="F1837" s="26"/>
      <c r="G1837" s="26"/>
      <c r="H1837" s="329"/>
      <c r="I1837" s="41"/>
      <c r="J1837" s="358"/>
      <c r="K1837" s="27"/>
      <c r="L1837" s="330"/>
      <c r="M1837" s="34"/>
      <c r="N1837" s="35"/>
    </row>
    <row r="1838" spans="2:14" x14ac:dyDescent="0.2">
      <c r="B1838" s="37"/>
      <c r="C1838" s="23"/>
      <c r="D1838" s="24"/>
      <c r="E1838" s="25"/>
      <c r="F1838" s="26"/>
      <c r="G1838" s="26"/>
      <c r="H1838" s="329"/>
      <c r="I1838" s="42"/>
      <c r="J1838" s="360"/>
      <c r="K1838" s="27"/>
      <c r="L1838" s="33"/>
      <c r="M1838" s="34"/>
      <c r="N1838" s="35"/>
    </row>
    <row r="1839" spans="2:14" x14ac:dyDescent="0.2">
      <c r="B1839" s="30"/>
      <c r="C1839" s="23"/>
      <c r="D1839" s="24"/>
      <c r="E1839" s="25"/>
      <c r="F1839" s="26"/>
      <c r="G1839" s="26"/>
      <c r="H1839" s="329"/>
      <c r="I1839" s="42"/>
      <c r="J1839" s="360"/>
      <c r="K1839" s="27"/>
      <c r="L1839" s="33"/>
      <c r="M1839" s="34"/>
      <c r="N1839" s="35"/>
    </row>
    <row r="1840" spans="2:14" ht="15" x14ac:dyDescent="0.25">
      <c r="B1840" s="37"/>
      <c r="C1840" s="23"/>
      <c r="D1840" s="24"/>
      <c r="E1840" s="25"/>
      <c r="F1840" s="26"/>
      <c r="G1840" s="325"/>
      <c r="H1840" s="332"/>
      <c r="I1840" s="333"/>
      <c r="J1840" s="359"/>
      <c r="K1840" s="27"/>
      <c r="L1840" s="330"/>
      <c r="M1840" s="34"/>
      <c r="N1840" s="35"/>
    </row>
    <row r="1841" spans="2:14" ht="15" x14ac:dyDescent="0.25">
      <c r="B1841" s="37"/>
      <c r="C1841" s="23"/>
      <c r="D1841" s="24"/>
      <c r="E1841" s="25"/>
      <c r="F1841" s="26"/>
      <c r="G1841" s="325"/>
      <c r="H1841" s="332"/>
      <c r="I1841" s="333"/>
      <c r="J1841" s="359"/>
      <c r="K1841" s="27"/>
      <c r="L1841" s="330"/>
      <c r="M1841" s="34"/>
      <c r="N1841" s="35"/>
    </row>
    <row r="1842" spans="2:14" ht="15" x14ac:dyDescent="0.25">
      <c r="B1842" s="37"/>
      <c r="C1842" s="23"/>
      <c r="D1842" s="24"/>
      <c r="E1842" s="25"/>
      <c r="F1842" s="26"/>
      <c r="G1842" s="325"/>
      <c r="H1842" s="332"/>
      <c r="I1842" s="333"/>
      <c r="J1842" s="359"/>
      <c r="K1842" s="27"/>
      <c r="L1842" s="330"/>
      <c r="M1842" s="34"/>
      <c r="N1842" s="35"/>
    </row>
    <row r="1843" spans="2:14" ht="15" x14ac:dyDescent="0.25">
      <c r="B1843" s="30"/>
      <c r="C1843" s="23"/>
      <c r="D1843" s="24"/>
      <c r="E1843" s="25"/>
      <c r="F1843" s="26"/>
      <c r="G1843" s="26"/>
      <c r="H1843" s="329"/>
      <c r="I1843" s="41"/>
      <c r="J1843" s="358"/>
      <c r="K1843" s="27"/>
      <c r="L1843" s="33"/>
      <c r="M1843" s="34"/>
      <c r="N1843" s="35"/>
    </row>
    <row r="1844" spans="2:14" ht="15" x14ac:dyDescent="0.25">
      <c r="B1844" s="30"/>
      <c r="C1844" s="23"/>
      <c r="D1844" s="24"/>
      <c r="E1844" s="25"/>
      <c r="F1844" s="26"/>
      <c r="G1844" s="26"/>
      <c r="H1844" s="329"/>
      <c r="I1844" s="41"/>
      <c r="J1844" s="358"/>
      <c r="K1844" s="27"/>
      <c r="L1844" s="330"/>
      <c r="M1844" s="34"/>
      <c r="N1844" s="35"/>
    </row>
    <row r="1845" spans="2:14" ht="15" x14ac:dyDescent="0.25">
      <c r="B1845" s="37"/>
      <c r="C1845" s="23"/>
      <c r="D1845" s="24"/>
      <c r="E1845" s="25"/>
      <c r="F1845" s="26"/>
      <c r="G1845" s="325"/>
      <c r="H1845" s="332"/>
      <c r="I1845" s="333"/>
      <c r="J1845" s="359"/>
      <c r="K1845" s="27"/>
      <c r="L1845" s="330"/>
      <c r="M1845" s="34"/>
      <c r="N1845" s="35"/>
    </row>
    <row r="1846" spans="2:14" ht="15" x14ac:dyDescent="0.25">
      <c r="B1846" s="37"/>
      <c r="C1846" s="23"/>
      <c r="D1846" s="24"/>
      <c r="E1846" s="25"/>
      <c r="F1846" s="26"/>
      <c r="G1846" s="325"/>
      <c r="H1846" s="332"/>
      <c r="I1846" s="333"/>
      <c r="J1846" s="359"/>
      <c r="K1846" s="27"/>
      <c r="L1846" s="330"/>
      <c r="M1846" s="34"/>
      <c r="N1846" s="35"/>
    </row>
    <row r="1847" spans="2:14" ht="15" x14ac:dyDescent="0.25">
      <c r="B1847" s="37"/>
      <c r="C1847" s="23"/>
      <c r="D1847" s="24"/>
      <c r="E1847" s="25"/>
      <c r="F1847" s="26"/>
      <c r="G1847" s="325"/>
      <c r="H1847" s="332"/>
      <c r="I1847" s="333"/>
      <c r="J1847" s="359"/>
      <c r="K1847" s="27"/>
      <c r="L1847" s="330"/>
      <c r="M1847" s="34"/>
      <c r="N1847" s="35"/>
    </row>
    <row r="1848" spans="2:14" x14ac:dyDescent="0.2">
      <c r="B1848" s="30"/>
      <c r="C1848" s="23"/>
      <c r="D1848" s="24"/>
      <c r="E1848" s="25"/>
      <c r="F1848" s="26"/>
      <c r="G1848" s="26"/>
      <c r="H1848" s="329"/>
      <c r="I1848" s="42"/>
      <c r="J1848" s="360"/>
      <c r="K1848" s="27"/>
      <c r="L1848" s="33"/>
      <c r="M1848" s="34"/>
      <c r="N1848" s="35"/>
    </row>
    <row r="1849" spans="2:14" x14ac:dyDescent="0.2">
      <c r="B1849" s="37"/>
      <c r="C1849" s="23"/>
      <c r="D1849" s="24"/>
      <c r="E1849" s="25"/>
      <c r="F1849" s="26"/>
      <c r="G1849" s="26"/>
      <c r="H1849" s="329"/>
      <c r="I1849" s="42"/>
      <c r="J1849" s="360"/>
      <c r="K1849" s="27"/>
      <c r="L1849" s="33"/>
      <c r="M1849" s="34"/>
      <c r="N1849" s="35"/>
    </row>
    <row r="1850" spans="2:14" x14ac:dyDescent="0.2">
      <c r="B1850" s="37"/>
      <c r="C1850" s="23"/>
      <c r="D1850" s="24"/>
      <c r="E1850" s="25"/>
      <c r="F1850" s="26"/>
      <c r="G1850" s="26"/>
      <c r="H1850" s="329"/>
      <c r="I1850" s="42"/>
      <c r="J1850" s="360"/>
      <c r="K1850" s="27"/>
      <c r="L1850" s="33"/>
      <c r="M1850" s="34"/>
      <c r="N1850" s="35"/>
    </row>
    <row r="1851" spans="2:14" ht="15" x14ac:dyDescent="0.25">
      <c r="B1851" s="37"/>
      <c r="C1851" s="23"/>
      <c r="D1851" s="24"/>
      <c r="E1851" s="25"/>
      <c r="F1851" s="26"/>
      <c r="G1851" s="26"/>
      <c r="H1851" s="329"/>
      <c r="I1851" s="41"/>
      <c r="J1851" s="358"/>
      <c r="K1851" s="36"/>
      <c r="L1851" s="33"/>
      <c r="M1851" s="34"/>
      <c r="N1851" s="35"/>
    </row>
  </sheetData>
  <sortState xmlns:xlrd2="http://schemas.microsoft.com/office/spreadsheetml/2017/richdata2" ref="B7:I1048559">
    <sortCondition ref="C7:C30"/>
  </sortState>
  <mergeCells count="3">
    <mergeCell ref="D1:H1"/>
    <mergeCell ref="D2:K2"/>
    <mergeCell ref="B3:F4"/>
  </mergeCells>
  <phoneticPr fontId="19" type="noConversion"/>
  <conditionalFormatting sqref="H1824:H1847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24:H1846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24:H1845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24:E1851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24:E1851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24:E1851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24:E1851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24:E1851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24:E1851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24:E1851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24:E1851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24:H1851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24:H1851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24:H1851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24:E1851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24:H1851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24:E1851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24:H1851">
    <cfRule type="iconSet" priority="282941">
      <iconSet>
        <cfvo type="percent" val="0"/>
        <cfvo type="percent" val="23"/>
        <cfvo type="percent" val="70"/>
      </iconSet>
    </cfRule>
  </conditionalFormatting>
  <conditionalFormatting sqref="H1824:H1851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24:H1851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24:H1851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24:H1851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24:E1851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24:H1851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24:H1851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24:H1851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24:H1851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24:H1851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24:E1851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24:H1851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24:H1851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24:E1851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24:E1851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24:H1851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24:H1851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24:H1851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24:E1851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24:H1851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24:H1851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24:H1851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24:H1851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24:H1851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24:H1851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24:E1851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24:H1851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24:H1851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24:H1851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24:H1851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24:H1851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24:H1851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24:H1851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24:H1851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24:E1851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24:H1851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24:E1851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24:H1851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24:E1851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24:H1851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24:H1851">
    <cfRule type="iconSet" priority="283409">
      <iconSet>
        <cfvo type="percent" val="0"/>
        <cfvo type="num" val="22"/>
        <cfvo type="num" val="26"/>
      </iconSet>
    </cfRule>
  </conditionalFormatting>
  <conditionalFormatting sqref="H1824:H1851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24:H1851">
    <cfRule type="iconSet" priority="283415">
      <iconSet>
        <cfvo type="percent" val="0"/>
        <cfvo type="num" val="21"/>
        <cfvo type="num" val="25"/>
      </iconSet>
    </cfRule>
  </conditionalFormatting>
  <conditionalFormatting sqref="H1824:H1851">
    <cfRule type="iconSet" priority="283417">
      <iconSet>
        <cfvo type="percent" val="0"/>
        <cfvo type="num" val="19"/>
        <cfvo type="num" val="23"/>
      </iconSet>
    </cfRule>
  </conditionalFormatting>
  <conditionalFormatting sqref="H1824:H1851">
    <cfRule type="iconSet" priority="283419">
      <iconSet>
        <cfvo type="percent" val="0"/>
        <cfvo type="num" val="23"/>
        <cfvo type="num" val="27"/>
      </iconSet>
    </cfRule>
  </conditionalFormatting>
  <conditionalFormatting sqref="E1738:E1740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33">
    <cfRule type="containsText" dxfId="21" priority="175" operator="containsText" text="M">
      <formula>NOT(ISERROR(SEARCH("M",M7)))</formula>
    </cfRule>
  </conditionalFormatting>
  <conditionalFormatting sqref="V6">
    <cfRule type="cellIs" dxfId="20" priority="172" operator="between">
      <formula>1</formula>
      <formula>4</formula>
    </cfRule>
  </conditionalFormatting>
  <conditionalFormatting sqref="E32:E1161 E7:E30">
    <cfRule type="cellIs" dxfId="19" priority="170" operator="greaterThan">
      <formula>7</formula>
    </cfRule>
  </conditionalFormatting>
  <conditionalFormatting sqref="E1471:E4749">
    <cfRule type="cellIs" dxfId="18" priority="137" operator="greaterThan">
      <formula>7</formula>
    </cfRule>
  </conditionalFormatting>
  <conditionalFormatting sqref="I32:I1233 G32:G34 I7:I30">
    <cfRule type="cellIs" dxfId="17" priority="41" operator="lessThan">
      <formula>E7</formula>
    </cfRule>
  </conditionalFormatting>
  <conditionalFormatting sqref="I1824:I1851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24:I1851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24:I1851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24:I1851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24:I1851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24:I1851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24:I1851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24:I1851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24:I1851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24:I1851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24:I1851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24:I1851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24:I1851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24:I1851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20:H1457 H1244:H1418 H32:H1233 H7:H30">
    <cfRule type="cellIs" dxfId="16" priority="297758" operator="greaterThan">
      <formula>$H$31</formula>
    </cfRule>
  </conditionalFormatting>
  <conditionalFormatting sqref="L7:L1233">
    <cfRule type="top10" dxfId="15" priority="297766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73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E1824:E1851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E1824:E1851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E1824:E1851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E1824:E1851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E1824:E1851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E1824:E1851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E1824:E1851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H1824:H1851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H1824:H1851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H1824:H1851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H1824:H1851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H1824:H1851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E1824:E1851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H1824:H1851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E1824:E1851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E1824:E1851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H1824:H1851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E1824:E1851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H1824:H1851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E1824:E1851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H1824:H1851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E1824:E1851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H1824:H1851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E1824:E1851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H1824:H1851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E1738:E1740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I1824:I1851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I1824:I1851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I1824:I1851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I1824:I1851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I1824:I1851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I1824:I1851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I1824:I1851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I1824:I1851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I1824:I1851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I1824:I1851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I1824:I1851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I1824:I1851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I1824:I1851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I1824:I1851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H1824:H1851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H1824:H1851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L1824:L1851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L1824:L1851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L1824:L1851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L1824:L1851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L1824:L1851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H1824:H1851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E1718:E1737</xm:sqref>
        </x14:conditionalFormatting>
        <x14:conditionalFormatting xmlns:xm="http://schemas.microsoft.com/office/excel/2006/main">
          <x14:cfRule type="iconSet" priority="297762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$H$31</xm:f>
              </x14:cfvo>
              <x14:cfIcon iconSet="NoIcons" iconId="0"/>
              <x14:cfIcon iconSet="NoIcons" iconId="0"/>
              <x14:cfIcon iconSet="3Stars" iconId="2"/>
            </x14:iconSet>
          </x14:cfRule>
          <xm:sqref>H1244:H1254 H32:H1233 H7:H30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69" t="s">
        <v>110</v>
      </c>
      <c r="E1" s="369"/>
      <c r="F1" s="369"/>
      <c r="G1" s="369"/>
      <c r="H1" s="369"/>
      <c r="I1" s="19"/>
      <c r="J1" s="16"/>
      <c r="K1"/>
    </row>
    <row r="2" spans="2:75" ht="33.75" customHeight="1" thickBot="1" x14ac:dyDescent="0.35">
      <c r="D2" s="370" t="s">
        <v>111</v>
      </c>
      <c r="E2" s="370"/>
      <c r="F2" s="370"/>
      <c r="G2" s="370"/>
      <c r="H2" s="370"/>
      <c r="I2" s="370"/>
      <c r="J2" s="370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1" t="s">
        <v>115</v>
      </c>
      <c r="E3" s="371"/>
      <c r="F3" s="371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1"/>
      <c r="E4" s="371"/>
      <c r="F4" s="371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10" workbookViewId="0">
      <selection activeCell="E17" sqref="E17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/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5">
        <v>43</v>
      </c>
      <c r="C46" t="s">
        <v>145</v>
      </c>
      <c r="F46" t="s">
        <v>80</v>
      </c>
    </row>
    <row r="47" spans="2:16" x14ac:dyDescent="0.2">
      <c r="B47" s="365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2026-02-16T05:52:32Z</cp:lastPrinted>
  <dcterms:created xsi:type="dcterms:W3CDTF">2021-05-05T13:25:05Z</dcterms:created>
  <dcterms:modified xsi:type="dcterms:W3CDTF">2026-02-16T05:53:26Z</dcterms:modified>
</cp:coreProperties>
</file>