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E12E167E-EDCB-499C-AF0B-89B2DEABFE8C}" xr6:coauthVersionLast="47" xr6:coauthVersionMax="47" xr10:uidLastSave="{00000000-0000-0000-0000-000000000000}"/>
  <bookViews>
    <workbookView xWindow="15" yWindow="15" windowWidth="20460" windowHeight="1089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Import!$B$6:$N$1867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Import!$B$1:$O$48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7" i="1" l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7" i="1"/>
  <c r="C47" i="1"/>
  <c r="G47" i="1"/>
  <c r="I13" i="1" s="1"/>
  <c r="F47" i="1"/>
  <c r="E47" i="1"/>
  <c r="G11" i="6"/>
  <c r="F11" i="6"/>
  <c r="E11" i="6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P7" i="1"/>
  <c r="R7" i="1" s="1"/>
  <c r="P8" i="1"/>
  <c r="R8" i="1" s="1"/>
  <c r="P9" i="1"/>
  <c r="R9" i="1" s="1"/>
  <c r="P10" i="1"/>
  <c r="R10" i="1" s="1"/>
  <c r="P11" i="1"/>
  <c r="R11" i="1" s="1"/>
  <c r="P12" i="1"/>
  <c r="R12" i="1" s="1"/>
  <c r="P13" i="1"/>
  <c r="R13" i="1" s="1"/>
  <c r="P14" i="1"/>
  <c r="R14" i="1" s="1"/>
  <c r="P15" i="1"/>
  <c r="R15" i="1" s="1"/>
  <c r="P16" i="1"/>
  <c r="R16" i="1" s="1"/>
  <c r="P17" i="1"/>
  <c r="R17" i="1" s="1"/>
  <c r="P18" i="1"/>
  <c r="R18" i="1" s="1"/>
  <c r="P19" i="1"/>
  <c r="R19" i="1" s="1"/>
  <c r="P20" i="1"/>
  <c r="R20" i="1" s="1"/>
  <c r="P21" i="1"/>
  <c r="R21" i="1" s="1"/>
  <c r="P22" i="1"/>
  <c r="R22" i="1" s="1"/>
  <c r="P23" i="1"/>
  <c r="R23" i="1" s="1"/>
  <c r="P24" i="1"/>
  <c r="R24" i="1" s="1"/>
  <c r="P25" i="1"/>
  <c r="R25" i="1" s="1"/>
  <c r="P26" i="1"/>
  <c r="R26" i="1" s="1"/>
  <c r="P27" i="1"/>
  <c r="R27" i="1" s="1"/>
  <c r="P28" i="1"/>
  <c r="R28" i="1" s="1"/>
  <c r="P29" i="1"/>
  <c r="R29" i="1" s="1"/>
  <c r="P30" i="1"/>
  <c r="R30" i="1" s="1"/>
  <c r="P31" i="1"/>
  <c r="R31" i="1" s="1"/>
  <c r="P32" i="1"/>
  <c r="R32" i="1" s="1"/>
  <c r="P33" i="1"/>
  <c r="R33" i="1" s="1"/>
  <c r="P34" i="1"/>
  <c r="R34" i="1" s="1"/>
  <c r="P35" i="1"/>
  <c r="R35" i="1" s="1"/>
  <c r="P36" i="1"/>
  <c r="R36" i="1" s="1"/>
  <c r="P37" i="1"/>
  <c r="R37" i="1" s="1"/>
  <c r="P38" i="1"/>
  <c r="R38" i="1" s="1"/>
  <c r="P39" i="1"/>
  <c r="R39" i="1" s="1"/>
  <c r="P40" i="1"/>
  <c r="R40" i="1" s="1"/>
  <c r="P41" i="1"/>
  <c r="R41" i="1" s="1"/>
  <c r="P42" i="1"/>
  <c r="R42" i="1" s="1"/>
  <c r="P43" i="1"/>
  <c r="R43" i="1" s="1"/>
  <c r="P44" i="1"/>
  <c r="R44" i="1" s="1"/>
  <c r="P45" i="1"/>
  <c r="R45" i="1" s="1"/>
  <c r="P46" i="1"/>
  <c r="R46" i="1" s="1"/>
  <c r="M7" i="1"/>
  <c r="N7" i="1" s="1"/>
  <c r="M8" i="1"/>
  <c r="M9" i="1"/>
  <c r="M10" i="1"/>
  <c r="M11" i="1"/>
  <c r="M12" i="1"/>
  <c r="M13" i="1"/>
  <c r="M46" i="1"/>
  <c r="M15" i="1"/>
  <c r="M16" i="1"/>
  <c r="M17" i="1"/>
  <c r="M18" i="1"/>
  <c r="M19" i="1"/>
  <c r="M14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H13" i="1"/>
  <c r="H21" i="1"/>
  <c r="H7" i="1"/>
  <c r="H36" i="1"/>
  <c r="H46" i="1"/>
  <c r="H8" i="1"/>
  <c r="H35" i="1"/>
  <c r="H22" i="1"/>
  <c r="H9" i="1"/>
  <c r="H37" i="1"/>
  <c r="H16" i="1"/>
  <c r="H10" i="1"/>
  <c r="H17" i="1"/>
  <c r="H23" i="1"/>
  <c r="H11" i="1"/>
  <c r="H38" i="1"/>
  <c r="H24" i="1"/>
  <c r="H12" i="1"/>
  <c r="H39" i="1"/>
  <c r="H25" i="1"/>
  <c r="H26" i="1"/>
  <c r="H40" i="1"/>
  <c r="H27" i="1"/>
  <c r="H41" i="1"/>
  <c r="H28" i="1"/>
  <c r="H42" i="1"/>
  <c r="H29" i="1"/>
  <c r="H43" i="1"/>
  <c r="H30" i="1"/>
  <c r="H31" i="1"/>
  <c r="H44" i="1"/>
  <c r="H32" i="1"/>
  <c r="H45" i="1"/>
  <c r="H33" i="1"/>
  <c r="H34" i="1"/>
  <c r="H18" i="1"/>
  <c r="H19" i="1"/>
  <c r="H20" i="1"/>
  <c r="H14" i="1"/>
  <c r="H15" i="1"/>
  <c r="P3" i="6"/>
  <c r="M9" i="6"/>
  <c r="U47" i="1"/>
  <c r="P47" i="1"/>
  <c r="R47" i="1" s="1"/>
  <c r="T48" i="1"/>
  <c r="Q48" i="1"/>
  <c r="T49" i="1"/>
  <c r="O49" i="1"/>
  <c r="Q49" i="1" s="1"/>
  <c r="H10" i="3"/>
  <c r="S152" i="6"/>
  <c r="V11" i="6"/>
  <c r="I11" i="6"/>
  <c r="H11" i="6"/>
  <c r="V10" i="6"/>
  <c r="V9" i="6"/>
  <c r="V8" i="6"/>
  <c r="V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Z47" i="1"/>
  <c r="Z46" i="1"/>
  <c r="Z45" i="1"/>
  <c r="Z44" i="1"/>
  <c r="Z43" i="1"/>
  <c r="Z42" i="1"/>
  <c r="Z41" i="1"/>
  <c r="Z40" i="1"/>
  <c r="Z39" i="1"/>
  <c r="Z38" i="1"/>
  <c r="Z37" i="1"/>
  <c r="Z36" i="1"/>
  <c r="Z35" i="1"/>
  <c r="Z34" i="1"/>
  <c r="Z33" i="1"/>
  <c r="Z32" i="1"/>
  <c r="Z31" i="1"/>
  <c r="Z30" i="1"/>
  <c r="Z29" i="1"/>
  <c r="Z28" i="1"/>
  <c r="Z27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Z13" i="1"/>
  <c r="Z12" i="1"/>
  <c r="Z11" i="1"/>
  <c r="Z10" i="1"/>
  <c r="Z9" i="1"/>
  <c r="Z8" i="1"/>
  <c r="Z7" i="1"/>
  <c r="H11" i="3"/>
  <c r="D12" i="3"/>
  <c r="D13" i="3"/>
  <c r="AP6" i="3"/>
  <c r="E13" i="3"/>
  <c r="E12" i="3"/>
  <c r="N46" i="1" l="1"/>
  <c r="N42" i="1"/>
  <c r="N38" i="1"/>
  <c r="N34" i="1"/>
  <c r="N30" i="1"/>
  <c r="N26" i="1"/>
  <c r="N22" i="1"/>
  <c r="N18" i="1"/>
  <c r="N14" i="1"/>
  <c r="N10" i="1"/>
  <c r="N45" i="1"/>
  <c r="N41" i="1"/>
  <c r="N37" i="1"/>
  <c r="N33" i="1"/>
  <c r="N29" i="1"/>
  <c r="N25" i="1"/>
  <c r="N21" i="1"/>
  <c r="N17" i="1"/>
  <c r="N13" i="1"/>
  <c r="N9" i="1"/>
  <c r="N44" i="1"/>
  <c r="N40" i="1"/>
  <c r="N36" i="1"/>
  <c r="N32" i="1"/>
  <c r="N28" i="1"/>
  <c r="N24" i="1"/>
  <c r="N20" i="1"/>
  <c r="N16" i="1"/>
  <c r="N12" i="1"/>
  <c r="N8" i="1"/>
  <c r="N43" i="1"/>
  <c r="N39" i="1"/>
  <c r="N35" i="1"/>
  <c r="N31" i="1"/>
  <c r="N27" i="1"/>
  <c r="N23" i="1"/>
  <c r="N19" i="1"/>
  <c r="N15" i="1"/>
  <c r="N11" i="1"/>
  <c r="I45" i="1"/>
  <c r="Q45" i="1" s="1"/>
  <c r="L45" i="1" s="1"/>
  <c r="I24" i="1"/>
  <c r="I21" i="1"/>
  <c r="Q21" i="1" s="1"/>
  <c r="L21" i="1" s="1"/>
  <c r="I30" i="1"/>
  <c r="Q30" i="1" s="1"/>
  <c r="L30" i="1" s="1"/>
  <c r="I17" i="1"/>
  <c r="J17" i="1" s="1"/>
  <c r="I28" i="1"/>
  <c r="J28" i="1" s="1"/>
  <c r="I9" i="1"/>
  <c r="J9" i="1" s="1"/>
  <c r="I19" i="1"/>
  <c r="J19" i="1" s="1"/>
  <c r="I26" i="1"/>
  <c r="J26" i="1" s="1"/>
  <c r="I46" i="1"/>
  <c r="Q46" i="1" s="1"/>
  <c r="L46" i="1" s="1"/>
  <c r="I15" i="1"/>
  <c r="I18" i="1"/>
  <c r="Q18" i="1" s="1"/>
  <c r="L18" i="1" s="1"/>
  <c r="I32" i="1"/>
  <c r="Q32" i="1" s="1"/>
  <c r="L32" i="1" s="1"/>
  <c r="I43" i="1"/>
  <c r="Q43" i="1" s="1"/>
  <c r="L43" i="1" s="1"/>
  <c r="I41" i="1"/>
  <c r="Q41" i="1" s="1"/>
  <c r="L41" i="1" s="1"/>
  <c r="I25" i="1"/>
  <c r="J25" i="1" s="1"/>
  <c r="I38" i="1"/>
  <c r="J38" i="1" s="1"/>
  <c r="I10" i="1"/>
  <c r="Q10" i="1" s="1"/>
  <c r="L10" i="1" s="1"/>
  <c r="I22" i="1"/>
  <c r="Q22" i="1" s="1"/>
  <c r="L22" i="1" s="1"/>
  <c r="I36" i="1"/>
  <c r="Q36" i="1" s="1"/>
  <c r="L36" i="1" s="1"/>
  <c r="I14" i="1"/>
  <c r="I34" i="1"/>
  <c r="Q34" i="1" s="1"/>
  <c r="L34" i="1" s="1"/>
  <c r="I44" i="1"/>
  <c r="Q44" i="1" s="1"/>
  <c r="L44" i="1" s="1"/>
  <c r="I29" i="1"/>
  <c r="J29" i="1" s="1"/>
  <c r="I27" i="1"/>
  <c r="Q27" i="1" s="1"/>
  <c r="L27" i="1" s="1"/>
  <c r="I39" i="1"/>
  <c r="J24" i="1" s="1"/>
  <c r="I11" i="1"/>
  <c r="J11" i="1" s="1"/>
  <c r="I16" i="1"/>
  <c r="I35" i="1"/>
  <c r="J13" i="1" s="1"/>
  <c r="I7" i="1"/>
  <c r="H47" i="1"/>
  <c r="V18" i="1" s="1"/>
  <c r="I20" i="1"/>
  <c r="J20" i="1" s="1"/>
  <c r="I33" i="1"/>
  <c r="I31" i="1"/>
  <c r="Q31" i="1" s="1"/>
  <c r="L31" i="1" s="1"/>
  <c r="I42" i="1"/>
  <c r="Q42" i="1" s="1"/>
  <c r="L42" i="1" s="1"/>
  <c r="I40" i="1"/>
  <c r="Q40" i="1" s="1"/>
  <c r="L40" i="1" s="1"/>
  <c r="I12" i="1"/>
  <c r="J12" i="1" s="1"/>
  <c r="I23" i="1"/>
  <c r="I37" i="1"/>
  <c r="J37" i="1" s="1"/>
  <c r="I8" i="1"/>
  <c r="J8" i="1" s="1"/>
  <c r="J42" i="1"/>
  <c r="J30" i="1"/>
  <c r="Q13" i="1"/>
  <c r="L13" i="1" s="1"/>
  <c r="Q24" i="1"/>
  <c r="L24" i="1" s="1"/>
  <c r="M7" i="6"/>
  <c r="M11" i="6" s="1"/>
  <c r="Q47" i="1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J45" i="1" l="1"/>
  <c r="V33" i="1"/>
  <c r="V14" i="1"/>
  <c r="Q37" i="1"/>
  <c r="L37" i="1" s="1"/>
  <c r="V31" i="1"/>
  <c r="V7" i="1"/>
  <c r="Q29" i="1"/>
  <c r="L29" i="1" s="1"/>
  <c r="V46" i="1"/>
  <c r="V10" i="1"/>
  <c r="J18" i="1"/>
  <c r="Q15" i="1"/>
  <c r="L15" i="1" s="1"/>
  <c r="V30" i="1"/>
  <c r="V32" i="1"/>
  <c r="J21" i="1"/>
  <c r="J15" i="1"/>
  <c r="Q20" i="1"/>
  <c r="L20" i="1" s="1"/>
  <c r="V9" i="1"/>
  <c r="V13" i="1"/>
  <c r="Q19" i="1"/>
  <c r="L19" i="1" s="1"/>
  <c r="Q8" i="1"/>
  <c r="L8" i="1" s="1"/>
  <c r="Q25" i="1"/>
  <c r="L25" i="1" s="1"/>
  <c r="Q26" i="1"/>
  <c r="L26" i="1" s="1"/>
  <c r="Q35" i="1"/>
  <c r="L35" i="1" s="1"/>
  <c r="Q17" i="1"/>
  <c r="L17" i="1" s="1"/>
  <c r="Q16" i="1"/>
  <c r="L16" i="1" s="1"/>
  <c r="Q38" i="1"/>
  <c r="L38" i="1" s="1"/>
  <c r="J36" i="1"/>
  <c r="J39" i="1"/>
  <c r="Q39" i="1"/>
  <c r="L39" i="1" s="1"/>
  <c r="J27" i="1"/>
  <c r="Q28" i="1"/>
  <c r="L28" i="1" s="1"/>
  <c r="J46" i="1"/>
  <c r="V26" i="1"/>
  <c r="Q14" i="1"/>
  <c r="L14" i="1" s="1"/>
  <c r="Q11" i="1"/>
  <c r="L11" i="1" s="1"/>
  <c r="V12" i="1"/>
  <c r="V15" i="1"/>
  <c r="V38" i="1"/>
  <c r="V22" i="1"/>
  <c r="V41" i="1"/>
  <c r="V25" i="1"/>
  <c r="V40" i="1"/>
  <c r="V24" i="1"/>
  <c r="V39" i="1"/>
  <c r="V23" i="1"/>
  <c r="Q9" i="1"/>
  <c r="L9" i="1" s="1"/>
  <c r="V11" i="1"/>
  <c r="V42" i="1"/>
  <c r="V45" i="1"/>
  <c r="V29" i="1"/>
  <c r="V44" i="1"/>
  <c r="V28" i="1"/>
  <c r="V43" i="1"/>
  <c r="V27" i="1"/>
  <c r="V8" i="1"/>
  <c r="V16" i="1"/>
  <c r="V19" i="1"/>
  <c r="V34" i="1"/>
  <c r="V17" i="1"/>
  <c r="V37" i="1"/>
  <c r="V21" i="1"/>
  <c r="V36" i="1"/>
  <c r="V20" i="1"/>
  <c r="V35" i="1"/>
  <c r="J22" i="1"/>
  <c r="J10" i="1"/>
  <c r="J33" i="1"/>
  <c r="J34" i="1"/>
  <c r="J40" i="1"/>
  <c r="J7" i="1"/>
  <c r="I47" i="1"/>
  <c r="Q7" i="1"/>
  <c r="L7" i="1" s="1"/>
  <c r="Q33" i="1"/>
  <c r="L33" i="1" s="1"/>
  <c r="Q12" i="1"/>
  <c r="L12" i="1" s="1"/>
  <c r="J14" i="1"/>
  <c r="J35" i="1"/>
  <c r="J43" i="1"/>
  <c r="J32" i="1"/>
  <c r="J23" i="1"/>
  <c r="J41" i="1"/>
  <c r="Q23" i="1"/>
  <c r="L23" i="1" s="1"/>
  <c r="J16" i="1"/>
  <c r="J31" i="1"/>
  <c r="J44" i="1"/>
  <c r="N47" i="1"/>
  <c r="V47" i="1"/>
  <c r="U48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J47" i="1" l="1"/>
  <c r="S10" i="1"/>
  <c r="T10" i="1" s="1"/>
  <c r="S14" i="1"/>
  <c r="T14" i="1" s="1"/>
  <c r="S18" i="1"/>
  <c r="T18" i="1" s="1"/>
  <c r="S22" i="1"/>
  <c r="T22" i="1" s="1"/>
  <c r="S26" i="1"/>
  <c r="T26" i="1" s="1"/>
  <c r="S30" i="1"/>
  <c r="T30" i="1" s="1"/>
  <c r="S34" i="1"/>
  <c r="T34" i="1" s="1"/>
  <c r="S38" i="1"/>
  <c r="T38" i="1" s="1"/>
  <c r="S42" i="1"/>
  <c r="T42" i="1" s="1"/>
  <c r="S46" i="1"/>
  <c r="T46" i="1" s="1"/>
  <c r="S7" i="1"/>
  <c r="T7" i="1" s="1"/>
  <c r="S11" i="1"/>
  <c r="T11" i="1" s="1"/>
  <c r="S15" i="1"/>
  <c r="T15" i="1" s="1"/>
  <c r="S19" i="1"/>
  <c r="T19" i="1" s="1"/>
  <c r="S23" i="1"/>
  <c r="T23" i="1" s="1"/>
  <c r="S27" i="1"/>
  <c r="T27" i="1" s="1"/>
  <c r="S31" i="1"/>
  <c r="T31" i="1" s="1"/>
  <c r="S35" i="1"/>
  <c r="T35" i="1" s="1"/>
  <c r="S39" i="1"/>
  <c r="T39" i="1" s="1"/>
  <c r="S43" i="1"/>
  <c r="T43" i="1" s="1"/>
  <c r="S8" i="1"/>
  <c r="T8" i="1" s="1"/>
  <c r="S12" i="1"/>
  <c r="T12" i="1" s="1"/>
  <c r="S16" i="1"/>
  <c r="T16" i="1" s="1"/>
  <c r="S20" i="1"/>
  <c r="T20" i="1" s="1"/>
  <c r="S24" i="1"/>
  <c r="T24" i="1" s="1"/>
  <c r="S28" i="1"/>
  <c r="T28" i="1" s="1"/>
  <c r="S32" i="1"/>
  <c r="T32" i="1" s="1"/>
  <c r="S36" i="1"/>
  <c r="T36" i="1" s="1"/>
  <c r="S40" i="1"/>
  <c r="T40" i="1" s="1"/>
  <c r="S44" i="1"/>
  <c r="T44" i="1" s="1"/>
  <c r="S9" i="1"/>
  <c r="T9" i="1" s="1"/>
  <c r="S13" i="1"/>
  <c r="T13" i="1" s="1"/>
  <c r="S17" i="1"/>
  <c r="T17" i="1" s="1"/>
  <c r="S21" i="1"/>
  <c r="T21" i="1" s="1"/>
  <c r="S25" i="1"/>
  <c r="T25" i="1" s="1"/>
  <c r="S29" i="1"/>
  <c r="T29" i="1" s="1"/>
  <c r="S33" i="1"/>
  <c r="T33" i="1" s="1"/>
  <c r="S37" i="1"/>
  <c r="T37" i="1" s="1"/>
  <c r="S41" i="1"/>
  <c r="T41" i="1" s="1"/>
  <c r="S45" i="1"/>
  <c r="T45" i="1" s="1"/>
  <c r="S47" i="1"/>
  <c r="T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<sst xmlns="http://schemas.openxmlformats.org/spreadsheetml/2006/main" count="311" uniqueCount="195">
  <si>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</si>
  <si>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</si>
  <si>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</si>
  <si>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</si>
  <si>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</si>
  <si>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</si>
  <si>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</si>
  <si>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</si>
  <si>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</si>
  <si>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</si>
  <si>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</si>
  <si>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</si>
  <si>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</si>
  <si>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</si>
  <si>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</si>
  <si>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</si>
  <si>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</si>
  <si>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</si>
  <si>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</si>
  <si>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</si>
  <si>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</si>
  <si>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</si>
  <si>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</si>
  <si>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</si>
  <si>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</si>
  <si>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</si>
  <si>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</si>
  <si>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</si>
  <si>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</si>
  <si>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</si>
  <si>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</si>
  <si>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</si>
  <si>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</si>
  <si>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</si>
  <si>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</si>
  <si>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</si>
  <si>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</si>
  <si>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</si>
  <si>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</si>
  <si>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</si>
  <si>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</si>
  <si>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</si>
  <si>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</si>
  <si>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</si>
  <si>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</si>
  <si>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</si>
  <si>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</si>
  <si>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</si>
  <si>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</si>
  <si>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</si>
  <si>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</si>
  <si>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</si>
  <si>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</si>
  <si>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</si>
  <si>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</si>
  <si>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</si>
  <si>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</si>
  <si>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</si>
  <si>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</si>
  <si>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</si>
  <si>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</si>
  <si>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</si>
  <si>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</si>
  <si>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</si>
  <si>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</si>
  <si>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</si>
  <si>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</si>
  <si>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</si>
  <si>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</si>
  <si>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</si>
  <si>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</si>
  <si>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</si>
  <si>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</si>
  <si>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</si>
  <si>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</si>
  <si>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</si>
  <si>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</si>
  <si>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</si>
  <si>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</si>
  <si>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</si>
  <si>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</si>
  <si>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</si>
  <si>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</si>
  <si>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</si>
  <si>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</si>
  <si>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</si>
  <si>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</si>
  <si>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</si>
  <si>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</si>
  <si>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</si>
  <si>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</si>
  <si>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</si>
  <si>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</si>
  <si>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</si>
  <si>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</si>
  <si>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</si>
  <si>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</si>
  <si>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</si>
  <si>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</si>
  <si>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</si>
  <si>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</si>
  <si>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</si>
  <si>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</si>
  <si>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</si>
  <si>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</si>
  <si>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</si>
  <si>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</si>
  <si>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</si>
  <si>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</si>
  <si>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</si>
  <si>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</si>
  <si>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</si>
  <si>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</si>
  <si>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</si>
  <si>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</si>
  <si>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</si>
  <si>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</si>
  <si>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</si>
  <si>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</si>
  <si>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</si>
  <si>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</si>
  <si>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</si>
  <si>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</si>
  <si>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</si>
  <si>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</si>
  <si>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</si>
  <si>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</si>
  <si>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</si>
  <si>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</si>
  <si>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</si>
  <si>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</si>
  <si>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</si>
  <si>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</si>
  <si>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</si>
  <si>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</si>
  <si>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</si>
  <si>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</si>
  <si>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</si>
  <si>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</si>
  <si>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</si>
  <si>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</si>
  <si>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</si>
  <si>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</si>
  <si>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</si>
  <si>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</si>
  <si>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</si>
  <si>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</si>
  <si>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</si>
  <si>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GONZALEZ IPUANA RENE</t>
  </si>
  <si>
    <t>ALBERTO ARISTIZABAL RAFAEL</t>
  </si>
  <si>
    <t>QUIRAMA CASTAÑEDA JHON JADER</t>
  </si>
  <si>
    <t>SUAREZ ESCUDERO JONATAN</t>
  </si>
  <si>
    <t>SANCHEZ BETANCOURT FRANSCISCO</t>
  </si>
  <si>
    <t>PEREZ GARCIA JUAN ESTEBAN</t>
  </si>
  <si>
    <t>PALMAR PANA EDIXON JOSUE</t>
  </si>
  <si>
    <t>VALENCIA MENDOZA JHON</t>
  </si>
  <si>
    <t>OSORIO URREGO SANTIAGO</t>
  </si>
  <si>
    <t>PARRA VILLA YUBER ALONSO</t>
  </si>
  <si>
    <t>MARIN ALZATE KEVIN ANDRES</t>
  </si>
  <si>
    <t>LOPERA ALVAREZ ESTIVEN</t>
  </si>
  <si>
    <t>FLORES RINCON JORGE ALBERTO</t>
  </si>
  <si>
    <t>JIMENEZ HURTADO CARLOS ESTIVEN</t>
  </si>
  <si>
    <t>GIL  ARLEX</t>
  </si>
  <si>
    <t>HERNANDEZ MACIAS GILBERTO</t>
  </si>
  <si>
    <t>CARTAGENA RAMIREZ FREDY ALONSO</t>
  </si>
  <si>
    <t>IBARGUEN GARRIDO JUAN ESTEBAN</t>
  </si>
  <si>
    <t>MACEA ARBELAEZ MATEO</t>
  </si>
  <si>
    <t>FRANCO CARVAJAL GERARDO ANTONIO</t>
  </si>
  <si>
    <t>DURANGO DAVID JOSE</t>
  </si>
  <si>
    <t>SALDARRIAGA PARRA LUIS ALBERTO</t>
  </si>
  <si>
    <t>VERENZUELA MARTINEZ ALEXANDER</t>
  </si>
  <si>
    <t>LEON PEREZ RAUL ENRIQUE</t>
  </si>
  <si>
    <t>MARIN GARCIA JUAN DANIEL</t>
  </si>
  <si>
    <t>ROJAS ESCOBAR CRISTIAN ESNEIDER</t>
  </si>
  <si>
    <t>TUBERQUIA URREGO HAROL</t>
  </si>
  <si>
    <t>ARAQUE ARROYAVE JOSE ALBEIRO</t>
  </si>
  <si>
    <t>MURILLO  YOIMAR ANDRES</t>
  </si>
  <si>
    <t>OCAMPO OCAMPO ANTONIO JOSE</t>
  </si>
  <si>
    <t>LAYOS JIMENEZ JOHAN CAMILO</t>
  </si>
  <si>
    <t>MARULANDA JARAMILLO DAWER ANDRES</t>
  </si>
  <si>
    <t>PARIAS MURIEL JHON FREDY</t>
  </si>
  <si>
    <t>MARTINEZ CHAVERRA LUIS NORBERTO</t>
  </si>
  <si>
    <t>AGUDELO GARCIA DENIN ANGELO</t>
  </si>
  <si>
    <t>CIRO MARIN RODRIGO ALBERTO</t>
  </si>
  <si>
    <t>BETANCUR GUZMAN JHON FERNANDO</t>
  </si>
  <si>
    <t>YEPES TORRES JHON ALEXANDER</t>
  </si>
  <si>
    <t xml:space="preserve">20 Descuentos (Transbordo y usuarios desubicados) </t>
  </si>
  <si>
    <t xml:space="preserve">2 Descuentos (Usuarios desubicados) </t>
  </si>
  <si>
    <t xml:space="preserve">1 Descuento (Despachador) </t>
  </si>
  <si>
    <t xml:space="preserve">2 Descuentos (Conducts) </t>
  </si>
  <si>
    <t xml:space="preserve">2 Descuentos (Asociados) </t>
  </si>
  <si>
    <t xml:space="preserve">2 Descuentos (Asociado y usuario desubicado) </t>
  </si>
  <si>
    <t xml:space="preserve">12 Descuentos (Transbordo) </t>
  </si>
  <si>
    <t xml:space="preserve">FONDO (SIT) </t>
  </si>
  <si>
    <r>
      <t>PROMEDIO X VIAJE</t>
    </r>
    <r>
      <rPr>
        <b/>
        <sz val="11"/>
        <color theme="8" tint="-0.249977111117893"/>
        <rFont val="Verdana"/>
        <family val="2"/>
      </rPr>
      <t xml:space="preserve"> 19.5 USUARIOS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</si>
</sst>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76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169" fontId="33" fillId="0" borderId="8" xfId="5" applyNumberFormat="1" applyFont="1" applyFill="1" applyBorder="1" applyAlignment="1">
      <alignment horizontal="right" vertical="center"/>
    </xf>
    <xf numFmtId="0" fontId="33" fillId="0" borderId="13" xfId="0" applyFont="1" applyBorder="1" applyAlignment="1">
      <alignment horizontal="center" vertical="center" wrapText="1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9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8"/>
    </tableStyle>
    <tableStyle name="Estilo de tabla 2" pivot="0" count="1" xr9:uid="{00000000-0011-0000-FFFF-FFFF01000000}">
      <tableStyleElement type="firstRowStripe" dxfId="67"/>
    </tableStyle>
    <tableStyle name="Estilo de tabla 3" pivot="0" count="2" xr9:uid="{00000000-0011-0000-FFFF-FFFF02000000}">
      <tableStyleElement type="firstRowStripe" dxfId="66"/>
      <tableStyleElement type="secondRowStripe" dxfId="65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Import!$C$7:$C$47</c:f>
              <c:numCache>
                <c:formatCode>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 formatCode="General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 formatCode="General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 formatCode="General">
                  <c:v>33</c:v>
                </c:pt>
                <c:pt idx="29">
                  <c:v>34</c:v>
                </c:pt>
                <c:pt idx="30">
                  <c:v>35</c:v>
                </c:pt>
                <c:pt idx="31" formatCode="General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</c:numCache>
            </c:numRef>
          </c:cat>
          <c:val>
            <c:numRef>
              <c:f>Import!$H$7:$H$47</c:f>
              <c:numCache>
                <c:formatCode>_-* #,##0.0_-;\-* #,##0.0_-;_-* "-"??_-;_-@_-</c:formatCode>
                <c:ptCount val="40"/>
                <c:pt idx="0">
                  <c:v>20.823529411764707</c:v>
                </c:pt>
                <c:pt idx="1">
                  <c:v>21.666666666666668</c:v>
                </c:pt>
                <c:pt idx="2">
                  <c:v>18</c:v>
                </c:pt>
                <c:pt idx="3">
                  <c:v>17</c:v>
                </c:pt>
                <c:pt idx="4">
                  <c:v>14.416666666666666</c:v>
                </c:pt>
                <c:pt idx="5">
                  <c:v>20.153846153846153</c:v>
                </c:pt>
                <c:pt idx="6">
                  <c:v>22.6</c:v>
                </c:pt>
                <c:pt idx="7">
                  <c:v>23.333333333333332</c:v>
                </c:pt>
                <c:pt idx="8">
                  <c:v>18.941176470588236</c:v>
                </c:pt>
                <c:pt idx="9">
                  <c:v>18.5</c:v>
                </c:pt>
                <c:pt idx="10">
                  <c:v>22.7</c:v>
                </c:pt>
                <c:pt idx="11">
                  <c:v>20.727272727272727</c:v>
                </c:pt>
                <c:pt idx="12">
                  <c:v>19.100000000000001</c:v>
                </c:pt>
                <c:pt idx="13">
                  <c:v>21.222222222222221</c:v>
                </c:pt>
                <c:pt idx="14">
                  <c:v>16.25</c:v>
                </c:pt>
                <c:pt idx="15">
                  <c:v>18.23076923076923</c:v>
                </c:pt>
                <c:pt idx="16">
                  <c:v>16</c:v>
                </c:pt>
                <c:pt idx="17">
                  <c:v>22.111111111111111</c:v>
                </c:pt>
                <c:pt idx="18">
                  <c:v>15.333333333333334</c:v>
                </c:pt>
                <c:pt idx="19">
                  <c:v>17.399999999999999</c:v>
                </c:pt>
                <c:pt idx="20">
                  <c:v>20.5</c:v>
                </c:pt>
                <c:pt idx="21">
                  <c:v>20.888888888888889</c:v>
                </c:pt>
                <c:pt idx="22">
                  <c:v>18</c:v>
                </c:pt>
                <c:pt idx="23">
                  <c:v>16</c:v>
                </c:pt>
                <c:pt idx="24">
                  <c:v>18.444444444444443</c:v>
                </c:pt>
                <c:pt idx="25">
                  <c:v>20.833333333333332</c:v>
                </c:pt>
                <c:pt idx="26">
                  <c:v>23.111111111111111</c:v>
                </c:pt>
                <c:pt idx="27">
                  <c:v>19.411764705882351</c:v>
                </c:pt>
                <c:pt idx="28">
                  <c:v>16.111111111111111</c:v>
                </c:pt>
                <c:pt idx="29">
                  <c:v>20.90909090909091</c:v>
                </c:pt>
                <c:pt idx="30">
                  <c:v>20.5</c:v>
                </c:pt>
                <c:pt idx="31">
                  <c:v>20.6</c:v>
                </c:pt>
                <c:pt idx="32">
                  <c:v>20</c:v>
                </c:pt>
                <c:pt idx="33">
                  <c:v>17.600000000000001</c:v>
                </c:pt>
                <c:pt idx="34">
                  <c:v>18.916666666666668</c:v>
                </c:pt>
                <c:pt idx="35">
                  <c:v>20.272727272727273</c:v>
                </c:pt>
                <c:pt idx="36">
                  <c:v>22.75</c:v>
                </c:pt>
                <c:pt idx="37">
                  <c:v>20.6</c:v>
                </c:pt>
                <c:pt idx="38">
                  <c:v>26.444444444444443</c:v>
                </c:pt>
                <c:pt idx="39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O47" totalsRowCount="1" headerRowDxfId="64" dataDxfId="63" totalsRowDxfId="62">
  <sortState xmlns:xlrd2="http://schemas.microsoft.com/office/spreadsheetml/2017/richdata2" ref="B7:N46">
    <sortCondition ref="C20:C46"/>
  </sortState>
  <tableColumns count="14">
    <tableColumn id="1" xr3:uid="{00000000-0010-0000-0000-000001000000}" name="RUTA" dataDxfId="61" totalsRowDxfId="13"/>
    <tableColumn id="2" xr3:uid="{00000000-0010-0000-0000-000002000000}" name="VEH" totalsRowFunction="countNums" dataDxfId="60" totalsRowDxfId="12"/>
    <tableColumn id="3" xr3:uid="{00000000-0010-0000-0000-000003000000}" name="CONDUCTOR" totalsRowLabel="Vehs " dataDxfId="59" totalsRowDxfId="11"/>
    <tableColumn id="4" xr3:uid="{00000000-0010-0000-0000-000004000000}" name="VIAJES" totalsRowFunction="sum" dataDxfId="58" totalsRowDxfId="10"/>
    <tableColumn id="5" xr3:uid="{00000000-0010-0000-0000-000005000000}" name="VIAJES PERD." totalsRowFunction="sum" dataDxfId="57" totalsRowDxfId="9"/>
    <tableColumn id="6" xr3:uid="{00000000-0010-0000-0000-000006000000}" name="USUARIOS" totalsRowFunction="sum" dataDxfId="56" totalsRowDxfId="8" dataCellStyle="Millares"/>
    <tableColumn id="12" xr3:uid="{00000000-0010-0000-0000-00000C000000}" name="PROM X VIAJE" totalsRowFunction="custom" dataDxfId="55" totalsRowDxfId="7" dataCellStyle="Millares">
      <calculatedColumnFormula>+G7/E7</calculatedColumnFormula>
      <totalsRowFormula>+Tabla2[[#Totals],[USUARIOS]]/Tabla2[[#Totals],[VIAJES]]</totalsRowFormula>
    </tableColumn>
    <tableColumn id="7" xr3:uid="{00000000-0010-0000-0000-000007000000}" name="PROM DE USUARIOS" totalsRowFunction="sum" dataDxfId="54" totalsRowDxfId="6" dataCellStyle="Millares">
      <calculatedColumnFormula>+(SUM($G$7:$G$1048576)/SUM($E$7:$E$1048576))*E7</calculatedColumnFormula>
    </tableColumn>
    <tableColumn id="13" xr3:uid="{FCD2DCC9-9A34-483A-B1DC-9E398E7F3EDE}" name="RECIBE / ENTREGA" totalsRowFunction="sum" dataDxfId="53" totalsRowDxfId="5" dataCellStyle="Millares">
      <calculatedColumnFormula>+Tabla2[[#This Row],[PROM DE USUARIOS]]-Tabla2[[#This Row],[USUARIOS]]</calculatedColumnFormula>
    </tableColumn>
    <tableColumn id="8" xr3:uid="{00000000-0010-0000-0000-000008000000}" name="NOVEDADES" totalsRowLabel="PROMEDIO X VIAJE 19.5 USUARIOS" dataDxfId="52" totalsRowDxfId="4"/>
    <tableColumn id="9" xr3:uid="{00000000-0010-0000-0000-000009000000}" name="VALOR OPERACIÓN" dataDxfId="22" totalsRowDxfId="3">
      <calculatedColumnFormula>Q7*635</calculatedColumnFormula>
    </tableColumn>
    <tableColumn id="10" xr3:uid="{00000000-0010-0000-0000-00000A000000}" name="CLASIFIC." dataDxfId="51" totalsRowDxfId="2">
      <calculatedColumnFormula>+VLOOKUP(C7,Lista!B:D,3,0)</calculatedColumnFormula>
    </tableColumn>
    <tableColumn id="11" xr3:uid="{00000000-0010-0000-0000-00000B000000}" name="DIFER. MICRO - BUS " totalsRowFunction="sum" dataDxfId="23" totalsRowDxfId="1" dataCellStyle="Millares">
      <calculatedColumnFormula>+(SUMIFS(G:G,M:M,"MICRO",E:E,"&gt;0")*100)/COUNTIF($E$7:$E$46,"&gt;0")</calculatedColumnFormula>
    </tableColumn>
    <tableColumn id="14" xr3:uid="{D9642C70-3FDF-4452-AFFF-5215DA925310}" name="FONDO (SIT) " totalsRowFunction="sum" dataDxfId="14" totalsRowDxfId="0" dataCellStyle="Millares">
      <calculatedColumnFormula>Tabla2[[#This Row],[USUARIOS]]*150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50" dataDxfId="49" totalsRowDxfId="48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47" totalsRowDxfId="46"/>
    <tableColumn id="2" xr3:uid="{7E9A4909-E53D-4F94-80A1-A675A394CC57}" name="VEH" totalsRowLabel="4" dataDxfId="45" totalsRowDxfId="44"/>
    <tableColumn id="3" xr3:uid="{32EB6A87-92EF-4CA2-B1E8-104D5D2326F5}" name="CONDUCTOR" totalsRowLabel="Vehs " dataDxfId="43" totalsRowDxfId="42"/>
    <tableColumn id="4" xr3:uid="{72FB169E-4910-4353-AF10-07DA297F0CD5}" name="VIAJES" totalsRowFunction="sum" dataDxfId="41" totalsRowDxfId="40"/>
    <tableColumn id="5" xr3:uid="{F323DE89-3087-4D39-B0ED-15680CB2FE01}" name="VIAJES PERD." totalsRowFunction="sum" dataDxfId="39" totalsRowDxfId="38"/>
    <tableColumn id="6" xr3:uid="{FF87B711-9A02-4FB5-B21F-73198A4385A8}" name="USUARIOS" totalsRowFunction="sum" dataDxfId="37" totalsRowDxfId="36" dataCellStyle="Millares"/>
    <tableColumn id="12" xr3:uid="{60E0DB3A-B7E4-44B6-BB26-D54278C24006}" name="PROM X VIAJE" totalsRowFunction="average" dataDxfId="35" totalsRowDxfId="34" dataCellStyle="Millares"/>
    <tableColumn id="7" xr3:uid="{12134CBA-AEEC-4025-BB5C-89B13D8F91D4}" name="PROM DE USUARIOS" totalsRowFunction="sum" dataDxfId="33" totalsRowDxfId="32" dataCellStyle="Millares"/>
    <tableColumn id="8" xr3:uid="{F35B2CED-DE3E-48D9-8E47-198F9B4F56C9}" name="NOVEDADES" dataDxfId="31" totalsRowDxfId="30"/>
    <tableColumn id="9" xr3:uid="{4BD57B08-79CF-4422-A880-91A289697DC2}" name="VALOR OPERACIÓN" dataDxfId="29" totalsRowDxfId="28" dataCellStyle="Millares"/>
    <tableColumn id="10" xr3:uid="{E8B6C5A5-759D-4901-BD5D-0ADA9540975C}" name="CLASIFIC." dataDxfId="27" totalsRowDxfId="26"/>
    <tableColumn id="11" xr3:uid="{CFA53866-4E21-473F-9C2D-8FB2962BACB5}" name="DIFER. MICRO - BUS " totalsRowFunction="sum" dataDxfId="25" totalsRowDxfId="24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7"/>
  <sheetViews>
    <sheetView showGridLines="0" tabSelected="1" showWhiteSpace="0" topLeftCell="C1" zoomScaleNormal="100" workbookViewId="0">
      <selection activeCell="C1" sqref="A1:XFD1048576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5" bestFit="1" customWidth="1"/>
    <col min="8" max="8" width="10.625" style="336" customWidth="1"/>
    <col min="9" max="9" width="10.375" style="149" bestFit="1" customWidth="1"/>
    <col min="10" max="10" width="9.375" style="362" hidden="1" customWidth="1"/>
    <col min="11" max="11" width="45.875" bestFit="1" customWidth="1"/>
    <col min="12" max="12" width="10.5" style="337" bestFit="1" customWidth="1"/>
    <col min="13" max="13" width="9.625" customWidth="1"/>
    <col min="14" max="14" width="11.375" customWidth="1"/>
    <col min="15" max="15" width="13.37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134</v>
      </c>
      <c r="D1" s="368" t="s">
        <v>142</v>
      </c>
      <c r="E1" s="368"/>
      <c r="F1" s="368"/>
      <c r="G1" s="368"/>
      <c r="H1" s="368"/>
      <c r="I1" s="19"/>
      <c r="J1" s="338"/>
      <c r="K1" s="195"/>
      <c r="L1"/>
    </row>
    <row r="2" spans="1:32" ht="49.5" thickBot="1" x14ac:dyDescent="0.35">
      <c r="D2" s="369" t="s">
        <v>141</v>
      </c>
      <c r="E2" s="369"/>
      <c r="F2" s="369"/>
      <c r="G2" s="369"/>
      <c r="H2" s="369"/>
      <c r="I2" s="369"/>
      <c r="J2" s="369"/>
      <c r="K2" s="369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70"/>
      <c r="C3" s="370"/>
      <c r="D3" s="370"/>
      <c r="E3" s="370"/>
      <c r="F3" s="370"/>
      <c r="G3" s="241"/>
      <c r="H3" s="243"/>
      <c r="I3" s="19"/>
      <c r="J3" s="338"/>
      <c r="K3" s="195"/>
      <c r="L3" s="197"/>
      <c r="Q3" s="55">
        <f>+SUM(G6:G1858)/2</f>
        <v>7112</v>
      </c>
      <c r="R3" s="55">
        <f>+SUM(E6:E1858)/2</f>
        <v>364</v>
      </c>
      <c r="S3" s="55">
        <f>+Q3-R3</f>
        <v>6748</v>
      </c>
      <c r="T3" s="56">
        <f>+S3/R3</f>
        <v>18.53846153846154</v>
      </c>
      <c r="V3" s="15"/>
      <c r="X3" s="15"/>
      <c r="Z3" s="15"/>
      <c r="AB3" s="15"/>
      <c r="AD3" s="15"/>
      <c r="AF3" s="15"/>
    </row>
    <row r="4" spans="1:32" x14ac:dyDescent="0.2">
      <c r="B4" s="370"/>
      <c r="C4" s="370"/>
      <c r="D4" s="370"/>
      <c r="E4" s="370"/>
      <c r="F4" s="370"/>
      <c r="G4" s="194">
        <v>46044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67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40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193" t="s">
        <v>193</v>
      </c>
      <c r="P6" s="86" t="s">
        <v>99</v>
      </c>
      <c r="Q6" s="86" t="s">
        <v>100</v>
      </c>
      <c r="R6" s="87" t="s">
        <v>103</v>
      </c>
      <c r="S6" s="88" t="s">
        <v>105</v>
      </c>
      <c r="T6" s="88" t="s">
        <v>106</v>
      </c>
      <c r="U6" s="89" t="s">
        <v>107</v>
      </c>
      <c r="V6" s="130" t="s">
        <v>114</v>
      </c>
      <c r="W6" s="88" t="s">
        <v>135</v>
      </c>
      <c r="X6" s="88" t="s">
        <v>136</v>
      </c>
    </row>
    <row r="7" spans="1:32" s="2" customFormat="1" ht="14.25" customHeight="1" x14ac:dyDescent="0.2">
      <c r="B7" s="136" t="s">
        <v>122</v>
      </c>
      <c r="C7" s="166">
        <v>1</v>
      </c>
      <c r="D7" s="151" t="s">
        <v>173</v>
      </c>
      <c r="E7" s="150">
        <v>8.5</v>
      </c>
      <c r="F7" s="150">
        <v>0.5</v>
      </c>
      <c r="G7" s="165">
        <v>177</v>
      </c>
      <c r="H7" s="226">
        <f>+G7/E7</f>
        <v>20.823529411764707</v>
      </c>
      <c r="I7" s="227">
        <f>+(SUM($G$7:$G$1048576)/SUM($E$7:$E$1048576))*E7</f>
        <v>166.07692307692309</v>
      </c>
      <c r="J7" s="363">
        <f>+Tabla2[[#This Row],[PROM DE USUARIOS]]-Tabla2[[#This Row],[USUARIOS]]</f>
        <v>-10.923076923076906</v>
      </c>
      <c r="K7" s="151" t="s">
        <v>186</v>
      </c>
      <c r="L7" s="163">
        <f t="shared" ref="L7:L46" si="0">Q7*635</f>
        <v>100061.34615384617</v>
      </c>
      <c r="M7" s="162" t="str">
        <f>+VLOOKUP(C7,Lista!B:D,3,0)</f>
        <v>MICRO</v>
      </c>
      <c r="N7" s="164">
        <f t="shared" ref="N7:N46" si="1">+(SUMIFS(G:G,M:M,"MICRO",E:E,"&gt;0")*100)/COUNTIF($E$7:$E$46,"&gt;0")</f>
        <v>10512.5</v>
      </c>
      <c r="O7" s="164">
        <f>Tabla2[[#This Row],[USUARIOS]]*150</f>
        <v>26550</v>
      </c>
      <c r="P7" s="50">
        <f>+(E7*1)-W7</f>
        <v>8.5</v>
      </c>
      <c r="Q7" s="47">
        <f>+I7-P7-X7</f>
        <v>157.57692307692309</v>
      </c>
      <c r="R7" s="49">
        <f>+G7-P7</f>
        <v>168.5</v>
      </c>
      <c r="S7" s="51">
        <f>+E7*$T$3</f>
        <v>157.57692307692309</v>
      </c>
      <c r="T7" s="46">
        <f t="shared" ref="T7:T46" si="2">+S7*550</f>
        <v>86667.307692307702</v>
      </c>
      <c r="U7" t="str">
        <f>+IF(K7&lt;&gt;"",K7,"")</f>
        <v xml:space="preserve">20 Descuentos (Transbordo y usuarios desubicados) </v>
      </c>
      <c r="V7">
        <f>+RANK(H7,$H$6:$H$1048576,1)</f>
        <v>29</v>
      </c>
      <c r="W7"/>
      <c r="X7"/>
      <c r="Z7" t="str">
        <f>TRIM(Tabla2[[#This Row],[CONDUCTOR]])</f>
        <v>ROJAS ESCOBAR CRISTIAN ESNEIDER</v>
      </c>
    </row>
    <row r="8" spans="1:32" x14ac:dyDescent="0.2">
      <c r="B8" s="136" t="s">
        <v>121</v>
      </c>
      <c r="C8" s="166">
        <v>2</v>
      </c>
      <c r="D8" s="151" t="s">
        <v>180</v>
      </c>
      <c r="E8" s="150">
        <v>9</v>
      </c>
      <c r="F8" s="150">
        <v>0</v>
      </c>
      <c r="G8" s="146">
        <v>195</v>
      </c>
      <c r="H8" s="226">
        <f>+G8/E8</f>
        <v>21.666666666666668</v>
      </c>
      <c r="I8" s="364">
        <f>+(SUM($G$7:$G$1048576)/SUM($E$7:$E$1048576))*E8</f>
        <v>175.84615384615387</v>
      </c>
      <c r="J8" s="363">
        <f>+Tabla2[[#This Row],[PROM DE USUARIOS]]-Tabla2[[#This Row],[USUARIOS]]</f>
        <v>-19.153846153846132</v>
      </c>
      <c r="K8" s="151"/>
      <c r="L8" s="163">
        <f t="shared" si="0"/>
        <v>105947.3076923077</v>
      </c>
      <c r="M8" s="162">
        <f>+VLOOKUP(C8,Lista!B:D,3,0)</f>
        <v>0</v>
      </c>
      <c r="N8" s="164">
        <f t="shared" si="1"/>
        <v>10512.5</v>
      </c>
      <c r="O8" s="164">
        <f>Tabla2[[#This Row],[USUARIOS]]*150</f>
        <v>29250</v>
      </c>
      <c r="P8" s="50">
        <f>+(E8*1)-W8</f>
        <v>9</v>
      </c>
      <c r="Q8" s="47">
        <f>+I8-P8-X8</f>
        <v>166.84615384615387</v>
      </c>
      <c r="R8" s="49">
        <f>+G8-P8</f>
        <v>186</v>
      </c>
      <c r="S8" s="51">
        <f>+E8*$T$3</f>
        <v>166.84615384615387</v>
      </c>
      <c r="T8" s="46">
        <f t="shared" si="2"/>
        <v>91765.384615384624</v>
      </c>
      <c r="U8" t="str">
        <f>+IF(K8&lt;&gt;"",K8,"")</f>
        <v/>
      </c>
      <c r="V8">
        <f>+RANK(H8,$H$6:$H$1048576,1)</f>
        <v>34</v>
      </c>
      <c r="Z8" t="str">
        <f>TRIM(Tabla2[[#This Row],[CONDUCTOR]])</f>
        <v>PARIAS MURIEL JHON FREDY</v>
      </c>
    </row>
    <row r="9" spans="1:32" x14ac:dyDescent="0.2">
      <c r="B9" s="136" t="s">
        <v>122</v>
      </c>
      <c r="C9" s="166">
        <v>4</v>
      </c>
      <c r="D9" s="151" t="s">
        <v>152</v>
      </c>
      <c r="E9" s="150">
        <v>8.5</v>
      </c>
      <c r="F9" s="150">
        <v>0.5</v>
      </c>
      <c r="G9" s="165">
        <v>153</v>
      </c>
      <c r="H9" s="226">
        <f>+G9/E9</f>
        <v>18</v>
      </c>
      <c r="I9" s="227">
        <f>+(SUM($G$7:$G$1048576)/SUM($E$7:$E$1048576))*E9</f>
        <v>166.07692307692309</v>
      </c>
      <c r="J9" s="363">
        <f>+Tabla2[[#This Row],[PROM DE USUARIOS]]-Tabla2[[#This Row],[USUARIOS]]</f>
        <v>13.076923076923094</v>
      </c>
      <c r="K9" s="151" t="s">
        <v>187</v>
      </c>
      <c r="L9" s="163">
        <f t="shared" si="0"/>
        <v>100061.34615384617</v>
      </c>
      <c r="M9" s="162" t="str">
        <f>+VLOOKUP(C9,Lista!B:D,3,0)</f>
        <v>MICRO</v>
      </c>
      <c r="N9" s="164">
        <f t="shared" si="1"/>
        <v>10512.5</v>
      </c>
      <c r="O9" s="164">
        <f>Tabla2[[#This Row],[USUARIOS]]*150</f>
        <v>22950</v>
      </c>
      <c r="P9" s="50">
        <f>+(E9*1)-W9</f>
        <v>8.5</v>
      </c>
      <c r="Q9" s="47">
        <f>+I9-P9-X9</f>
        <v>157.57692307692309</v>
      </c>
      <c r="R9" s="49">
        <f>+G9-P9</f>
        <v>144.5</v>
      </c>
      <c r="S9" s="51">
        <f>+E9*$T$3</f>
        <v>157.57692307692309</v>
      </c>
      <c r="T9" s="46">
        <f t="shared" si="2"/>
        <v>86667.307692307702</v>
      </c>
      <c r="U9" t="str">
        <f>+IF(K9&lt;&gt;"",K9,"")</f>
        <v xml:space="preserve">2 Descuentos (Usuarios desubicados) </v>
      </c>
      <c r="V9">
        <f>+RANK(H9,$H$6:$H$1048576,1)</f>
        <v>11</v>
      </c>
      <c r="Z9" t="str">
        <f>TRIM(Tabla2[[#This Row],[CONDUCTOR]])</f>
        <v>SANCHEZ BETANCOURT FRANSCISCO</v>
      </c>
    </row>
    <row r="10" spans="1:32" x14ac:dyDescent="0.2">
      <c r="B10" s="136" t="s">
        <v>121</v>
      </c>
      <c r="C10" s="166">
        <v>6</v>
      </c>
      <c r="D10" s="151" t="s">
        <v>151</v>
      </c>
      <c r="E10" s="150">
        <v>8</v>
      </c>
      <c r="F10" s="150"/>
      <c r="G10" s="146">
        <v>136</v>
      </c>
      <c r="H10" s="226">
        <f>+G10/E10</f>
        <v>17</v>
      </c>
      <c r="I10" s="364">
        <f>+(SUM($G$7:$G$1048576)/SUM($E$7:$E$1048576))*E10</f>
        <v>156.30769230769232</v>
      </c>
      <c r="J10" s="363">
        <f>+Tabla2[[#This Row],[PROM DE USUARIOS]]-Tabla2[[#This Row],[USUARIOS]]</f>
        <v>20.307692307692321</v>
      </c>
      <c r="K10" s="151"/>
      <c r="L10" s="163">
        <f t="shared" si="0"/>
        <v>94175.384615384624</v>
      </c>
      <c r="M10" s="162" t="str">
        <f>+VLOOKUP(C10,Lista!B:D,3,0)</f>
        <v>MICRO</v>
      </c>
      <c r="N10" s="164">
        <f t="shared" si="1"/>
        <v>10512.5</v>
      </c>
      <c r="O10" s="164">
        <f>Tabla2[[#This Row],[USUARIOS]]*150</f>
        <v>20400</v>
      </c>
      <c r="P10" s="50">
        <f>+(E10*1)-W10</f>
        <v>8</v>
      </c>
      <c r="Q10" s="47">
        <f>+I10-P10-X10</f>
        <v>148.30769230769232</v>
      </c>
      <c r="R10" s="49">
        <f>+G10-P10</f>
        <v>128</v>
      </c>
      <c r="S10" s="51">
        <f>+E10*$T$3</f>
        <v>148.30769230769232</v>
      </c>
      <c r="T10" s="46">
        <f t="shared" si="2"/>
        <v>81569.23076923078</v>
      </c>
      <c r="U10" t="str">
        <f>+IF(K10&lt;&gt;"",K10,"")</f>
        <v/>
      </c>
      <c r="V10">
        <f>+RANK(H10,$H$6:$H$1048576,1)</f>
        <v>7</v>
      </c>
      <c r="Z10" t="str">
        <f>TRIM(Tabla2[[#This Row],[CONDUCTOR]])</f>
        <v>SUAREZ ESCUDERO JONATAN</v>
      </c>
    </row>
    <row r="11" spans="1:32" x14ac:dyDescent="0.2">
      <c r="B11" s="136" t="s">
        <v>122</v>
      </c>
      <c r="C11" s="166">
        <v>7</v>
      </c>
      <c r="D11" s="151" t="s">
        <v>174</v>
      </c>
      <c r="E11" s="150">
        <v>12</v>
      </c>
      <c r="F11" s="150">
        <v>0</v>
      </c>
      <c r="G11" s="165">
        <v>173</v>
      </c>
      <c r="H11" s="226">
        <f>+G11/E11</f>
        <v>14.416666666666666</v>
      </c>
      <c r="I11" s="227">
        <f>+(SUM($G$7:$G$1048576)/SUM($E$7:$E$1048576))*E11</f>
        <v>234.46153846153848</v>
      </c>
      <c r="J11" s="363">
        <f>+Tabla2[[#This Row],[PROM DE USUARIOS]]-Tabla2[[#This Row],[USUARIOS]]</f>
        <v>61.461538461538481</v>
      </c>
      <c r="K11" s="151" t="s">
        <v>187</v>
      </c>
      <c r="L11" s="163">
        <f t="shared" si="0"/>
        <v>141263.07692307694</v>
      </c>
      <c r="M11" s="162">
        <f>+VLOOKUP(C11,Lista!B:D,3,0)</f>
        <v>0</v>
      </c>
      <c r="N11" s="164">
        <f t="shared" si="1"/>
        <v>10512.5</v>
      </c>
      <c r="O11" s="164">
        <f>Tabla2[[#This Row],[USUARIOS]]*150</f>
        <v>25950</v>
      </c>
      <c r="P11" s="50">
        <f>+(E11*1)-W11</f>
        <v>12</v>
      </c>
      <c r="Q11" s="47">
        <f>+I11-P11-X11</f>
        <v>222.46153846153848</v>
      </c>
      <c r="R11" s="49">
        <f>+G11-P11</f>
        <v>161</v>
      </c>
      <c r="S11" s="51">
        <f>+E11*$T$3</f>
        <v>222.46153846153848</v>
      </c>
      <c r="T11" s="46">
        <f t="shared" si="2"/>
        <v>122353.84615384617</v>
      </c>
      <c r="U11" t="str">
        <f>+IF(K11&lt;&gt;"",K11,"")</f>
        <v xml:space="preserve">2 Descuentos (Usuarios desubicados) </v>
      </c>
      <c r="V11">
        <f>+RANK(H11,$H$6:$H$1048576,1)</f>
        <v>1</v>
      </c>
      <c r="Z11" t="str">
        <f>TRIM(Tabla2[[#This Row],[CONDUCTOR]])</f>
        <v>TUBERQUIA URREGO HAROL</v>
      </c>
    </row>
    <row r="12" spans="1:32" x14ac:dyDescent="0.2">
      <c r="B12" s="136" t="s">
        <v>121</v>
      </c>
      <c r="C12" s="166">
        <v>8</v>
      </c>
      <c r="D12" s="151" t="s">
        <v>155</v>
      </c>
      <c r="E12" s="150">
        <v>13</v>
      </c>
      <c r="F12" s="150">
        <v>0</v>
      </c>
      <c r="G12" s="146">
        <v>262</v>
      </c>
      <c r="H12" s="226">
        <f>+G12/E12</f>
        <v>20.153846153846153</v>
      </c>
      <c r="I12" s="364">
        <f>+(SUM($G$7:$G$1048576)/SUM($E$7:$E$1048576))*E12</f>
        <v>254.00000000000003</v>
      </c>
      <c r="J12" s="363">
        <f>+Tabla2[[#This Row],[PROM DE USUARIOS]]-Tabla2[[#This Row],[USUARIOS]]</f>
        <v>-7.9999999999999716</v>
      </c>
      <c r="K12" s="151" t="s">
        <v>188</v>
      </c>
      <c r="L12" s="163">
        <f t="shared" si="0"/>
        <v>153035.00000000003</v>
      </c>
      <c r="M12" s="162">
        <f>+VLOOKUP(C12,Lista!B:D,3,0)</f>
        <v>0</v>
      </c>
      <c r="N12" s="164">
        <f t="shared" si="1"/>
        <v>10512.5</v>
      </c>
      <c r="O12" s="164">
        <f>Tabla2[[#This Row],[USUARIOS]]*150</f>
        <v>39300</v>
      </c>
      <c r="P12" s="50">
        <f>+(E12*1)-W12</f>
        <v>13</v>
      </c>
      <c r="Q12" s="47">
        <f>+I12-P12-X12</f>
        <v>241.00000000000003</v>
      </c>
      <c r="R12" s="49">
        <f>+G12-P12</f>
        <v>249</v>
      </c>
      <c r="S12" s="51">
        <f>+E12*$T$3</f>
        <v>241.00000000000003</v>
      </c>
      <c r="T12" s="46">
        <f t="shared" si="2"/>
        <v>132550.00000000003</v>
      </c>
      <c r="U12" t="str">
        <f>+IF(K12&lt;&gt;"",K12,"")</f>
        <v xml:space="preserve">1 Descuento (Despachador) </v>
      </c>
      <c r="V12">
        <f>+RANK(H12,$H$6:$H$1048576,1)</f>
        <v>22</v>
      </c>
      <c r="Z12" t="str">
        <f>TRIM(Tabla2[[#This Row],[CONDUCTOR]])</f>
        <v>VALENCIA MENDOZA JHON</v>
      </c>
    </row>
    <row r="13" spans="1:32" x14ac:dyDescent="0.2">
      <c r="B13" s="136" t="s">
        <v>122</v>
      </c>
      <c r="C13" s="137">
        <v>9</v>
      </c>
      <c r="D13" s="151" t="s">
        <v>164</v>
      </c>
      <c r="E13" s="150">
        <v>10</v>
      </c>
      <c r="F13" s="150">
        <v>0</v>
      </c>
      <c r="G13" s="165">
        <v>226</v>
      </c>
      <c r="H13" s="226">
        <f>+G13/E13</f>
        <v>22.6</v>
      </c>
      <c r="I13" s="227">
        <f>+(SUM($G$7:$G$1048576)/SUM($E$7:$E$1048576))*E13</f>
        <v>195.38461538461542</v>
      </c>
      <c r="J13" s="363">
        <f>+Tabla2[[#This Row],[PROM DE USUARIOS]]-Tabla2[[#This Row],[USUARIOS]]</f>
        <v>-30.615384615384585</v>
      </c>
      <c r="K13" s="151"/>
      <c r="L13" s="163">
        <f t="shared" si="0"/>
        <v>117719.23076923079</v>
      </c>
      <c r="M13" s="162" t="str">
        <f>+VLOOKUP(C13,Lista!B:D,3,0)</f>
        <v>MICRO</v>
      </c>
      <c r="N13" s="164">
        <f t="shared" si="1"/>
        <v>10512.5</v>
      </c>
      <c r="O13" s="164">
        <f>Tabla2[[#This Row],[USUARIOS]]*150</f>
        <v>33900</v>
      </c>
      <c r="P13" s="50">
        <f>+(E13*1)-W13</f>
        <v>10</v>
      </c>
      <c r="Q13" s="47">
        <f>+I13-P13-X13</f>
        <v>185.38461538461542</v>
      </c>
      <c r="R13" s="49">
        <f>+G13-P13</f>
        <v>216</v>
      </c>
      <c r="S13" s="51">
        <f>+E13*$T$3</f>
        <v>185.38461538461542</v>
      </c>
      <c r="T13" s="46">
        <f t="shared" si="2"/>
        <v>101961.53846153848</v>
      </c>
      <c r="U13" t="str">
        <f>+IF(K13&lt;&gt;"",K13,"")</f>
        <v/>
      </c>
      <c r="V13">
        <f>+RANK(H13,$H$6:$H$1048576,1)</f>
        <v>36</v>
      </c>
      <c r="Z13" t="str">
        <f>TRIM(Tabla2[[#This Row],[CONDUCTOR]])</f>
        <v>CARTAGENA RAMIREZ FREDY ALONSO</v>
      </c>
    </row>
    <row r="14" spans="1:32" x14ac:dyDescent="0.2">
      <c r="B14" s="136" t="s">
        <v>122</v>
      </c>
      <c r="C14" s="166">
        <v>10</v>
      </c>
      <c r="D14" s="151" t="s">
        <v>157</v>
      </c>
      <c r="E14" s="150">
        <v>6</v>
      </c>
      <c r="F14" s="150">
        <v>0</v>
      </c>
      <c r="G14" s="165">
        <v>140</v>
      </c>
      <c r="H14" s="226">
        <f>+G14/E14</f>
        <v>23.333333333333332</v>
      </c>
      <c r="I14" s="227">
        <f>+(SUM($G$7:$G$1048576)/SUM($E$7:$E$1048576))*E14</f>
        <v>117.23076923076924</v>
      </c>
      <c r="J14" s="363">
        <f>+Tabla2[[#This Row],[PROM DE USUARIOS]]-Tabla2[[#This Row],[USUARIOS]]</f>
        <v>-22.769230769230759</v>
      </c>
      <c r="K14" s="151"/>
      <c r="L14" s="163">
        <f t="shared" si="0"/>
        <v>70631.538461538468</v>
      </c>
      <c r="M14" s="162" t="str">
        <f>+VLOOKUP(C14,Lista!B:D,3,0)</f>
        <v>MICRO</v>
      </c>
      <c r="N14" s="164">
        <f t="shared" si="1"/>
        <v>10512.5</v>
      </c>
      <c r="O14" s="164">
        <f>Tabla2[[#This Row],[USUARIOS]]*150</f>
        <v>21000</v>
      </c>
      <c r="P14" s="50">
        <f>+(E14*1)-W14</f>
        <v>6</v>
      </c>
      <c r="Q14" s="47">
        <f>+I14-P14-X14</f>
        <v>111.23076923076924</v>
      </c>
      <c r="R14" s="49">
        <f>+G14-P14</f>
        <v>134</v>
      </c>
      <c r="S14" s="51">
        <f>+E14*$T$3</f>
        <v>111.23076923076924</v>
      </c>
      <c r="T14" s="46">
        <f t="shared" si="2"/>
        <v>61176.923076923085</v>
      </c>
      <c r="U14" t="str">
        <f>+IF(K14&lt;&gt;"",K14,"")</f>
        <v/>
      </c>
      <c r="V14">
        <f>+RANK(H14,$H$6:$H$1048576,1)</f>
        <v>40</v>
      </c>
      <c r="Z14" t="str">
        <f>TRIM(Tabla2[[#This Row],[CONDUCTOR]])</f>
        <v>PARRA VILLA YUBER ALONSO</v>
      </c>
    </row>
    <row r="15" spans="1:32" x14ac:dyDescent="0.2">
      <c r="B15" s="136" t="s">
        <v>121</v>
      </c>
      <c r="C15" s="166">
        <v>11</v>
      </c>
      <c r="D15" s="151" t="s">
        <v>185</v>
      </c>
      <c r="E15" s="150">
        <v>8.5</v>
      </c>
      <c r="F15" s="150">
        <v>0.5</v>
      </c>
      <c r="G15" s="165">
        <v>161</v>
      </c>
      <c r="H15" s="226">
        <f>+G15/E15</f>
        <v>18.941176470588236</v>
      </c>
      <c r="I15" s="227">
        <f>+(SUM($G$7:$G$1048576)/SUM($E$7:$E$1048576))*E15</f>
        <v>166.07692307692309</v>
      </c>
      <c r="J15" s="363">
        <f>+Tabla2[[#This Row],[PROM DE USUARIOS]]-Tabla2[[#This Row],[USUARIOS]]</f>
        <v>5.0769230769230944</v>
      </c>
      <c r="K15" s="151"/>
      <c r="L15" s="163">
        <f t="shared" si="0"/>
        <v>100061.34615384617</v>
      </c>
      <c r="M15" s="162" t="str">
        <f>+VLOOKUP(C15,Lista!B:D,3,0)</f>
        <v>MICRO</v>
      </c>
      <c r="N15" s="164">
        <f t="shared" si="1"/>
        <v>10512.5</v>
      </c>
      <c r="O15" s="164">
        <f>Tabla2[[#This Row],[USUARIOS]]*150</f>
        <v>24150</v>
      </c>
      <c r="P15" s="50">
        <f>+(E15*1)-W15</f>
        <v>8.5</v>
      </c>
      <c r="Q15" s="47">
        <f>+I15-P15-X15</f>
        <v>157.57692307692309</v>
      </c>
      <c r="R15" s="49">
        <f>+G15-P15</f>
        <v>152.5</v>
      </c>
      <c r="S15" s="51">
        <f>+E15*$T$3</f>
        <v>157.57692307692309</v>
      </c>
      <c r="T15" s="46">
        <f t="shared" si="2"/>
        <v>86667.307692307702</v>
      </c>
      <c r="U15" t="str">
        <f>+IF(K15&lt;&gt;"",K15,"")</f>
        <v/>
      </c>
      <c r="V15">
        <f>+RANK(H15,$H$6:$H$1048576,1)</f>
        <v>17</v>
      </c>
      <c r="Z15" t="str">
        <f>TRIM(Tabla2[[#This Row],[CONDUCTOR]])</f>
        <v>YEPES TORRES JHON ALEXANDER</v>
      </c>
    </row>
    <row r="16" spans="1:32" x14ac:dyDescent="0.2">
      <c r="B16" s="136" t="s">
        <v>122</v>
      </c>
      <c r="C16" s="166">
        <v>13</v>
      </c>
      <c r="D16" s="151" t="s">
        <v>162</v>
      </c>
      <c r="E16" s="150">
        <v>8</v>
      </c>
      <c r="F16" s="150">
        <v>0</v>
      </c>
      <c r="G16" s="146">
        <v>148</v>
      </c>
      <c r="H16" s="226">
        <f>+G16/E16</f>
        <v>18.5</v>
      </c>
      <c r="I16" s="364">
        <f>+(SUM($G$7:$G$1048576)/SUM($E$7:$E$1048576))*E16</f>
        <v>156.30769230769232</v>
      </c>
      <c r="J16" s="363">
        <f>+Tabla2[[#This Row],[PROM DE USUARIOS]]-Tabla2[[#This Row],[USUARIOS]]</f>
        <v>8.3076923076923208</v>
      </c>
      <c r="K16" s="151"/>
      <c r="L16" s="163">
        <f t="shared" si="0"/>
        <v>94175.384615384624</v>
      </c>
      <c r="M16" s="162" t="str">
        <f>+VLOOKUP(C16,Lista!B:D,3,0)</f>
        <v>MICRO</v>
      </c>
      <c r="N16" s="164">
        <f t="shared" si="1"/>
        <v>10512.5</v>
      </c>
      <c r="O16" s="164">
        <f>Tabla2[[#This Row],[USUARIOS]]*150</f>
        <v>22200</v>
      </c>
      <c r="P16" s="50">
        <f>+(E16*1)-W16</f>
        <v>8</v>
      </c>
      <c r="Q16" s="47">
        <f>+I16-P16-X16</f>
        <v>148.30769230769232</v>
      </c>
      <c r="R16" s="49">
        <f>+G16-P16</f>
        <v>140</v>
      </c>
      <c r="S16" s="51">
        <f>+E16*$T$3</f>
        <v>148.30769230769232</v>
      </c>
      <c r="T16" s="46">
        <f t="shared" si="2"/>
        <v>81569.23076923078</v>
      </c>
      <c r="U16" t="str">
        <f>+IF(K16&lt;&gt;"",K16,"")</f>
        <v/>
      </c>
      <c r="V16">
        <f>+RANK(H16,$H$6:$H$1048576,1)</f>
        <v>15</v>
      </c>
      <c r="Z16" t="str">
        <f>TRIM(Tabla2[[#This Row],[CONDUCTOR]])</f>
        <v>GIL ARLEX</v>
      </c>
    </row>
    <row r="17" spans="2:26" x14ac:dyDescent="0.2">
      <c r="B17" s="136" t="s">
        <v>121</v>
      </c>
      <c r="C17" s="166">
        <v>14</v>
      </c>
      <c r="D17" s="151" t="s">
        <v>170</v>
      </c>
      <c r="E17" s="150">
        <v>10</v>
      </c>
      <c r="F17" s="150">
        <v>0</v>
      </c>
      <c r="G17" s="146">
        <v>227</v>
      </c>
      <c r="H17" s="226">
        <f>+G17/E17</f>
        <v>22.7</v>
      </c>
      <c r="I17" s="364">
        <f>+(SUM($G$7:$G$1048576)/SUM($E$7:$E$1048576))*E17</f>
        <v>195.38461538461542</v>
      </c>
      <c r="J17" s="363">
        <f>+Tabla2[[#This Row],[PROM DE USUARIOS]]-Tabla2[[#This Row],[USUARIOS]]</f>
        <v>-31.615384615384585</v>
      </c>
      <c r="K17" s="151"/>
      <c r="L17" s="163">
        <f t="shared" si="0"/>
        <v>117719.23076923079</v>
      </c>
      <c r="M17" s="162">
        <f>+VLOOKUP(C17,Lista!B:D,3,0)</f>
        <v>0</v>
      </c>
      <c r="N17" s="164">
        <f t="shared" si="1"/>
        <v>10512.5</v>
      </c>
      <c r="O17" s="164">
        <f>Tabla2[[#This Row],[USUARIOS]]*150</f>
        <v>34050</v>
      </c>
      <c r="P17" s="50">
        <f>+(E17*1)-W17</f>
        <v>10</v>
      </c>
      <c r="Q17" s="47">
        <f>+I17-P17-X17</f>
        <v>185.38461538461542</v>
      </c>
      <c r="R17" s="49">
        <f>+G17-P17</f>
        <v>217</v>
      </c>
      <c r="S17" s="51">
        <f>+E17*$T$3</f>
        <v>185.38461538461542</v>
      </c>
      <c r="T17" s="46">
        <f t="shared" si="2"/>
        <v>101961.53846153848</v>
      </c>
      <c r="U17" t="str">
        <f>+IF(K17&lt;&gt;"",K17,"")</f>
        <v/>
      </c>
      <c r="V17">
        <f>+RANK(H17,$H$6:$H$1048576,1)</f>
        <v>37</v>
      </c>
      <c r="Z17" t="str">
        <f>TRIM(Tabla2[[#This Row],[CONDUCTOR]])</f>
        <v>VERENZUELA MARTINEZ ALEXANDER</v>
      </c>
    </row>
    <row r="18" spans="2:26" x14ac:dyDescent="0.2">
      <c r="B18" s="136" t="s">
        <v>122</v>
      </c>
      <c r="C18" s="166">
        <v>15</v>
      </c>
      <c r="D18" s="151" t="s">
        <v>163</v>
      </c>
      <c r="E18" s="150">
        <v>11</v>
      </c>
      <c r="F18" s="150">
        <v>0</v>
      </c>
      <c r="G18" s="146">
        <v>228</v>
      </c>
      <c r="H18" s="226">
        <f>+G18/E18</f>
        <v>20.727272727272727</v>
      </c>
      <c r="I18" s="364">
        <f>+(SUM($G$7:$G$1048576)/SUM($E$7:$E$1048576))*E18</f>
        <v>214.92307692307693</v>
      </c>
      <c r="J18" s="363">
        <f>+Tabla2[[#This Row],[PROM DE USUARIOS]]-Tabla2[[#This Row],[USUARIOS]]</f>
        <v>-13.076923076923066</v>
      </c>
      <c r="K18" s="151"/>
      <c r="L18" s="163">
        <f t="shared" si="0"/>
        <v>129491.15384615386</v>
      </c>
      <c r="M18" s="162">
        <f>+VLOOKUP(C18,Lista!B:D,3,0)</f>
        <v>0</v>
      </c>
      <c r="N18" s="164">
        <f t="shared" si="1"/>
        <v>10512.5</v>
      </c>
      <c r="O18" s="164">
        <f>Tabla2[[#This Row],[USUARIOS]]*150</f>
        <v>34200</v>
      </c>
      <c r="P18" s="50">
        <f>+(E18*1)-W18</f>
        <v>11</v>
      </c>
      <c r="Q18" s="47">
        <f>+I18-P18-X18</f>
        <v>203.92307692307693</v>
      </c>
      <c r="R18" s="49">
        <f>+G18-P18</f>
        <v>217</v>
      </c>
      <c r="S18" s="51">
        <f>+E18*$T$3</f>
        <v>203.92307692307693</v>
      </c>
      <c r="T18" s="46">
        <f t="shared" si="2"/>
        <v>112157.69230769231</v>
      </c>
      <c r="U18" t="str">
        <f>+IF(K18&lt;&gt;"",K18,"")</f>
        <v/>
      </c>
      <c r="V18">
        <f>+RANK(H18,$H$6:$H$1048576,1)</f>
        <v>28</v>
      </c>
      <c r="Z18" t="str">
        <f>TRIM(Tabla2[[#This Row],[CONDUCTOR]])</f>
        <v>HERNANDEZ MACIAS GILBERTO</v>
      </c>
    </row>
    <row r="19" spans="2:26" x14ac:dyDescent="0.2">
      <c r="B19" s="136" t="s">
        <v>121</v>
      </c>
      <c r="C19" s="166">
        <v>16</v>
      </c>
      <c r="D19" s="151" t="s">
        <v>153</v>
      </c>
      <c r="E19" s="150">
        <v>10</v>
      </c>
      <c r="F19" s="150">
        <v>0</v>
      </c>
      <c r="G19" s="146">
        <v>191</v>
      </c>
      <c r="H19" s="226">
        <f>+G19/E19</f>
        <v>19.100000000000001</v>
      </c>
      <c r="I19" s="364">
        <f>+(SUM($G$7:$G$1048576)/SUM($E$7:$E$1048576))*E19</f>
        <v>195.38461538461542</v>
      </c>
      <c r="J19" s="363">
        <f>+Tabla2[[#This Row],[PROM DE USUARIOS]]-Tabla2[[#This Row],[USUARIOS]]</f>
        <v>4.3846153846154152</v>
      </c>
      <c r="K19" s="151"/>
      <c r="L19" s="163">
        <f t="shared" si="0"/>
        <v>117719.23076923079</v>
      </c>
      <c r="M19" s="162" t="str">
        <f>+VLOOKUP(C19,Lista!B:D,3,0)</f>
        <v>MICRO</v>
      </c>
      <c r="N19" s="164">
        <f t="shared" si="1"/>
        <v>10512.5</v>
      </c>
      <c r="O19" s="164">
        <f>Tabla2[[#This Row],[USUARIOS]]*150</f>
        <v>28650</v>
      </c>
      <c r="P19" s="50">
        <f>+(E19*1)-W19</f>
        <v>10</v>
      </c>
      <c r="Q19" s="47">
        <f>+I19-P19-X19</f>
        <v>185.38461538461542</v>
      </c>
      <c r="R19" s="49">
        <f>+G19-P19</f>
        <v>181</v>
      </c>
      <c r="S19" s="51">
        <f>+E19*$T$3</f>
        <v>185.38461538461542</v>
      </c>
      <c r="T19" s="46">
        <f t="shared" si="2"/>
        <v>101961.53846153848</v>
      </c>
      <c r="U19" t="str">
        <f>+IF(K19&lt;&gt;"",K19,"")</f>
        <v/>
      </c>
      <c r="V19">
        <f>+RANK(H19,$H$6:$H$1048576,1)</f>
        <v>18</v>
      </c>
      <c r="Z19" t="str">
        <f>TRIM(Tabla2[[#This Row],[CONDUCTOR]])</f>
        <v>PEREZ GARCIA JUAN ESTEBAN</v>
      </c>
    </row>
    <row r="20" spans="2:26" x14ac:dyDescent="0.2">
      <c r="B20" s="136" t="s">
        <v>121</v>
      </c>
      <c r="C20" s="166">
        <v>18</v>
      </c>
      <c r="D20" s="151" t="s">
        <v>149</v>
      </c>
      <c r="E20" s="150">
        <v>9</v>
      </c>
      <c r="F20" s="150">
        <v>0</v>
      </c>
      <c r="G20" s="146">
        <v>191</v>
      </c>
      <c r="H20" s="226">
        <f>+G20/E20</f>
        <v>21.222222222222221</v>
      </c>
      <c r="I20" s="364">
        <f>+(SUM($G$7:$G$1048576)/SUM($E$7:$E$1048576))*E20</f>
        <v>175.84615384615387</v>
      </c>
      <c r="J20" s="363">
        <f>+Tabla2[[#This Row],[PROM DE USUARIOS]]-Tabla2[[#This Row],[USUARIOS]]</f>
        <v>-15.153846153846132</v>
      </c>
      <c r="K20" s="151"/>
      <c r="L20" s="163">
        <f t="shared" si="0"/>
        <v>105947.3076923077</v>
      </c>
      <c r="M20" s="162" t="str">
        <f>+VLOOKUP(C20,Lista!B:D,3,0)</f>
        <v>MICRO</v>
      </c>
      <c r="N20" s="164">
        <f t="shared" si="1"/>
        <v>10512.5</v>
      </c>
      <c r="O20" s="164">
        <f>Tabla2[[#This Row],[USUARIOS]]*150</f>
        <v>28650</v>
      </c>
      <c r="P20" s="50">
        <f>+(E20*1)-W20</f>
        <v>9</v>
      </c>
      <c r="Q20" s="47">
        <f>+I20-P20-X20</f>
        <v>166.84615384615387</v>
      </c>
      <c r="R20" s="49">
        <f>+G20-P20</f>
        <v>182</v>
      </c>
      <c r="S20" s="51">
        <f>+E20*$T$3</f>
        <v>166.84615384615387</v>
      </c>
      <c r="T20" s="46">
        <f t="shared" si="2"/>
        <v>91765.384615384624</v>
      </c>
      <c r="U20" t="str">
        <f>+IF(K20&lt;&gt;"",K20,"")</f>
        <v/>
      </c>
      <c r="V20">
        <f>+RANK(H20,$H$6:$H$1048576,1)</f>
        <v>33</v>
      </c>
      <c r="Z20" t="str">
        <f>TRIM(Tabla2[[#This Row],[CONDUCTOR]])</f>
        <v>ALBERTO ARISTIZABAL RAFAEL</v>
      </c>
    </row>
    <row r="21" spans="2:26" x14ac:dyDescent="0.2">
      <c r="B21" s="136" t="s">
        <v>122</v>
      </c>
      <c r="C21" s="166">
        <v>19</v>
      </c>
      <c r="D21" s="151" t="s">
        <v>166</v>
      </c>
      <c r="E21" s="150">
        <v>4</v>
      </c>
      <c r="F21" s="150">
        <v>0</v>
      </c>
      <c r="G21" s="146">
        <v>65</v>
      </c>
      <c r="H21" s="226">
        <f>+G21/E21</f>
        <v>16.25</v>
      </c>
      <c r="I21" s="364">
        <f>+(SUM($G$7:$G$1048576)/SUM($E$7:$E$1048576))*E21</f>
        <v>78.15384615384616</v>
      </c>
      <c r="J21" s="363">
        <f>+Tabla2[[#This Row],[PROM DE USUARIOS]]-Tabla2[[#This Row],[USUARIOS]]</f>
        <v>13.15384615384616</v>
      </c>
      <c r="K21" s="151" t="s">
        <v>189</v>
      </c>
      <c r="L21" s="163">
        <f t="shared" si="0"/>
        <v>47087.692307692312</v>
      </c>
      <c r="M21" s="162" t="str">
        <f>+VLOOKUP(C21,Lista!B:D,3,0)</f>
        <v>MICRO</v>
      </c>
      <c r="N21" s="164">
        <f t="shared" si="1"/>
        <v>10512.5</v>
      </c>
      <c r="O21" s="164">
        <f>Tabla2[[#This Row],[USUARIOS]]*150</f>
        <v>9750</v>
      </c>
      <c r="P21" s="50">
        <f>+(E21*1)-W21</f>
        <v>4</v>
      </c>
      <c r="Q21" s="47">
        <f>+I21-P21-X21</f>
        <v>74.15384615384616</v>
      </c>
      <c r="R21" s="49">
        <f>+G21-P21</f>
        <v>61</v>
      </c>
      <c r="S21" s="51">
        <f>+E21*$T$3</f>
        <v>74.15384615384616</v>
      </c>
      <c r="T21" s="46">
        <f t="shared" si="2"/>
        <v>40784.61538461539</v>
      </c>
      <c r="U21" t="str">
        <f>+IF(K21&lt;&gt;"",K21,"")</f>
        <v xml:space="preserve">2 Descuentos (Conducts) </v>
      </c>
      <c r="V21">
        <f>+RANK(H21,$H$6:$H$1048576,1)</f>
        <v>6</v>
      </c>
      <c r="Z21" t="str">
        <f>TRIM(Tabla2[[#This Row],[CONDUCTOR]])</f>
        <v>MACEA ARBELAEZ MATEO</v>
      </c>
    </row>
    <row r="22" spans="2:26" x14ac:dyDescent="0.2">
      <c r="B22" s="136" t="s">
        <v>121</v>
      </c>
      <c r="C22" s="166">
        <v>20</v>
      </c>
      <c r="D22" s="151" t="s">
        <v>176</v>
      </c>
      <c r="E22" s="150">
        <v>13</v>
      </c>
      <c r="F22" s="150">
        <v>0</v>
      </c>
      <c r="G22" s="165">
        <v>237</v>
      </c>
      <c r="H22" s="226">
        <f>+G22/E22</f>
        <v>18.23076923076923</v>
      </c>
      <c r="I22" s="227">
        <f>+(SUM($G$7:$G$1048576)/SUM($E$7:$E$1048576))*E22</f>
        <v>254.00000000000003</v>
      </c>
      <c r="J22" s="363">
        <f>+Tabla2[[#This Row],[PROM DE USUARIOS]]-Tabla2[[#This Row],[USUARIOS]]</f>
        <v>17.000000000000028</v>
      </c>
      <c r="K22" s="151" t="s">
        <v>187</v>
      </c>
      <c r="L22" s="163">
        <f t="shared" si="0"/>
        <v>153035.00000000003</v>
      </c>
      <c r="M22" s="162" t="str">
        <f>+VLOOKUP(C22,Lista!B:D,3,0)</f>
        <v>MICRO</v>
      </c>
      <c r="N22" s="164">
        <f t="shared" si="1"/>
        <v>10512.5</v>
      </c>
      <c r="O22" s="164">
        <f>Tabla2[[#This Row],[USUARIOS]]*150</f>
        <v>35550</v>
      </c>
      <c r="P22" s="50">
        <f>+(E22*1)-W22</f>
        <v>13</v>
      </c>
      <c r="Q22" s="47">
        <f>+I22-P22-X22</f>
        <v>241.00000000000003</v>
      </c>
      <c r="R22" s="49">
        <f>+G22-P22</f>
        <v>224</v>
      </c>
      <c r="S22" s="51">
        <f>+E22*$T$3</f>
        <v>241.00000000000003</v>
      </c>
      <c r="T22" s="46">
        <f t="shared" si="2"/>
        <v>132550.00000000003</v>
      </c>
      <c r="U22" t="str">
        <f>+IF(K22&lt;&gt;"",K22,"")</f>
        <v xml:space="preserve">2 Descuentos (Usuarios desubicados) </v>
      </c>
      <c r="V22">
        <f>+RANK(H22,$H$6:$H$1048576,1)</f>
        <v>13</v>
      </c>
      <c r="Z22" t="str">
        <f>TRIM(Tabla2[[#This Row],[CONDUCTOR]])</f>
        <v>MURILLO YOIMAR ANDRES</v>
      </c>
    </row>
    <row r="23" spans="2:26" x14ac:dyDescent="0.2">
      <c r="B23" s="136" t="s">
        <v>122</v>
      </c>
      <c r="C23" s="166">
        <v>21</v>
      </c>
      <c r="D23" s="151" t="s">
        <v>168</v>
      </c>
      <c r="E23" s="150">
        <v>8</v>
      </c>
      <c r="F23" s="150">
        <v>0</v>
      </c>
      <c r="G23" s="146">
        <v>128</v>
      </c>
      <c r="H23" s="226">
        <f>+G23/E23</f>
        <v>16</v>
      </c>
      <c r="I23" s="364">
        <f>+(SUM($G$7:$G$1048576)/SUM($E$7:$E$1048576))*E23</f>
        <v>156.30769230769232</v>
      </c>
      <c r="J23" s="363">
        <f>+Tabla2[[#This Row],[PROM DE USUARIOS]]-Tabla2[[#This Row],[USUARIOS]]</f>
        <v>28.307692307692321</v>
      </c>
      <c r="K23" s="151"/>
      <c r="L23" s="163">
        <f t="shared" si="0"/>
        <v>94175.384615384624</v>
      </c>
      <c r="M23" s="162" t="str">
        <f>+VLOOKUP(C23,Lista!B:D,3,0)</f>
        <v>MICRO</v>
      </c>
      <c r="N23" s="164">
        <f t="shared" si="1"/>
        <v>10512.5</v>
      </c>
      <c r="O23" s="164">
        <f>Tabla2[[#This Row],[USUARIOS]]*150</f>
        <v>19200</v>
      </c>
      <c r="P23" s="50">
        <f>+(E23*1)-W23</f>
        <v>8</v>
      </c>
      <c r="Q23" s="47">
        <f>+I23-P23-X23</f>
        <v>148.30769230769232</v>
      </c>
      <c r="R23" s="49">
        <f>+G23-P23</f>
        <v>120</v>
      </c>
      <c r="S23" s="51">
        <f>+E23*$T$3</f>
        <v>148.30769230769232</v>
      </c>
      <c r="T23" s="46">
        <f t="shared" si="2"/>
        <v>81569.23076923078</v>
      </c>
      <c r="U23" t="str">
        <f>+IF(K23&lt;&gt;"",K23,"")</f>
        <v/>
      </c>
      <c r="V23">
        <f>+RANK(H23,$H$6:$H$1048576,1)</f>
        <v>3</v>
      </c>
      <c r="Z23" t="str">
        <f>TRIM(Tabla2[[#This Row],[CONDUCTOR]])</f>
        <v>DURANGO DAVID JOSE</v>
      </c>
    </row>
    <row r="24" spans="2:26" x14ac:dyDescent="0.2">
      <c r="B24" s="136" t="s">
        <v>121</v>
      </c>
      <c r="C24" s="166">
        <v>22</v>
      </c>
      <c r="D24" s="151" t="s">
        <v>150</v>
      </c>
      <c r="E24" s="150">
        <v>9</v>
      </c>
      <c r="F24" s="150">
        <v>0</v>
      </c>
      <c r="G24" s="146">
        <v>199</v>
      </c>
      <c r="H24" s="226">
        <f>+G24/E24</f>
        <v>22.111111111111111</v>
      </c>
      <c r="I24" s="364">
        <f>+(SUM($G$7:$G$1048576)/SUM($E$7:$E$1048576))*E24</f>
        <v>175.84615384615387</v>
      </c>
      <c r="J24" s="363">
        <f>+Tabla2[[#This Row],[PROM DE USUARIOS]]-Tabla2[[#This Row],[USUARIOS]]</f>
        <v>-23.153846153846132</v>
      </c>
      <c r="K24" s="151"/>
      <c r="L24" s="163">
        <f t="shared" si="0"/>
        <v>105947.3076923077</v>
      </c>
      <c r="M24" s="162">
        <f>+VLOOKUP(C24,Lista!B:D,3,0)</f>
        <v>0</v>
      </c>
      <c r="N24" s="164">
        <f t="shared" si="1"/>
        <v>10512.5</v>
      </c>
      <c r="O24" s="164">
        <f>Tabla2[[#This Row],[USUARIOS]]*150</f>
        <v>29850</v>
      </c>
      <c r="P24" s="50">
        <f>+(E24*1)-W24</f>
        <v>9</v>
      </c>
      <c r="Q24" s="47">
        <f>+I24-P24-X24</f>
        <v>166.84615384615387</v>
      </c>
      <c r="R24" s="49">
        <f>+G24-P24</f>
        <v>190</v>
      </c>
      <c r="S24" s="51">
        <f>+E24*$T$3</f>
        <v>166.84615384615387</v>
      </c>
      <c r="T24" s="46">
        <f t="shared" si="2"/>
        <v>91765.384615384624</v>
      </c>
      <c r="U24" t="str">
        <f>+IF(K24&lt;&gt;"",K24,"")</f>
        <v/>
      </c>
      <c r="V24">
        <f>+RANK(H24,$H$6:$H$1048576,1)</f>
        <v>35</v>
      </c>
      <c r="Z24" t="str">
        <f>TRIM(Tabla2[[#This Row],[CONDUCTOR]])</f>
        <v>QUIRAMA CASTAÑEDA JHON JADER</v>
      </c>
    </row>
    <row r="25" spans="2:26" x14ac:dyDescent="0.2">
      <c r="B25" s="136" t="s">
        <v>122</v>
      </c>
      <c r="C25" s="166">
        <v>23</v>
      </c>
      <c r="D25" s="151" t="s">
        <v>169</v>
      </c>
      <c r="E25" s="150">
        <v>9</v>
      </c>
      <c r="F25" s="150">
        <v>0</v>
      </c>
      <c r="G25" s="165">
        <v>138</v>
      </c>
      <c r="H25" s="226">
        <f>+G25/E25</f>
        <v>15.333333333333334</v>
      </c>
      <c r="I25" s="227">
        <f>+(SUM($G$7:$G$1048576)/SUM($E$7:$E$1048576))*E25</f>
        <v>175.84615384615387</v>
      </c>
      <c r="J25" s="363">
        <f>+Tabla2[[#This Row],[PROM DE USUARIOS]]-Tabla2[[#This Row],[USUARIOS]]</f>
        <v>37.846153846153868</v>
      </c>
      <c r="K25" s="151"/>
      <c r="L25" s="163">
        <f t="shared" si="0"/>
        <v>105947.3076923077</v>
      </c>
      <c r="M25" s="162" t="str">
        <f>+VLOOKUP(C25,Lista!B:D,3,0)</f>
        <v xml:space="preserve">MICRO </v>
      </c>
      <c r="N25" s="164">
        <f t="shared" si="1"/>
        <v>10512.5</v>
      </c>
      <c r="O25" s="164">
        <f>Tabla2[[#This Row],[USUARIOS]]*150</f>
        <v>20700</v>
      </c>
      <c r="P25" s="50">
        <f>+(E25*1)-W25</f>
        <v>9</v>
      </c>
      <c r="Q25" s="47">
        <f>+I25-P25-X25</f>
        <v>166.84615384615387</v>
      </c>
      <c r="R25" s="49">
        <f>+G25-P25</f>
        <v>129</v>
      </c>
      <c r="S25" s="51">
        <f>+E25*$T$3</f>
        <v>166.84615384615387</v>
      </c>
      <c r="T25" s="46">
        <f t="shared" si="2"/>
        <v>91765.384615384624</v>
      </c>
      <c r="U25" t="str">
        <f>+IF(K25&lt;&gt;"",K25,"")</f>
        <v/>
      </c>
      <c r="V25">
        <f>+RANK(H25,$H$6:$H$1048576,1)</f>
        <v>2</v>
      </c>
      <c r="Z25" t="str">
        <f>TRIM(Tabla2[[#This Row],[CONDUCTOR]])</f>
        <v>SALDARRIAGA PARRA LUIS ALBERTO</v>
      </c>
    </row>
    <row r="26" spans="2:26" x14ac:dyDescent="0.2">
      <c r="B26" s="136" t="s">
        <v>121</v>
      </c>
      <c r="C26" s="166">
        <v>24</v>
      </c>
      <c r="D26" s="151" t="s">
        <v>165</v>
      </c>
      <c r="E26" s="150">
        <v>10</v>
      </c>
      <c r="F26" s="150">
        <v>0</v>
      </c>
      <c r="G26" s="165">
        <v>174</v>
      </c>
      <c r="H26" s="226">
        <f>+G26/E26</f>
        <v>17.399999999999999</v>
      </c>
      <c r="I26" s="227">
        <f>+(SUM($G$7:$G$1048576)/SUM($E$7:$E$1048576))*E26</f>
        <v>195.38461538461542</v>
      </c>
      <c r="J26" s="363">
        <f>+Tabla2[[#This Row],[PROM DE USUARIOS]]-Tabla2[[#This Row],[USUARIOS]]</f>
        <v>21.384615384615415</v>
      </c>
      <c r="K26" s="151" t="s">
        <v>129</v>
      </c>
      <c r="L26" s="163">
        <f t="shared" si="0"/>
        <v>117719.23076923079</v>
      </c>
      <c r="M26" s="162" t="str">
        <f>+VLOOKUP(C26,Lista!B:D,3,0)</f>
        <v>MICRO</v>
      </c>
      <c r="N26" s="164">
        <f t="shared" si="1"/>
        <v>10512.5</v>
      </c>
      <c r="O26" s="164">
        <f>Tabla2[[#This Row],[USUARIOS]]*150</f>
        <v>26100</v>
      </c>
      <c r="P26" s="50">
        <f>+(E26*1)-W26</f>
        <v>10</v>
      </c>
      <c r="Q26" s="47">
        <f>+I26-P26-X26</f>
        <v>185.38461538461542</v>
      </c>
      <c r="R26" s="49">
        <f>+G26-P26</f>
        <v>164</v>
      </c>
      <c r="S26" s="51">
        <f>+E26*$T$3</f>
        <v>185.38461538461542</v>
      </c>
      <c r="T26" s="46">
        <f t="shared" si="2"/>
        <v>101961.53846153848</v>
      </c>
      <c r="U26" t="str">
        <f>+IF(K26&lt;&gt;"",K26,"")</f>
        <v xml:space="preserve">1 Descuento (Conduct) </v>
      </c>
      <c r="V26">
        <f>+RANK(H26,$H$6:$H$1048576,1)</f>
        <v>9</v>
      </c>
      <c r="Z26" t="str">
        <f>TRIM(Tabla2[[#This Row],[CONDUCTOR]])</f>
        <v>IBARGUEN GARRIDO JUAN ESTEBAN</v>
      </c>
    </row>
    <row r="27" spans="2:26" x14ac:dyDescent="0.2">
      <c r="B27" s="136" t="s">
        <v>122</v>
      </c>
      <c r="C27" s="166">
        <v>25</v>
      </c>
      <c r="D27" s="151" t="s">
        <v>156</v>
      </c>
      <c r="E27" s="150">
        <v>4</v>
      </c>
      <c r="F27" s="150">
        <v>0</v>
      </c>
      <c r="G27" s="146">
        <v>82</v>
      </c>
      <c r="H27" s="226">
        <f>+G27/E27</f>
        <v>20.5</v>
      </c>
      <c r="I27" s="364">
        <f>+(SUM($G$7:$G$1048576)/SUM($E$7:$E$1048576))*E27</f>
        <v>78.15384615384616</v>
      </c>
      <c r="J27" s="363">
        <f>+Tabla2[[#This Row],[PROM DE USUARIOS]]-Tabla2[[#This Row],[USUARIOS]]</f>
        <v>-3.8461538461538396</v>
      </c>
      <c r="K27" s="151"/>
      <c r="L27" s="163">
        <f t="shared" si="0"/>
        <v>47087.692307692312</v>
      </c>
      <c r="M27" s="162">
        <f>+VLOOKUP(C27,Lista!B:D,3,0)</f>
        <v>0</v>
      </c>
      <c r="N27" s="164">
        <f t="shared" si="1"/>
        <v>10512.5</v>
      </c>
      <c r="O27" s="164">
        <f>Tabla2[[#This Row],[USUARIOS]]*150</f>
        <v>12300</v>
      </c>
      <c r="P27" s="50">
        <f>+(E27*1)-W27</f>
        <v>4</v>
      </c>
      <c r="Q27" s="47">
        <f>+I27-P27-X27</f>
        <v>74.15384615384616</v>
      </c>
      <c r="R27" s="49">
        <f>+G27-P27</f>
        <v>78</v>
      </c>
      <c r="S27" s="51">
        <f>+E27*$T$3</f>
        <v>74.15384615384616</v>
      </c>
      <c r="T27" s="46">
        <f t="shared" si="2"/>
        <v>40784.61538461539</v>
      </c>
      <c r="U27" t="str">
        <f>+IF(K27&lt;&gt;"",K27,"")</f>
        <v/>
      </c>
      <c r="V27">
        <f>+RANK(H27,$H$6:$H$1048576,1)</f>
        <v>24</v>
      </c>
      <c r="Z27" t="str">
        <f>TRIM(Tabla2[[#This Row],[CONDUCTOR]])</f>
        <v>OSORIO URREGO SANTIAGO</v>
      </c>
    </row>
    <row r="28" spans="2:26" x14ac:dyDescent="0.2">
      <c r="B28" s="136" t="s">
        <v>121</v>
      </c>
      <c r="C28" s="137">
        <v>26</v>
      </c>
      <c r="D28" s="151" t="s">
        <v>183</v>
      </c>
      <c r="E28" s="150">
        <v>9</v>
      </c>
      <c r="F28" s="150">
        <v>0</v>
      </c>
      <c r="G28" s="146">
        <v>188</v>
      </c>
      <c r="H28" s="226">
        <f>+G28/E28</f>
        <v>20.888888888888889</v>
      </c>
      <c r="I28" s="227">
        <f>+(SUM($G$7:$G$1048576)/SUM($E$7:$E$1048576))*E28</f>
        <v>175.84615384615387</v>
      </c>
      <c r="J28" s="363">
        <f>+Tabla2[[#This Row],[PROM DE USUARIOS]]-Tabla2[[#This Row],[USUARIOS]]</f>
        <v>-12.153846153846132</v>
      </c>
      <c r="K28" s="151"/>
      <c r="L28" s="366">
        <f t="shared" si="0"/>
        <v>105947.3076923077</v>
      </c>
      <c r="M28" s="162" t="str">
        <f>+VLOOKUP(C28,Lista!B:D,3,0)</f>
        <v>MICRO</v>
      </c>
      <c r="N28" s="164">
        <f t="shared" si="1"/>
        <v>10512.5</v>
      </c>
      <c r="O28" s="164">
        <f>Tabla2[[#This Row],[USUARIOS]]*150</f>
        <v>28200</v>
      </c>
      <c r="P28" s="50">
        <f>+(E28*1)-W28</f>
        <v>9</v>
      </c>
      <c r="Q28" s="47">
        <f>+I28-P28-X28</f>
        <v>166.84615384615387</v>
      </c>
      <c r="R28" s="49">
        <f>+G28-P28</f>
        <v>179</v>
      </c>
      <c r="S28" s="51">
        <f>+E28*$T$3</f>
        <v>166.84615384615387</v>
      </c>
      <c r="T28" s="46">
        <f t="shared" si="2"/>
        <v>91765.384615384624</v>
      </c>
      <c r="U28" t="str">
        <f>+IF(K28&lt;&gt;"",K28,"")</f>
        <v/>
      </c>
      <c r="V28">
        <f>+RANK(H28,$H$6:$H$1048576,1)</f>
        <v>31</v>
      </c>
      <c r="Z28" t="str">
        <f>TRIM(Tabla2[[#This Row],[CONDUCTOR]])</f>
        <v>CIRO MARIN RODRIGO ALBERTO</v>
      </c>
    </row>
    <row r="29" spans="2:26" x14ac:dyDescent="0.2">
      <c r="B29" s="136" t="s">
        <v>122</v>
      </c>
      <c r="C29" s="166">
        <v>27</v>
      </c>
      <c r="D29" s="151" t="s">
        <v>160</v>
      </c>
      <c r="E29" s="150">
        <v>9</v>
      </c>
      <c r="F29" s="150">
        <v>0</v>
      </c>
      <c r="G29" s="146">
        <v>162</v>
      </c>
      <c r="H29" s="226">
        <f>+G29/E29</f>
        <v>18</v>
      </c>
      <c r="I29" s="227">
        <f>+(SUM($G$7:$G$1048576)/SUM($E$7:$E$1048576))*E29</f>
        <v>175.84615384615387</v>
      </c>
      <c r="J29" s="363">
        <f>+Tabla2[[#This Row],[PROM DE USUARIOS]]-Tabla2[[#This Row],[USUARIOS]]</f>
        <v>13.846153846153868</v>
      </c>
      <c r="K29" s="151"/>
      <c r="L29" s="163">
        <f t="shared" si="0"/>
        <v>105947.3076923077</v>
      </c>
      <c r="M29" s="367">
        <f>+VLOOKUP(C29,Lista!B:D,3,0)</f>
        <v>0</v>
      </c>
      <c r="N29" s="164">
        <f t="shared" si="1"/>
        <v>10512.5</v>
      </c>
      <c r="O29" s="164">
        <f>Tabla2[[#This Row],[USUARIOS]]*150</f>
        <v>24300</v>
      </c>
      <c r="P29" s="50">
        <f>+(E29*1)-W29</f>
        <v>9</v>
      </c>
      <c r="Q29" s="47">
        <f>+I29-P29-X29</f>
        <v>166.84615384615387</v>
      </c>
      <c r="R29" s="49">
        <f>+G29-P29</f>
        <v>153</v>
      </c>
      <c r="S29" s="51">
        <f>+E29*$T$3</f>
        <v>166.84615384615387</v>
      </c>
      <c r="T29" s="46">
        <f t="shared" si="2"/>
        <v>91765.384615384624</v>
      </c>
      <c r="U29" t="str">
        <f>+IF(K29&lt;&gt;"",K29,"")</f>
        <v/>
      </c>
      <c r="V29">
        <f>+RANK(H29,$H$6:$H$1048576,1)</f>
        <v>11</v>
      </c>
      <c r="Z29" t="str">
        <f>TRIM(Tabla2[[#This Row],[CONDUCTOR]])</f>
        <v>FLORES RINCON JORGE ALBERTO</v>
      </c>
    </row>
    <row r="30" spans="2:26" s="2" customFormat="1" x14ac:dyDescent="0.2">
      <c r="B30" s="136" t="s">
        <v>121</v>
      </c>
      <c r="C30" s="166">
        <v>28</v>
      </c>
      <c r="D30" s="151" t="s">
        <v>161</v>
      </c>
      <c r="E30" s="150">
        <v>9</v>
      </c>
      <c r="F30" s="150">
        <v>0</v>
      </c>
      <c r="G30" s="146">
        <v>144</v>
      </c>
      <c r="H30" s="226">
        <f>+G30/E30</f>
        <v>16</v>
      </c>
      <c r="I30" s="364">
        <f>+(SUM($G$7:$G$1048576)/SUM($E$7:$E$1048576))*E30</f>
        <v>175.84615384615387</v>
      </c>
      <c r="J30" s="363">
        <f>+Tabla2[[#This Row],[PROM DE USUARIOS]]-Tabla2[[#This Row],[USUARIOS]]</f>
        <v>31.846153846153868</v>
      </c>
      <c r="K30" s="151"/>
      <c r="L30" s="163">
        <f t="shared" si="0"/>
        <v>105947.3076923077</v>
      </c>
      <c r="M30" s="367" t="str">
        <f>+VLOOKUP(C30,Lista!B:D,3,0)</f>
        <v>MICRO</v>
      </c>
      <c r="N30" s="164">
        <f t="shared" si="1"/>
        <v>10512.5</v>
      </c>
      <c r="O30" s="164">
        <f>Tabla2[[#This Row],[USUARIOS]]*150</f>
        <v>21600</v>
      </c>
      <c r="P30" s="50">
        <f>+(E30*1)-W30</f>
        <v>9</v>
      </c>
      <c r="Q30" s="47">
        <f>+I30-P30-X30</f>
        <v>166.84615384615387</v>
      </c>
      <c r="R30" s="49">
        <f>+G30-P30</f>
        <v>135</v>
      </c>
      <c r="S30" s="51">
        <f>+E30*$T$3</f>
        <v>166.84615384615387</v>
      </c>
      <c r="T30" s="46">
        <f t="shared" si="2"/>
        <v>91765.384615384624</v>
      </c>
      <c r="U30" t="str">
        <f>+IF(K30&lt;&gt;"",K30,"")</f>
        <v/>
      </c>
      <c r="V30">
        <f>+RANK(H30,$H$6:$H$1048576,1)</f>
        <v>3</v>
      </c>
      <c r="Z30" t="str">
        <f>TRIM(Tabla2[[#This Row],[CONDUCTOR]])</f>
        <v>JIMENEZ HURTADO CARLOS ESTIVEN</v>
      </c>
    </row>
    <row r="31" spans="2:26" x14ac:dyDescent="0.2">
      <c r="B31" s="136" t="s">
        <v>122</v>
      </c>
      <c r="C31" s="166">
        <v>29</v>
      </c>
      <c r="D31" s="151" t="s">
        <v>171</v>
      </c>
      <c r="E31" s="150">
        <v>9</v>
      </c>
      <c r="F31" s="150">
        <v>0</v>
      </c>
      <c r="G31" s="165">
        <v>166</v>
      </c>
      <c r="H31" s="226">
        <f>+G31/E31</f>
        <v>18.444444444444443</v>
      </c>
      <c r="I31" s="227">
        <f>+(SUM($G$7:$G$1048576)/SUM($E$7:$E$1048576))*E31</f>
        <v>175.84615384615387</v>
      </c>
      <c r="J31" s="363">
        <f>+Tabla2[[#This Row],[PROM DE USUARIOS]]-Tabla2[[#This Row],[USUARIOS]]</f>
        <v>9.846153846153868</v>
      </c>
      <c r="K31" s="151"/>
      <c r="L31" s="163">
        <f t="shared" si="0"/>
        <v>105947.3076923077</v>
      </c>
      <c r="M31" s="367" t="str">
        <f>+VLOOKUP(C31,Lista!B:D,3,0)</f>
        <v>MICRO</v>
      </c>
      <c r="N31" s="164">
        <f t="shared" si="1"/>
        <v>10512.5</v>
      </c>
      <c r="O31" s="164">
        <f>Tabla2[[#This Row],[USUARIOS]]*150</f>
        <v>24900</v>
      </c>
      <c r="P31" s="50">
        <f>+(E31*1)-W31</f>
        <v>9</v>
      </c>
      <c r="Q31" s="47">
        <f>+I31-P31-X31</f>
        <v>166.84615384615387</v>
      </c>
      <c r="R31" s="49">
        <f>+G31-P31</f>
        <v>157</v>
      </c>
      <c r="S31" s="51">
        <f>+E31*$T$3</f>
        <v>166.84615384615387</v>
      </c>
      <c r="T31" s="46">
        <f t="shared" si="2"/>
        <v>91765.384615384624</v>
      </c>
      <c r="U31" t="str">
        <f>+IF(K31&lt;&gt;"",K31,"")</f>
        <v/>
      </c>
      <c r="V31">
        <f>+RANK(H31,$H$6:$H$1048576,1)</f>
        <v>14</v>
      </c>
      <c r="Z31" t="str">
        <f>TRIM(Tabla2[[#This Row],[CONDUCTOR]])</f>
        <v>LEON PEREZ RAUL ENRIQUE</v>
      </c>
    </row>
    <row r="32" spans="2:26" x14ac:dyDescent="0.2">
      <c r="B32" s="136" t="s">
        <v>121</v>
      </c>
      <c r="C32" s="166">
        <v>30</v>
      </c>
      <c r="D32" s="151" t="s">
        <v>182</v>
      </c>
      <c r="E32" s="150">
        <v>6</v>
      </c>
      <c r="F32" s="150">
        <v>0</v>
      </c>
      <c r="G32" s="146">
        <v>125</v>
      </c>
      <c r="H32" s="226">
        <f>+G32/E32</f>
        <v>20.833333333333332</v>
      </c>
      <c r="I32" s="364">
        <f>+(SUM($G$7:$G$1048576)/SUM($E$7:$E$1048576))*E32</f>
        <v>117.23076923076924</v>
      </c>
      <c r="J32" s="363">
        <f>+Tabla2[[#This Row],[PROM DE USUARIOS]]-Tabla2[[#This Row],[USUARIOS]]</f>
        <v>-7.7692307692307594</v>
      </c>
      <c r="K32" s="151"/>
      <c r="L32" s="163">
        <f t="shared" si="0"/>
        <v>70631.538461538468</v>
      </c>
      <c r="M32" s="367">
        <f>+VLOOKUP(C32,Lista!B:D,3,0)</f>
        <v>0</v>
      </c>
      <c r="N32" s="164">
        <f t="shared" si="1"/>
        <v>10512.5</v>
      </c>
      <c r="O32" s="164">
        <f>Tabla2[[#This Row],[USUARIOS]]*150</f>
        <v>18750</v>
      </c>
      <c r="P32" s="50">
        <f>+(E32*1)-W32</f>
        <v>6</v>
      </c>
      <c r="Q32" s="47">
        <f>+I32-P32-X32</f>
        <v>111.23076923076924</v>
      </c>
      <c r="R32" s="49">
        <f>+G32-P32</f>
        <v>119</v>
      </c>
      <c r="S32" s="51">
        <f>+E32*$T$3</f>
        <v>111.23076923076924</v>
      </c>
      <c r="T32" s="46">
        <f t="shared" si="2"/>
        <v>61176.923076923085</v>
      </c>
      <c r="U32" t="str">
        <f>+IF(K32&lt;&gt;"",K32,"")</f>
        <v/>
      </c>
      <c r="V32">
        <f>+RANK(H32,$H$6:$H$1048576,1)</f>
        <v>30</v>
      </c>
      <c r="Z32" t="str">
        <f>TRIM(Tabla2[[#This Row],[CONDUCTOR]])</f>
        <v>AGUDELO GARCIA DENIN ANGELO</v>
      </c>
    </row>
    <row r="33" spans="2:26" x14ac:dyDescent="0.2">
      <c r="B33" s="136" t="s">
        <v>122</v>
      </c>
      <c r="C33" s="166">
        <v>31</v>
      </c>
      <c r="D33" s="151" t="s">
        <v>167</v>
      </c>
      <c r="E33" s="150">
        <v>9</v>
      </c>
      <c r="F33" s="150">
        <v>0</v>
      </c>
      <c r="G33" s="165">
        <v>208</v>
      </c>
      <c r="H33" s="226">
        <f>+G33/E33</f>
        <v>23.111111111111111</v>
      </c>
      <c r="I33" s="227">
        <f>+(SUM($G$7:$G$1048576)/SUM($E$7:$E$1048576))*E33</f>
        <v>175.84615384615387</v>
      </c>
      <c r="J33" s="363">
        <f>+Tabla2[[#This Row],[PROM DE USUARIOS]]-Tabla2[[#This Row],[USUARIOS]]</f>
        <v>-32.153846153846132</v>
      </c>
      <c r="K33" s="151" t="s">
        <v>187</v>
      </c>
      <c r="L33" s="163">
        <f t="shared" si="0"/>
        <v>105947.3076923077</v>
      </c>
      <c r="M33" s="367" t="str">
        <f>+VLOOKUP(C33,Lista!B:D,3,0)</f>
        <v>MICRO</v>
      </c>
      <c r="N33" s="164">
        <f t="shared" si="1"/>
        <v>10512.5</v>
      </c>
      <c r="O33" s="164">
        <f>Tabla2[[#This Row],[USUARIOS]]*150</f>
        <v>31200</v>
      </c>
      <c r="P33" s="50">
        <f>+(E33*1)-W33</f>
        <v>9</v>
      </c>
      <c r="Q33" s="47">
        <f>+I33-P33-X33</f>
        <v>166.84615384615387</v>
      </c>
      <c r="R33" s="49">
        <f>+G33-P33</f>
        <v>199</v>
      </c>
      <c r="S33" s="51">
        <f>+E33*$T$3</f>
        <v>166.84615384615387</v>
      </c>
      <c r="T33" s="46">
        <f t="shared" si="2"/>
        <v>91765.384615384624</v>
      </c>
      <c r="U33" t="str">
        <f>+IF(K33&lt;&gt;"",K33,"")</f>
        <v xml:space="preserve">2 Descuentos (Usuarios desubicados) </v>
      </c>
      <c r="V33">
        <f>+RANK(H33,$H$6:$H$1048576,1)</f>
        <v>39</v>
      </c>
      <c r="Z33" t="str">
        <f>TRIM(Tabla2[[#This Row],[CONDUCTOR]])</f>
        <v>FRANCO CARVAJAL GERARDO ANTONIO</v>
      </c>
    </row>
    <row r="34" spans="2:26" x14ac:dyDescent="0.2">
      <c r="B34" s="136" t="s">
        <v>121</v>
      </c>
      <c r="C34" s="166">
        <v>32</v>
      </c>
      <c r="D34" s="151" t="s">
        <v>178</v>
      </c>
      <c r="E34" s="150">
        <v>8.5</v>
      </c>
      <c r="F34" s="150">
        <v>0</v>
      </c>
      <c r="G34" s="146">
        <v>165</v>
      </c>
      <c r="H34" s="226">
        <f>+G34/E34</f>
        <v>19.411764705882351</v>
      </c>
      <c r="I34" s="364">
        <f>+(SUM($G$7:$G$1048576)/SUM($E$7:$E$1048576))*E34</f>
        <v>166.07692307692309</v>
      </c>
      <c r="J34" s="363">
        <f>+Tabla2[[#This Row],[PROM DE USUARIOS]]-Tabla2[[#This Row],[USUARIOS]]</f>
        <v>1.0769230769230944</v>
      </c>
      <c r="K34" s="151"/>
      <c r="L34" s="163">
        <f t="shared" si="0"/>
        <v>100061.34615384617</v>
      </c>
      <c r="M34" s="367" t="str">
        <f>+VLOOKUP(C34,Lista!B:D,3,0)</f>
        <v>MICRO</v>
      </c>
      <c r="N34" s="164">
        <f t="shared" si="1"/>
        <v>10512.5</v>
      </c>
      <c r="O34" s="164">
        <f>Tabla2[[#This Row],[USUARIOS]]*150</f>
        <v>24750</v>
      </c>
      <c r="P34" s="50">
        <f>+(E34*1)-W34</f>
        <v>8.5</v>
      </c>
      <c r="Q34" s="47">
        <f>+I34-P34-X34</f>
        <v>157.57692307692309</v>
      </c>
      <c r="R34" s="49">
        <f>+G34-P34</f>
        <v>156.5</v>
      </c>
      <c r="S34" s="51">
        <f>+E34*$T$3</f>
        <v>157.57692307692309</v>
      </c>
      <c r="T34" s="46">
        <f t="shared" si="2"/>
        <v>86667.307692307702</v>
      </c>
      <c r="U34" t="str">
        <f>+IF(K34&lt;&gt;"",K34,"")</f>
        <v/>
      </c>
      <c r="V34">
        <f>+RANK(H34,$H$6:$H$1048576,1)</f>
        <v>19</v>
      </c>
      <c r="Z34" t="str">
        <f>TRIM(Tabla2[[#This Row],[CONDUCTOR]])</f>
        <v>LAYOS JIMENEZ JOHAN CAMILO</v>
      </c>
    </row>
    <row r="35" spans="2:26" x14ac:dyDescent="0.2">
      <c r="B35" s="136" t="s">
        <v>122</v>
      </c>
      <c r="C35" s="137">
        <v>33</v>
      </c>
      <c r="D35" s="151" t="s">
        <v>179</v>
      </c>
      <c r="E35" s="150">
        <v>9</v>
      </c>
      <c r="F35" s="150">
        <v>0</v>
      </c>
      <c r="G35" s="146">
        <v>145</v>
      </c>
      <c r="H35" s="226">
        <f>+G35/E35</f>
        <v>16.111111111111111</v>
      </c>
      <c r="I35" s="227">
        <f>+(SUM($G$7:$G$1048576)/SUM($E$7:$E$1048576))*E35</f>
        <v>175.84615384615387</v>
      </c>
      <c r="J35" s="363">
        <f>+Tabla2[[#This Row],[PROM DE USUARIOS]]-Tabla2[[#This Row],[USUARIOS]]</f>
        <v>30.846153846153868</v>
      </c>
      <c r="K35" s="151"/>
      <c r="L35" s="163">
        <f t="shared" si="0"/>
        <v>105947.3076923077</v>
      </c>
      <c r="M35" s="367" t="str">
        <f>+VLOOKUP(C35,Lista!B:D,3,0)</f>
        <v>MICRO</v>
      </c>
      <c r="N35" s="164">
        <f t="shared" si="1"/>
        <v>10512.5</v>
      </c>
      <c r="O35" s="164">
        <f>Tabla2[[#This Row],[USUARIOS]]*150</f>
        <v>21750</v>
      </c>
      <c r="P35" s="50">
        <f>+(E35*1)-W35</f>
        <v>9</v>
      </c>
      <c r="Q35" s="47">
        <f>+I35-P35-X35</f>
        <v>166.84615384615387</v>
      </c>
      <c r="R35" s="49">
        <f>+G35-P35</f>
        <v>136</v>
      </c>
      <c r="S35" s="51">
        <f>+E35*$T$3</f>
        <v>166.84615384615387</v>
      </c>
      <c r="T35" s="46">
        <f t="shared" si="2"/>
        <v>91765.384615384624</v>
      </c>
      <c r="U35" t="str">
        <f>+IF(K35&lt;&gt;"",K35,"")</f>
        <v/>
      </c>
      <c r="V35">
        <f>+RANK(H35,$H$6:$H$1048576,1)</f>
        <v>5</v>
      </c>
      <c r="Z35" t="str">
        <f>TRIM(Tabla2[[#This Row],[CONDUCTOR]])</f>
        <v>MARULANDA JARAMILLO DAWER ANDRES</v>
      </c>
    </row>
    <row r="36" spans="2:26" x14ac:dyDescent="0.2">
      <c r="B36" s="136" t="s">
        <v>121</v>
      </c>
      <c r="C36" s="166">
        <v>34</v>
      </c>
      <c r="D36" s="151" t="s">
        <v>159</v>
      </c>
      <c r="E36" s="150">
        <v>11</v>
      </c>
      <c r="F36" s="150">
        <v>0</v>
      </c>
      <c r="G36" s="165">
        <v>230</v>
      </c>
      <c r="H36" s="226">
        <f>+G36/E36</f>
        <v>20.90909090909091</v>
      </c>
      <c r="I36" s="227">
        <f>+(SUM($G$7:$G$1048576)/SUM($E$7:$E$1048576))*E36</f>
        <v>214.92307692307693</v>
      </c>
      <c r="J36" s="363">
        <f>+Tabla2[[#This Row],[PROM DE USUARIOS]]-Tabla2[[#This Row],[USUARIOS]]</f>
        <v>-15.076923076923066</v>
      </c>
      <c r="K36" s="151" t="s">
        <v>190</v>
      </c>
      <c r="L36" s="163">
        <f t="shared" si="0"/>
        <v>129491.15384615386</v>
      </c>
      <c r="M36" s="367" t="str">
        <f>+VLOOKUP(C36,Lista!B:D,3,0)</f>
        <v>MICRO</v>
      </c>
      <c r="N36" s="164">
        <f t="shared" si="1"/>
        <v>10512.5</v>
      </c>
      <c r="O36" s="164">
        <f>Tabla2[[#This Row],[USUARIOS]]*150</f>
        <v>34500</v>
      </c>
      <c r="P36" s="50">
        <f>+(E36*1)-W36</f>
        <v>11</v>
      </c>
      <c r="Q36" s="47">
        <f>+I36-P36-X36</f>
        <v>203.92307692307693</v>
      </c>
      <c r="R36" s="49">
        <f>+G36-P36</f>
        <v>219</v>
      </c>
      <c r="S36" s="51">
        <f>+E36*$T$3</f>
        <v>203.92307692307693</v>
      </c>
      <c r="T36" s="46">
        <f t="shared" si="2"/>
        <v>112157.69230769231</v>
      </c>
      <c r="U36" t="str">
        <f>+IF(K36&lt;&gt;"",K36,"")</f>
        <v xml:space="preserve">2 Descuentos (Asociados) </v>
      </c>
      <c r="V36">
        <f>+RANK(H36,$H$6:$H$1048576,1)</f>
        <v>32</v>
      </c>
      <c r="Z36" t="str">
        <f>TRIM(Tabla2[[#This Row],[CONDUCTOR]])</f>
        <v>LOPERA ALVAREZ ESTIVEN</v>
      </c>
    </row>
    <row r="37" spans="2:26" x14ac:dyDescent="0.2">
      <c r="B37" s="136" t="s">
        <v>122</v>
      </c>
      <c r="C37" s="166">
        <v>35</v>
      </c>
      <c r="D37" s="151" t="s">
        <v>175</v>
      </c>
      <c r="E37" s="150">
        <v>10</v>
      </c>
      <c r="F37" s="150">
        <v>0</v>
      </c>
      <c r="G37" s="165">
        <v>205</v>
      </c>
      <c r="H37" s="226">
        <f>+G37/E37</f>
        <v>20.5</v>
      </c>
      <c r="I37" s="227">
        <f>+(SUM($G$7:$G$1048576)/SUM($E$7:$E$1048576))*E37</f>
        <v>195.38461538461542</v>
      </c>
      <c r="J37" s="363">
        <f>+Tabla2[[#This Row],[PROM DE USUARIOS]]-Tabla2[[#This Row],[USUARIOS]]</f>
        <v>-9.6153846153845848</v>
      </c>
      <c r="K37" s="151"/>
      <c r="L37" s="163">
        <f t="shared" si="0"/>
        <v>117719.23076923079</v>
      </c>
      <c r="M37" s="367">
        <f>+VLOOKUP(C37,Lista!B:D,3,0)</f>
        <v>0</v>
      </c>
      <c r="N37" s="164">
        <f t="shared" si="1"/>
        <v>10512.5</v>
      </c>
      <c r="O37" s="164">
        <f>Tabla2[[#This Row],[USUARIOS]]*150</f>
        <v>30750</v>
      </c>
      <c r="P37" s="50">
        <f>+(E37*1)-W37</f>
        <v>10</v>
      </c>
      <c r="Q37" s="47">
        <f>+I37-P37-X37</f>
        <v>185.38461538461542</v>
      </c>
      <c r="R37" s="49">
        <f>+G37-P37</f>
        <v>195</v>
      </c>
      <c r="S37" s="51">
        <f>+E37*$T$3</f>
        <v>185.38461538461542</v>
      </c>
      <c r="T37" s="46">
        <f t="shared" si="2"/>
        <v>101961.53846153848</v>
      </c>
      <c r="U37" t="str">
        <f>+IF(K37&lt;&gt;"",K37,"")</f>
        <v/>
      </c>
      <c r="V37">
        <f>+RANK(H37,$H$6:$H$1048576,1)</f>
        <v>24</v>
      </c>
      <c r="Z37" t="str">
        <f>TRIM(Tabla2[[#This Row],[CONDUCTOR]])</f>
        <v>ARAQUE ARROYAVE JOSE ALBEIRO</v>
      </c>
    </row>
    <row r="38" spans="2:26" x14ac:dyDescent="0.2">
      <c r="B38" s="136" t="s">
        <v>121</v>
      </c>
      <c r="C38" s="137">
        <v>36</v>
      </c>
      <c r="D38" s="151" t="s">
        <v>181</v>
      </c>
      <c r="E38" s="150">
        <v>10</v>
      </c>
      <c r="F38" s="150">
        <v>0</v>
      </c>
      <c r="G38" s="146">
        <v>206</v>
      </c>
      <c r="H38" s="226">
        <f>+G38/E38</f>
        <v>20.6</v>
      </c>
      <c r="I38" s="227">
        <f>+(SUM($G$7:$G$1048576)/SUM($E$7:$E$1048576))*E38</f>
        <v>195.38461538461542</v>
      </c>
      <c r="J38" s="363">
        <f>+Tabla2[[#This Row],[PROM DE USUARIOS]]-Tabla2[[#This Row],[USUARIOS]]</f>
        <v>-10.615384615384585</v>
      </c>
      <c r="K38" s="151" t="s">
        <v>191</v>
      </c>
      <c r="L38" s="163">
        <f t="shared" si="0"/>
        <v>117719.23076923079</v>
      </c>
      <c r="M38" s="367" t="str">
        <f>+VLOOKUP(C38,Lista!B:D,3,0)</f>
        <v>MICRO</v>
      </c>
      <c r="N38" s="164">
        <f t="shared" si="1"/>
        <v>10512.5</v>
      </c>
      <c r="O38" s="164">
        <f>Tabla2[[#This Row],[USUARIOS]]*150</f>
        <v>30900</v>
      </c>
      <c r="P38" s="50">
        <f>+(E38*1)-W38</f>
        <v>10</v>
      </c>
      <c r="Q38" s="47">
        <f>+I38-P38-X38</f>
        <v>185.38461538461542</v>
      </c>
      <c r="R38" s="49">
        <f>+G38-P38</f>
        <v>196</v>
      </c>
      <c r="S38" s="51">
        <f>+E38*$T$3</f>
        <v>185.38461538461542</v>
      </c>
      <c r="T38" s="46">
        <f t="shared" si="2"/>
        <v>101961.53846153848</v>
      </c>
      <c r="U38" t="str">
        <f>+IF(K38&lt;&gt;"",K38,"")</f>
        <v xml:space="preserve">2 Descuentos (Asociado y usuario desubicado) </v>
      </c>
      <c r="V38">
        <f>+RANK(H38,$H$6:$H$1048576,1)</f>
        <v>26</v>
      </c>
      <c r="Z38" t="str">
        <f>TRIM(Tabla2[[#This Row],[CONDUCTOR]])</f>
        <v>MARTINEZ CHAVERRA LUIS NORBERTO</v>
      </c>
    </row>
    <row r="39" spans="2:26" x14ac:dyDescent="0.2">
      <c r="B39" s="136" t="s">
        <v>122</v>
      </c>
      <c r="C39" s="166">
        <v>37</v>
      </c>
      <c r="D39" s="151" t="s">
        <v>182</v>
      </c>
      <c r="E39" s="150">
        <v>12</v>
      </c>
      <c r="F39" s="150">
        <v>0</v>
      </c>
      <c r="G39" s="165">
        <v>240</v>
      </c>
      <c r="H39" s="226">
        <f>+G39/E39</f>
        <v>20</v>
      </c>
      <c r="I39" s="227">
        <f>+(SUM($G$7:$G$1048576)/SUM($E$7:$E$1048576))*E39</f>
        <v>234.46153846153848</v>
      </c>
      <c r="J39" s="363">
        <f>+Tabla2[[#This Row],[PROM DE USUARIOS]]-Tabla2[[#This Row],[USUARIOS]]</f>
        <v>-5.5384615384615188</v>
      </c>
      <c r="K39" s="151"/>
      <c r="L39" s="163">
        <f t="shared" si="0"/>
        <v>141263.07692307694</v>
      </c>
      <c r="M39" s="367">
        <f>+VLOOKUP(C39,Lista!B:D,3,0)</f>
        <v>0</v>
      </c>
      <c r="N39" s="164">
        <f t="shared" si="1"/>
        <v>10512.5</v>
      </c>
      <c r="O39" s="164">
        <f>Tabla2[[#This Row],[USUARIOS]]*150</f>
        <v>36000</v>
      </c>
      <c r="P39" s="50">
        <f>+(E39*1)-W39</f>
        <v>12</v>
      </c>
      <c r="Q39" s="47">
        <f>+I39-P39-X39</f>
        <v>222.46153846153848</v>
      </c>
      <c r="R39" s="49">
        <f>+G39-P39</f>
        <v>228</v>
      </c>
      <c r="S39" s="51">
        <f>+E39*$T$3</f>
        <v>222.46153846153848</v>
      </c>
      <c r="T39" s="46">
        <f t="shared" si="2"/>
        <v>122353.84615384617</v>
      </c>
      <c r="U39" t="str">
        <f>+IF(K39&lt;&gt;"",K39,"")</f>
        <v/>
      </c>
      <c r="V39">
        <f>+RANK(H39,$H$6:$H$1048576,1)</f>
        <v>21</v>
      </c>
      <c r="Z39" t="str">
        <f>TRIM(Tabla2[[#This Row],[CONDUCTOR]])</f>
        <v>AGUDELO GARCIA DENIN ANGELO</v>
      </c>
    </row>
    <row r="40" spans="2:26" x14ac:dyDescent="0.2">
      <c r="B40" s="136" t="s">
        <v>121</v>
      </c>
      <c r="C40" s="166">
        <v>38</v>
      </c>
      <c r="D40" s="151" t="s">
        <v>148</v>
      </c>
      <c r="E40" s="150">
        <v>10</v>
      </c>
      <c r="F40" s="150">
        <v>0</v>
      </c>
      <c r="G40" s="165">
        <v>176</v>
      </c>
      <c r="H40" s="226">
        <f>+G40/E40</f>
        <v>17.600000000000001</v>
      </c>
      <c r="I40" s="227">
        <f>+(SUM($G$7:$G$1048576)/SUM($E$7:$E$1048576))*E40</f>
        <v>195.38461538461542</v>
      </c>
      <c r="J40" s="363">
        <f>+Tabla2[[#This Row],[PROM DE USUARIOS]]-Tabla2[[#This Row],[USUARIOS]]</f>
        <v>19.384615384615415</v>
      </c>
      <c r="K40" s="151" t="s">
        <v>129</v>
      </c>
      <c r="L40" s="163">
        <f t="shared" si="0"/>
        <v>117719.23076923079</v>
      </c>
      <c r="M40" s="367" t="str">
        <f>+VLOOKUP(C40,Lista!B:D,3,0)</f>
        <v>MICRO</v>
      </c>
      <c r="N40" s="164">
        <f t="shared" si="1"/>
        <v>10512.5</v>
      </c>
      <c r="O40" s="164">
        <f>Tabla2[[#This Row],[USUARIOS]]*150</f>
        <v>26400</v>
      </c>
      <c r="P40" s="50">
        <f>+(E40*1)-W40</f>
        <v>10</v>
      </c>
      <c r="Q40" s="47">
        <f>+I40-P40-X40</f>
        <v>185.38461538461542</v>
      </c>
      <c r="R40" s="49">
        <f>+G40-P40</f>
        <v>166</v>
      </c>
      <c r="S40" s="51">
        <f>+E40*$T$3</f>
        <v>185.38461538461542</v>
      </c>
      <c r="T40" s="46">
        <f t="shared" si="2"/>
        <v>101961.53846153848</v>
      </c>
      <c r="U40" t="str">
        <f>+IF(K40&lt;&gt;"",K40,"")</f>
        <v xml:space="preserve">1 Descuento (Conduct) </v>
      </c>
      <c r="V40">
        <f>+RANK(H40,$H$6:$H$1048576,1)</f>
        <v>10</v>
      </c>
      <c r="Z40" t="str">
        <f>TRIM(Tabla2[[#This Row],[CONDUCTOR]])</f>
        <v>GONZALEZ IPUANA RENE</v>
      </c>
    </row>
    <row r="41" spans="2:26" x14ac:dyDescent="0.2">
      <c r="B41" s="136" t="s">
        <v>122</v>
      </c>
      <c r="C41" s="166">
        <v>39</v>
      </c>
      <c r="D41" s="151" t="s">
        <v>154</v>
      </c>
      <c r="E41" s="150">
        <v>12</v>
      </c>
      <c r="F41" s="150">
        <v>0</v>
      </c>
      <c r="G41" s="146">
        <v>227</v>
      </c>
      <c r="H41" s="226">
        <f>+G41/E41</f>
        <v>18.916666666666668</v>
      </c>
      <c r="I41" s="364">
        <f>+(SUM($G$7:$G$1048576)/SUM($E$7:$E$1048576))*E41</f>
        <v>234.46153846153848</v>
      </c>
      <c r="J41" s="363">
        <f>+Tabla2[[#This Row],[PROM DE USUARIOS]]-Tabla2[[#This Row],[USUARIOS]]</f>
        <v>7.4615384615384812</v>
      </c>
      <c r="K41" s="151" t="s">
        <v>187</v>
      </c>
      <c r="L41" s="163">
        <f t="shared" si="0"/>
        <v>141263.07692307694</v>
      </c>
      <c r="M41" s="367" t="str">
        <f>+VLOOKUP(C41,Lista!B:D,3,0)</f>
        <v>MICRO</v>
      </c>
      <c r="N41" s="164">
        <f t="shared" si="1"/>
        <v>10512.5</v>
      </c>
      <c r="O41" s="164">
        <f>Tabla2[[#This Row],[USUARIOS]]*150</f>
        <v>34050</v>
      </c>
      <c r="P41" s="50">
        <f>+(E41*1)-W41</f>
        <v>12</v>
      </c>
      <c r="Q41" s="47">
        <f>+I41-P41-X41</f>
        <v>222.46153846153848</v>
      </c>
      <c r="R41" s="49">
        <f>+G41-P41</f>
        <v>215</v>
      </c>
      <c r="S41" s="51">
        <f>+E41*$T$3</f>
        <v>222.46153846153848</v>
      </c>
      <c r="T41" s="46">
        <f t="shared" si="2"/>
        <v>122353.84615384617</v>
      </c>
      <c r="U41" t="str">
        <f>+IF(K41&lt;&gt;"",K41,"")</f>
        <v xml:space="preserve">2 Descuentos (Usuarios desubicados) </v>
      </c>
      <c r="V41">
        <f>+RANK(H41,$H$6:$H$1048576,1)</f>
        <v>16</v>
      </c>
      <c r="Z41" t="str">
        <f>TRIM(Tabla2[[#This Row],[CONDUCTOR]])</f>
        <v>PALMAR PANA EDIXON JOSUE</v>
      </c>
    </row>
    <row r="42" spans="2:26" x14ac:dyDescent="0.2">
      <c r="B42" s="136" t="s">
        <v>121</v>
      </c>
      <c r="C42" s="166">
        <v>40</v>
      </c>
      <c r="D42" s="151" t="s">
        <v>177</v>
      </c>
      <c r="E42" s="150">
        <v>11</v>
      </c>
      <c r="F42" s="150">
        <v>0</v>
      </c>
      <c r="G42" s="146">
        <v>223</v>
      </c>
      <c r="H42" s="226">
        <f>+G42/E42</f>
        <v>20.272727272727273</v>
      </c>
      <c r="I42" s="364">
        <f>+(SUM($G$7:$G$1048576)/SUM($E$7:$E$1048576))*E42</f>
        <v>214.92307692307693</v>
      </c>
      <c r="J42" s="363">
        <f>+Tabla2[[#This Row],[PROM DE USUARIOS]]-Tabla2[[#This Row],[USUARIOS]]</f>
        <v>-8.076923076923066</v>
      </c>
      <c r="K42" s="151" t="s">
        <v>192</v>
      </c>
      <c r="L42" s="163">
        <f t="shared" si="0"/>
        <v>129491.15384615386</v>
      </c>
      <c r="M42" s="367" t="str">
        <f>+VLOOKUP(C42,Lista!B:D,3,0)</f>
        <v>MICRO</v>
      </c>
      <c r="N42" s="164">
        <f t="shared" si="1"/>
        <v>10512.5</v>
      </c>
      <c r="O42" s="164">
        <f>Tabla2[[#This Row],[USUARIOS]]*150</f>
        <v>33450</v>
      </c>
      <c r="P42" s="50">
        <f>+(E42*1)-W42</f>
        <v>11</v>
      </c>
      <c r="Q42" s="47">
        <f>+I42-P42-X42</f>
        <v>203.92307692307693</v>
      </c>
      <c r="R42" s="49">
        <f>+G42-P42</f>
        <v>212</v>
      </c>
      <c r="S42" s="51">
        <f>+E42*$T$3</f>
        <v>203.92307692307693</v>
      </c>
      <c r="T42" s="46">
        <f t="shared" si="2"/>
        <v>112157.69230769231</v>
      </c>
      <c r="U42" t="str">
        <f>+IF(K42&lt;&gt;"",K42,"")</f>
        <v xml:space="preserve">12 Descuentos (Transbordo) </v>
      </c>
      <c r="V42">
        <f>+RANK(H42,$H$6:$H$1048576,1)</f>
        <v>23</v>
      </c>
      <c r="Z42" t="str">
        <f>TRIM(Tabla2[[#This Row],[CONDUCTOR]])</f>
        <v>OCAMPO OCAMPO ANTONIO JOSE</v>
      </c>
    </row>
    <row r="43" spans="2:26" x14ac:dyDescent="0.2">
      <c r="B43" s="136" t="s">
        <v>122</v>
      </c>
      <c r="C43" s="166">
        <v>41</v>
      </c>
      <c r="D43" s="151" t="s">
        <v>120</v>
      </c>
      <c r="E43" s="150">
        <v>4</v>
      </c>
      <c r="F43" s="150">
        <v>0</v>
      </c>
      <c r="G43" s="165">
        <v>91</v>
      </c>
      <c r="H43" s="226">
        <f>+G43/E43</f>
        <v>22.75</v>
      </c>
      <c r="I43" s="227">
        <f>+(SUM($G$7:$G$1048576)/SUM($E$7:$E$1048576))*E43</f>
        <v>78.15384615384616</v>
      </c>
      <c r="J43" s="363">
        <f>+Tabla2[[#This Row],[PROM DE USUARIOS]]-Tabla2[[#This Row],[USUARIOS]]</f>
        <v>-12.84615384615384</v>
      </c>
      <c r="K43" s="151"/>
      <c r="L43" s="163">
        <f t="shared" si="0"/>
        <v>47087.692307692312</v>
      </c>
      <c r="M43" s="367">
        <f>+VLOOKUP(C43,Lista!B:D,3,0)</f>
        <v>0</v>
      </c>
      <c r="N43" s="164">
        <f t="shared" si="1"/>
        <v>10512.5</v>
      </c>
      <c r="O43" s="164">
        <f>Tabla2[[#This Row],[USUARIOS]]*150</f>
        <v>13650</v>
      </c>
      <c r="P43" s="50">
        <f>+(E43*1)-W43</f>
        <v>4</v>
      </c>
      <c r="Q43" s="47">
        <f>+I43-P43-X43</f>
        <v>74.15384615384616</v>
      </c>
      <c r="R43" s="49">
        <f>+G43-P43</f>
        <v>87</v>
      </c>
      <c r="S43" s="51">
        <f>+E43*$T$3</f>
        <v>74.15384615384616</v>
      </c>
      <c r="T43" s="46">
        <f t="shared" si="2"/>
        <v>40784.61538461539</v>
      </c>
      <c r="U43" t="str">
        <f>+IF(K43&lt;&gt;"",K43,"")</f>
        <v/>
      </c>
      <c r="V43">
        <f>+RANK(H43,$H$6:$H$1048576,1)</f>
        <v>38</v>
      </c>
      <c r="Z43" t="str">
        <f>TRIM(Tabla2[[#This Row],[CONDUCTOR]])</f>
        <v>DURANGO PAEZ GILDARDO</v>
      </c>
    </row>
    <row r="44" spans="2:26" x14ac:dyDescent="0.2">
      <c r="B44" s="136" t="s">
        <v>121</v>
      </c>
      <c r="C44" s="166">
        <v>42</v>
      </c>
      <c r="D44" s="151" t="s">
        <v>184</v>
      </c>
      <c r="E44" s="150">
        <v>10</v>
      </c>
      <c r="F44" s="150">
        <v>0</v>
      </c>
      <c r="G44" s="146">
        <v>206</v>
      </c>
      <c r="H44" s="226">
        <f>+G44/E44</f>
        <v>20.6</v>
      </c>
      <c r="I44" s="227">
        <f>+(SUM($G$7:$G$1048576)/SUM($E$7:$E$1048576))*E44</f>
        <v>195.38461538461542</v>
      </c>
      <c r="J44" s="363">
        <f>+Tabla2[[#This Row],[PROM DE USUARIOS]]-Tabla2[[#This Row],[USUARIOS]]</f>
        <v>-10.615384615384585</v>
      </c>
      <c r="K44" s="151" t="s">
        <v>129</v>
      </c>
      <c r="L44" s="163">
        <f t="shared" si="0"/>
        <v>117719.23076923079</v>
      </c>
      <c r="M44" s="367">
        <f>+VLOOKUP(C44,Lista!B:D,3,0)</f>
        <v>0</v>
      </c>
      <c r="N44" s="164">
        <f t="shared" si="1"/>
        <v>10512.5</v>
      </c>
      <c r="O44" s="164">
        <f>Tabla2[[#This Row],[USUARIOS]]*150</f>
        <v>30900</v>
      </c>
      <c r="P44" s="50">
        <f>+(E44*1)-W44</f>
        <v>10</v>
      </c>
      <c r="Q44" s="47">
        <f>+I44-P44-X44</f>
        <v>185.38461538461542</v>
      </c>
      <c r="R44" s="49">
        <f>+G44-P44</f>
        <v>196</v>
      </c>
      <c r="S44" s="51">
        <f>+E44*$T$3</f>
        <v>185.38461538461542</v>
      </c>
      <c r="T44" s="46">
        <f t="shared" si="2"/>
        <v>101961.53846153848</v>
      </c>
      <c r="U44" t="str">
        <f>+IF(K44&lt;&gt;"",K44,"")</f>
        <v xml:space="preserve">1 Descuento (Conduct) </v>
      </c>
      <c r="V44">
        <f>+RANK(H44,$H$6:$H$1048576,1)</f>
        <v>26</v>
      </c>
      <c r="Z44" t="str">
        <f>TRIM(Tabla2[[#This Row],[CONDUCTOR]])</f>
        <v>BETANCUR GUZMAN JHON FERNANDO</v>
      </c>
    </row>
    <row r="45" spans="2:26" x14ac:dyDescent="0.2">
      <c r="B45" s="136" t="s">
        <v>122</v>
      </c>
      <c r="C45" s="166">
        <v>43</v>
      </c>
      <c r="D45" s="151" t="s">
        <v>172</v>
      </c>
      <c r="E45" s="150">
        <v>9</v>
      </c>
      <c r="F45" s="150">
        <v>0</v>
      </c>
      <c r="G45" s="165">
        <v>238</v>
      </c>
      <c r="H45" s="226">
        <f>+G45/E45</f>
        <v>26.444444444444443</v>
      </c>
      <c r="I45" s="227">
        <f>+(SUM($G$7:$G$1048576)/SUM($E$7:$E$1048576))*E45</f>
        <v>175.84615384615387</v>
      </c>
      <c r="J45" s="363">
        <f>+Tabla2[[#This Row],[PROM DE USUARIOS]]-Tabla2[[#This Row],[USUARIOS]]</f>
        <v>-62.153846153846132</v>
      </c>
      <c r="K45" s="151"/>
      <c r="L45" s="163">
        <f t="shared" si="0"/>
        <v>105947.3076923077</v>
      </c>
      <c r="M45" s="367">
        <f>+VLOOKUP(C45,Lista!B:D,3,0)</f>
        <v>0</v>
      </c>
      <c r="N45" s="164">
        <f t="shared" si="1"/>
        <v>10512.5</v>
      </c>
      <c r="O45" s="164">
        <f>Tabla2[[#This Row],[USUARIOS]]*150</f>
        <v>35700</v>
      </c>
      <c r="P45" s="50">
        <f>+(E45*1)-W45</f>
        <v>9</v>
      </c>
      <c r="Q45" s="47">
        <f>+I45-P45-X45</f>
        <v>166.84615384615387</v>
      </c>
      <c r="R45" s="49">
        <f>+G45-P45</f>
        <v>229</v>
      </c>
      <c r="S45" s="51">
        <f>+E45*$T$3</f>
        <v>166.84615384615387</v>
      </c>
      <c r="T45" s="46">
        <f t="shared" si="2"/>
        <v>91765.384615384624</v>
      </c>
      <c r="U45" t="str">
        <f>+IF(K45&lt;&gt;"",K45,"")</f>
        <v/>
      </c>
      <c r="V45">
        <f>+RANK(H45,$H$6:$H$1048576,1)</f>
        <v>41</v>
      </c>
      <c r="Z45" t="str">
        <f>TRIM(Tabla2[[#This Row],[CONDUCTOR]])</f>
        <v>MARIN GARCIA JUAN DANIEL</v>
      </c>
    </row>
    <row r="46" spans="2:26" x14ac:dyDescent="0.2">
      <c r="B46" s="136" t="s">
        <v>121</v>
      </c>
      <c r="C46" s="166">
        <v>44</v>
      </c>
      <c r="D46" s="151" t="s">
        <v>158</v>
      </c>
      <c r="E46" s="150">
        <v>8</v>
      </c>
      <c r="F46" s="150">
        <v>0</v>
      </c>
      <c r="G46" s="146">
        <v>136</v>
      </c>
      <c r="H46" s="226">
        <f>+G46/E46</f>
        <v>17</v>
      </c>
      <c r="I46" s="364">
        <f>+(SUM($G$7:$G$1048576)/SUM($E$7:$E$1048576))*E46</f>
        <v>156.30769230769232</v>
      </c>
      <c r="J46" s="363">
        <f>+Tabla2[[#This Row],[PROM DE USUARIOS]]-Tabla2[[#This Row],[USUARIOS]]</f>
        <v>20.307692307692321</v>
      </c>
      <c r="K46" s="151"/>
      <c r="L46" s="163">
        <f t="shared" si="0"/>
        <v>94175.384615384624</v>
      </c>
      <c r="M46" s="367">
        <f>+VLOOKUP(C46,Lista!B:D,3,0)</f>
        <v>0</v>
      </c>
      <c r="N46" s="164">
        <f t="shared" si="1"/>
        <v>10512.5</v>
      </c>
      <c r="O46" s="164">
        <f>Tabla2[[#This Row],[USUARIOS]]*150</f>
        <v>20400</v>
      </c>
      <c r="P46" s="50">
        <f>+(E46*1)-W46</f>
        <v>8</v>
      </c>
      <c r="Q46" s="47">
        <f>+I46-P46-X46</f>
        <v>148.30769230769232</v>
      </c>
      <c r="R46" s="49">
        <f>+G46-P46</f>
        <v>128</v>
      </c>
      <c r="S46" s="51">
        <f>+E46*$T$3</f>
        <v>148.30769230769232</v>
      </c>
      <c r="T46" s="46">
        <f t="shared" si="2"/>
        <v>81569.23076923078</v>
      </c>
      <c r="U46" t="str">
        <f>+IF(K46&lt;&gt;"",K46,"")</f>
        <v/>
      </c>
      <c r="V46">
        <f>+RANK(H46,$H$6:$H$1048576,1)</f>
        <v>7</v>
      </c>
      <c r="Z46" t="str">
        <f>TRIM(Tabla2[[#This Row],[CONDUCTOR]])</f>
        <v>MARIN ALZATE KEVIN ANDRES</v>
      </c>
    </row>
    <row r="47" spans="2:26" x14ac:dyDescent="0.2">
      <c r="B47" s="232"/>
      <c r="C47" s="239">
        <f>SUBTOTAL(102,Tabla2[VEH])</f>
        <v>40</v>
      </c>
      <c r="D47" s="233" t="s">
        <v>127</v>
      </c>
      <c r="E47" s="234">
        <f>SUBTOTAL(109,Tabla2[VIAJES])</f>
        <v>364</v>
      </c>
      <c r="F47" s="234">
        <f>SUBTOTAL(109,Tabla2[VIAJES PERD.])</f>
        <v>1.5</v>
      </c>
      <c r="G47" s="240">
        <f>SUBTOTAL(109,Tabla2[USUARIOS])</f>
        <v>7112</v>
      </c>
      <c r="H47" s="375">
        <f>+Tabla2[[#Totals],[USUARIOS]]/Tabla2[[#Totals],[VIAJES]]</f>
        <v>19.53846153846154</v>
      </c>
      <c r="I47" s="240">
        <f>SUBTOTAL(109,Tabla2[PROM DE USUARIOS])</f>
        <v>7112.0000000000009</v>
      </c>
      <c r="J47" s="374">
        <f>SUBTOTAL(109,Tabla2[RECIBE / ENTREGA])</f>
        <v>7.9580786405131221E-13</v>
      </c>
      <c r="K47" s="235" t="s">
        <v>194</v>
      </c>
      <c r="L47" s="236"/>
      <c r="M47" s="237"/>
      <c r="N47" s="238">
        <f>SUBTOTAL(109,Tabla2[DIFER. MICRO - BUS ])</f>
        <v>420500</v>
      </c>
      <c r="O47" s="238">
        <f>SUBTOTAL(109,Tabla2[FONDO (SIT) ])</f>
        <v>1066800</v>
      </c>
      <c r="P47" s="50" t="e">
        <f>+(#REF!*1)-W47</f>
        <v>#REF!</v>
      </c>
      <c r="Q47" s="47" t="e">
        <f>+#REF!-P47-X47</f>
        <v>#REF!</v>
      </c>
      <c r="R47" s="49" t="e">
        <f>+#REF!-P47</f>
        <v>#REF!</v>
      </c>
      <c r="S47" s="51" t="e">
        <f>+#REF!*$T$3</f>
        <v>#REF!</v>
      </c>
      <c r="T47" s="46" t="e">
        <f t="shared" ref="T47" si="3">+S47*550</f>
        <v>#REF!</v>
      </c>
      <c r="U47" t="e">
        <f>+IF(#REF!&lt;&gt;"",#REF!,"")</f>
        <v>#REF!</v>
      </c>
      <c r="V47" t="e">
        <f>+RANK(#REF!,$H$6:$H$1048576,1)</f>
        <v>#REF!</v>
      </c>
      <c r="Z47" t="e">
        <f>TRIM(Tabla2[[#This Row],[CONDUCTOR]])</f>
        <v>#VALUE!</v>
      </c>
    </row>
    <row r="48" spans="2:26" x14ac:dyDescent="0.2">
      <c r="B48" s="245"/>
      <c r="C48" s="246"/>
      <c r="D48" s="247"/>
      <c r="E48" s="248"/>
      <c r="F48" s="248"/>
      <c r="G48" s="249"/>
      <c r="H48" s="250"/>
      <c r="I48" s="251"/>
      <c r="J48" s="341"/>
      <c r="K48" s="247"/>
      <c r="L48" s="252"/>
      <c r="M48" s="253"/>
      <c r="N48" s="203"/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4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5"/>
      <c r="C49" s="246"/>
      <c r="D49" s="247"/>
      <c r="E49" s="248"/>
      <c r="F49" s="248"/>
      <c r="G49" s="249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5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5"/>
      <c r="C50" s="246"/>
      <c r="D50" s="247"/>
      <c r="E50" s="248"/>
      <c r="F50" s="248"/>
      <c r="G50" s="249"/>
      <c r="H50" s="250"/>
      <c r="I50" s="251"/>
      <c r="J50" s="341"/>
      <c r="K50" s="247"/>
      <c r="L50" s="252"/>
      <c r="M50" s="253"/>
      <c r="N50" s="203"/>
      <c r="O50">
        <f t="shared" ref="O50:O55" si="6">+(E110*1)-V50</f>
        <v>0</v>
      </c>
      <c r="P50" s="134">
        <f t="shared" ref="P50:P55" si="7">+I110-O50-W50</f>
        <v>0</v>
      </c>
      <c r="Q50" s="11">
        <f t="shared" ref="Q50:Q55" si="8">+G110-O50</f>
        <v>0</v>
      </c>
      <c r="R50">
        <f t="shared" ref="R50:R55" si="9">+E110*$T$3</f>
        <v>0</v>
      </c>
      <c r="S50">
        <f t="shared" ref="S50:S55" si="10">+R50*550</f>
        <v>0</v>
      </c>
      <c r="T50" t="str">
        <f t="shared" ref="T50:T55" si="11">+IF(K110&lt;&gt;"",K110,"")</f>
        <v/>
      </c>
      <c r="U50" t="e">
        <f t="shared" ref="U50:U55" si="12">+RANK(H110,$H$6:$H$1048576,1)</f>
        <v>#N/A</v>
      </c>
    </row>
    <row r="51" spans="2:21" x14ac:dyDescent="0.2">
      <c r="B51" s="245"/>
      <c r="C51" s="246"/>
      <c r="D51" s="247"/>
      <c r="E51" s="248"/>
      <c r="F51" s="248"/>
      <c r="G51" s="254"/>
      <c r="H51" s="250"/>
      <c r="I51" s="251"/>
      <c r="J51" s="341"/>
      <c r="K51" s="247"/>
      <c r="L51" s="252"/>
      <c r="M51" s="253"/>
      <c r="N51" s="203"/>
      <c r="O51">
        <f t="shared" si="6"/>
        <v>0</v>
      </c>
      <c r="P51" s="134">
        <f t="shared" si="7"/>
        <v>0</v>
      </c>
      <c r="Q51" s="11">
        <f t="shared" si="8"/>
        <v>0</v>
      </c>
      <c r="R51">
        <f t="shared" si="9"/>
        <v>0</v>
      </c>
      <c r="S51">
        <f t="shared" si="10"/>
        <v>0</v>
      </c>
      <c r="T51" t="str">
        <f t="shared" si="11"/>
        <v/>
      </c>
      <c r="U51" t="e">
        <f t="shared" si="12"/>
        <v>#N/A</v>
      </c>
    </row>
    <row r="52" spans="2:21" x14ac:dyDescent="0.2">
      <c r="B52" s="245"/>
      <c r="C52" s="246"/>
      <c r="D52" s="247"/>
      <c r="E52" s="248"/>
      <c r="F52" s="248"/>
      <c r="G52" s="254"/>
      <c r="H52" s="250"/>
      <c r="I52" s="251"/>
      <c r="J52" s="341"/>
      <c r="K52" s="247"/>
      <c r="L52" s="252"/>
      <c r="M52" s="253"/>
      <c r="N52" s="203"/>
      <c r="O52">
        <f t="shared" si="6"/>
        <v>0</v>
      </c>
      <c r="P52" s="134">
        <f t="shared" si="7"/>
        <v>0</v>
      </c>
      <c r="Q52" s="11">
        <f t="shared" si="8"/>
        <v>0</v>
      </c>
      <c r="R52">
        <f t="shared" si="9"/>
        <v>0</v>
      </c>
      <c r="S52">
        <f t="shared" si="10"/>
        <v>0</v>
      </c>
      <c r="T52" t="str">
        <f t="shared" si="11"/>
        <v/>
      </c>
      <c r="U52" t="e">
        <f t="shared" si="12"/>
        <v>#N/A</v>
      </c>
    </row>
    <row r="53" spans="2:21" x14ac:dyDescent="0.2">
      <c r="B53" s="245"/>
      <c r="C53" s="255"/>
      <c r="D53" s="247"/>
      <c r="E53" s="248"/>
      <c r="F53" s="248"/>
      <c r="G53" s="199"/>
      <c r="H53" s="250"/>
      <c r="I53" s="251"/>
      <c r="J53" s="341"/>
      <c r="K53" s="247"/>
      <c r="L53" s="252"/>
      <c r="M53" s="253"/>
      <c r="N53" s="203"/>
      <c r="O53">
        <f t="shared" si="6"/>
        <v>0</v>
      </c>
      <c r="P53" s="134">
        <f t="shared" si="7"/>
        <v>0</v>
      </c>
      <c r="Q53" s="11">
        <f t="shared" si="8"/>
        <v>0</v>
      </c>
      <c r="R53">
        <f t="shared" si="9"/>
        <v>0</v>
      </c>
      <c r="S53">
        <f t="shared" si="10"/>
        <v>0</v>
      </c>
      <c r="T53" t="str">
        <f t="shared" si="11"/>
        <v/>
      </c>
      <c r="U53" t="e">
        <f t="shared" si="12"/>
        <v>#N/A</v>
      </c>
    </row>
    <row r="54" spans="2:21" x14ac:dyDescent="0.2">
      <c r="B54" s="245"/>
      <c r="C54" s="255"/>
      <c r="D54" s="247"/>
      <c r="E54" s="248"/>
      <c r="F54" s="248"/>
      <c r="G54" s="199"/>
      <c r="H54" s="250"/>
      <c r="I54" s="251"/>
      <c r="J54" s="341"/>
      <c r="K54" s="247"/>
      <c r="L54" s="252"/>
      <c r="M54" s="253"/>
      <c r="N54" s="203"/>
      <c r="O54">
        <f t="shared" si="6"/>
        <v>0</v>
      </c>
      <c r="P54" s="134">
        <f t="shared" si="7"/>
        <v>0</v>
      </c>
      <c r="Q54" s="11">
        <f t="shared" si="8"/>
        <v>0</v>
      </c>
      <c r="R54">
        <f t="shared" si="9"/>
        <v>0</v>
      </c>
      <c r="S54">
        <f t="shared" si="10"/>
        <v>0</v>
      </c>
      <c r="T54" t="str">
        <f t="shared" si="11"/>
        <v/>
      </c>
      <c r="U54" t="e">
        <f t="shared" si="12"/>
        <v>#N/A</v>
      </c>
    </row>
    <row r="55" spans="2:21" x14ac:dyDescent="0.2">
      <c r="B55" s="245"/>
      <c r="C55" s="246"/>
      <c r="D55" s="247"/>
      <c r="E55" s="248"/>
      <c r="F55" s="248"/>
      <c r="G55" s="254"/>
      <c r="H55" s="250"/>
      <c r="I55" s="251"/>
      <c r="J55" s="341"/>
      <c r="K55" s="247"/>
      <c r="L55" s="252"/>
      <c r="M55" s="253"/>
      <c r="N55" s="203"/>
      <c r="O55">
        <f t="shared" si="6"/>
        <v>0</v>
      </c>
      <c r="P55" s="134">
        <f t="shared" si="7"/>
        <v>0</v>
      </c>
      <c r="Q55" s="11">
        <f t="shared" si="8"/>
        <v>0</v>
      </c>
      <c r="R55">
        <f t="shared" si="9"/>
        <v>0</v>
      </c>
      <c r="S55">
        <f t="shared" si="10"/>
        <v>0</v>
      </c>
      <c r="T55" t="str">
        <f t="shared" si="11"/>
        <v/>
      </c>
      <c r="U55" t="e">
        <f t="shared" si="12"/>
        <v>#N/A</v>
      </c>
    </row>
    <row r="56" spans="2:21" x14ac:dyDescent="0.2">
      <c r="B56" s="245"/>
      <c r="C56" s="255"/>
      <c r="D56" s="247"/>
      <c r="E56" s="248"/>
      <c r="F56" s="248"/>
      <c r="G56" s="199"/>
      <c r="H56" s="250"/>
      <c r="I56" s="251"/>
      <c r="J56" s="341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5"/>
      <c r="C57" s="246"/>
      <c r="D57" s="247"/>
      <c r="E57" s="248"/>
      <c r="F57" s="248"/>
      <c r="G57" s="254"/>
      <c r="H57" s="250"/>
      <c r="I57" s="251"/>
      <c r="J57" s="341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5"/>
      <c r="C58" s="246"/>
      <c r="D58" s="247"/>
      <c r="E58" s="248"/>
      <c r="F58" s="248"/>
      <c r="G58" s="254"/>
      <c r="H58" s="250"/>
      <c r="I58" s="251"/>
      <c r="J58" s="341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5"/>
      <c r="C59" s="246"/>
      <c r="D59" s="247"/>
      <c r="E59" s="248"/>
      <c r="F59" s="248"/>
      <c r="G59" s="254"/>
      <c r="H59" s="250"/>
      <c r="I59" s="251"/>
      <c r="J59" s="341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5"/>
      <c r="C60" s="246"/>
      <c r="D60" s="247"/>
      <c r="E60" s="248"/>
      <c r="F60" s="248"/>
      <c r="G60" s="254"/>
      <c r="H60" s="250"/>
      <c r="I60" s="251"/>
      <c r="J60" s="341"/>
      <c r="K60" s="247"/>
      <c r="L60" s="252"/>
      <c r="M60" s="253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5"/>
      <c r="C61" s="246"/>
      <c r="D61" s="247"/>
      <c r="E61" s="248"/>
      <c r="F61" s="248"/>
      <c r="G61" s="254"/>
      <c r="H61" s="250"/>
      <c r="I61" s="251"/>
      <c r="J61" s="341"/>
      <c r="K61" s="247"/>
      <c r="L61" s="252"/>
      <c r="M61" s="253"/>
      <c r="N61" s="203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13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5"/>
      <c r="C62" s="246"/>
      <c r="D62" s="247"/>
      <c r="E62" s="248"/>
      <c r="F62" s="248"/>
      <c r="G62" s="254"/>
      <c r="H62" s="250"/>
      <c r="I62" s="251"/>
      <c r="J62" s="341"/>
      <c r="K62" s="247"/>
      <c r="L62" s="252"/>
      <c r="M62" s="253"/>
      <c r="N62" s="203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13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5"/>
      <c r="C63" s="246"/>
      <c r="D63" s="247"/>
      <c r="E63" s="248"/>
      <c r="F63" s="248"/>
      <c r="G63" s="254"/>
      <c r="H63" s="250"/>
      <c r="I63" s="251"/>
      <c r="J63" s="341"/>
      <c r="K63" s="247"/>
      <c r="L63" s="252"/>
      <c r="M63" s="253"/>
      <c r="N63" s="203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13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5"/>
      <c r="C64" s="246"/>
      <c r="D64" s="247"/>
      <c r="E64" s="248"/>
      <c r="F64" s="248"/>
      <c r="G64" s="254"/>
      <c r="H64" s="250"/>
      <c r="I64" s="251"/>
      <c r="J64" s="341"/>
      <c r="K64" s="247"/>
      <c r="L64" s="252"/>
      <c r="M64" s="253"/>
      <c r="N64" s="203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13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5"/>
      <c r="C65" s="246"/>
      <c r="D65" s="247"/>
      <c r="E65" s="248"/>
      <c r="F65" s="248"/>
      <c r="G65" s="254"/>
      <c r="H65" s="250"/>
      <c r="I65" s="251"/>
      <c r="J65" s="341"/>
      <c r="K65" s="247"/>
      <c r="L65" s="252"/>
      <c r="M65" s="253"/>
      <c r="N65" s="203"/>
      <c r="O65">
        <f>+(E79*1)-V65</f>
        <v>0</v>
      </c>
      <c r="P65" s="134">
        <f>+I79-O65-W65</f>
        <v>0</v>
      </c>
      <c r="Q65" s="11">
        <f>+G79-O65</f>
        <v>0</v>
      </c>
      <c r="R65">
        <f>+E79*$T$3</f>
        <v>0</v>
      </c>
      <c r="S65">
        <f t="shared" si="13"/>
        <v>0</v>
      </c>
      <c r="T65" t="str">
        <f>+IF(K79&lt;&gt;"",K79,"")</f>
        <v/>
      </c>
      <c r="U65" t="e">
        <f>+RANK(H79,$H$6:$H$1048576,1)</f>
        <v>#N/A</v>
      </c>
    </row>
    <row r="66" spans="2:21" x14ac:dyDescent="0.2">
      <c r="B66" s="245"/>
      <c r="C66" s="246"/>
      <c r="D66" s="247"/>
      <c r="E66" s="248"/>
      <c r="F66" s="248"/>
      <c r="G66" s="254"/>
      <c r="H66" s="250"/>
      <c r="I66" s="251"/>
      <c r="J66" s="341"/>
      <c r="K66" s="247"/>
      <c r="L66" s="252"/>
      <c r="M66" s="253"/>
      <c r="N66" s="203"/>
      <c r="O66">
        <f>+(E80*1)-V66</f>
        <v>0</v>
      </c>
      <c r="P66" s="134">
        <f>+I80-O66-W66</f>
        <v>0</v>
      </c>
      <c r="Q66" s="11">
        <f>+G80-O66</f>
        <v>0</v>
      </c>
      <c r="R66">
        <f>+E80*$T$3</f>
        <v>0</v>
      </c>
      <c r="S66">
        <f t="shared" si="13"/>
        <v>0</v>
      </c>
      <c r="T66" t="str">
        <f>+IF(K80&lt;&gt;"",K80,"")</f>
        <v/>
      </c>
      <c r="U66" t="e">
        <f>+RANK(H80,$H$6:$H$1048576,1)</f>
        <v>#N/A</v>
      </c>
    </row>
    <row r="67" spans="2:21" x14ac:dyDescent="0.2">
      <c r="B67" s="245"/>
      <c r="C67" s="246"/>
      <c r="D67" s="247"/>
      <c r="E67" s="248"/>
      <c r="F67" s="248"/>
      <c r="G67" s="254"/>
      <c r="H67" s="250"/>
      <c r="I67" s="251"/>
      <c r="J67" s="341"/>
      <c r="K67" s="247"/>
      <c r="L67" s="252"/>
      <c r="M67" s="253"/>
      <c r="N67" s="203"/>
      <c r="O67">
        <f>+(E81*1)-V67</f>
        <v>0</v>
      </c>
      <c r="P67" s="134">
        <f>+I81-O67-W67</f>
        <v>0</v>
      </c>
      <c r="Q67" s="11">
        <f>+G81-O67</f>
        <v>0</v>
      </c>
      <c r="R67">
        <f>+E81*$T$3</f>
        <v>0</v>
      </c>
      <c r="S67">
        <f t="shared" si="13"/>
        <v>0</v>
      </c>
      <c r="T67" t="str">
        <f>+IF(K81&lt;&gt;"",K81,"")</f>
        <v/>
      </c>
      <c r="U67" t="e">
        <f>+RANK(H81,$H$6:$H$1048576,1)</f>
        <v>#N/A</v>
      </c>
    </row>
    <row r="68" spans="2:21" x14ac:dyDescent="0.2">
      <c r="B68" s="245"/>
      <c r="C68" s="246"/>
      <c r="D68" s="247"/>
      <c r="E68" s="248"/>
      <c r="F68" s="248"/>
      <c r="G68" s="254"/>
      <c r="H68" s="250"/>
      <c r="I68" s="251"/>
      <c r="J68" s="341"/>
      <c r="K68" s="247"/>
      <c r="L68" s="252"/>
      <c r="M68" s="253"/>
      <c r="N68" s="203"/>
      <c r="O68">
        <f>+(E82*1)-V68</f>
        <v>0</v>
      </c>
      <c r="P68" s="134">
        <f>+I82-O68-W68</f>
        <v>0</v>
      </c>
      <c r="Q68" s="11">
        <f>+G82-O68</f>
        <v>0</v>
      </c>
      <c r="R68">
        <f>+E82*$T$3</f>
        <v>0</v>
      </c>
      <c r="S68">
        <f t="shared" si="13"/>
        <v>0</v>
      </c>
      <c r="T68" t="str">
        <f>+IF(K82&lt;&gt;"",K82,"")</f>
        <v/>
      </c>
      <c r="U68" t="e">
        <f>+RANK(H82,$H$6:$H$1048576,1)</f>
        <v>#N/A</v>
      </c>
    </row>
    <row r="69" spans="2:21" x14ac:dyDescent="0.2">
      <c r="B69" s="245"/>
      <c r="C69" s="246"/>
      <c r="D69" s="247"/>
      <c r="E69" s="248"/>
      <c r="F69" s="248"/>
      <c r="G69" s="254"/>
      <c r="H69" s="250"/>
      <c r="I69" s="251"/>
      <c r="J69" s="341"/>
      <c r="K69" s="247"/>
      <c r="L69" s="252"/>
      <c r="M69" s="253"/>
      <c r="N69" s="203"/>
      <c r="O69">
        <f>+(E83*1)-V69</f>
        <v>0</v>
      </c>
      <c r="P69" s="134">
        <f>+I83-O69-W69</f>
        <v>0</v>
      </c>
      <c r="Q69" s="11">
        <f>+G83-O69</f>
        <v>0</v>
      </c>
      <c r="R69">
        <f>+E83*$T$3</f>
        <v>0</v>
      </c>
      <c r="S69">
        <f t="shared" si="13"/>
        <v>0</v>
      </c>
      <c r="T69" t="str">
        <f>+IF(K83&lt;&gt;"",K83,"")</f>
        <v/>
      </c>
      <c r="U69" t="e">
        <f>+RANK(H83,$H$6:$H$1048576,1)</f>
        <v>#N/A</v>
      </c>
    </row>
    <row r="70" spans="2:21" x14ac:dyDescent="0.2">
      <c r="B70" s="245"/>
      <c r="C70" s="246"/>
      <c r="D70" s="247"/>
      <c r="E70" s="248"/>
      <c r="F70" s="248"/>
      <c r="G70" s="254"/>
      <c r="H70" s="250"/>
      <c r="I70" s="251"/>
      <c r="J70" s="341"/>
      <c r="K70" s="247"/>
      <c r="L70" s="252"/>
      <c r="M70" s="253"/>
      <c r="N70" s="203"/>
    </row>
    <row r="71" spans="2:21" x14ac:dyDescent="0.2">
      <c r="B71" s="245"/>
      <c r="C71" s="246"/>
      <c r="D71" s="247"/>
      <c r="E71" s="248"/>
      <c r="F71" s="248"/>
      <c r="G71" s="254"/>
      <c r="H71" s="250"/>
      <c r="I71" s="251"/>
      <c r="J71" s="341"/>
      <c r="K71" s="247"/>
      <c r="L71" s="252"/>
      <c r="M71" s="253"/>
      <c r="N71" s="203"/>
    </row>
    <row r="72" spans="2:21" x14ac:dyDescent="0.2">
      <c r="B72" s="245"/>
      <c r="C72" s="255"/>
      <c r="D72" s="247"/>
      <c r="E72" s="248"/>
      <c r="F72" s="248"/>
      <c r="G72" s="256"/>
      <c r="H72" s="250"/>
      <c r="I72" s="221"/>
      <c r="J72" s="342"/>
      <c r="K72" s="247"/>
      <c r="L72" s="252"/>
      <c r="M72" s="253"/>
      <c r="N72" s="203"/>
    </row>
    <row r="73" spans="2:21" x14ac:dyDescent="0.2">
      <c r="B73" s="245"/>
      <c r="C73" s="246"/>
      <c r="D73" s="247"/>
      <c r="E73" s="248"/>
      <c r="F73" s="248"/>
      <c r="G73" s="256"/>
      <c r="H73" s="250"/>
      <c r="I73" s="221"/>
      <c r="J73" s="342"/>
      <c r="K73" s="247"/>
      <c r="L73" s="252"/>
      <c r="M73" s="253"/>
      <c r="N73" s="203"/>
    </row>
    <row r="74" spans="2:21" x14ac:dyDescent="0.2">
      <c r="B74" s="245"/>
      <c r="C74" s="246"/>
      <c r="D74" s="247"/>
      <c r="E74" s="248"/>
      <c r="F74" s="248"/>
      <c r="G74" s="254"/>
      <c r="H74" s="250"/>
      <c r="I74" s="221"/>
      <c r="J74" s="342"/>
      <c r="K74" s="247"/>
      <c r="L74" s="252"/>
      <c r="M74" s="253"/>
      <c r="N74" s="203"/>
    </row>
    <row r="75" spans="2:21" x14ac:dyDescent="0.2">
      <c r="B75" s="245"/>
      <c r="C75" s="246"/>
      <c r="D75" s="247"/>
      <c r="E75" s="248"/>
      <c r="F75" s="248"/>
      <c r="G75" s="254"/>
      <c r="H75" s="250"/>
      <c r="I75" s="221"/>
      <c r="J75" s="342"/>
      <c r="K75" s="247"/>
      <c r="L75" s="252"/>
      <c r="M75" s="253"/>
      <c r="N75" s="203"/>
    </row>
    <row r="76" spans="2:21" x14ac:dyDescent="0.2">
      <c r="B76" s="245"/>
      <c r="C76" s="246"/>
      <c r="D76" s="247"/>
      <c r="E76" s="248"/>
      <c r="F76" s="248"/>
      <c r="G76" s="254"/>
      <c r="H76" s="250"/>
      <c r="I76" s="221"/>
      <c r="J76" s="342"/>
      <c r="K76" s="247"/>
      <c r="L76" s="252"/>
      <c r="M76" s="253"/>
      <c r="N76" s="203"/>
    </row>
    <row r="77" spans="2:21" x14ac:dyDescent="0.2">
      <c r="B77" s="245"/>
      <c r="C77" s="255"/>
      <c r="D77" s="247"/>
      <c r="E77" s="248"/>
      <c r="F77" s="248"/>
      <c r="G77" s="199"/>
      <c r="H77" s="257"/>
      <c r="I77" s="222"/>
      <c r="J77" s="343"/>
      <c r="K77" s="247"/>
      <c r="L77" s="252"/>
      <c r="M77" s="253"/>
      <c r="N77" s="203"/>
    </row>
    <row r="78" spans="2:21" x14ac:dyDescent="0.2">
      <c r="B78" s="245"/>
      <c r="C78" s="246"/>
      <c r="D78" s="247"/>
      <c r="E78" s="248"/>
      <c r="F78" s="248"/>
      <c r="G78" s="254"/>
      <c r="H78" s="250"/>
      <c r="I78" s="221"/>
      <c r="J78" s="342"/>
      <c r="K78" s="247"/>
      <c r="L78" s="252"/>
      <c r="M78" s="253"/>
      <c r="N78" s="203"/>
    </row>
    <row r="79" spans="2:21" x14ac:dyDescent="0.2">
      <c r="B79" s="245"/>
      <c r="C79" s="255"/>
      <c r="D79" s="247"/>
      <c r="E79" s="248"/>
      <c r="F79" s="248"/>
      <c r="G79" s="199"/>
      <c r="H79" s="257"/>
      <c r="I79" s="222"/>
      <c r="J79" s="343"/>
      <c r="K79" s="247"/>
      <c r="L79" s="252"/>
      <c r="M79" s="253"/>
      <c r="N79" s="258"/>
    </row>
    <row r="80" spans="2:21" x14ac:dyDescent="0.2">
      <c r="B80" s="245"/>
      <c r="C80" s="255"/>
      <c r="D80" s="247"/>
      <c r="E80" s="248"/>
      <c r="F80" s="248"/>
      <c r="G80" s="254"/>
      <c r="H80" s="257"/>
      <c r="I80" s="222"/>
      <c r="J80" s="343"/>
      <c r="K80" s="247"/>
      <c r="L80" s="252"/>
      <c r="M80" s="253"/>
      <c r="N80" s="258"/>
    </row>
    <row r="81" spans="2:14" x14ac:dyDescent="0.2">
      <c r="B81" s="245"/>
      <c r="C81" s="246"/>
      <c r="D81" s="247"/>
      <c r="E81" s="248"/>
      <c r="F81" s="248"/>
      <c r="G81" s="254"/>
      <c r="H81" s="250"/>
      <c r="I81" s="221"/>
      <c r="J81" s="342"/>
      <c r="K81" s="247"/>
      <c r="L81" s="252"/>
      <c r="M81" s="253"/>
      <c r="N81" s="258"/>
    </row>
    <row r="82" spans="2:14" x14ac:dyDescent="0.2">
      <c r="B82" s="245"/>
      <c r="C82" s="246"/>
      <c r="D82" s="247"/>
      <c r="E82" s="248"/>
      <c r="F82" s="248"/>
      <c r="G82" s="254"/>
      <c r="H82" s="250"/>
      <c r="I82" s="221"/>
      <c r="J82" s="342"/>
      <c r="K82" s="247"/>
      <c r="L82" s="252"/>
      <c r="M82" s="253"/>
      <c r="N82" s="258"/>
    </row>
    <row r="83" spans="2:14" x14ac:dyDescent="0.2">
      <c r="B83" s="245"/>
      <c r="C83" s="246"/>
      <c r="D83" s="247"/>
      <c r="E83" s="248"/>
      <c r="F83" s="248"/>
      <c r="G83" s="254"/>
      <c r="H83" s="250"/>
      <c r="I83" s="221"/>
      <c r="J83" s="342"/>
      <c r="K83" s="247"/>
      <c r="L83" s="252"/>
      <c r="M83" s="253"/>
      <c r="N83" s="258"/>
    </row>
    <row r="84" spans="2:14" x14ac:dyDescent="0.2">
      <c r="B84" s="245"/>
      <c r="C84" s="255"/>
      <c r="D84" s="247"/>
      <c r="E84" s="248"/>
      <c r="F84" s="248"/>
      <c r="G84" s="199"/>
      <c r="H84" s="257"/>
      <c r="I84" s="222"/>
      <c r="J84" s="343"/>
      <c r="K84" s="247"/>
      <c r="L84" s="203"/>
      <c r="M84" s="253"/>
      <c r="N84" s="258"/>
    </row>
    <row r="85" spans="2:14" x14ac:dyDescent="0.2">
      <c r="B85" s="245"/>
      <c r="C85" s="246"/>
      <c r="D85" s="247"/>
      <c r="E85" s="248"/>
      <c r="F85" s="248"/>
      <c r="G85" s="254"/>
      <c r="H85" s="250"/>
      <c r="I85" s="221"/>
      <c r="J85" s="342"/>
      <c r="K85" s="247"/>
      <c r="L85" s="252"/>
      <c r="M85" s="253"/>
      <c r="N85" s="258"/>
    </row>
    <row r="86" spans="2:14" x14ac:dyDescent="0.2">
      <c r="B86" s="245"/>
      <c r="C86" s="246"/>
      <c r="D86" s="247"/>
      <c r="E86" s="248"/>
      <c r="F86" s="248"/>
      <c r="G86" s="256"/>
      <c r="H86" s="250"/>
      <c r="I86" s="221"/>
      <c r="J86" s="342"/>
      <c r="K86" s="247"/>
      <c r="L86" s="252"/>
      <c r="M86" s="253"/>
      <c r="N86" s="258"/>
    </row>
    <row r="87" spans="2:14" x14ac:dyDescent="0.2">
      <c r="B87" s="245"/>
      <c r="C87" s="246"/>
      <c r="D87" s="247"/>
      <c r="E87" s="248"/>
      <c r="F87" s="248"/>
      <c r="G87" s="254"/>
      <c r="H87" s="250"/>
      <c r="I87" s="221"/>
      <c r="J87" s="342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4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4"/>
      <c r="H89" s="250"/>
      <c r="I89" s="221"/>
      <c r="J89" s="342"/>
      <c r="K89" s="247"/>
      <c r="L89" s="252"/>
      <c r="M89" s="253"/>
      <c r="N89" s="258"/>
    </row>
    <row r="90" spans="2:14" x14ac:dyDescent="0.2">
      <c r="B90" s="245"/>
      <c r="C90" s="246"/>
      <c r="D90" s="247"/>
      <c r="E90" s="248"/>
      <c r="F90" s="248"/>
      <c r="G90" s="256"/>
      <c r="H90" s="250"/>
      <c r="I90" s="221"/>
      <c r="J90" s="342"/>
      <c r="K90" s="247"/>
      <c r="L90" s="252"/>
      <c r="M90" s="253"/>
      <c r="N90" s="258"/>
    </row>
    <row r="91" spans="2:14" x14ac:dyDescent="0.2">
      <c r="B91" s="245"/>
      <c r="C91" s="246"/>
      <c r="D91" s="247"/>
      <c r="E91" s="248"/>
      <c r="F91" s="248"/>
      <c r="G91" s="254"/>
      <c r="H91" s="250"/>
      <c r="I91" s="221"/>
      <c r="J91" s="342"/>
      <c r="K91" s="247"/>
      <c r="L91" s="252"/>
      <c r="M91" s="253"/>
      <c r="N91" s="258"/>
    </row>
    <row r="92" spans="2:14" x14ac:dyDescent="0.2">
      <c r="B92" s="245"/>
      <c r="C92" s="246"/>
      <c r="D92" s="247"/>
      <c r="E92" s="248"/>
      <c r="F92" s="248"/>
      <c r="G92" s="254"/>
      <c r="H92" s="250"/>
      <c r="I92" s="221"/>
      <c r="J92" s="342"/>
      <c r="K92" s="247"/>
      <c r="L92" s="203"/>
      <c r="M92" s="253"/>
      <c r="N92" s="258"/>
    </row>
    <row r="93" spans="2:14" x14ac:dyDescent="0.2">
      <c r="B93" s="245"/>
      <c r="C93" s="255"/>
      <c r="D93" s="247"/>
      <c r="E93" s="248"/>
      <c r="F93" s="248"/>
      <c r="G93" s="199"/>
      <c r="H93" s="257"/>
      <c r="I93" s="222"/>
      <c r="J93" s="343"/>
      <c r="K93" s="247"/>
      <c r="L93" s="203"/>
      <c r="M93" s="253"/>
      <c r="N93" s="258"/>
    </row>
    <row r="94" spans="2:14" x14ac:dyDescent="0.2">
      <c r="B94" s="245"/>
      <c r="C94" s="246"/>
      <c r="D94" s="247"/>
      <c r="E94" s="248"/>
      <c r="F94" s="248"/>
      <c r="G94" s="254"/>
      <c r="H94" s="250"/>
      <c r="I94" s="221"/>
      <c r="J94" s="342"/>
      <c r="K94" s="247"/>
      <c r="L94" s="252"/>
      <c r="M94" s="253"/>
      <c r="N94" s="258"/>
    </row>
    <row r="95" spans="2:14" x14ac:dyDescent="0.2">
      <c r="B95" s="245"/>
      <c r="C95" s="246"/>
      <c r="D95" s="247"/>
      <c r="E95" s="248"/>
      <c r="F95" s="248"/>
      <c r="G95" s="254"/>
      <c r="H95" s="250"/>
      <c r="I95" s="221"/>
      <c r="J95" s="342"/>
      <c r="K95" s="247"/>
      <c r="L95" s="252"/>
      <c r="M95" s="253"/>
      <c r="N95" s="258"/>
    </row>
    <row r="96" spans="2:14" x14ac:dyDescent="0.2">
      <c r="B96" s="245"/>
      <c r="C96" s="246"/>
      <c r="D96" s="247"/>
      <c r="E96" s="248"/>
      <c r="F96" s="248"/>
      <c r="G96" s="254"/>
      <c r="H96" s="250"/>
      <c r="I96" s="221"/>
      <c r="J96" s="342"/>
      <c r="K96" s="247"/>
      <c r="L96" s="203"/>
      <c r="M96" s="253"/>
      <c r="N96" s="258"/>
    </row>
    <row r="97" spans="2:14" x14ac:dyDescent="0.2">
      <c r="B97" s="245"/>
      <c r="C97" s="246"/>
      <c r="D97" s="247"/>
      <c r="E97" s="248"/>
      <c r="F97" s="248"/>
      <c r="G97" s="254"/>
      <c r="H97" s="250"/>
      <c r="I97" s="221"/>
      <c r="J97" s="342"/>
      <c r="K97" s="247"/>
      <c r="L97" s="203"/>
      <c r="M97" s="253"/>
      <c r="N97" s="258"/>
    </row>
    <row r="98" spans="2:14" x14ac:dyDescent="0.2">
      <c r="B98" s="245"/>
      <c r="C98" s="255"/>
      <c r="D98" s="247"/>
      <c r="E98" s="248"/>
      <c r="F98" s="248"/>
      <c r="G98" s="254"/>
      <c r="H98" s="259"/>
      <c r="I98" s="260"/>
      <c r="J98" s="344"/>
      <c r="K98" s="247"/>
      <c r="L98" s="203"/>
      <c r="M98" s="253"/>
      <c r="N98" s="258"/>
    </row>
    <row r="99" spans="2:14" x14ac:dyDescent="0.2">
      <c r="B99" s="245"/>
      <c r="C99" s="246"/>
      <c r="D99" s="247"/>
      <c r="E99" s="248"/>
      <c r="F99" s="248"/>
      <c r="G99" s="254"/>
      <c r="H99" s="250"/>
      <c r="I99" s="221"/>
      <c r="J99" s="342"/>
      <c r="K99" s="247"/>
      <c r="L99" s="203"/>
      <c r="M99" s="253"/>
      <c r="N99" s="258"/>
    </row>
    <row r="100" spans="2:14" x14ac:dyDescent="0.2">
      <c r="B100" s="245"/>
      <c r="C100" s="246"/>
      <c r="D100" s="247"/>
      <c r="E100" s="248"/>
      <c r="F100" s="248"/>
      <c r="G100" s="254"/>
      <c r="H100" s="250"/>
      <c r="I100" s="221"/>
      <c r="J100" s="342"/>
      <c r="K100" s="247"/>
      <c r="L100" s="252"/>
      <c r="M100" s="253"/>
      <c r="N100" s="258"/>
    </row>
    <row r="101" spans="2:14" x14ac:dyDescent="0.2">
      <c r="B101" s="245"/>
      <c r="C101" s="246"/>
      <c r="D101" s="247"/>
      <c r="E101" s="248"/>
      <c r="F101" s="248"/>
      <c r="G101" s="256"/>
      <c r="H101" s="250"/>
      <c r="I101" s="221"/>
      <c r="J101" s="342"/>
      <c r="K101" s="247"/>
      <c r="L101" s="252"/>
      <c r="M101" s="253"/>
      <c r="N101" s="258"/>
    </row>
    <row r="102" spans="2:14" x14ac:dyDescent="0.2">
      <c r="B102" s="245"/>
      <c r="C102" s="246"/>
      <c r="D102" s="247"/>
      <c r="E102" s="248"/>
      <c r="F102" s="248"/>
      <c r="G102" s="254"/>
      <c r="H102" s="250"/>
      <c r="I102" s="221"/>
      <c r="J102" s="342"/>
      <c r="K102" s="247"/>
      <c r="L102" s="252"/>
      <c r="M102" s="253"/>
      <c r="N102" s="258"/>
    </row>
    <row r="103" spans="2:14" x14ac:dyDescent="0.2">
      <c r="B103" s="245"/>
      <c r="C103" s="255"/>
      <c r="D103" s="247"/>
      <c r="E103" s="248"/>
      <c r="F103" s="248"/>
      <c r="G103" s="199"/>
      <c r="H103" s="257"/>
      <c r="I103" s="222"/>
      <c r="J103" s="343"/>
      <c r="K103" s="247"/>
      <c r="L103" s="252"/>
      <c r="M103" s="253"/>
      <c r="N103" s="258"/>
    </row>
    <row r="104" spans="2:14" x14ac:dyDescent="0.2">
      <c r="B104" s="245"/>
      <c r="C104" s="246"/>
      <c r="D104" s="247"/>
      <c r="E104" s="248"/>
      <c r="F104" s="248"/>
      <c r="G104" s="254"/>
      <c r="H104" s="250"/>
      <c r="I104" s="221"/>
      <c r="J104" s="342"/>
      <c r="K104" s="247"/>
      <c r="L104" s="252"/>
      <c r="M104" s="253"/>
      <c r="N104" s="258"/>
    </row>
    <row r="105" spans="2:14" x14ac:dyDescent="0.2">
      <c r="B105" s="245"/>
      <c r="C105" s="246"/>
      <c r="D105" s="247"/>
      <c r="E105" s="248"/>
      <c r="F105" s="248"/>
      <c r="G105" s="256"/>
      <c r="H105" s="250"/>
      <c r="I105" s="221"/>
      <c r="J105" s="342"/>
      <c r="K105" s="247"/>
      <c r="L105" s="252"/>
      <c r="M105" s="253"/>
      <c r="N105" s="258"/>
    </row>
    <row r="106" spans="2:14" x14ac:dyDescent="0.2">
      <c r="B106" s="245"/>
      <c r="C106" s="246"/>
      <c r="D106" s="247"/>
      <c r="E106" s="248"/>
      <c r="F106" s="248"/>
      <c r="G106" s="254"/>
      <c r="H106" s="250"/>
      <c r="I106" s="221"/>
      <c r="J106" s="342"/>
      <c r="K106" s="247"/>
      <c r="L106" s="252"/>
      <c r="M106" s="253"/>
      <c r="N106" s="258"/>
    </row>
    <row r="107" spans="2:14" x14ac:dyDescent="0.2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58"/>
    </row>
    <row r="108" spans="2:14" x14ac:dyDescent="0.2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58"/>
    </row>
    <row r="109" spans="2:14" x14ac:dyDescent="0.2">
      <c r="B109" s="245"/>
      <c r="C109" s="246"/>
      <c r="D109" s="247"/>
      <c r="E109" s="248"/>
      <c r="F109" s="248"/>
      <c r="G109" s="254"/>
      <c r="H109" s="250"/>
      <c r="I109" s="221"/>
      <c r="J109" s="342"/>
      <c r="K109" s="247"/>
      <c r="L109" s="252"/>
      <c r="M109" s="253"/>
      <c r="N109" s="258"/>
    </row>
    <row r="110" spans="2:14" x14ac:dyDescent="0.2">
      <c r="B110" s="245"/>
      <c r="C110" s="246"/>
      <c r="D110" s="247"/>
      <c r="E110" s="248"/>
      <c r="F110" s="248"/>
      <c r="G110" s="254"/>
      <c r="H110" s="250"/>
      <c r="I110" s="221"/>
      <c r="J110" s="342"/>
      <c r="K110" s="247"/>
      <c r="L110" s="252"/>
      <c r="M110" s="253"/>
      <c r="N110" s="258"/>
    </row>
    <row r="111" spans="2:14" x14ac:dyDescent="0.2">
      <c r="B111" s="245"/>
      <c r="C111" s="246"/>
      <c r="D111" s="247"/>
      <c r="E111" s="248"/>
      <c r="F111" s="248"/>
      <c r="G111" s="256"/>
      <c r="H111" s="250"/>
      <c r="I111" s="221"/>
      <c r="J111" s="342"/>
      <c r="K111" s="247"/>
      <c r="L111" s="252"/>
      <c r="M111" s="253"/>
      <c r="N111" s="258"/>
    </row>
    <row r="112" spans="2:14" x14ac:dyDescent="0.2">
      <c r="B112" s="245"/>
      <c r="C112" s="246"/>
      <c r="D112" s="247"/>
      <c r="E112" s="248"/>
      <c r="F112" s="248"/>
      <c r="G112" s="254"/>
      <c r="H112" s="250"/>
      <c r="I112" s="221"/>
      <c r="J112" s="342"/>
      <c r="K112" s="247"/>
      <c r="L112" s="252"/>
      <c r="M112" s="253"/>
      <c r="N112" s="258"/>
    </row>
    <row r="113" spans="2:14" x14ac:dyDescent="0.2">
      <c r="B113" s="245"/>
      <c r="C113" s="246"/>
      <c r="D113" s="247"/>
      <c r="E113" s="248"/>
      <c r="F113" s="248"/>
      <c r="G113" s="256"/>
      <c r="H113" s="250"/>
      <c r="I113" s="221"/>
      <c r="J113" s="342"/>
      <c r="K113" s="247"/>
      <c r="L113" s="252"/>
      <c r="M113" s="253"/>
      <c r="N113" s="258"/>
    </row>
    <row r="114" spans="2:14" x14ac:dyDescent="0.2">
      <c r="B114" s="245"/>
      <c r="C114" s="246"/>
      <c r="D114" s="247"/>
      <c r="E114" s="248"/>
      <c r="F114" s="248"/>
      <c r="G114" s="254"/>
      <c r="H114" s="250"/>
      <c r="I114" s="221"/>
      <c r="J114" s="342"/>
      <c r="K114" s="247"/>
      <c r="L114" s="252"/>
      <c r="M114" s="253"/>
      <c r="N114" s="258"/>
    </row>
    <row r="115" spans="2:14" x14ac:dyDescent="0.2">
      <c r="B115" s="245"/>
      <c r="C115" s="246"/>
      <c r="D115" s="247"/>
      <c r="E115" s="248"/>
      <c r="F115" s="248"/>
      <c r="G115" s="254"/>
      <c r="H115" s="250"/>
      <c r="I115" s="221"/>
      <c r="J115" s="342"/>
      <c r="K115" s="247"/>
      <c r="L115" s="252"/>
      <c r="M115" s="253"/>
      <c r="N115" s="258"/>
    </row>
    <row r="116" spans="2:14" x14ac:dyDescent="0.2">
      <c r="B116" s="245"/>
      <c r="C116" s="246"/>
      <c r="D116" s="247"/>
      <c r="E116" s="248"/>
      <c r="F116" s="248"/>
      <c r="G116" s="254"/>
      <c r="H116" s="250"/>
      <c r="I116" s="221"/>
      <c r="J116" s="342"/>
      <c r="K116" s="247"/>
      <c r="L116" s="252"/>
      <c r="M116" s="253"/>
      <c r="N116" s="258"/>
    </row>
    <row r="117" spans="2:14" x14ac:dyDescent="0.2">
      <c r="B117" s="245"/>
      <c r="C117" s="255"/>
      <c r="D117" s="247"/>
      <c r="E117" s="248"/>
      <c r="F117" s="248"/>
      <c r="G117" s="199"/>
      <c r="H117" s="257"/>
      <c r="I117" s="222"/>
      <c r="J117" s="343"/>
      <c r="K117" s="247"/>
      <c r="L117" s="252"/>
      <c r="M117" s="253"/>
      <c r="N117" s="258"/>
    </row>
    <row r="118" spans="2:14" x14ac:dyDescent="0.2">
      <c r="B118" s="245"/>
      <c r="C118" s="246"/>
      <c r="D118" s="247"/>
      <c r="E118" s="248"/>
      <c r="F118" s="248"/>
      <c r="G118" s="254"/>
      <c r="H118" s="250"/>
      <c r="I118" s="221"/>
      <c r="J118" s="342"/>
      <c r="K118" s="247"/>
      <c r="L118" s="203"/>
      <c r="M118" s="253"/>
      <c r="N118" s="258"/>
    </row>
    <row r="119" spans="2:14" x14ac:dyDescent="0.2">
      <c r="B119" s="245"/>
      <c r="C119" s="246"/>
      <c r="D119" s="247"/>
      <c r="E119" s="248"/>
      <c r="F119" s="248"/>
      <c r="G119" s="256"/>
      <c r="H119" s="250"/>
      <c r="I119" s="221"/>
      <c r="J119" s="342"/>
      <c r="K119" s="247"/>
      <c r="L119" s="252"/>
      <c r="M119" s="253"/>
      <c r="N119" s="258"/>
    </row>
    <row r="120" spans="2:14" x14ac:dyDescent="0.2">
      <c r="B120" s="245"/>
      <c r="C120" s="246"/>
      <c r="D120" s="247"/>
      <c r="E120" s="248"/>
      <c r="F120" s="248"/>
      <c r="G120" s="254"/>
      <c r="H120" s="250"/>
      <c r="I120" s="221"/>
      <c r="J120" s="342"/>
      <c r="K120" s="247"/>
      <c r="L120" s="203"/>
      <c r="M120" s="253"/>
      <c r="N120" s="258"/>
    </row>
    <row r="121" spans="2:14" x14ac:dyDescent="0.2">
      <c r="B121" s="245"/>
      <c r="C121" s="246"/>
      <c r="D121" s="247"/>
      <c r="E121" s="248"/>
      <c r="F121" s="248"/>
      <c r="G121" s="254"/>
      <c r="H121" s="250"/>
      <c r="I121" s="221"/>
      <c r="J121" s="342"/>
      <c r="K121" s="247"/>
      <c r="L121" s="252"/>
      <c r="M121" s="253"/>
      <c r="N121" s="203"/>
    </row>
    <row r="122" spans="2:14" x14ac:dyDescent="0.2">
      <c r="B122" s="245"/>
      <c r="C122" s="246"/>
      <c r="D122" s="247"/>
      <c r="E122" s="248"/>
      <c r="F122" s="248"/>
      <c r="G122" s="254"/>
      <c r="H122" s="250"/>
      <c r="I122" s="221"/>
      <c r="J122" s="342"/>
      <c r="K122" s="247"/>
      <c r="L122" s="252"/>
      <c r="M122" s="253"/>
      <c r="N122" s="203"/>
    </row>
    <row r="123" spans="2:14" x14ac:dyDescent="0.2">
      <c r="B123" s="245"/>
      <c r="C123" s="246"/>
      <c r="D123" s="245"/>
      <c r="E123" s="248"/>
      <c r="F123" s="248"/>
      <c r="G123" s="261"/>
      <c r="H123" s="250"/>
      <c r="I123" s="221"/>
      <c r="J123" s="342"/>
      <c r="K123" s="247"/>
      <c r="L123" s="252"/>
      <c r="M123" s="253"/>
      <c r="N123" s="203"/>
    </row>
    <row r="124" spans="2:14" x14ac:dyDescent="0.2">
      <c r="B124" s="245"/>
      <c r="C124" s="246"/>
      <c r="D124" s="247"/>
      <c r="E124" s="248"/>
      <c r="F124" s="248"/>
      <c r="G124" s="254"/>
      <c r="H124" s="25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46"/>
      <c r="D125" s="247"/>
      <c r="E125" s="248"/>
      <c r="F125" s="248"/>
      <c r="G125" s="254"/>
      <c r="H125" s="250"/>
      <c r="I125" s="221"/>
      <c r="J125" s="342"/>
      <c r="K125" s="247"/>
      <c r="L125" s="252"/>
      <c r="M125" s="253"/>
      <c r="N125" s="203"/>
    </row>
    <row r="126" spans="2:14" x14ac:dyDescent="0.2">
      <c r="B126" s="245"/>
      <c r="C126" s="246"/>
      <c r="D126" s="247"/>
      <c r="E126" s="248"/>
      <c r="F126" s="248"/>
      <c r="G126" s="254"/>
      <c r="H126" s="250"/>
      <c r="I126" s="221"/>
      <c r="J126" s="342"/>
      <c r="K126" s="247"/>
      <c r="L126" s="252"/>
      <c r="M126" s="253"/>
      <c r="N126" s="203"/>
    </row>
    <row r="127" spans="2:14" x14ac:dyDescent="0.2">
      <c r="B127" s="245"/>
      <c r="C127" s="246"/>
      <c r="D127" s="247"/>
      <c r="E127" s="248"/>
      <c r="F127" s="248"/>
      <c r="G127" s="254"/>
      <c r="H127" s="250"/>
      <c r="I127" s="221"/>
      <c r="J127" s="342"/>
      <c r="K127" s="247"/>
      <c r="L127" s="252"/>
      <c r="M127" s="253"/>
      <c r="N127" s="203"/>
    </row>
    <row r="128" spans="2:14" x14ac:dyDescent="0.2">
      <c r="B128" s="245"/>
      <c r="C128" s="255"/>
      <c r="D128" s="247"/>
      <c r="E128" s="248"/>
      <c r="F128" s="248"/>
      <c r="G128" s="199"/>
      <c r="H128" s="257"/>
      <c r="I128" s="222"/>
      <c r="J128" s="343"/>
      <c r="K128" s="262"/>
      <c r="L128" s="252"/>
      <c r="M128" s="253"/>
      <c r="N128" s="203"/>
    </row>
    <row r="129" spans="2:14" x14ac:dyDescent="0.2">
      <c r="B129" s="245"/>
      <c r="C129" s="246"/>
      <c r="D129" s="247"/>
      <c r="E129" s="248"/>
      <c r="F129" s="248"/>
      <c r="G129" s="254"/>
      <c r="H129" s="250"/>
      <c r="I129" s="221"/>
      <c r="J129" s="342"/>
      <c r="K129" s="247"/>
      <c r="L129" s="252"/>
      <c r="M129" s="253"/>
      <c r="N129" s="203"/>
    </row>
    <row r="130" spans="2:14" x14ac:dyDescent="0.2">
      <c r="B130" s="245"/>
      <c r="C130" s="255"/>
      <c r="D130" s="247"/>
      <c r="E130" s="248"/>
      <c r="F130" s="248"/>
      <c r="G130" s="199"/>
      <c r="H130" s="250"/>
      <c r="I130" s="221"/>
      <c r="J130" s="342"/>
      <c r="K130" s="247"/>
      <c r="L130" s="252"/>
      <c r="M130" s="253"/>
      <c r="N130" s="203"/>
    </row>
    <row r="131" spans="2:14" x14ac:dyDescent="0.2">
      <c r="B131" s="245"/>
      <c r="C131" s="246"/>
      <c r="D131" s="247"/>
      <c r="E131" s="248"/>
      <c r="F131" s="248"/>
      <c r="G131" s="254"/>
      <c r="H131" s="25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46"/>
      <c r="D132" s="247"/>
      <c r="E132" s="248"/>
      <c r="F132" s="248"/>
      <c r="G132" s="254"/>
      <c r="H132" s="20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46"/>
      <c r="D133" s="247"/>
      <c r="E133" s="248"/>
      <c r="F133" s="248"/>
      <c r="G133" s="254"/>
      <c r="H133" s="25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46"/>
      <c r="D134" s="247"/>
      <c r="E134" s="248"/>
      <c r="F134" s="248"/>
      <c r="G134" s="254"/>
      <c r="H134" s="250"/>
      <c r="I134" s="221"/>
      <c r="J134" s="342"/>
      <c r="K134" s="247"/>
      <c r="L134" s="252"/>
      <c r="M134" s="253"/>
      <c r="N134" s="203"/>
    </row>
    <row r="135" spans="2:14" x14ac:dyDescent="0.2">
      <c r="B135" s="245"/>
      <c r="C135" s="246"/>
      <c r="D135" s="247"/>
      <c r="E135" s="248"/>
      <c r="F135" s="248"/>
      <c r="G135" s="254"/>
      <c r="H135" s="200"/>
      <c r="I135" s="221"/>
      <c r="J135" s="342"/>
      <c r="K135" s="247"/>
      <c r="L135" s="252"/>
      <c r="M135" s="253"/>
      <c r="N135" s="203"/>
    </row>
    <row r="136" spans="2:14" x14ac:dyDescent="0.2">
      <c r="B136" s="245"/>
      <c r="C136" s="246"/>
      <c r="D136" s="247"/>
      <c r="E136" s="248"/>
      <c r="F136" s="248"/>
      <c r="G136" s="254"/>
      <c r="H136" s="250"/>
      <c r="I136" s="221"/>
      <c r="J136" s="342"/>
      <c r="K136" s="247"/>
      <c r="L136" s="252"/>
      <c r="M136" s="253"/>
      <c r="N136" s="203"/>
    </row>
    <row r="137" spans="2:14" x14ac:dyDescent="0.2">
      <c r="B137" s="245"/>
      <c r="C137" s="255"/>
      <c r="D137" s="247"/>
      <c r="E137" s="248"/>
      <c r="F137" s="248"/>
      <c r="G137" s="199"/>
      <c r="H137" s="200"/>
      <c r="I137" s="221"/>
      <c r="J137" s="342"/>
      <c r="K137" s="247"/>
      <c r="L137" s="203"/>
      <c r="M137" s="253"/>
      <c r="N137" s="258"/>
    </row>
    <row r="138" spans="2:14" x14ac:dyDescent="0.2">
      <c r="B138" s="245"/>
      <c r="C138" s="246"/>
      <c r="D138" s="247"/>
      <c r="E138" s="248"/>
      <c r="F138" s="248"/>
      <c r="G138" s="254"/>
      <c r="H138" s="200"/>
      <c r="I138" s="221"/>
      <c r="J138" s="342"/>
      <c r="K138" s="247"/>
      <c r="L138" s="252"/>
      <c r="M138" s="253"/>
      <c r="N138" s="258"/>
    </row>
    <row r="139" spans="2:14" x14ac:dyDescent="0.2">
      <c r="B139" s="245"/>
      <c r="C139" s="255"/>
      <c r="D139" s="247"/>
      <c r="E139" s="248"/>
      <c r="F139" s="248"/>
      <c r="G139" s="199"/>
      <c r="H139" s="200"/>
      <c r="I139" s="221"/>
      <c r="J139" s="342"/>
      <c r="K139" s="247"/>
      <c r="L139" s="203"/>
      <c r="M139" s="253"/>
      <c r="N139" s="258"/>
    </row>
    <row r="140" spans="2:14" x14ac:dyDescent="0.2">
      <c r="B140" s="245"/>
      <c r="C140" s="246"/>
      <c r="D140" s="247"/>
      <c r="E140" s="248"/>
      <c r="F140" s="248"/>
      <c r="G140" s="254"/>
      <c r="H140" s="200"/>
      <c r="I140" s="221"/>
      <c r="J140" s="342"/>
      <c r="K140" s="247"/>
      <c r="L140" s="252"/>
      <c r="M140" s="253"/>
      <c r="N140" s="203"/>
    </row>
    <row r="141" spans="2:14" x14ac:dyDescent="0.2">
      <c r="B141" s="245"/>
      <c r="C141" s="255"/>
      <c r="D141" s="247"/>
      <c r="E141" s="248"/>
      <c r="F141" s="248"/>
      <c r="G141" s="199"/>
      <c r="H141" s="250"/>
      <c r="I141" s="221"/>
      <c r="J141" s="342"/>
      <c r="K141" s="247"/>
      <c r="L141" s="252"/>
      <c r="M141" s="253"/>
      <c r="N141" s="203"/>
    </row>
    <row r="142" spans="2:14" x14ac:dyDescent="0.2">
      <c r="B142" s="245"/>
      <c r="C142" s="255"/>
      <c r="D142" s="247"/>
      <c r="E142" s="248"/>
      <c r="F142" s="248"/>
      <c r="G142" s="199"/>
      <c r="H142" s="20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55"/>
      <c r="D143" s="245"/>
      <c r="E143" s="248"/>
      <c r="F143" s="248"/>
      <c r="G143" s="201"/>
      <c r="H143" s="200"/>
      <c r="I143" s="221"/>
      <c r="J143" s="342"/>
      <c r="K143" s="247"/>
      <c r="L143" s="252"/>
      <c r="M143" s="253"/>
      <c r="N143" s="203"/>
    </row>
    <row r="144" spans="2:14" x14ac:dyDescent="0.2">
      <c r="B144" s="245"/>
      <c r="C144" s="246"/>
      <c r="D144" s="247"/>
      <c r="E144" s="248"/>
      <c r="F144" s="248"/>
      <c r="G144" s="254"/>
      <c r="H144" s="250"/>
      <c r="I144" s="221"/>
      <c r="J144" s="342"/>
      <c r="K144" s="247"/>
      <c r="L144" s="252"/>
      <c r="M144" s="253"/>
      <c r="N144" s="203"/>
    </row>
    <row r="145" spans="2:14" x14ac:dyDescent="0.2">
      <c r="B145" s="245"/>
      <c r="C145" s="246"/>
      <c r="D145" s="247"/>
      <c r="E145" s="248"/>
      <c r="F145" s="248"/>
      <c r="G145" s="254"/>
      <c r="H145" s="250"/>
      <c r="I145" s="221"/>
      <c r="J145" s="342"/>
      <c r="K145" s="247"/>
      <c r="L145" s="252"/>
      <c r="M145" s="253"/>
      <c r="N145" s="203"/>
    </row>
    <row r="146" spans="2:14" x14ac:dyDescent="0.2">
      <c r="B146" s="245"/>
      <c r="C146" s="246"/>
      <c r="D146" s="247"/>
      <c r="E146" s="248"/>
      <c r="F146" s="248"/>
      <c r="G146" s="254"/>
      <c r="H146" s="25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46"/>
      <c r="D147" s="247"/>
      <c r="E147" s="248"/>
      <c r="F147" s="248"/>
      <c r="G147" s="254"/>
      <c r="H147" s="250"/>
      <c r="I147" s="221"/>
      <c r="J147" s="342"/>
      <c r="K147" s="247"/>
      <c r="L147" s="252"/>
      <c r="M147" s="253"/>
      <c r="N147" s="203"/>
    </row>
    <row r="148" spans="2:14" x14ac:dyDescent="0.2">
      <c r="B148" s="245"/>
      <c r="C148" s="246"/>
      <c r="D148" s="247"/>
      <c r="E148" s="248"/>
      <c r="F148" s="248"/>
      <c r="G148" s="254"/>
      <c r="H148" s="200"/>
      <c r="I148" s="221"/>
      <c r="J148" s="342"/>
      <c r="K148" s="247"/>
      <c r="L148" s="252"/>
      <c r="M148" s="253"/>
      <c r="N148" s="203"/>
    </row>
    <row r="149" spans="2:14" x14ac:dyDescent="0.2">
      <c r="B149" s="245"/>
      <c r="C149" s="246"/>
      <c r="D149" s="247"/>
      <c r="E149" s="248"/>
      <c r="F149" s="248"/>
      <c r="G149" s="254"/>
      <c r="H149" s="25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46"/>
      <c r="D150" s="247"/>
      <c r="E150" s="248"/>
      <c r="F150" s="248"/>
      <c r="G150" s="254"/>
      <c r="H150" s="20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55"/>
      <c r="D151" s="247"/>
      <c r="E151" s="248"/>
      <c r="F151" s="248"/>
      <c r="G151" s="199"/>
      <c r="H151" s="25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46"/>
      <c r="D152" s="247"/>
      <c r="E152" s="248"/>
      <c r="F152" s="248"/>
      <c r="G152" s="254"/>
      <c r="H152" s="25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55"/>
      <c r="D153" s="247"/>
      <c r="E153" s="248"/>
      <c r="F153" s="248"/>
      <c r="G153" s="199"/>
      <c r="H153" s="20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46"/>
      <c r="D154" s="247"/>
      <c r="E154" s="248"/>
      <c r="F154" s="248"/>
      <c r="G154" s="254"/>
      <c r="H154" s="200"/>
      <c r="I154" s="221"/>
      <c r="J154" s="342"/>
      <c r="K154" s="247"/>
      <c r="L154" s="252"/>
      <c r="M154" s="253"/>
      <c r="N154" s="203"/>
    </row>
    <row r="155" spans="2:14" x14ac:dyDescent="0.2">
      <c r="B155" s="245"/>
      <c r="C155" s="255"/>
      <c r="D155" s="247"/>
      <c r="E155" s="248"/>
      <c r="F155" s="248"/>
      <c r="G155" s="199"/>
      <c r="H155" s="250"/>
      <c r="I155" s="221"/>
      <c r="J155" s="342"/>
      <c r="K155" s="247"/>
      <c r="L155" s="252"/>
      <c r="M155" s="253"/>
      <c r="N155" s="203"/>
    </row>
    <row r="156" spans="2:14" x14ac:dyDescent="0.2">
      <c r="B156" s="245"/>
      <c r="C156" s="246"/>
      <c r="D156" s="247"/>
      <c r="E156" s="248"/>
      <c r="F156" s="248"/>
      <c r="G156" s="254"/>
      <c r="H156" s="200"/>
      <c r="I156" s="221"/>
      <c r="J156" s="342"/>
      <c r="K156" s="247"/>
      <c r="L156" s="252"/>
      <c r="M156" s="253"/>
      <c r="N156" s="203"/>
    </row>
    <row r="157" spans="2:14" x14ac:dyDescent="0.2">
      <c r="B157" s="245"/>
      <c r="C157" s="255"/>
      <c r="D157" s="247"/>
      <c r="E157" s="248"/>
      <c r="F157" s="248"/>
      <c r="G157" s="199"/>
      <c r="H157" s="250"/>
      <c r="I157" s="251"/>
      <c r="J157" s="341"/>
      <c r="K157" s="247"/>
      <c r="L157" s="252"/>
      <c r="M157" s="253"/>
      <c r="N157" s="203"/>
    </row>
    <row r="158" spans="2:14" x14ac:dyDescent="0.2">
      <c r="B158" s="245"/>
      <c r="C158" s="246"/>
      <c r="D158" s="247"/>
      <c r="E158" s="248"/>
      <c r="F158" s="248"/>
      <c r="G158" s="254"/>
      <c r="H158" s="250"/>
      <c r="I158" s="221"/>
      <c r="J158" s="342"/>
      <c r="K158" s="247"/>
      <c r="L158" s="252"/>
      <c r="M158" s="253"/>
      <c r="N158" s="203"/>
    </row>
    <row r="159" spans="2:14" x14ac:dyDescent="0.2">
      <c r="B159" s="245"/>
      <c r="C159" s="255"/>
      <c r="D159" s="247"/>
      <c r="E159" s="248"/>
      <c r="F159" s="248"/>
      <c r="G159" s="199"/>
      <c r="H159" s="250"/>
      <c r="I159" s="221"/>
      <c r="J159" s="342"/>
      <c r="K159" s="247"/>
      <c r="L159" s="252"/>
      <c r="M159" s="253"/>
      <c r="N159" s="203"/>
    </row>
    <row r="160" spans="2:14" x14ac:dyDescent="0.2">
      <c r="B160" s="245"/>
      <c r="C160" s="246"/>
      <c r="D160" s="247"/>
      <c r="E160" s="248"/>
      <c r="F160" s="248"/>
      <c r="G160" s="254"/>
      <c r="H160" s="25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46"/>
      <c r="D161" s="247"/>
      <c r="E161" s="248"/>
      <c r="F161" s="248"/>
      <c r="G161" s="254"/>
      <c r="H161" s="250"/>
      <c r="I161" s="221"/>
      <c r="J161" s="342"/>
      <c r="K161" s="247"/>
      <c r="L161" s="252"/>
      <c r="M161" s="253"/>
      <c r="N161" s="203"/>
    </row>
    <row r="162" spans="2:14" x14ac:dyDescent="0.2">
      <c r="B162" s="245"/>
      <c r="C162" s="255"/>
      <c r="D162" s="245"/>
      <c r="E162" s="248"/>
      <c r="F162" s="248"/>
      <c r="G162" s="201"/>
      <c r="H162" s="250"/>
      <c r="I162" s="221"/>
      <c r="J162" s="342"/>
      <c r="K162" s="247"/>
      <c r="L162" s="252"/>
      <c r="M162" s="253"/>
      <c r="N162" s="203"/>
    </row>
    <row r="163" spans="2:14" x14ac:dyDescent="0.2">
      <c r="B163" s="245"/>
      <c r="C163" s="255"/>
      <c r="D163" s="247"/>
      <c r="E163" s="248"/>
      <c r="F163" s="248"/>
      <c r="G163" s="199"/>
      <c r="H163" s="250"/>
      <c r="I163" s="221"/>
      <c r="J163" s="342"/>
      <c r="K163" s="247"/>
      <c r="L163" s="252"/>
      <c r="M163" s="253"/>
      <c r="N163" s="203"/>
    </row>
    <row r="164" spans="2:14" x14ac:dyDescent="0.2">
      <c r="B164" s="245"/>
      <c r="C164" s="246"/>
      <c r="D164" s="247"/>
      <c r="E164" s="248"/>
      <c r="F164" s="248"/>
      <c r="G164" s="254"/>
      <c r="H164" s="250"/>
      <c r="I164" s="221"/>
      <c r="J164" s="342"/>
      <c r="K164" s="247"/>
      <c r="L164" s="252"/>
      <c r="M164" s="253"/>
      <c r="N164" s="258"/>
    </row>
    <row r="165" spans="2:14" x14ac:dyDescent="0.2">
      <c r="B165" s="245"/>
      <c r="C165" s="246"/>
      <c r="D165" s="247"/>
      <c r="E165" s="248"/>
      <c r="F165" s="248"/>
      <c r="G165" s="254"/>
      <c r="H165" s="200"/>
      <c r="I165" s="221"/>
      <c r="J165" s="342"/>
      <c r="K165" s="247"/>
      <c r="L165" s="252"/>
      <c r="M165" s="253"/>
      <c r="N165" s="203"/>
    </row>
    <row r="166" spans="2:14" x14ac:dyDescent="0.2">
      <c r="B166" s="245"/>
      <c r="C166" s="246"/>
      <c r="D166" s="247"/>
      <c r="E166" s="248"/>
      <c r="F166" s="248"/>
      <c r="G166" s="254"/>
      <c r="H166" s="200"/>
      <c r="I166" s="221"/>
      <c r="J166" s="342"/>
      <c r="K166" s="247"/>
      <c r="L166" s="252"/>
      <c r="M166" s="253"/>
      <c r="N166" s="203"/>
    </row>
    <row r="167" spans="2:14" x14ac:dyDescent="0.2">
      <c r="B167" s="245"/>
      <c r="C167" s="246"/>
      <c r="D167" s="247"/>
      <c r="E167" s="248"/>
      <c r="F167" s="248"/>
      <c r="G167" s="254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46"/>
      <c r="D168" s="247"/>
      <c r="E168" s="248"/>
      <c r="F168" s="248"/>
      <c r="G168" s="254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55"/>
      <c r="D169" s="247"/>
      <c r="E169" s="248"/>
      <c r="F169" s="248"/>
      <c r="G169" s="199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46"/>
      <c r="D170" s="247"/>
      <c r="E170" s="248"/>
      <c r="F170" s="248"/>
      <c r="G170" s="254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55"/>
      <c r="D171" s="247"/>
      <c r="E171" s="248"/>
      <c r="F171" s="248"/>
      <c r="G171" s="199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46"/>
      <c r="D172" s="247"/>
      <c r="E172" s="248"/>
      <c r="F172" s="248"/>
      <c r="G172" s="254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46"/>
      <c r="D173" s="247"/>
      <c r="E173" s="248"/>
      <c r="F173" s="248"/>
      <c r="G173" s="254"/>
      <c r="H173" s="200"/>
      <c r="I173" s="221"/>
      <c r="J173" s="342"/>
      <c r="K173" s="247"/>
      <c r="L173" s="252"/>
      <c r="M173" s="253"/>
      <c r="N173" s="203"/>
    </row>
    <row r="174" spans="2:14" x14ac:dyDescent="0.2">
      <c r="B174" s="245"/>
      <c r="C174" s="255"/>
      <c r="D174" s="247"/>
      <c r="E174" s="248"/>
      <c r="F174" s="248"/>
      <c r="G174" s="199"/>
      <c r="H174" s="200"/>
      <c r="I174" s="221"/>
      <c r="J174" s="342"/>
      <c r="K174" s="247"/>
      <c r="L174" s="252"/>
      <c r="M174" s="253"/>
      <c r="N174" s="203"/>
    </row>
    <row r="175" spans="2:14" x14ac:dyDescent="0.2">
      <c r="B175" s="245"/>
      <c r="C175" s="246"/>
      <c r="D175" s="247"/>
      <c r="E175" s="248"/>
      <c r="F175" s="248"/>
      <c r="G175" s="254"/>
      <c r="H175" s="200"/>
      <c r="I175" s="221"/>
      <c r="J175" s="342"/>
      <c r="K175" s="247"/>
      <c r="L175" s="252"/>
      <c r="M175" s="253"/>
      <c r="N175" s="203"/>
    </row>
    <row r="176" spans="2:14" x14ac:dyDescent="0.2">
      <c r="B176" s="245"/>
      <c r="C176" s="246"/>
      <c r="D176" s="247"/>
      <c r="E176" s="248"/>
      <c r="F176" s="248"/>
      <c r="G176" s="254"/>
      <c r="H176" s="200"/>
      <c r="I176" s="221"/>
      <c r="J176" s="342"/>
      <c r="K176" s="247"/>
      <c r="L176" s="252"/>
      <c r="M176" s="253"/>
      <c r="N176" s="203"/>
    </row>
    <row r="177" spans="2:14" x14ac:dyDescent="0.2">
      <c r="B177" s="245"/>
      <c r="C177" s="246"/>
      <c r="D177" s="247"/>
      <c r="E177" s="248"/>
      <c r="F177" s="248"/>
      <c r="G177" s="254"/>
      <c r="H177" s="200"/>
      <c r="I177" s="221"/>
      <c r="J177" s="342"/>
      <c r="K177" s="247"/>
      <c r="L177" s="252"/>
      <c r="M177" s="253"/>
      <c r="N177" s="203"/>
    </row>
    <row r="178" spans="2:14" x14ac:dyDescent="0.2">
      <c r="B178" s="245"/>
      <c r="C178" s="255"/>
      <c r="D178" s="247"/>
      <c r="E178" s="248"/>
      <c r="F178" s="248"/>
      <c r="G178" s="199"/>
      <c r="H178" s="200"/>
      <c r="I178" s="221"/>
      <c r="J178" s="342"/>
      <c r="K178" s="247"/>
      <c r="L178" s="252"/>
      <c r="M178" s="253"/>
      <c r="N178" s="203"/>
    </row>
    <row r="179" spans="2:14" x14ac:dyDescent="0.2">
      <c r="B179" s="245"/>
      <c r="C179" s="246"/>
      <c r="D179" s="247"/>
      <c r="E179" s="248"/>
      <c r="F179" s="248"/>
      <c r="G179" s="254"/>
      <c r="H179" s="200"/>
      <c r="I179" s="221"/>
      <c r="J179" s="342"/>
      <c r="K179" s="247"/>
      <c r="L179" s="252"/>
      <c r="M179" s="253"/>
      <c r="N179" s="203"/>
    </row>
    <row r="180" spans="2:14" x14ac:dyDescent="0.2">
      <c r="B180" s="245"/>
      <c r="C180" s="246"/>
      <c r="D180" s="247"/>
      <c r="E180" s="248"/>
      <c r="F180" s="248"/>
      <c r="G180" s="254"/>
      <c r="H180" s="200"/>
      <c r="I180" s="221"/>
      <c r="J180" s="342"/>
      <c r="K180" s="247"/>
      <c r="L180" s="252"/>
      <c r="M180" s="253"/>
      <c r="N180" s="203"/>
    </row>
    <row r="181" spans="2:14" x14ac:dyDescent="0.2">
      <c r="B181" s="245"/>
      <c r="C181" s="246"/>
      <c r="D181" s="247"/>
      <c r="E181" s="248"/>
      <c r="F181" s="248"/>
      <c r="G181" s="254"/>
      <c r="H181" s="200"/>
      <c r="I181" s="221"/>
      <c r="J181" s="342"/>
      <c r="K181" s="247"/>
      <c r="L181" s="252"/>
      <c r="M181" s="253"/>
      <c r="N181" s="203"/>
    </row>
    <row r="182" spans="2:14" x14ac:dyDescent="0.2">
      <c r="B182" s="245"/>
      <c r="C182" s="246"/>
      <c r="D182" s="247"/>
      <c r="E182" s="248"/>
      <c r="F182" s="248"/>
      <c r="G182" s="254"/>
      <c r="H182" s="200"/>
      <c r="I182" s="221"/>
      <c r="J182" s="342"/>
      <c r="K182" s="247"/>
      <c r="L182" s="252"/>
      <c r="M182" s="253"/>
      <c r="N182" s="203"/>
    </row>
    <row r="183" spans="2:14" x14ac:dyDescent="0.2">
      <c r="B183" s="245"/>
      <c r="C183" s="255"/>
      <c r="D183" s="247"/>
      <c r="E183" s="248"/>
      <c r="F183" s="248"/>
      <c r="G183" s="199"/>
      <c r="H183" s="200"/>
      <c r="I183" s="221"/>
      <c r="J183" s="342"/>
      <c r="K183" s="247"/>
      <c r="L183" s="252"/>
      <c r="M183" s="253"/>
      <c r="N183" s="203"/>
    </row>
    <row r="184" spans="2:14" x14ac:dyDescent="0.2">
      <c r="B184" s="245"/>
      <c r="C184" s="246"/>
      <c r="D184" s="247"/>
      <c r="E184" s="248"/>
      <c r="F184" s="248"/>
      <c r="G184" s="254"/>
      <c r="H184" s="200"/>
      <c r="I184" s="221"/>
      <c r="J184" s="342"/>
      <c r="K184" s="247"/>
      <c r="L184" s="252"/>
      <c r="M184" s="253"/>
      <c r="N184" s="203"/>
    </row>
    <row r="185" spans="2:14" x14ac:dyDescent="0.2">
      <c r="B185" s="245"/>
      <c r="C185" s="246"/>
      <c r="D185" s="247"/>
      <c r="E185" s="248"/>
      <c r="F185" s="248"/>
      <c r="G185" s="254"/>
      <c r="H185" s="200"/>
      <c r="I185" s="221"/>
      <c r="J185" s="342"/>
      <c r="K185" s="247"/>
      <c r="L185" s="252"/>
      <c r="M185" s="253"/>
      <c r="N185" s="203"/>
    </row>
    <row r="186" spans="2:14" x14ac:dyDescent="0.2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52"/>
      <c r="M186" s="253"/>
      <c r="N186" s="203"/>
    </row>
    <row r="187" spans="2:14" x14ac:dyDescent="0.2">
      <c r="B187" s="245"/>
      <c r="C187" s="246"/>
      <c r="D187" s="247"/>
      <c r="E187" s="248"/>
      <c r="F187" s="248"/>
      <c r="G187" s="254"/>
      <c r="H187" s="200"/>
      <c r="I187" s="221"/>
      <c r="J187" s="342"/>
      <c r="K187" s="247"/>
      <c r="L187" s="252"/>
      <c r="M187" s="253"/>
      <c r="N187" s="203"/>
    </row>
    <row r="188" spans="2:14" x14ac:dyDescent="0.2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52"/>
      <c r="M188" s="253"/>
      <c r="N188" s="203"/>
    </row>
    <row r="189" spans="2:14" x14ac:dyDescent="0.2">
      <c r="B189" s="245"/>
      <c r="C189" s="246"/>
      <c r="D189" s="247"/>
      <c r="E189" s="248"/>
      <c r="F189" s="248"/>
      <c r="G189" s="254"/>
      <c r="H189" s="200"/>
      <c r="I189" s="221"/>
      <c r="J189" s="342"/>
      <c r="K189" s="247"/>
      <c r="L189" s="252"/>
      <c r="M189" s="253"/>
      <c r="N189" s="203"/>
    </row>
    <row r="190" spans="2:14" x14ac:dyDescent="0.2">
      <c r="B190" s="245"/>
      <c r="C190" s="246"/>
      <c r="D190" s="247"/>
      <c r="E190" s="248"/>
      <c r="F190" s="248"/>
      <c r="G190" s="254"/>
      <c r="H190" s="200"/>
      <c r="I190" s="221"/>
      <c r="J190" s="342"/>
      <c r="K190" s="247"/>
      <c r="L190" s="252"/>
      <c r="M190" s="253"/>
      <c r="N190" s="203"/>
    </row>
    <row r="191" spans="2:14" x14ac:dyDescent="0.2">
      <c r="B191" s="245"/>
      <c r="C191" s="255"/>
      <c r="D191" s="247"/>
      <c r="E191" s="248"/>
      <c r="F191" s="248"/>
      <c r="G191" s="199"/>
      <c r="H191" s="200"/>
      <c r="I191" s="221"/>
      <c r="J191" s="342"/>
      <c r="K191" s="247"/>
      <c r="L191" s="252"/>
      <c r="M191" s="253"/>
      <c r="N191" s="203"/>
    </row>
    <row r="192" spans="2:14" x14ac:dyDescent="0.2">
      <c r="B192" s="245"/>
      <c r="C192" s="246"/>
      <c r="D192" s="247"/>
      <c r="E192" s="248"/>
      <c r="F192" s="248"/>
      <c r="G192" s="254"/>
      <c r="H192" s="200"/>
      <c r="I192" s="221"/>
      <c r="J192" s="342"/>
      <c r="K192" s="247"/>
      <c r="L192" s="252"/>
      <c r="M192" s="253"/>
      <c r="N192" s="203"/>
    </row>
    <row r="193" spans="2:14" x14ac:dyDescent="0.2">
      <c r="B193" s="245"/>
      <c r="C193" s="255"/>
      <c r="D193" s="247"/>
      <c r="E193" s="248"/>
      <c r="F193" s="248"/>
      <c r="G193" s="199"/>
      <c r="H193" s="200"/>
      <c r="I193" s="221"/>
      <c r="J193" s="342"/>
      <c r="K193" s="247"/>
      <c r="L193" s="252"/>
      <c r="M193" s="253"/>
      <c r="N193" s="203"/>
    </row>
    <row r="194" spans="2:14" x14ac:dyDescent="0.2">
      <c r="B194" s="245"/>
      <c r="C194" s="246"/>
      <c r="D194" s="247"/>
      <c r="E194" s="248"/>
      <c r="F194" s="248"/>
      <c r="G194" s="254"/>
      <c r="H194" s="200"/>
      <c r="I194" s="221"/>
      <c r="J194" s="342"/>
      <c r="K194" s="247"/>
      <c r="L194" s="203"/>
      <c r="M194" s="253"/>
      <c r="N194" s="258"/>
    </row>
    <row r="195" spans="2:14" x14ac:dyDescent="0.2">
      <c r="B195" s="245"/>
      <c r="C195" s="246"/>
      <c r="D195" s="247"/>
      <c r="E195" s="248"/>
      <c r="F195" s="248"/>
      <c r="G195" s="254"/>
      <c r="H195" s="250"/>
      <c r="I195" s="221"/>
      <c r="J195" s="342"/>
      <c r="K195" s="247"/>
      <c r="L195" s="252"/>
      <c r="M195" s="253"/>
      <c r="N195" s="258"/>
    </row>
    <row r="196" spans="2:14" x14ac:dyDescent="0.2">
      <c r="B196" s="245"/>
      <c r="C196" s="246"/>
      <c r="D196" s="247"/>
      <c r="E196" s="248"/>
      <c r="F196" s="248"/>
      <c r="G196" s="254"/>
      <c r="H196" s="200"/>
      <c r="I196" s="221"/>
      <c r="J196" s="342"/>
      <c r="K196" s="247"/>
      <c r="L196" s="252"/>
      <c r="M196" s="253"/>
      <c r="N196" s="203"/>
    </row>
    <row r="197" spans="2:14" x14ac:dyDescent="0.2">
      <c r="B197" s="245"/>
      <c r="C197" s="255"/>
      <c r="D197" s="247"/>
      <c r="E197" s="248"/>
      <c r="F197" s="248"/>
      <c r="G197" s="199"/>
      <c r="H197" s="244"/>
      <c r="I197" s="222"/>
      <c r="J197" s="343"/>
      <c r="K197" s="247"/>
      <c r="L197" s="252"/>
      <c r="M197" s="253"/>
      <c r="N197" s="203"/>
    </row>
    <row r="198" spans="2:14" x14ac:dyDescent="0.2">
      <c r="B198" s="245"/>
      <c r="C198" s="246"/>
      <c r="D198" s="247"/>
      <c r="E198" s="248"/>
      <c r="F198" s="248"/>
      <c r="G198" s="254"/>
      <c r="H198" s="200"/>
      <c r="I198" s="221"/>
      <c r="J198" s="342"/>
      <c r="K198" s="247"/>
      <c r="L198" s="252"/>
      <c r="M198" s="253"/>
      <c r="N198" s="203"/>
    </row>
    <row r="199" spans="2:14" x14ac:dyDescent="0.2">
      <c r="B199" s="245"/>
      <c r="C199" s="255"/>
      <c r="D199" s="247"/>
      <c r="E199" s="248"/>
      <c r="F199" s="248"/>
      <c r="G199" s="199"/>
      <c r="H199" s="244"/>
      <c r="I199" s="222"/>
      <c r="J199" s="343"/>
      <c r="K199" s="247"/>
      <c r="L199" s="252"/>
      <c r="M199" s="253"/>
      <c r="N199" s="203"/>
    </row>
    <row r="200" spans="2:14" x14ac:dyDescent="0.2">
      <c r="B200" s="245"/>
      <c r="C200" s="246"/>
      <c r="D200" s="247"/>
      <c r="E200" s="248"/>
      <c r="F200" s="248"/>
      <c r="G200" s="254"/>
      <c r="H200" s="200"/>
      <c r="I200" s="221"/>
      <c r="J200" s="342"/>
      <c r="K200" s="247"/>
      <c r="L200" s="252"/>
      <c r="M200" s="253"/>
      <c r="N200" s="203"/>
    </row>
    <row r="201" spans="2:14" x14ac:dyDescent="0.2">
      <c r="B201" s="245"/>
      <c r="C201" s="255"/>
      <c r="D201" s="247"/>
      <c r="E201" s="248"/>
      <c r="F201" s="248"/>
      <c r="G201" s="199"/>
      <c r="H201" s="244"/>
      <c r="I201" s="222"/>
      <c r="J201" s="343"/>
      <c r="K201" s="247"/>
      <c r="L201" s="203"/>
      <c r="M201" s="253"/>
      <c r="N201" s="203"/>
    </row>
    <row r="202" spans="2:14" x14ac:dyDescent="0.2">
      <c r="B202" s="245"/>
      <c r="C202" s="246"/>
      <c r="D202" s="247"/>
      <c r="E202" s="248"/>
      <c r="F202" s="248"/>
      <c r="G202" s="254"/>
      <c r="H202" s="200"/>
      <c r="I202" s="221"/>
      <c r="J202" s="342"/>
      <c r="K202" s="247"/>
      <c r="L202" s="203"/>
      <c r="M202" s="253"/>
      <c r="N202" s="203"/>
    </row>
    <row r="203" spans="2:14" x14ac:dyDescent="0.2">
      <c r="B203" s="245"/>
      <c r="C203" s="255"/>
      <c r="D203" s="247"/>
      <c r="E203" s="248"/>
      <c r="F203" s="248"/>
      <c r="G203" s="199"/>
      <c r="H203" s="244"/>
      <c r="I203" s="222"/>
      <c r="J203" s="343"/>
      <c r="K203" s="247"/>
      <c r="L203" s="203"/>
      <c r="M203" s="253"/>
      <c r="N203" s="203"/>
    </row>
    <row r="204" spans="2:14" x14ac:dyDescent="0.2">
      <c r="B204" s="245"/>
      <c r="C204" s="246"/>
      <c r="D204" s="247"/>
      <c r="E204" s="248"/>
      <c r="F204" s="248"/>
      <c r="G204" s="254"/>
      <c r="H204" s="200"/>
      <c r="I204" s="221"/>
      <c r="J204" s="342"/>
      <c r="K204" s="247"/>
      <c r="L204" s="203"/>
      <c r="M204" s="253"/>
      <c r="N204" s="203"/>
    </row>
    <row r="205" spans="2:14" x14ac:dyDescent="0.2">
      <c r="B205" s="245"/>
      <c r="C205" s="246"/>
      <c r="D205" s="247"/>
      <c r="E205" s="248"/>
      <c r="F205" s="248"/>
      <c r="G205" s="254"/>
      <c r="H205" s="200"/>
      <c r="I205" s="221"/>
      <c r="J205" s="342"/>
      <c r="K205" s="247"/>
      <c r="L205" s="252"/>
      <c r="M205" s="253"/>
      <c r="N205" s="203"/>
    </row>
    <row r="206" spans="2:14" x14ac:dyDescent="0.2">
      <c r="B206" s="245"/>
      <c r="C206" s="255"/>
      <c r="D206" s="247"/>
      <c r="E206" s="248"/>
      <c r="F206" s="248"/>
      <c r="G206" s="199"/>
      <c r="H206" s="244"/>
      <c r="I206" s="222"/>
      <c r="J206" s="343"/>
      <c r="K206" s="247"/>
      <c r="L206" s="252"/>
      <c r="M206" s="253"/>
      <c r="N206" s="203"/>
    </row>
    <row r="207" spans="2:14" x14ac:dyDescent="0.2">
      <c r="B207" s="245"/>
      <c r="C207" s="246"/>
      <c r="D207" s="247"/>
      <c r="E207" s="248"/>
      <c r="F207" s="248"/>
      <c r="G207" s="254"/>
      <c r="H207" s="200"/>
      <c r="I207" s="221"/>
      <c r="J207" s="342"/>
      <c r="K207" s="247"/>
      <c r="L207" s="203"/>
      <c r="M207" s="253"/>
      <c r="N207" s="203"/>
    </row>
    <row r="208" spans="2:14" x14ac:dyDescent="0.2">
      <c r="B208" s="245"/>
      <c r="C208" s="246"/>
      <c r="D208" s="247"/>
      <c r="E208" s="248"/>
      <c r="F208" s="248"/>
      <c r="G208" s="254"/>
      <c r="H208" s="200"/>
      <c r="I208" s="221"/>
      <c r="J208" s="342"/>
      <c r="K208" s="247"/>
      <c r="L208" s="252"/>
      <c r="M208" s="253"/>
      <c r="N208" s="203"/>
    </row>
    <row r="209" spans="2:14" x14ac:dyDescent="0.2">
      <c r="B209" s="245"/>
      <c r="C209" s="246"/>
      <c r="D209" s="247"/>
      <c r="E209" s="248"/>
      <c r="F209" s="248"/>
      <c r="G209" s="254"/>
      <c r="H209" s="200"/>
      <c r="I209" s="221"/>
      <c r="J209" s="342"/>
      <c r="K209" s="247"/>
      <c r="L209" s="252"/>
      <c r="M209" s="253"/>
      <c r="N209" s="203"/>
    </row>
    <row r="210" spans="2:14" x14ac:dyDescent="0.2">
      <c r="B210" s="245"/>
      <c r="C210" s="246"/>
      <c r="D210" s="247"/>
      <c r="E210" s="248"/>
      <c r="F210" s="248"/>
      <c r="G210" s="254"/>
      <c r="H210" s="200"/>
      <c r="I210" s="221"/>
      <c r="J210" s="342"/>
      <c r="K210" s="247"/>
      <c r="L210" s="203"/>
      <c r="M210" s="253"/>
      <c r="N210" s="203"/>
    </row>
    <row r="211" spans="2:14" x14ac:dyDescent="0.2">
      <c r="B211" s="245"/>
      <c r="C211" s="246"/>
      <c r="D211" s="247"/>
      <c r="E211" s="248"/>
      <c r="F211" s="248"/>
      <c r="G211" s="254"/>
      <c r="H211" s="200"/>
      <c r="I211" s="221"/>
      <c r="J211" s="342"/>
      <c r="K211" s="247"/>
      <c r="L211" s="252"/>
      <c r="M211" s="253"/>
      <c r="N211" s="203"/>
    </row>
    <row r="212" spans="2:14" x14ac:dyDescent="0.2">
      <c r="B212" s="245"/>
      <c r="C212" s="255"/>
      <c r="D212" s="247"/>
      <c r="E212" s="248"/>
      <c r="F212" s="248"/>
      <c r="G212" s="199"/>
      <c r="H212" s="244"/>
      <c r="I212" s="222"/>
      <c r="J212" s="343"/>
      <c r="K212" s="247"/>
      <c r="L212" s="203"/>
      <c r="M212" s="253"/>
      <c r="N212" s="203"/>
    </row>
    <row r="213" spans="2:14" x14ac:dyDescent="0.2">
      <c r="B213" s="245"/>
      <c r="C213" s="246"/>
      <c r="D213" s="247"/>
      <c r="E213" s="248"/>
      <c r="F213" s="248"/>
      <c r="G213" s="254"/>
      <c r="H213" s="200"/>
      <c r="I213" s="221"/>
      <c r="J213" s="342"/>
      <c r="K213" s="247"/>
      <c r="L213" s="252"/>
      <c r="M213" s="253"/>
      <c r="N213" s="203"/>
    </row>
    <row r="214" spans="2:14" x14ac:dyDescent="0.2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03"/>
      <c r="M214" s="253"/>
      <c r="N214" s="203"/>
    </row>
    <row r="215" spans="2:14" x14ac:dyDescent="0.2">
      <c r="B215" s="245"/>
      <c r="C215" s="246"/>
      <c r="D215" s="247"/>
      <c r="E215" s="248"/>
      <c r="F215" s="248"/>
      <c r="G215" s="254"/>
      <c r="H215" s="200"/>
      <c r="I215" s="221"/>
      <c r="J215" s="342"/>
      <c r="K215" s="247"/>
      <c r="L215" s="203"/>
      <c r="M215" s="253"/>
      <c r="N215" s="203"/>
    </row>
    <row r="216" spans="2:14" x14ac:dyDescent="0.2">
      <c r="B216" s="245"/>
      <c r="C216" s="246"/>
      <c r="D216" s="247"/>
      <c r="E216" s="248"/>
      <c r="F216" s="248"/>
      <c r="G216" s="254"/>
      <c r="H216" s="200"/>
      <c r="I216" s="221"/>
      <c r="J216" s="342"/>
      <c r="K216" s="247"/>
      <c r="L216" s="252"/>
      <c r="M216" s="253"/>
      <c r="N216" s="203"/>
    </row>
    <row r="217" spans="2:14" x14ac:dyDescent="0.2">
      <c r="B217" s="245"/>
      <c r="C217" s="255"/>
      <c r="D217" s="247"/>
      <c r="E217" s="248"/>
      <c r="F217" s="248"/>
      <c r="G217" s="199"/>
      <c r="H217" s="244"/>
      <c r="I217" s="222"/>
      <c r="J217" s="343"/>
      <c r="K217" s="247"/>
      <c r="L217" s="252"/>
      <c r="M217" s="253"/>
      <c r="N217" s="203"/>
    </row>
    <row r="218" spans="2:14" x14ac:dyDescent="0.2">
      <c r="B218" s="245"/>
      <c r="C218" s="246"/>
      <c r="D218" s="247"/>
      <c r="E218" s="248"/>
      <c r="F218" s="248"/>
      <c r="G218" s="254"/>
      <c r="H218" s="200"/>
      <c r="I218" s="221"/>
      <c r="J218" s="342"/>
      <c r="K218" s="247"/>
      <c r="L218" s="203"/>
      <c r="M218" s="253"/>
      <c r="N218" s="203"/>
    </row>
    <row r="219" spans="2:14" x14ac:dyDescent="0.2">
      <c r="B219" s="245"/>
      <c r="C219" s="246"/>
      <c r="D219" s="245"/>
      <c r="E219" s="248"/>
      <c r="F219" s="248"/>
      <c r="G219" s="261"/>
      <c r="H219" s="200"/>
      <c r="I219" s="221"/>
      <c r="J219" s="342"/>
      <c r="K219" s="247"/>
      <c r="L219" s="252"/>
      <c r="M219" s="253"/>
      <c r="N219" s="203"/>
    </row>
    <row r="220" spans="2:14" x14ac:dyDescent="0.2">
      <c r="B220" s="245"/>
      <c r="C220" s="246"/>
      <c r="D220" s="247"/>
      <c r="E220" s="248"/>
      <c r="F220" s="248"/>
      <c r="G220" s="254"/>
      <c r="H220" s="200"/>
      <c r="I220" s="221"/>
      <c r="J220" s="342"/>
      <c r="K220" s="247"/>
      <c r="L220" s="252"/>
      <c r="M220" s="253"/>
      <c r="N220" s="203"/>
    </row>
    <row r="221" spans="2:14" x14ac:dyDescent="0.2">
      <c r="B221" s="245"/>
      <c r="C221" s="246"/>
      <c r="D221" s="247"/>
      <c r="E221" s="248"/>
      <c r="F221" s="248"/>
      <c r="G221" s="254"/>
      <c r="H221" s="200"/>
      <c r="I221" s="221"/>
      <c r="J221" s="342"/>
      <c r="K221" s="247"/>
      <c r="L221" s="252"/>
      <c r="M221" s="253"/>
      <c r="N221" s="203"/>
    </row>
    <row r="222" spans="2:14" x14ac:dyDescent="0.2">
      <c r="B222" s="245"/>
      <c r="C222" s="246"/>
      <c r="D222" s="247"/>
      <c r="E222" s="248"/>
      <c r="F222" s="248"/>
      <c r="G222" s="254"/>
      <c r="H222" s="200"/>
      <c r="I222" s="221"/>
      <c r="J222" s="342"/>
      <c r="K222" s="247"/>
      <c r="L222" s="252"/>
      <c r="M222" s="253"/>
      <c r="N222" s="203"/>
    </row>
    <row r="223" spans="2:14" x14ac:dyDescent="0.2">
      <c r="B223" s="245"/>
      <c r="C223" s="246"/>
      <c r="D223" s="245"/>
      <c r="E223" s="248"/>
      <c r="F223" s="248"/>
      <c r="G223" s="261"/>
      <c r="H223" s="200"/>
      <c r="I223" s="221"/>
      <c r="J223" s="342"/>
      <c r="K223" s="247"/>
      <c r="L223" s="203"/>
      <c r="M223" s="253"/>
      <c r="N223" s="203"/>
    </row>
    <row r="224" spans="2:14" x14ac:dyDescent="0.2">
      <c r="B224" s="245"/>
      <c r="C224" s="246"/>
      <c r="D224" s="247"/>
      <c r="E224" s="248"/>
      <c r="F224" s="248"/>
      <c r="G224" s="254"/>
      <c r="H224" s="200"/>
      <c r="I224" s="221"/>
      <c r="J224" s="342"/>
      <c r="K224" s="247"/>
      <c r="L224" s="252"/>
      <c r="M224" s="253"/>
      <c r="N224" s="203"/>
    </row>
    <row r="225" spans="2:14" x14ac:dyDescent="0.2">
      <c r="B225" s="245"/>
      <c r="C225" s="246"/>
      <c r="D225" s="245"/>
      <c r="E225" s="248"/>
      <c r="F225" s="248"/>
      <c r="G225" s="261"/>
      <c r="H225" s="200"/>
      <c r="I225" s="221"/>
      <c r="J225" s="342"/>
      <c r="K225" s="247"/>
      <c r="L225" s="252"/>
      <c r="M225" s="253"/>
      <c r="N225" s="203"/>
    </row>
    <row r="226" spans="2:14" x14ac:dyDescent="0.2">
      <c r="B226" s="245"/>
      <c r="C226" s="246"/>
      <c r="D226" s="247"/>
      <c r="E226" s="248"/>
      <c r="F226" s="248"/>
      <c r="G226" s="254"/>
      <c r="H226" s="200"/>
      <c r="I226" s="221"/>
      <c r="J226" s="342"/>
      <c r="K226" s="247"/>
      <c r="L226" s="252"/>
      <c r="M226" s="253"/>
      <c r="N226" s="203"/>
    </row>
    <row r="227" spans="2:14" x14ac:dyDescent="0.2">
      <c r="B227" s="245"/>
      <c r="C227" s="246"/>
      <c r="D227" s="247"/>
      <c r="E227" s="248"/>
      <c r="F227" s="248"/>
      <c r="G227" s="254"/>
      <c r="H227" s="200"/>
      <c r="I227" s="221"/>
      <c r="J227" s="342"/>
      <c r="K227" s="247"/>
      <c r="L227" s="252"/>
      <c r="M227" s="253"/>
      <c r="N227" s="203"/>
    </row>
    <row r="228" spans="2:14" x14ac:dyDescent="0.2">
      <c r="B228" s="245"/>
      <c r="C228" s="255"/>
      <c r="D228" s="247"/>
      <c r="E228" s="248"/>
      <c r="F228" s="248"/>
      <c r="G228" s="261"/>
      <c r="H228" s="263"/>
      <c r="I228" s="260"/>
      <c r="J228" s="344"/>
      <c r="K228" s="247"/>
      <c r="L228" s="252"/>
      <c r="M228" s="253"/>
      <c r="N228" s="203"/>
    </row>
    <row r="229" spans="2:14" x14ac:dyDescent="0.2">
      <c r="B229" s="245"/>
      <c r="C229" s="246"/>
      <c r="D229" s="245"/>
      <c r="E229" s="248"/>
      <c r="F229" s="248"/>
      <c r="G229" s="261"/>
      <c r="H229" s="200"/>
      <c r="I229" s="221"/>
      <c r="J229" s="342"/>
      <c r="K229" s="245"/>
      <c r="L229" s="252"/>
      <c r="M229" s="253"/>
      <c r="N229" s="203"/>
    </row>
    <row r="230" spans="2:14" x14ac:dyDescent="0.2">
      <c r="B230" s="245"/>
      <c r="C230" s="246"/>
      <c r="D230" s="247"/>
      <c r="E230" s="248"/>
      <c r="F230" s="248"/>
      <c r="G230" s="254"/>
      <c r="H230" s="200"/>
      <c r="I230" s="221"/>
      <c r="J230" s="342"/>
      <c r="K230" s="247"/>
      <c r="L230" s="252"/>
      <c r="M230" s="253"/>
      <c r="N230" s="203"/>
    </row>
    <row r="231" spans="2:14" x14ac:dyDescent="0.2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2">
      <c r="B236" s="245"/>
      <c r="C236" s="246"/>
      <c r="D236" s="247"/>
      <c r="E236" s="248"/>
      <c r="F236" s="248"/>
      <c r="G236" s="254"/>
      <c r="H236" s="200"/>
      <c r="I236" s="221"/>
      <c r="J236" s="342"/>
      <c r="K236" s="247"/>
      <c r="L236" s="252"/>
      <c r="M236" s="253"/>
      <c r="N236" s="203"/>
    </row>
    <row r="237" spans="2:14" x14ac:dyDescent="0.2">
      <c r="B237" s="245"/>
      <c r="C237" s="246"/>
      <c r="D237" s="247"/>
      <c r="E237" s="248"/>
      <c r="F237" s="248"/>
      <c r="G237" s="254"/>
      <c r="H237" s="200"/>
      <c r="I237" s="221"/>
      <c r="J237" s="342"/>
      <c r="K237" s="247"/>
      <c r="L237" s="252"/>
      <c r="M237" s="253"/>
      <c r="N237" s="203"/>
    </row>
    <row r="238" spans="2:14" x14ac:dyDescent="0.2">
      <c r="B238" s="245"/>
      <c r="C238" s="255"/>
      <c r="D238" s="247"/>
      <c r="E238" s="248"/>
      <c r="F238" s="248"/>
      <c r="G238" s="199"/>
      <c r="H238" s="244"/>
      <c r="I238" s="222"/>
      <c r="J238" s="343"/>
      <c r="K238" s="247"/>
      <c r="L238" s="252"/>
      <c r="M238" s="253"/>
      <c r="N238" s="203"/>
    </row>
    <row r="239" spans="2:14" x14ac:dyDescent="0.2">
      <c r="B239" s="245"/>
      <c r="C239" s="255"/>
      <c r="D239" s="247"/>
      <c r="E239" s="248"/>
      <c r="F239" s="248"/>
      <c r="G239" s="199"/>
      <c r="H239" s="200"/>
      <c r="I239" s="221"/>
      <c r="J239" s="342"/>
      <c r="K239" s="247"/>
      <c r="L239" s="252"/>
      <c r="M239" s="253"/>
      <c r="N239" s="203"/>
    </row>
    <row r="240" spans="2:14" x14ac:dyDescent="0.2">
      <c r="B240" s="245"/>
      <c r="C240" s="246"/>
      <c r="D240" s="247"/>
      <c r="E240" s="248"/>
      <c r="F240" s="248"/>
      <c r="G240" s="254"/>
      <c r="H240" s="200"/>
      <c r="I240" s="221"/>
      <c r="J240" s="342"/>
      <c r="K240" s="247"/>
      <c r="L240" s="203"/>
      <c r="M240" s="253"/>
      <c r="N240" s="203"/>
    </row>
    <row r="241" spans="2:14" x14ac:dyDescent="0.2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52"/>
      <c r="M241" s="253"/>
      <c r="N241" s="203"/>
    </row>
    <row r="242" spans="2:14" x14ac:dyDescent="0.2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2">
      <c r="B243" s="245"/>
      <c r="C243" s="246"/>
      <c r="D243" s="247"/>
      <c r="E243" s="248"/>
      <c r="F243" s="248"/>
      <c r="G243" s="254"/>
      <c r="H243" s="200"/>
      <c r="I243" s="221"/>
      <c r="J243" s="342"/>
      <c r="K243" s="247"/>
      <c r="L243" s="252"/>
      <c r="M243" s="253"/>
      <c r="N243" s="203"/>
    </row>
    <row r="244" spans="2:14" x14ac:dyDescent="0.2">
      <c r="B244" s="245"/>
      <c r="C244" s="246"/>
      <c r="D244" s="247"/>
      <c r="E244" s="248"/>
      <c r="F244" s="248"/>
      <c r="G244" s="254"/>
      <c r="H244" s="200"/>
      <c r="I244" s="221"/>
      <c r="J244" s="342"/>
      <c r="K244" s="247"/>
      <c r="L244" s="252"/>
      <c r="M244" s="253"/>
      <c r="N244" s="203"/>
    </row>
    <row r="245" spans="2:14" x14ac:dyDescent="0.2">
      <c r="B245" s="245"/>
      <c r="C245" s="246"/>
      <c r="D245" s="247"/>
      <c r="E245" s="248"/>
      <c r="F245" s="248"/>
      <c r="G245" s="254"/>
      <c r="H245" s="200"/>
      <c r="I245" s="221"/>
      <c r="J245" s="342"/>
      <c r="K245" s="247"/>
      <c r="L245" s="252"/>
      <c r="M245" s="253"/>
      <c r="N245" s="203"/>
    </row>
    <row r="246" spans="2:14" x14ac:dyDescent="0.2">
      <c r="B246" s="245"/>
      <c r="C246" s="246"/>
      <c r="D246" s="247"/>
      <c r="E246" s="248"/>
      <c r="F246" s="248"/>
      <c r="G246" s="254"/>
      <c r="H246" s="200"/>
      <c r="I246" s="221"/>
      <c r="J246" s="342"/>
      <c r="K246" s="247"/>
      <c r="L246" s="252"/>
      <c r="M246" s="253"/>
      <c r="N246" s="203"/>
    </row>
    <row r="247" spans="2:14" x14ac:dyDescent="0.2">
      <c r="B247" s="245"/>
      <c r="C247" s="246"/>
      <c r="D247" s="247"/>
      <c r="E247" s="248"/>
      <c r="F247" s="248"/>
      <c r="G247" s="254"/>
      <c r="H247" s="200"/>
      <c r="I247" s="221"/>
      <c r="J247" s="342"/>
      <c r="K247" s="247"/>
      <c r="L247" s="252"/>
      <c r="M247" s="253"/>
      <c r="N247" s="203"/>
    </row>
    <row r="248" spans="2:14" x14ac:dyDescent="0.2">
      <c r="B248" s="245"/>
      <c r="C248" s="246"/>
      <c r="D248" s="247"/>
      <c r="E248" s="248"/>
      <c r="F248" s="248"/>
      <c r="G248" s="254"/>
      <c r="H248" s="200"/>
      <c r="I248" s="221"/>
      <c r="J248" s="342"/>
      <c r="K248" s="247"/>
      <c r="L248" s="252"/>
      <c r="M248" s="253"/>
      <c r="N248" s="203"/>
    </row>
    <row r="249" spans="2:14" x14ac:dyDescent="0.2">
      <c r="B249" s="245"/>
      <c r="C249" s="246"/>
      <c r="D249" s="247"/>
      <c r="E249" s="248"/>
      <c r="F249" s="248"/>
      <c r="G249" s="254"/>
      <c r="H249" s="200"/>
      <c r="I249" s="221"/>
      <c r="J249" s="342"/>
      <c r="K249" s="247"/>
      <c r="L249" s="252"/>
      <c r="M249" s="253"/>
      <c r="N249" s="203"/>
    </row>
    <row r="250" spans="2:14" x14ac:dyDescent="0.2">
      <c r="B250" s="245"/>
      <c r="C250" s="246"/>
      <c r="D250" s="247"/>
      <c r="E250" s="248"/>
      <c r="F250" s="248"/>
      <c r="G250" s="254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46"/>
      <c r="D255" s="247"/>
      <c r="E255" s="248"/>
      <c r="F255" s="248"/>
      <c r="G255" s="254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46"/>
      <c r="D256" s="247"/>
      <c r="E256" s="248"/>
      <c r="F256" s="248"/>
      <c r="G256" s="254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46"/>
      <c r="D259" s="247"/>
      <c r="E259" s="248"/>
      <c r="F259" s="248"/>
      <c r="G259" s="254"/>
      <c r="H259" s="200"/>
      <c r="I259" s="221"/>
      <c r="J259" s="342"/>
      <c r="K259" s="247"/>
      <c r="L259" s="252"/>
      <c r="M259" s="253"/>
      <c r="N259" s="203"/>
    </row>
    <row r="260" spans="2:14" x14ac:dyDescent="0.2">
      <c r="B260" s="245"/>
      <c r="C260" s="246"/>
      <c r="D260" s="247"/>
      <c r="E260" s="248"/>
      <c r="F260" s="248"/>
      <c r="G260" s="254"/>
      <c r="H260" s="200"/>
      <c r="I260" s="221"/>
      <c r="J260" s="342"/>
      <c r="K260" s="247"/>
      <c r="L260" s="252"/>
      <c r="M260" s="253"/>
      <c r="N260" s="203"/>
    </row>
    <row r="261" spans="2:14" x14ac:dyDescent="0.2">
      <c r="B261" s="245"/>
      <c r="C261" s="246"/>
      <c r="D261" s="247"/>
      <c r="E261" s="248"/>
      <c r="F261" s="248"/>
      <c r="G261" s="254"/>
      <c r="H261" s="200"/>
      <c r="I261" s="221"/>
      <c r="J261" s="342"/>
      <c r="K261" s="247"/>
      <c r="L261" s="252"/>
      <c r="M261" s="253"/>
      <c r="N261" s="203"/>
    </row>
    <row r="262" spans="2:14" x14ac:dyDescent="0.2">
      <c r="B262" s="245"/>
      <c r="C262" s="255"/>
      <c r="D262" s="247"/>
      <c r="E262" s="248"/>
      <c r="F262" s="248"/>
      <c r="G262" s="261"/>
      <c r="H262" s="200"/>
      <c r="I262" s="221"/>
      <c r="J262" s="342"/>
      <c r="K262" s="245"/>
      <c r="L262" s="252"/>
      <c r="M262" s="253"/>
      <c r="N262" s="203"/>
    </row>
    <row r="263" spans="2:14" x14ac:dyDescent="0.2">
      <c r="B263" s="245"/>
      <c r="C263" s="246"/>
      <c r="D263" s="247"/>
      <c r="E263" s="248"/>
      <c r="F263" s="248"/>
      <c r="G263" s="254"/>
      <c r="H263" s="200"/>
      <c r="I263" s="221"/>
      <c r="J263" s="342"/>
      <c r="K263" s="262"/>
      <c r="L263" s="252"/>
      <c r="M263" s="253"/>
      <c r="N263" s="203"/>
    </row>
    <row r="264" spans="2:14" x14ac:dyDescent="0.2">
      <c r="B264" s="245"/>
      <c r="C264" s="255"/>
      <c r="D264" s="245"/>
      <c r="E264" s="248"/>
      <c r="F264" s="248"/>
      <c r="G264" s="201"/>
      <c r="H264" s="200"/>
      <c r="I264" s="221"/>
      <c r="J264" s="342"/>
      <c r="K264" s="262"/>
      <c r="L264" s="252"/>
      <c r="M264" s="253"/>
      <c r="N264" s="203"/>
    </row>
    <row r="265" spans="2:14" x14ac:dyDescent="0.2">
      <c r="B265" s="245"/>
      <c r="C265" s="246"/>
      <c r="D265" s="247"/>
      <c r="E265" s="248"/>
      <c r="F265" s="248"/>
      <c r="G265" s="254"/>
      <c r="H265" s="200"/>
      <c r="I265" s="221"/>
      <c r="J265" s="342"/>
      <c r="K265" s="245"/>
      <c r="L265" s="252"/>
      <c r="M265" s="253"/>
      <c r="N265" s="203"/>
    </row>
    <row r="266" spans="2:14" x14ac:dyDescent="0.2">
      <c r="B266" s="245"/>
      <c r="C266" s="246"/>
      <c r="D266" s="247"/>
      <c r="E266" s="248"/>
      <c r="F266" s="248"/>
      <c r="G266" s="254"/>
      <c r="H266" s="200"/>
      <c r="I266" s="221"/>
      <c r="J266" s="342"/>
      <c r="K266" s="247"/>
      <c r="L266" s="252"/>
      <c r="M266" s="253"/>
      <c r="N266" s="203"/>
    </row>
    <row r="267" spans="2:14" x14ac:dyDescent="0.2">
      <c r="B267" s="245"/>
      <c r="C267" s="246"/>
      <c r="D267" s="247"/>
      <c r="E267" s="248"/>
      <c r="F267" s="248"/>
      <c r="G267" s="254"/>
      <c r="H267" s="200"/>
      <c r="I267" s="221"/>
      <c r="J267" s="342"/>
      <c r="K267" s="247"/>
      <c r="L267" s="252"/>
      <c r="M267" s="253"/>
      <c r="N267" s="203"/>
    </row>
    <row r="268" spans="2:14" x14ac:dyDescent="0.2">
      <c r="B268" s="245"/>
      <c r="C268" s="246"/>
      <c r="D268" s="245"/>
      <c r="E268" s="248"/>
      <c r="F268" s="248"/>
      <c r="G268" s="261"/>
      <c r="H268" s="200"/>
      <c r="I268" s="221"/>
      <c r="J268" s="342"/>
      <c r="K268" s="247"/>
      <c r="L268" s="252"/>
      <c r="M268" s="253"/>
      <c r="N268" s="203"/>
    </row>
    <row r="269" spans="2:14" x14ac:dyDescent="0.2">
      <c r="B269" s="245"/>
      <c r="C269" s="255"/>
      <c r="D269" s="247"/>
      <c r="E269" s="248"/>
      <c r="F269" s="248"/>
      <c r="G269" s="199"/>
      <c r="H269" s="200"/>
      <c r="I269" s="221"/>
      <c r="J269" s="342"/>
      <c r="K269" s="247"/>
      <c r="L269" s="252"/>
      <c r="M269" s="253"/>
      <c r="N269" s="203"/>
    </row>
    <row r="270" spans="2:14" x14ac:dyDescent="0.2">
      <c r="B270" s="245"/>
      <c r="C270" s="246"/>
      <c r="D270" s="247"/>
      <c r="E270" s="248"/>
      <c r="F270" s="248"/>
      <c r="G270" s="254"/>
      <c r="H270" s="200"/>
      <c r="I270" s="221"/>
      <c r="J270" s="342"/>
      <c r="K270" s="247"/>
      <c r="L270" s="252"/>
      <c r="M270" s="253"/>
      <c r="N270" s="203"/>
    </row>
    <row r="271" spans="2:14" x14ac:dyDescent="0.2">
      <c r="B271" s="245"/>
      <c r="C271" s="246"/>
      <c r="D271" s="247"/>
      <c r="E271" s="248"/>
      <c r="F271" s="248"/>
      <c r="G271" s="254"/>
      <c r="H271" s="200"/>
      <c r="I271" s="221"/>
      <c r="J271" s="342"/>
      <c r="K271" s="247"/>
      <c r="L271" s="252"/>
      <c r="M271" s="253"/>
      <c r="N271" s="203"/>
    </row>
    <row r="272" spans="2:14" x14ac:dyDescent="0.2">
      <c r="B272" s="245"/>
      <c r="C272" s="246"/>
      <c r="D272" s="247"/>
      <c r="E272" s="248"/>
      <c r="F272" s="248"/>
      <c r="G272" s="254"/>
      <c r="H272" s="200"/>
      <c r="I272" s="221"/>
      <c r="J272" s="342"/>
      <c r="K272" s="247"/>
      <c r="L272" s="252"/>
      <c r="M272" s="253"/>
      <c r="N272" s="203"/>
    </row>
    <row r="273" spans="2:14" x14ac:dyDescent="0.2">
      <c r="B273" s="245"/>
      <c r="C273" s="246"/>
      <c r="D273" s="247"/>
      <c r="E273" s="248"/>
      <c r="F273" s="248"/>
      <c r="G273" s="254"/>
      <c r="H273" s="200"/>
      <c r="I273" s="221"/>
      <c r="J273" s="342"/>
      <c r="K273" s="247"/>
      <c r="L273" s="252"/>
      <c r="M273" s="253"/>
      <c r="N273" s="203"/>
    </row>
    <row r="274" spans="2:14" x14ac:dyDescent="0.2">
      <c r="B274" s="245"/>
      <c r="C274" s="255"/>
      <c r="D274" s="245"/>
      <c r="E274" s="248"/>
      <c r="F274" s="248"/>
      <c r="G274" s="201"/>
      <c r="H274" s="200"/>
      <c r="I274" s="221"/>
      <c r="J274" s="342"/>
      <c r="K274" s="247"/>
      <c r="L274" s="252"/>
      <c r="M274" s="253"/>
      <c r="N274" s="203"/>
    </row>
    <row r="275" spans="2:14" x14ac:dyDescent="0.2">
      <c r="B275" s="245"/>
      <c r="C275" s="255"/>
      <c r="D275" s="245"/>
      <c r="E275" s="248"/>
      <c r="F275" s="248"/>
      <c r="G275" s="261"/>
      <c r="H275" s="200"/>
      <c r="I275" s="221"/>
      <c r="J275" s="342"/>
      <c r="K275" s="247"/>
      <c r="L275" s="252"/>
      <c r="M275" s="253"/>
      <c r="N275" s="203"/>
    </row>
    <row r="276" spans="2:14" x14ac:dyDescent="0.2">
      <c r="B276" s="245"/>
      <c r="C276" s="246"/>
      <c r="D276" s="247"/>
      <c r="E276" s="248"/>
      <c r="F276" s="248"/>
      <c r="G276" s="254"/>
      <c r="H276" s="200"/>
      <c r="I276" s="221"/>
      <c r="J276" s="342"/>
      <c r="K276" s="247"/>
      <c r="L276" s="252"/>
      <c r="M276" s="253"/>
      <c r="N276" s="203"/>
    </row>
    <row r="277" spans="2:14" x14ac:dyDescent="0.2">
      <c r="B277" s="245"/>
      <c r="C277" s="246"/>
      <c r="D277" s="247"/>
      <c r="E277" s="248"/>
      <c r="F277" s="248"/>
      <c r="G277" s="254"/>
      <c r="H277" s="200"/>
      <c r="I277" s="221"/>
      <c r="J277" s="342"/>
      <c r="K277" s="247"/>
      <c r="L277" s="252"/>
      <c r="M277" s="253"/>
      <c r="N277" s="203"/>
    </row>
    <row r="278" spans="2:14" x14ac:dyDescent="0.2">
      <c r="B278" s="245"/>
      <c r="C278" s="246"/>
      <c r="D278" s="247"/>
      <c r="E278" s="248"/>
      <c r="F278" s="248"/>
      <c r="G278" s="254"/>
      <c r="H278" s="200"/>
      <c r="I278" s="221"/>
      <c r="J278" s="342"/>
      <c r="K278" s="247"/>
      <c r="L278" s="252"/>
      <c r="M278" s="253"/>
      <c r="N278" s="203"/>
    </row>
    <row r="279" spans="2:14" x14ac:dyDescent="0.2">
      <c r="B279" s="245"/>
      <c r="C279" s="255"/>
      <c r="D279" s="247"/>
      <c r="E279" s="248"/>
      <c r="F279" s="248"/>
      <c r="G279" s="199"/>
      <c r="H279" s="200"/>
      <c r="I279" s="221"/>
      <c r="J279" s="342"/>
      <c r="K279" s="247"/>
      <c r="L279" s="252"/>
      <c r="M279" s="253"/>
      <c r="N279" s="203"/>
    </row>
    <row r="280" spans="2:14" x14ac:dyDescent="0.2">
      <c r="B280" s="245"/>
      <c r="C280" s="246"/>
      <c r="D280" s="245"/>
      <c r="E280" s="248"/>
      <c r="F280" s="248"/>
      <c r="G280" s="261"/>
      <c r="H280" s="200"/>
      <c r="I280" s="221"/>
      <c r="J280" s="342"/>
      <c r="K280" s="247"/>
      <c r="L280" s="252"/>
      <c r="M280" s="253"/>
      <c r="N280" s="203"/>
    </row>
    <row r="281" spans="2:14" x14ac:dyDescent="0.2">
      <c r="B281" s="245"/>
      <c r="C281" s="246"/>
      <c r="D281" s="247"/>
      <c r="E281" s="248"/>
      <c r="F281" s="248"/>
      <c r="G281" s="254"/>
      <c r="H281" s="200"/>
      <c r="I281" s="221"/>
      <c r="J281" s="342"/>
      <c r="K281" s="247"/>
      <c r="L281" s="252"/>
      <c r="M281" s="253"/>
      <c r="N281" s="203"/>
    </row>
    <row r="282" spans="2:14" x14ac:dyDescent="0.2">
      <c r="B282" s="245"/>
      <c r="C282" s="255"/>
      <c r="D282" s="245"/>
      <c r="E282" s="248"/>
      <c r="F282" s="248"/>
      <c r="G282" s="201"/>
      <c r="H282" s="200"/>
      <c r="I282" s="221"/>
      <c r="J282" s="342"/>
      <c r="K282" s="247"/>
      <c r="L282" s="252"/>
      <c r="M282" s="253"/>
      <c r="N282" s="203"/>
    </row>
    <row r="283" spans="2:14" x14ac:dyDescent="0.2">
      <c r="B283" s="245"/>
      <c r="C283" s="255"/>
      <c r="D283" s="247"/>
      <c r="E283" s="248"/>
      <c r="F283" s="248"/>
      <c r="G283" s="199"/>
      <c r="H283" s="200"/>
      <c r="I283" s="221"/>
      <c r="J283" s="342"/>
      <c r="K283" s="247"/>
      <c r="L283" s="252"/>
      <c r="M283" s="253"/>
      <c r="N283" s="203"/>
    </row>
    <row r="284" spans="2:14" x14ac:dyDescent="0.2">
      <c r="B284" s="245"/>
      <c r="C284" s="246"/>
      <c r="D284" s="247"/>
      <c r="E284" s="248"/>
      <c r="F284" s="248"/>
      <c r="G284" s="254"/>
      <c r="H284" s="200"/>
      <c r="I284" s="221"/>
      <c r="J284" s="342"/>
      <c r="K284" s="247"/>
      <c r="L284" s="252"/>
      <c r="M284" s="253"/>
      <c r="N284" s="203"/>
    </row>
    <row r="285" spans="2:14" x14ac:dyDescent="0.2">
      <c r="B285" s="245"/>
      <c r="C285" s="246"/>
      <c r="D285" s="245"/>
      <c r="E285" s="248"/>
      <c r="F285" s="248"/>
      <c r="G285" s="261"/>
      <c r="H285" s="200"/>
      <c r="I285" s="221"/>
      <c r="J285" s="342"/>
      <c r="K285" s="247"/>
      <c r="L285" s="252"/>
      <c r="M285" s="253"/>
      <c r="N285" s="203"/>
    </row>
    <row r="286" spans="2:14" x14ac:dyDescent="0.2">
      <c r="B286" s="245"/>
      <c r="C286" s="255"/>
      <c r="D286" s="247"/>
      <c r="E286" s="248"/>
      <c r="F286" s="248"/>
      <c r="G286" s="199"/>
      <c r="H286" s="200"/>
      <c r="I286" s="221"/>
      <c r="J286" s="342"/>
      <c r="K286" s="247"/>
      <c r="L286" s="252"/>
      <c r="M286" s="253"/>
      <c r="N286" s="203"/>
    </row>
    <row r="287" spans="2:14" x14ac:dyDescent="0.2">
      <c r="B287" s="245"/>
      <c r="C287" s="246"/>
      <c r="D287" s="247"/>
      <c r="E287" s="248"/>
      <c r="F287" s="248"/>
      <c r="G287" s="254"/>
      <c r="H287" s="200"/>
      <c r="I287" s="221"/>
      <c r="J287" s="342"/>
      <c r="K287" s="247"/>
      <c r="L287" s="252"/>
      <c r="M287" s="253"/>
      <c r="N287" s="203"/>
    </row>
    <row r="288" spans="2:14" x14ac:dyDescent="0.2">
      <c r="B288" s="245"/>
      <c r="C288" s="246"/>
      <c r="D288" s="247"/>
      <c r="E288" s="248"/>
      <c r="F288" s="248"/>
      <c r="G288" s="254"/>
      <c r="H288" s="202"/>
      <c r="I288" s="223"/>
      <c r="J288" s="345"/>
      <c r="K288" s="264"/>
      <c r="L288" s="252"/>
      <c r="M288" s="253"/>
      <c r="N288" s="265"/>
    </row>
    <row r="289" spans="2:14" x14ac:dyDescent="0.2">
      <c r="B289" s="245"/>
      <c r="C289" s="246"/>
      <c r="D289" s="247"/>
      <c r="E289" s="248"/>
      <c r="F289" s="248"/>
      <c r="G289" s="254"/>
      <c r="H289" s="202"/>
      <c r="I289" s="223"/>
      <c r="J289" s="345"/>
      <c r="K289" s="264"/>
      <c r="L289" s="252"/>
      <c r="M289" s="253"/>
      <c r="N289" s="265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4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6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6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6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4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6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6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6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6"/>
      <c r="L299" s="252"/>
      <c r="M299" s="253"/>
      <c r="N299" s="265"/>
    </row>
    <row r="300" spans="2:14" x14ac:dyDescent="0.2">
      <c r="B300" s="245"/>
      <c r="C300" s="246"/>
      <c r="D300" s="247"/>
      <c r="E300" s="248"/>
      <c r="F300" s="248"/>
      <c r="G300" s="254"/>
      <c r="H300" s="202"/>
      <c r="I300" s="223"/>
      <c r="J300" s="345"/>
      <c r="K300" s="266"/>
      <c r="L300" s="252"/>
      <c r="M300" s="253"/>
      <c r="N300" s="265"/>
    </row>
    <row r="301" spans="2:14" x14ac:dyDescent="0.2">
      <c r="B301" s="245"/>
      <c r="C301" s="246"/>
      <c r="D301" s="247"/>
      <c r="E301" s="248"/>
      <c r="F301" s="248"/>
      <c r="G301" s="254"/>
      <c r="H301" s="202"/>
      <c r="I301" s="223"/>
      <c r="J301" s="345"/>
      <c r="K301" s="266"/>
      <c r="L301" s="252"/>
      <c r="M301" s="253"/>
      <c r="N301" s="265"/>
    </row>
    <row r="302" spans="2:14" x14ac:dyDescent="0.2">
      <c r="B302" s="245"/>
      <c r="C302" s="246"/>
      <c r="D302" s="247"/>
      <c r="E302" s="248"/>
      <c r="F302" s="248"/>
      <c r="G302" s="254"/>
      <c r="H302" s="202"/>
      <c r="I302" s="223"/>
      <c r="J302" s="345"/>
      <c r="K302" s="266"/>
      <c r="L302" s="252"/>
      <c r="M302" s="253"/>
      <c r="N302" s="265"/>
    </row>
    <row r="303" spans="2:14" x14ac:dyDescent="0.2">
      <c r="B303" s="245"/>
      <c r="C303" s="246"/>
      <c r="D303" s="245"/>
      <c r="E303" s="248"/>
      <c r="F303" s="248"/>
      <c r="G303" s="261"/>
      <c r="H303" s="202"/>
      <c r="I303" s="223"/>
      <c r="J303" s="345"/>
      <c r="K303" s="266"/>
      <c r="L303" s="252"/>
      <c r="M303" s="253"/>
      <c r="N303" s="265"/>
    </row>
    <row r="304" spans="2:14" x14ac:dyDescent="0.2">
      <c r="B304" s="245"/>
      <c r="C304" s="246"/>
      <c r="D304" s="247"/>
      <c r="E304" s="248"/>
      <c r="F304" s="248"/>
      <c r="G304" s="254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6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6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4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4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4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4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4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6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6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6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6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6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6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6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7"/>
      <c r="L354" s="252"/>
      <c r="M354" s="253"/>
      <c r="N354" s="265"/>
    </row>
    <row r="355" spans="2:14" x14ac:dyDescent="0.2">
      <c r="B355" s="245"/>
      <c r="C355" s="246"/>
      <c r="D355" s="247"/>
      <c r="E355" s="248"/>
      <c r="F355" s="248"/>
      <c r="G355" s="254"/>
      <c r="H355" s="202"/>
      <c r="I355" s="223"/>
      <c r="J355" s="345"/>
      <c r="K355" s="267"/>
      <c r="L355" s="252"/>
      <c r="M355" s="253"/>
      <c r="N355" s="265"/>
    </row>
    <row r="356" spans="2:14" x14ac:dyDescent="0.2">
      <c r="B356" s="245"/>
      <c r="C356" s="246"/>
      <c r="D356" s="247"/>
      <c r="E356" s="248"/>
      <c r="F356" s="248"/>
      <c r="G356" s="254"/>
      <c r="H356" s="202"/>
      <c r="I356" s="223"/>
      <c r="J356" s="345"/>
      <c r="K356" s="267"/>
      <c r="L356" s="252"/>
      <c r="M356" s="253"/>
      <c r="N356" s="265"/>
    </row>
    <row r="357" spans="2:14" x14ac:dyDescent="0.2">
      <c r="B357" s="245"/>
      <c r="C357" s="246"/>
      <c r="D357" s="247"/>
      <c r="E357" s="248"/>
      <c r="F357" s="248"/>
      <c r="G357" s="254"/>
      <c r="H357" s="202"/>
      <c r="I357" s="223"/>
      <c r="J357" s="345"/>
      <c r="K357" s="267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6"/>
      <c r="L358" s="252"/>
      <c r="M358" s="253"/>
      <c r="N358" s="265"/>
    </row>
    <row r="359" spans="2:14" x14ac:dyDescent="0.2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2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46"/>
      <c r="D361" s="247"/>
      <c r="E361" s="248"/>
      <c r="F361" s="248"/>
      <c r="G361" s="254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46"/>
      <c r="D362" s="247"/>
      <c r="E362" s="248"/>
      <c r="F362" s="248"/>
      <c r="G362" s="254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46"/>
      <c r="D363" s="247"/>
      <c r="E363" s="248"/>
      <c r="F363" s="248"/>
      <c r="G363" s="254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46"/>
      <c r="D373" s="247"/>
      <c r="E373" s="248"/>
      <c r="F373" s="248"/>
      <c r="G373" s="254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46"/>
      <c r="D374" s="247"/>
      <c r="E374" s="248"/>
      <c r="F374" s="248"/>
      <c r="G374" s="254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46"/>
      <c r="D375" s="247"/>
      <c r="E375" s="248"/>
      <c r="F375" s="248"/>
      <c r="G375" s="254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55"/>
      <c r="D376" s="247"/>
      <c r="E376" s="248"/>
      <c r="F376" s="248"/>
      <c r="G376" s="199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46"/>
      <c r="D377" s="247"/>
      <c r="E377" s="248"/>
      <c r="F377" s="248"/>
      <c r="G377" s="254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46"/>
      <c r="D378" s="247"/>
      <c r="E378" s="248"/>
      <c r="F378" s="248"/>
      <c r="G378" s="254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46"/>
      <c r="D379" s="247"/>
      <c r="E379" s="248"/>
      <c r="F379" s="248"/>
      <c r="G379" s="254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55"/>
      <c r="D380" s="247"/>
      <c r="E380" s="248"/>
      <c r="F380" s="248"/>
      <c r="G380" s="199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55"/>
      <c r="D381" s="247"/>
      <c r="E381" s="248"/>
      <c r="F381" s="248"/>
      <c r="G381" s="199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55"/>
      <c r="D382" s="247"/>
      <c r="E382" s="248"/>
      <c r="F382" s="248"/>
      <c r="G382" s="199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46"/>
      <c r="D383" s="247"/>
      <c r="E383" s="248"/>
      <c r="F383" s="248"/>
      <c r="G383" s="254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46"/>
      <c r="D384" s="247"/>
      <c r="E384" s="248"/>
      <c r="F384" s="248"/>
      <c r="G384" s="254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46"/>
      <c r="D385" s="247"/>
      <c r="E385" s="248"/>
      <c r="F385" s="248"/>
      <c r="G385" s="254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46"/>
      <c r="D386" s="247"/>
      <c r="E386" s="248"/>
      <c r="F386" s="248"/>
      <c r="G386" s="254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55"/>
      <c r="D387" s="247"/>
      <c r="E387" s="248"/>
      <c r="F387" s="248"/>
      <c r="G387" s="199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46"/>
      <c r="D388" s="247"/>
      <c r="E388" s="248"/>
      <c r="F388" s="248"/>
      <c r="G388" s="254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46"/>
      <c r="D389" s="247"/>
      <c r="E389" s="248"/>
      <c r="F389" s="248"/>
      <c r="G389" s="254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46"/>
      <c r="D390" s="247"/>
      <c r="E390" s="248"/>
      <c r="F390" s="248"/>
      <c r="G390" s="254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46"/>
      <c r="D391" s="247"/>
      <c r="E391" s="248"/>
      <c r="F391" s="248"/>
      <c r="G391" s="254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55"/>
      <c r="D392" s="247"/>
      <c r="E392" s="248"/>
      <c r="F392" s="248"/>
      <c r="G392" s="199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55"/>
      <c r="D393" s="247"/>
      <c r="E393" s="248"/>
      <c r="F393" s="248"/>
      <c r="G393" s="199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55"/>
      <c r="D394" s="247"/>
      <c r="E394" s="248"/>
      <c r="F394" s="248"/>
      <c r="G394" s="199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46"/>
      <c r="D395" s="247"/>
      <c r="E395" s="248"/>
      <c r="F395" s="248"/>
      <c r="G395" s="254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46"/>
      <c r="D397" s="247"/>
      <c r="E397" s="248"/>
      <c r="F397" s="248"/>
      <c r="G397" s="254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46"/>
      <c r="D399" s="247"/>
      <c r="E399" s="248"/>
      <c r="F399" s="248"/>
      <c r="G399" s="254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46"/>
      <c r="D400" s="247"/>
      <c r="E400" s="248"/>
      <c r="F400" s="248"/>
      <c r="G400" s="254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46"/>
      <c r="D401" s="247"/>
      <c r="E401" s="248"/>
      <c r="F401" s="248"/>
      <c r="G401" s="254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46"/>
      <c r="D402" s="247"/>
      <c r="E402" s="248"/>
      <c r="F402" s="248"/>
      <c r="G402" s="254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5"/>
      <c r="E403" s="248"/>
      <c r="F403" s="248"/>
      <c r="G403" s="261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5"/>
      <c r="E404" s="248"/>
      <c r="F404" s="248"/>
      <c r="G404" s="261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7"/>
      <c r="E405" s="248"/>
      <c r="F405" s="248"/>
      <c r="G405" s="254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46"/>
      <c r="D406" s="247"/>
      <c r="E406" s="248"/>
      <c r="F406" s="248"/>
      <c r="G406" s="254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46"/>
      <c r="D407" s="245"/>
      <c r="E407" s="248"/>
      <c r="F407" s="248"/>
      <c r="G407" s="261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46"/>
      <c r="D408" s="245"/>
      <c r="E408" s="248"/>
      <c r="F408" s="248"/>
      <c r="G408" s="261"/>
      <c r="H408" s="202"/>
      <c r="I408" s="223"/>
      <c r="J408" s="345"/>
      <c r="K408" s="266"/>
      <c r="L408" s="252"/>
      <c r="M408" s="253"/>
      <c r="N408" s="265"/>
    </row>
    <row r="409" spans="2:14" x14ac:dyDescent="0.2">
      <c r="B409" s="245"/>
      <c r="C409" s="255"/>
      <c r="D409" s="247"/>
      <c r="E409" s="248"/>
      <c r="F409" s="248"/>
      <c r="G409" s="199"/>
      <c r="H409" s="202"/>
      <c r="I409" s="223"/>
      <c r="J409" s="345"/>
      <c r="K409" s="266"/>
      <c r="L409" s="252"/>
      <c r="M409" s="253"/>
      <c r="N409" s="265"/>
    </row>
    <row r="410" spans="2:14" x14ac:dyDescent="0.2">
      <c r="B410" s="245"/>
      <c r="C410" s="255"/>
      <c r="D410" s="247"/>
      <c r="E410" s="248"/>
      <c r="F410" s="248"/>
      <c r="G410" s="199"/>
      <c r="H410" s="202"/>
      <c r="I410" s="223"/>
      <c r="J410" s="345"/>
      <c r="K410" s="266"/>
      <c r="L410" s="252"/>
      <c r="M410" s="253"/>
      <c r="N410" s="265"/>
    </row>
    <row r="411" spans="2:14" x14ac:dyDescent="0.2">
      <c r="B411" s="245"/>
      <c r="C411" s="255"/>
      <c r="D411" s="247"/>
      <c r="E411" s="248"/>
      <c r="F411" s="248"/>
      <c r="G411" s="199"/>
      <c r="H411" s="202"/>
      <c r="I411" s="223"/>
      <c r="J411" s="345"/>
      <c r="K411" s="266"/>
      <c r="L411" s="252"/>
      <c r="M411" s="253"/>
      <c r="N411" s="265"/>
    </row>
    <row r="412" spans="2:14" x14ac:dyDescent="0.2">
      <c r="B412" s="245"/>
      <c r="C412" s="246"/>
      <c r="D412" s="247"/>
      <c r="E412" s="248"/>
      <c r="F412" s="248"/>
      <c r="G412" s="254"/>
      <c r="H412" s="202"/>
      <c r="I412" s="223"/>
      <c r="J412" s="345"/>
      <c r="K412" s="266"/>
      <c r="L412" s="252"/>
      <c r="M412" s="253"/>
      <c r="N412" s="265"/>
    </row>
    <row r="413" spans="2:14" x14ac:dyDescent="0.2">
      <c r="B413" s="245"/>
      <c r="C413" s="246"/>
      <c r="D413" s="247"/>
      <c r="E413" s="248"/>
      <c r="F413" s="248"/>
      <c r="G413" s="254"/>
      <c r="H413" s="202"/>
      <c r="I413" s="223"/>
      <c r="J413" s="345"/>
      <c r="K413" s="266"/>
      <c r="L413" s="252"/>
      <c r="M413" s="253"/>
      <c r="N413" s="265"/>
    </row>
    <row r="414" spans="2:14" x14ac:dyDescent="0.2">
      <c r="B414" s="245"/>
      <c r="C414" s="246"/>
      <c r="D414" s="247"/>
      <c r="E414" s="248"/>
      <c r="F414" s="248"/>
      <c r="G414" s="254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46"/>
      <c r="D415" s="247"/>
      <c r="E415" s="248"/>
      <c r="F415" s="248"/>
      <c r="G415" s="254"/>
      <c r="H415" s="202"/>
      <c r="I415" s="223"/>
      <c r="J415" s="345"/>
      <c r="K415" s="266"/>
      <c r="L415" s="252"/>
      <c r="M415" s="253"/>
      <c r="N415" s="265"/>
    </row>
    <row r="416" spans="2:14" x14ac:dyDescent="0.2">
      <c r="B416" s="245"/>
      <c r="C416" s="255"/>
      <c r="D416" s="247"/>
      <c r="E416" s="248"/>
      <c r="F416" s="248"/>
      <c r="G416" s="199"/>
      <c r="H416" s="202"/>
      <c r="I416" s="223"/>
      <c r="J416" s="345"/>
      <c r="K416" s="266"/>
      <c r="L416" s="252"/>
      <c r="M416" s="253"/>
      <c r="N416" s="265"/>
    </row>
    <row r="417" spans="2:14" x14ac:dyDescent="0.2">
      <c r="B417" s="245"/>
      <c r="C417" s="246"/>
      <c r="D417" s="247"/>
      <c r="E417" s="248"/>
      <c r="F417" s="248"/>
      <c r="G417" s="254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55"/>
      <c r="D418" s="247"/>
      <c r="E418" s="248"/>
      <c r="F418" s="248"/>
      <c r="G418" s="199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46"/>
      <c r="D419" s="247"/>
      <c r="E419" s="248"/>
      <c r="F419" s="248"/>
      <c r="G419" s="254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46"/>
      <c r="D420" s="247"/>
      <c r="E420" s="248"/>
      <c r="F420" s="248"/>
      <c r="G420" s="254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7"/>
      <c r="E421" s="248"/>
      <c r="F421" s="248"/>
      <c r="G421" s="254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7"/>
      <c r="E422" s="248"/>
      <c r="F422" s="248"/>
      <c r="G422" s="254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46"/>
      <c r="D423" s="245"/>
      <c r="E423" s="248"/>
      <c r="F423" s="248"/>
      <c r="G423" s="261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46"/>
      <c r="D424" s="247"/>
      <c r="E424" s="248"/>
      <c r="F424" s="248"/>
      <c r="G424" s="254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46"/>
      <c r="D425" s="247"/>
      <c r="E425" s="248"/>
      <c r="F425" s="248"/>
      <c r="G425" s="254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46"/>
      <c r="D426" s="247"/>
      <c r="E426" s="248"/>
      <c r="F426" s="248"/>
      <c r="G426" s="254"/>
      <c r="H426" s="202"/>
      <c r="I426" s="223"/>
      <c r="J426" s="345"/>
      <c r="K426" s="266"/>
      <c r="L426" s="252"/>
      <c r="M426" s="253"/>
      <c r="N426" s="265"/>
    </row>
    <row r="427" spans="2:14" x14ac:dyDescent="0.2">
      <c r="B427" s="245"/>
      <c r="C427" s="246"/>
      <c r="D427" s="247"/>
      <c r="E427" s="248"/>
      <c r="F427" s="248"/>
      <c r="G427" s="254"/>
      <c r="H427" s="202"/>
      <c r="I427" s="223"/>
      <c r="J427" s="345"/>
      <c r="K427" s="266"/>
      <c r="L427" s="252"/>
      <c r="M427" s="253"/>
      <c r="N427" s="265"/>
    </row>
    <row r="428" spans="2:14" x14ac:dyDescent="0.2">
      <c r="B428" s="245"/>
      <c r="C428" s="246"/>
      <c r="D428" s="247"/>
      <c r="E428" s="248"/>
      <c r="F428" s="248"/>
      <c r="G428" s="254"/>
      <c r="H428" s="202"/>
      <c r="I428" s="223"/>
      <c r="J428" s="345"/>
      <c r="K428" s="266"/>
      <c r="L428" s="252"/>
      <c r="M428" s="253"/>
      <c r="N428" s="265"/>
    </row>
    <row r="429" spans="2:14" x14ac:dyDescent="0.2">
      <c r="B429" s="245"/>
      <c r="C429" s="246"/>
      <c r="D429" s="247"/>
      <c r="E429" s="248"/>
      <c r="F429" s="248"/>
      <c r="G429" s="254"/>
      <c r="H429" s="202"/>
      <c r="I429" s="223"/>
      <c r="J429" s="345"/>
      <c r="K429" s="264"/>
      <c r="L429" s="252"/>
      <c r="M429" s="253"/>
      <c r="N429" s="265"/>
    </row>
    <row r="430" spans="2:14" x14ac:dyDescent="0.2">
      <c r="B430" s="245"/>
      <c r="C430" s="246"/>
      <c r="D430" s="245"/>
      <c r="E430" s="248"/>
      <c r="F430" s="248"/>
      <c r="G430" s="261"/>
      <c r="H430" s="202"/>
      <c r="I430" s="223"/>
      <c r="J430" s="345"/>
      <c r="K430" s="266"/>
      <c r="L430" s="252"/>
      <c r="M430" s="253"/>
      <c r="N430" s="265"/>
    </row>
    <row r="431" spans="2:14" x14ac:dyDescent="0.2">
      <c r="B431" s="245"/>
      <c r="C431" s="246"/>
      <c r="D431" s="247"/>
      <c r="E431" s="248"/>
      <c r="F431" s="248"/>
      <c r="G431" s="254"/>
      <c r="H431" s="202"/>
      <c r="I431" s="223"/>
      <c r="J431" s="345"/>
      <c r="K431" s="266"/>
      <c r="L431" s="252"/>
      <c r="M431" s="253"/>
      <c r="N431" s="265"/>
    </row>
    <row r="432" spans="2:14" x14ac:dyDescent="0.2">
      <c r="B432" s="245"/>
      <c r="C432" s="246"/>
      <c r="D432" s="247"/>
      <c r="E432" s="248"/>
      <c r="F432" s="248"/>
      <c r="G432" s="254"/>
      <c r="H432" s="202"/>
      <c r="I432" s="223"/>
      <c r="J432" s="345"/>
      <c r="K432" s="264"/>
      <c r="L432" s="252"/>
      <c r="M432" s="253"/>
      <c r="N432" s="265"/>
    </row>
    <row r="433" spans="2:14" x14ac:dyDescent="0.2">
      <c r="B433" s="245"/>
      <c r="C433" s="246"/>
      <c r="D433" s="247"/>
      <c r="E433" s="248"/>
      <c r="F433" s="248"/>
      <c r="G433" s="254"/>
      <c r="H433" s="202"/>
      <c r="I433" s="223"/>
      <c r="J433" s="345"/>
      <c r="K433" s="266"/>
      <c r="L433" s="252"/>
      <c r="M433" s="253"/>
      <c r="N433" s="265"/>
    </row>
    <row r="434" spans="2:14" x14ac:dyDescent="0.2">
      <c r="B434" s="245"/>
      <c r="C434" s="246"/>
      <c r="D434" s="247"/>
      <c r="E434" s="248"/>
      <c r="F434" s="248"/>
      <c r="G434" s="254"/>
      <c r="H434" s="202"/>
      <c r="I434" s="223"/>
      <c r="J434" s="345"/>
      <c r="K434" s="266"/>
      <c r="L434" s="252"/>
      <c r="M434" s="253"/>
      <c r="N434" s="265"/>
    </row>
    <row r="435" spans="2:14" x14ac:dyDescent="0.2">
      <c r="B435" s="245"/>
      <c r="C435" s="246"/>
      <c r="D435" s="247"/>
      <c r="E435" s="248"/>
      <c r="F435" s="248"/>
      <c r="G435" s="254"/>
      <c r="H435" s="202"/>
      <c r="I435" s="223"/>
      <c r="J435" s="345"/>
      <c r="K435" s="266"/>
      <c r="L435" s="252"/>
      <c r="M435" s="253"/>
      <c r="N435" s="265"/>
    </row>
    <row r="436" spans="2:14" x14ac:dyDescent="0.2">
      <c r="B436" s="245"/>
      <c r="C436" s="246"/>
      <c r="D436" s="247"/>
      <c r="E436" s="248"/>
      <c r="F436" s="248"/>
      <c r="G436" s="254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46"/>
      <c r="D437" s="247"/>
      <c r="E437" s="248"/>
      <c r="F437" s="248"/>
      <c r="G437" s="254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46"/>
      <c r="D438" s="245"/>
      <c r="E438" s="248"/>
      <c r="F438" s="248"/>
      <c r="G438" s="261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7"/>
      <c r="E439" s="248"/>
      <c r="F439" s="248"/>
      <c r="G439" s="254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2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2">
      <c r="B442" s="245"/>
      <c r="C442" s="246"/>
      <c r="D442" s="247"/>
      <c r="E442" s="248"/>
      <c r="F442" s="248"/>
      <c r="G442" s="254"/>
      <c r="H442" s="202"/>
      <c r="I442" s="223"/>
      <c r="J442" s="345"/>
      <c r="K442" s="266"/>
      <c r="L442" s="252"/>
      <c r="M442" s="253"/>
      <c r="N442" s="265"/>
    </row>
    <row r="443" spans="2:14" x14ac:dyDescent="0.2">
      <c r="B443" s="245"/>
      <c r="C443" s="246"/>
      <c r="D443" s="247"/>
      <c r="E443" s="248"/>
      <c r="F443" s="248"/>
      <c r="G443" s="254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55"/>
      <c r="D444" s="247"/>
      <c r="E444" s="248"/>
      <c r="F444" s="248"/>
      <c r="G444" s="199"/>
      <c r="H444" s="202"/>
      <c r="I444" s="223"/>
      <c r="J444" s="345"/>
      <c r="K444" s="266"/>
      <c r="L444" s="252"/>
      <c r="M444" s="253"/>
      <c r="N444" s="265"/>
    </row>
    <row r="445" spans="2:14" x14ac:dyDescent="0.2">
      <c r="B445" s="245"/>
      <c r="C445" s="246"/>
      <c r="D445" s="247"/>
      <c r="E445" s="248"/>
      <c r="F445" s="248"/>
      <c r="G445" s="254"/>
      <c r="H445" s="202"/>
      <c r="I445" s="223"/>
      <c r="J445" s="345"/>
      <c r="K445" s="266"/>
      <c r="L445" s="252"/>
      <c r="M445" s="253"/>
      <c r="N445" s="265"/>
    </row>
    <row r="446" spans="2:14" x14ac:dyDescent="0.2">
      <c r="B446" s="245"/>
      <c r="C446" s="246"/>
      <c r="D446" s="247"/>
      <c r="E446" s="248"/>
      <c r="F446" s="248"/>
      <c r="G446" s="254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55"/>
      <c r="D447" s="247"/>
      <c r="E447" s="248"/>
      <c r="F447" s="248"/>
      <c r="G447" s="199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46"/>
      <c r="D448" s="247"/>
      <c r="E448" s="248"/>
      <c r="F448" s="248"/>
      <c r="G448" s="254"/>
      <c r="H448" s="202"/>
      <c r="I448" s="223"/>
      <c r="J448" s="345"/>
      <c r="K448" s="266"/>
      <c r="L448" s="252"/>
      <c r="M448" s="253"/>
      <c r="N448" s="265"/>
    </row>
    <row r="449" spans="2:14" x14ac:dyDescent="0.2">
      <c r="B449" s="245"/>
      <c r="C449" s="246"/>
      <c r="D449" s="247"/>
      <c r="E449" s="248"/>
      <c r="F449" s="248"/>
      <c r="G449" s="254"/>
      <c r="H449" s="202"/>
      <c r="I449" s="223"/>
      <c r="J449" s="345"/>
      <c r="K449" s="266"/>
      <c r="L449" s="252"/>
      <c r="M449" s="253"/>
      <c r="N449" s="265"/>
    </row>
    <row r="450" spans="2:14" x14ac:dyDescent="0.2">
      <c r="B450" s="245"/>
      <c r="C450" s="246"/>
      <c r="D450" s="247"/>
      <c r="E450" s="248"/>
      <c r="F450" s="248"/>
      <c r="G450" s="254"/>
      <c r="H450" s="202"/>
      <c r="I450" s="223"/>
      <c r="J450" s="345"/>
      <c r="K450" s="266"/>
      <c r="L450" s="252"/>
      <c r="M450" s="253"/>
      <c r="N450" s="265"/>
    </row>
    <row r="451" spans="2:14" x14ac:dyDescent="0.2">
      <c r="B451" s="245"/>
      <c r="C451" s="246"/>
      <c r="D451" s="247"/>
      <c r="E451" s="268"/>
      <c r="F451" s="268"/>
      <c r="G451" s="269"/>
      <c r="H451" s="270"/>
      <c r="I451" s="271"/>
      <c r="J451" s="346"/>
      <c r="K451" s="266"/>
      <c r="L451" s="252"/>
      <c r="M451" s="253"/>
      <c r="N451" s="265"/>
    </row>
    <row r="452" spans="2:14" x14ac:dyDescent="0.2">
      <c r="B452" s="245"/>
      <c r="C452" s="255"/>
      <c r="D452" s="247"/>
      <c r="E452" s="248"/>
      <c r="F452" s="248"/>
      <c r="G452" s="261"/>
      <c r="H452" s="202"/>
      <c r="I452" s="223"/>
      <c r="J452" s="345"/>
      <c r="K452" s="266"/>
      <c r="L452" s="252"/>
      <c r="M452" s="253"/>
      <c r="N452" s="265"/>
    </row>
    <row r="453" spans="2:14" x14ac:dyDescent="0.2">
      <c r="B453" s="245"/>
      <c r="C453" s="246"/>
      <c r="D453" s="247"/>
      <c r="E453" s="248"/>
      <c r="F453" s="248"/>
      <c r="G453" s="254"/>
      <c r="H453" s="202"/>
      <c r="I453" s="223"/>
      <c r="J453" s="345"/>
      <c r="K453" s="266"/>
      <c r="L453" s="252"/>
      <c r="M453" s="253"/>
      <c r="N453" s="265"/>
    </row>
    <row r="454" spans="2:14" x14ac:dyDescent="0.2">
      <c r="B454" s="245"/>
      <c r="C454" s="255"/>
      <c r="D454" s="247"/>
      <c r="E454" s="248"/>
      <c r="F454" s="248"/>
      <c r="G454" s="199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46"/>
      <c r="D455" s="245"/>
      <c r="E455" s="248"/>
      <c r="F455" s="248"/>
      <c r="G455" s="261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46"/>
      <c r="D456" s="247"/>
      <c r="E456" s="248"/>
      <c r="F456" s="248"/>
      <c r="G456" s="254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6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6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4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6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2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46"/>
      <c r="D465" s="247"/>
      <c r="E465" s="248"/>
      <c r="F465" s="248"/>
      <c r="G465" s="254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46"/>
      <c r="D466" s="247"/>
      <c r="E466" s="248"/>
      <c r="F466" s="248"/>
      <c r="G466" s="254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55"/>
      <c r="D467" s="247"/>
      <c r="E467" s="248"/>
      <c r="F467" s="248"/>
      <c r="G467" s="199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46"/>
      <c r="D468" s="247"/>
      <c r="E468" s="248"/>
      <c r="F468" s="248"/>
      <c r="G468" s="254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2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2">
      <c r="B471" s="245"/>
      <c r="C471" s="246"/>
      <c r="D471" s="247"/>
      <c r="E471" s="248"/>
      <c r="F471" s="248"/>
      <c r="G471" s="254"/>
      <c r="H471" s="202"/>
      <c r="I471" s="223"/>
      <c r="J471" s="345"/>
      <c r="K471" s="266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6"/>
      <c r="L472" s="252"/>
      <c r="M472" s="253"/>
      <c r="N472" s="265"/>
    </row>
    <row r="473" spans="2:14" x14ac:dyDescent="0.2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2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6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6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6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6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6"/>
      <c r="L481" s="252"/>
      <c r="M481" s="253"/>
      <c r="N481" s="265"/>
    </row>
    <row r="482" spans="2:14" x14ac:dyDescent="0.2">
      <c r="B482" s="245"/>
      <c r="C482" s="246"/>
      <c r="D482" s="247"/>
      <c r="E482" s="248"/>
      <c r="F482" s="248"/>
      <c r="G482" s="254"/>
      <c r="H482" s="202"/>
      <c r="I482" s="223"/>
      <c r="J482" s="345"/>
      <c r="K482" s="266"/>
      <c r="L482" s="252"/>
      <c r="M482" s="253"/>
      <c r="N482" s="265"/>
    </row>
    <row r="483" spans="2:14" x14ac:dyDescent="0.2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2">
      <c r="B484" s="245"/>
      <c r="C484" s="246"/>
      <c r="D484" s="247"/>
      <c r="E484" s="248"/>
      <c r="F484" s="248"/>
      <c r="G484" s="254"/>
      <c r="H484" s="202"/>
      <c r="I484" s="223"/>
      <c r="J484" s="345"/>
      <c r="K484" s="266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2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2">
      <c r="B487" s="245"/>
      <c r="C487" s="246"/>
      <c r="D487" s="247"/>
      <c r="E487" s="248"/>
      <c r="F487" s="248"/>
      <c r="G487" s="254"/>
      <c r="H487" s="202"/>
      <c r="I487" s="223"/>
      <c r="J487" s="345"/>
      <c r="K487" s="266"/>
      <c r="L487" s="252"/>
      <c r="M487" s="253"/>
      <c r="N487" s="265"/>
    </row>
    <row r="488" spans="2:14" x14ac:dyDescent="0.2">
      <c r="B488" s="245"/>
      <c r="C488" s="246"/>
      <c r="D488" s="247"/>
      <c r="E488" s="248"/>
      <c r="F488" s="248"/>
      <c r="G488" s="254"/>
      <c r="H488" s="202"/>
      <c r="I488" s="223"/>
      <c r="J488" s="345"/>
      <c r="K488" s="266"/>
      <c r="L488" s="252"/>
      <c r="M488" s="253"/>
      <c r="N488" s="265"/>
    </row>
    <row r="489" spans="2:14" x14ac:dyDescent="0.2">
      <c r="B489" s="245"/>
      <c r="C489" s="246"/>
      <c r="D489" s="247"/>
      <c r="E489" s="248"/>
      <c r="F489" s="248"/>
      <c r="G489" s="254"/>
      <c r="H489" s="202"/>
      <c r="I489" s="223"/>
      <c r="J489" s="345"/>
      <c r="K489" s="266"/>
      <c r="L489" s="252"/>
      <c r="M489" s="253"/>
      <c r="N489" s="265"/>
    </row>
    <row r="490" spans="2:14" x14ac:dyDescent="0.2">
      <c r="B490" s="245"/>
      <c r="C490" s="246"/>
      <c r="D490" s="245"/>
      <c r="E490" s="248"/>
      <c r="F490" s="248"/>
      <c r="G490" s="261"/>
      <c r="H490" s="202"/>
      <c r="I490" s="223"/>
      <c r="J490" s="345"/>
      <c r="K490" s="264"/>
      <c r="L490" s="252"/>
      <c r="M490" s="253"/>
      <c r="N490" s="265"/>
    </row>
    <row r="491" spans="2:14" x14ac:dyDescent="0.2">
      <c r="B491" s="245"/>
      <c r="C491" s="246"/>
      <c r="D491" s="247"/>
      <c r="E491" s="248"/>
      <c r="F491" s="248"/>
      <c r="G491" s="254"/>
      <c r="H491" s="202"/>
      <c r="I491" s="223"/>
      <c r="J491" s="345"/>
      <c r="K491" s="264"/>
      <c r="L491" s="252"/>
      <c r="M491" s="253"/>
      <c r="N491" s="265"/>
    </row>
    <row r="492" spans="2:14" x14ac:dyDescent="0.2">
      <c r="B492" s="245"/>
      <c r="C492" s="246"/>
      <c r="D492" s="247"/>
      <c r="E492" s="248"/>
      <c r="F492" s="248"/>
      <c r="G492" s="254"/>
      <c r="H492" s="202"/>
      <c r="I492" s="223"/>
      <c r="J492" s="345"/>
      <c r="K492" s="266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6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6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6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4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4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4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4"/>
      <c r="L499" s="252"/>
      <c r="M499" s="253"/>
      <c r="N499" s="265"/>
    </row>
    <row r="500" spans="2:14" x14ac:dyDescent="0.2">
      <c r="B500" s="245"/>
      <c r="C500" s="246"/>
      <c r="D500" s="247"/>
      <c r="E500" s="248"/>
      <c r="F500" s="248"/>
      <c r="G500" s="254"/>
      <c r="H500" s="202"/>
      <c r="I500" s="223"/>
      <c r="J500" s="345"/>
      <c r="K500" s="264"/>
      <c r="L500" s="252"/>
      <c r="M500" s="253"/>
      <c r="N500" s="265"/>
    </row>
    <row r="501" spans="2:14" x14ac:dyDescent="0.2">
      <c r="B501" s="245"/>
      <c r="C501" s="246"/>
      <c r="D501" s="247"/>
      <c r="E501" s="248"/>
      <c r="F501" s="248"/>
      <c r="G501" s="254"/>
      <c r="H501" s="202"/>
      <c r="I501" s="223"/>
      <c r="J501" s="345"/>
      <c r="K501" s="266"/>
      <c r="L501" s="252"/>
      <c r="M501" s="253"/>
      <c r="N501" s="265"/>
    </row>
    <row r="502" spans="2:14" x14ac:dyDescent="0.2">
      <c r="B502" s="245"/>
      <c r="C502" s="246"/>
      <c r="D502" s="247"/>
      <c r="E502" s="248"/>
      <c r="F502" s="248"/>
      <c r="G502" s="254"/>
      <c r="H502" s="202"/>
      <c r="I502" s="223"/>
      <c r="J502" s="345"/>
      <c r="K502" s="266"/>
      <c r="L502" s="252"/>
      <c r="M502" s="253"/>
      <c r="N502" s="265"/>
    </row>
    <row r="503" spans="2:14" x14ac:dyDescent="0.2">
      <c r="B503" s="245"/>
      <c r="C503" s="255"/>
      <c r="D503" s="247"/>
      <c r="E503" s="248"/>
      <c r="F503" s="248"/>
      <c r="G503" s="199"/>
      <c r="H503" s="202"/>
      <c r="I503" s="223"/>
      <c r="J503" s="345"/>
      <c r="K503" s="266"/>
      <c r="L503" s="252"/>
      <c r="M503" s="253"/>
      <c r="N503" s="265"/>
    </row>
    <row r="504" spans="2:14" x14ac:dyDescent="0.2">
      <c r="B504" s="245"/>
      <c r="C504" s="246"/>
      <c r="D504" s="247"/>
      <c r="E504" s="248"/>
      <c r="F504" s="248"/>
      <c r="G504" s="254"/>
      <c r="H504" s="202"/>
      <c r="I504" s="223"/>
      <c r="J504" s="345"/>
      <c r="K504" s="266"/>
      <c r="L504" s="252"/>
      <c r="M504" s="253"/>
      <c r="N504" s="265"/>
    </row>
    <row r="505" spans="2:14" x14ac:dyDescent="0.2">
      <c r="B505" s="245"/>
      <c r="C505" s="246"/>
      <c r="D505" s="247"/>
      <c r="E505" s="248"/>
      <c r="F505" s="248"/>
      <c r="G505" s="254"/>
      <c r="H505" s="202"/>
      <c r="I505" s="223"/>
      <c r="J505" s="345"/>
      <c r="K505" s="266"/>
      <c r="L505" s="252"/>
      <c r="M505" s="253"/>
      <c r="N505" s="265"/>
    </row>
    <row r="506" spans="2:14" x14ac:dyDescent="0.2">
      <c r="B506" s="245"/>
      <c r="C506" s="246"/>
      <c r="D506" s="247"/>
      <c r="E506" s="248"/>
      <c r="F506" s="248"/>
      <c r="G506" s="254"/>
      <c r="H506" s="202"/>
      <c r="I506" s="223"/>
      <c r="J506" s="345"/>
      <c r="K506" s="264"/>
      <c r="L506" s="252"/>
      <c r="M506" s="253"/>
      <c r="N506" s="265"/>
    </row>
    <row r="507" spans="2:14" x14ac:dyDescent="0.2">
      <c r="B507" s="245"/>
      <c r="C507" s="246"/>
      <c r="D507" s="247"/>
      <c r="E507" s="248"/>
      <c r="F507" s="248"/>
      <c r="G507" s="254"/>
      <c r="H507" s="202"/>
      <c r="I507" s="223"/>
      <c r="J507" s="345"/>
      <c r="K507" s="266"/>
      <c r="L507" s="252"/>
      <c r="M507" s="253"/>
      <c r="N507" s="265"/>
    </row>
    <row r="508" spans="2:14" x14ac:dyDescent="0.2">
      <c r="B508" s="245"/>
      <c r="C508" s="246"/>
      <c r="D508" s="247"/>
      <c r="E508" s="248"/>
      <c r="F508" s="248"/>
      <c r="G508" s="254"/>
      <c r="H508" s="202"/>
      <c r="I508" s="223"/>
      <c r="J508" s="345"/>
      <c r="K508" s="266"/>
      <c r="L508" s="252"/>
      <c r="M508" s="253"/>
      <c r="N508" s="265"/>
    </row>
    <row r="509" spans="2:14" x14ac:dyDescent="0.2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46"/>
      <c r="D510" s="247"/>
      <c r="E510" s="248"/>
      <c r="F510" s="248"/>
      <c r="G510" s="254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46"/>
      <c r="D511" s="247"/>
      <c r="E511" s="248"/>
      <c r="F511" s="248"/>
      <c r="G511" s="254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6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6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7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6"/>
      <c r="L518" s="252"/>
      <c r="M518" s="253"/>
      <c r="N518" s="265"/>
    </row>
    <row r="519" spans="2:14" x14ac:dyDescent="0.2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2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7"/>
      <c r="E521" s="248"/>
      <c r="F521" s="248"/>
      <c r="G521" s="254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46"/>
      <c r="D522" s="247"/>
      <c r="E522" s="248"/>
      <c r="F522" s="248"/>
      <c r="G522" s="254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46"/>
      <c r="D523" s="245"/>
      <c r="E523" s="248"/>
      <c r="F523" s="272"/>
      <c r="G523" s="261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46"/>
      <c r="D524" s="247"/>
      <c r="E524" s="248"/>
      <c r="F524" s="248"/>
      <c r="G524" s="254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46"/>
      <c r="D525" s="247"/>
      <c r="E525" s="248"/>
      <c r="F525" s="248"/>
      <c r="G525" s="254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46"/>
      <c r="D526" s="247"/>
      <c r="E526" s="248"/>
      <c r="F526" s="248"/>
      <c r="G526" s="254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55"/>
      <c r="D527" s="247"/>
      <c r="E527" s="248"/>
      <c r="F527" s="248"/>
      <c r="G527" s="199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46"/>
      <c r="D528" s="247"/>
      <c r="E528" s="248"/>
      <c r="F528" s="248"/>
      <c r="G528" s="254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55"/>
      <c r="D529" s="247"/>
      <c r="E529" s="248"/>
      <c r="F529" s="248"/>
      <c r="G529" s="199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55"/>
      <c r="D530" s="247"/>
      <c r="E530" s="248"/>
      <c r="F530" s="248"/>
      <c r="G530" s="199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46"/>
      <c r="D531" s="247"/>
      <c r="E531" s="248"/>
      <c r="F531" s="248"/>
      <c r="G531" s="254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7"/>
      <c r="E538" s="248"/>
      <c r="F538" s="248"/>
      <c r="G538" s="254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7"/>
      <c r="E539" s="248"/>
      <c r="F539" s="248"/>
      <c r="G539" s="254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46"/>
      <c r="D540" s="245"/>
      <c r="E540" s="248"/>
      <c r="F540" s="248"/>
      <c r="G540" s="261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46"/>
      <c r="D541" s="247"/>
      <c r="E541" s="248"/>
      <c r="F541" s="248"/>
      <c r="G541" s="254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46"/>
      <c r="D542" s="247"/>
      <c r="E542" s="248"/>
      <c r="F542" s="248"/>
      <c r="G542" s="254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55"/>
      <c r="D543" s="247"/>
      <c r="E543" s="248"/>
      <c r="F543" s="248"/>
      <c r="G543" s="199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46"/>
      <c r="D544" s="247"/>
      <c r="E544" s="248"/>
      <c r="F544" s="248"/>
      <c r="G544" s="254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46"/>
      <c r="D545" s="247"/>
      <c r="E545" s="248"/>
      <c r="F545" s="248"/>
      <c r="G545" s="254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46"/>
      <c r="D546" s="245"/>
      <c r="E546" s="248"/>
      <c r="F546" s="248"/>
      <c r="G546" s="261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46"/>
      <c r="D547" s="247"/>
      <c r="E547" s="248"/>
      <c r="F547" s="248"/>
      <c r="G547" s="254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46"/>
      <c r="D548" s="247"/>
      <c r="E548" s="248"/>
      <c r="F548" s="248"/>
      <c r="G548" s="254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55"/>
      <c r="D549" s="247"/>
      <c r="E549" s="248"/>
      <c r="F549" s="248"/>
      <c r="G549" s="199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46"/>
      <c r="D550" s="247"/>
      <c r="E550" s="248"/>
      <c r="F550" s="248"/>
      <c r="G550" s="254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2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2">
      <c r="B553" s="245"/>
      <c r="C553" s="246"/>
      <c r="D553" s="247"/>
      <c r="E553" s="248"/>
      <c r="F553" s="248"/>
      <c r="G553" s="254"/>
      <c r="H553" s="202"/>
      <c r="I553" s="223"/>
      <c r="J553" s="345"/>
      <c r="K553" s="266"/>
      <c r="L553" s="252"/>
      <c r="M553" s="253"/>
      <c r="N553" s="265"/>
    </row>
    <row r="554" spans="2:14" x14ac:dyDescent="0.2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46"/>
      <c r="D555" s="247"/>
      <c r="E555" s="248"/>
      <c r="F555" s="248"/>
      <c r="G555" s="254"/>
      <c r="H555" s="202"/>
      <c r="I555" s="223"/>
      <c r="J555" s="345"/>
      <c r="K555" s="266"/>
      <c r="L555" s="252"/>
      <c r="M555" s="253"/>
      <c r="N555" s="265"/>
    </row>
    <row r="556" spans="2:14" x14ac:dyDescent="0.2">
      <c r="B556" s="245"/>
      <c r="C556" s="246"/>
      <c r="D556" s="247"/>
      <c r="E556" s="248"/>
      <c r="F556" s="248"/>
      <c r="G556" s="254"/>
      <c r="H556" s="202"/>
      <c r="I556" s="223"/>
      <c r="J556" s="345"/>
      <c r="K556" s="266"/>
      <c r="L556" s="252"/>
      <c r="M556" s="253"/>
      <c r="N556" s="265"/>
    </row>
    <row r="557" spans="2:14" x14ac:dyDescent="0.2">
      <c r="B557" s="245"/>
      <c r="C557" s="246"/>
      <c r="D557" s="247"/>
      <c r="E557" s="248"/>
      <c r="F557" s="248"/>
      <c r="G557" s="254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46"/>
      <c r="D558" s="245"/>
      <c r="E558" s="248"/>
      <c r="F558" s="248"/>
      <c r="G558" s="261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46"/>
      <c r="D559" s="247"/>
      <c r="E559" s="248"/>
      <c r="F559" s="248"/>
      <c r="G559" s="254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46"/>
      <c r="D560" s="247"/>
      <c r="E560" s="248"/>
      <c r="F560" s="248"/>
      <c r="G560" s="254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46"/>
      <c r="D561" s="247"/>
      <c r="E561" s="248"/>
      <c r="F561" s="248"/>
      <c r="G561" s="254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46"/>
      <c r="D562" s="247"/>
      <c r="E562" s="248"/>
      <c r="F562" s="248"/>
      <c r="G562" s="254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46"/>
      <c r="D563" s="247"/>
      <c r="E563" s="248"/>
      <c r="F563" s="248"/>
      <c r="G563" s="254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46"/>
      <c r="D564" s="247"/>
      <c r="E564" s="248"/>
      <c r="F564" s="248"/>
      <c r="G564" s="254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46"/>
      <c r="D565" s="247"/>
      <c r="E565" s="248"/>
      <c r="F565" s="248"/>
      <c r="G565" s="254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55"/>
      <c r="D566" s="245"/>
      <c r="E566" s="248"/>
      <c r="F566" s="248"/>
      <c r="G566" s="201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46"/>
      <c r="D567" s="247"/>
      <c r="E567" s="248"/>
      <c r="F567" s="248"/>
      <c r="G567" s="254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2">
      <c r="B570" s="245"/>
      <c r="C570" s="246"/>
      <c r="D570" s="247"/>
      <c r="E570" s="248"/>
      <c r="F570" s="248"/>
      <c r="G570" s="254"/>
      <c r="H570" s="202"/>
      <c r="I570" s="223"/>
      <c r="J570" s="345"/>
      <c r="K570" s="266"/>
      <c r="L570" s="252"/>
      <c r="M570" s="253"/>
      <c r="N570" s="265"/>
    </row>
    <row r="571" spans="2:14" x14ac:dyDescent="0.2">
      <c r="B571" s="245"/>
      <c r="C571" s="246"/>
      <c r="D571" s="247"/>
      <c r="E571" s="248"/>
      <c r="F571" s="248"/>
      <c r="G571" s="254"/>
      <c r="H571" s="202"/>
      <c r="I571" s="223"/>
      <c r="J571" s="345"/>
      <c r="K571" s="266"/>
      <c r="L571" s="252"/>
      <c r="M571" s="253"/>
      <c r="N571" s="265"/>
    </row>
    <row r="572" spans="2:14" x14ac:dyDescent="0.2">
      <c r="B572" s="245"/>
      <c r="C572" s="255"/>
      <c r="D572" s="245"/>
      <c r="E572" s="248"/>
      <c r="F572" s="248"/>
      <c r="G572" s="201"/>
      <c r="H572" s="202"/>
      <c r="I572" s="223"/>
      <c r="J572" s="345"/>
      <c r="K572" s="264"/>
      <c r="L572" s="252"/>
      <c r="M572" s="253"/>
      <c r="N572" s="265"/>
    </row>
    <row r="573" spans="2:14" x14ac:dyDescent="0.2">
      <c r="B573" s="245"/>
      <c r="C573" s="246"/>
      <c r="D573" s="247"/>
      <c r="E573" s="248"/>
      <c r="F573" s="248"/>
      <c r="G573" s="254"/>
      <c r="H573" s="202"/>
      <c r="I573" s="223"/>
      <c r="J573" s="345"/>
      <c r="K573" s="266"/>
      <c r="L573" s="252"/>
      <c r="M573" s="253"/>
      <c r="N573" s="265"/>
    </row>
    <row r="574" spans="2:14" x14ac:dyDescent="0.2">
      <c r="B574" s="245"/>
      <c r="C574" s="255"/>
      <c r="D574" s="247"/>
      <c r="E574" s="248"/>
      <c r="F574" s="248"/>
      <c r="G574" s="199"/>
      <c r="H574" s="202"/>
      <c r="I574" s="223"/>
      <c r="J574" s="345"/>
      <c r="K574" s="266"/>
      <c r="L574" s="252"/>
      <c r="M574" s="253"/>
      <c r="N574" s="265"/>
    </row>
    <row r="575" spans="2:14" x14ac:dyDescent="0.2">
      <c r="B575" s="245"/>
      <c r="C575" s="246"/>
      <c r="D575" s="247"/>
      <c r="E575" s="248"/>
      <c r="F575" s="248"/>
      <c r="G575" s="254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46"/>
      <c r="D576" s="247"/>
      <c r="E576" s="248"/>
      <c r="F576" s="248"/>
      <c r="G576" s="254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55"/>
      <c r="D577" s="247"/>
      <c r="E577" s="248"/>
      <c r="F577" s="248"/>
      <c r="G577" s="199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55"/>
      <c r="D578" s="247"/>
      <c r="E578" s="248"/>
      <c r="F578" s="248"/>
      <c r="G578" s="199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55"/>
      <c r="D579" s="247"/>
      <c r="E579" s="248"/>
      <c r="F579" s="248"/>
      <c r="G579" s="199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46"/>
      <c r="D580" s="247"/>
      <c r="E580" s="248"/>
      <c r="F580" s="248"/>
      <c r="G580" s="254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46"/>
      <c r="D581" s="247"/>
      <c r="E581" s="248"/>
      <c r="F581" s="248"/>
      <c r="G581" s="254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55"/>
      <c r="D582" s="247"/>
      <c r="E582" s="248"/>
      <c r="F582" s="248"/>
      <c r="G582" s="199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46"/>
      <c r="D583" s="247"/>
      <c r="E583" s="248"/>
      <c r="F583" s="248"/>
      <c r="G583" s="254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46"/>
      <c r="D584" s="247"/>
      <c r="E584" s="248"/>
      <c r="F584" s="248"/>
      <c r="G584" s="254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55"/>
      <c r="D585" s="247"/>
      <c r="E585" s="248"/>
      <c r="F585" s="248"/>
      <c r="G585" s="199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46"/>
      <c r="D586" s="247"/>
      <c r="E586" s="248"/>
      <c r="F586" s="248"/>
      <c r="G586" s="254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46"/>
      <c r="D591" s="247"/>
      <c r="E591" s="248"/>
      <c r="F591" s="248"/>
      <c r="G591" s="254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46"/>
      <c r="D592" s="247"/>
      <c r="E592" s="248"/>
      <c r="F592" s="248"/>
      <c r="G592" s="254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46"/>
      <c r="D593" s="247"/>
      <c r="E593" s="248"/>
      <c r="F593" s="248"/>
      <c r="G593" s="254"/>
      <c r="H593" s="202"/>
      <c r="I593" s="223"/>
      <c r="J593" s="345"/>
      <c r="K593" s="266"/>
      <c r="L593" s="252"/>
      <c r="M593" s="253"/>
      <c r="N593" s="265"/>
    </row>
    <row r="594" spans="2:14" x14ac:dyDescent="0.2">
      <c r="B594" s="245"/>
      <c r="C594" s="246"/>
      <c r="D594" s="245"/>
      <c r="E594" s="248"/>
      <c r="F594" s="248"/>
      <c r="G594" s="261"/>
      <c r="H594" s="202"/>
      <c r="I594" s="223"/>
      <c r="J594" s="345"/>
      <c r="K594" s="266"/>
      <c r="L594" s="252"/>
      <c r="M594" s="253"/>
      <c r="N594" s="265"/>
    </row>
    <row r="595" spans="2:14" x14ac:dyDescent="0.2">
      <c r="B595" s="245"/>
      <c r="C595" s="246"/>
      <c r="D595" s="247"/>
      <c r="E595" s="248"/>
      <c r="F595" s="248"/>
      <c r="G595" s="254"/>
      <c r="H595" s="202"/>
      <c r="I595" s="223"/>
      <c r="J595" s="345"/>
      <c r="K595" s="266"/>
      <c r="L595" s="252"/>
      <c r="M595" s="253"/>
      <c r="N595" s="265"/>
    </row>
    <row r="596" spans="2:14" x14ac:dyDescent="0.2">
      <c r="B596" s="245"/>
      <c r="C596" s="246"/>
      <c r="D596" s="247"/>
      <c r="E596" s="248"/>
      <c r="F596" s="248"/>
      <c r="G596" s="254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46"/>
      <c r="D597" s="247"/>
      <c r="E597" s="248"/>
      <c r="F597" s="248"/>
      <c r="G597" s="254"/>
      <c r="H597" s="202"/>
      <c r="I597" s="223"/>
      <c r="J597" s="345"/>
      <c r="K597" s="266"/>
      <c r="L597" s="252"/>
      <c r="M597" s="253"/>
      <c r="N597" s="265"/>
    </row>
    <row r="598" spans="2:14" x14ac:dyDescent="0.2">
      <c r="B598" s="245"/>
      <c r="C598" s="246"/>
      <c r="D598" s="247"/>
      <c r="E598" s="248"/>
      <c r="F598" s="248"/>
      <c r="G598" s="254"/>
      <c r="H598" s="202"/>
      <c r="I598" s="223"/>
      <c r="J598" s="345"/>
      <c r="K598" s="266"/>
      <c r="L598" s="252"/>
      <c r="M598" s="253"/>
      <c r="N598" s="265"/>
    </row>
    <row r="599" spans="2:14" x14ac:dyDescent="0.2">
      <c r="B599" s="245"/>
      <c r="C599" s="255"/>
      <c r="D599" s="247"/>
      <c r="E599" s="248"/>
      <c r="F599" s="248"/>
      <c r="G599" s="199"/>
      <c r="H599" s="202"/>
      <c r="I599" s="223"/>
      <c r="J599" s="345"/>
      <c r="K599" s="266"/>
      <c r="L599" s="252"/>
      <c r="M599" s="253"/>
      <c r="N599" s="265"/>
    </row>
    <row r="600" spans="2:14" x14ac:dyDescent="0.2">
      <c r="B600" s="245"/>
      <c r="C600" s="246"/>
      <c r="D600" s="247"/>
      <c r="E600" s="248"/>
      <c r="F600" s="248"/>
      <c r="G600" s="254"/>
      <c r="H600" s="202"/>
      <c r="I600" s="223"/>
      <c r="J600" s="345"/>
      <c r="K600" s="266"/>
      <c r="L600" s="252"/>
      <c r="M600" s="253"/>
      <c r="N600" s="265"/>
    </row>
    <row r="601" spans="2:14" x14ac:dyDescent="0.2">
      <c r="B601" s="245"/>
      <c r="C601" s="246"/>
      <c r="D601" s="247"/>
      <c r="E601" s="248"/>
      <c r="F601" s="248"/>
      <c r="G601" s="254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46"/>
      <c r="D602" s="247"/>
      <c r="E602" s="248"/>
      <c r="F602" s="248"/>
      <c r="G602" s="254"/>
      <c r="H602" s="202"/>
      <c r="I602" s="223"/>
      <c r="J602" s="345"/>
      <c r="K602" s="266"/>
      <c r="L602" s="252"/>
      <c r="M602" s="253"/>
      <c r="N602" s="265"/>
    </row>
    <row r="603" spans="2:14" x14ac:dyDescent="0.2">
      <c r="B603" s="245"/>
      <c r="C603" s="246"/>
      <c r="D603" s="247"/>
      <c r="E603" s="248"/>
      <c r="F603" s="248"/>
      <c r="G603" s="254"/>
      <c r="H603" s="202"/>
      <c r="I603" s="223"/>
      <c r="J603" s="345"/>
      <c r="K603" s="266"/>
      <c r="L603" s="252"/>
      <c r="M603" s="253"/>
      <c r="N603" s="265"/>
    </row>
    <row r="604" spans="2:14" x14ac:dyDescent="0.2">
      <c r="B604" s="245"/>
      <c r="C604" s="255"/>
      <c r="D604" s="245"/>
      <c r="E604" s="248"/>
      <c r="F604" s="248"/>
      <c r="G604" s="201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46"/>
      <c r="D605" s="247"/>
      <c r="E605" s="248"/>
      <c r="F605" s="248"/>
      <c r="G605" s="254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46"/>
      <c r="D608" s="247"/>
      <c r="E608" s="248"/>
      <c r="F608" s="248"/>
      <c r="G608" s="254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46"/>
      <c r="D609" s="247"/>
      <c r="E609" s="248"/>
      <c r="F609" s="248"/>
      <c r="G609" s="254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55"/>
      <c r="D610" s="247"/>
      <c r="E610" s="248"/>
      <c r="F610" s="248"/>
      <c r="G610" s="199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55"/>
      <c r="D611" s="247"/>
      <c r="E611" s="248"/>
      <c r="F611" s="248"/>
      <c r="G611" s="199"/>
      <c r="H611" s="202"/>
      <c r="I611" s="223"/>
      <c r="J611" s="345"/>
      <c r="K611" s="266"/>
      <c r="L611" s="252"/>
      <c r="M611" s="253"/>
      <c r="N611" s="265"/>
    </row>
    <row r="612" spans="2:14" x14ac:dyDescent="0.2">
      <c r="B612" s="245"/>
      <c r="C612" s="255"/>
      <c r="D612" s="247"/>
      <c r="E612" s="248"/>
      <c r="F612" s="248"/>
      <c r="G612" s="199"/>
      <c r="H612" s="202"/>
      <c r="I612" s="223"/>
      <c r="J612" s="345"/>
      <c r="K612" s="266"/>
      <c r="L612" s="252"/>
      <c r="M612" s="253"/>
      <c r="N612" s="265"/>
    </row>
    <row r="613" spans="2:14" x14ac:dyDescent="0.2">
      <c r="B613" s="245"/>
      <c r="C613" s="246"/>
      <c r="D613" s="247"/>
      <c r="E613" s="248"/>
      <c r="F613" s="248"/>
      <c r="G613" s="254"/>
      <c r="H613" s="202"/>
      <c r="I613" s="223"/>
      <c r="J613" s="345"/>
      <c r="K613" s="266"/>
      <c r="L613" s="252"/>
      <c r="M613" s="253"/>
      <c r="N613" s="265"/>
    </row>
    <row r="614" spans="2:14" x14ac:dyDescent="0.2">
      <c r="B614" s="245"/>
      <c r="C614" s="246"/>
      <c r="D614" s="247"/>
      <c r="E614" s="248"/>
      <c r="F614" s="248"/>
      <c r="G614" s="254"/>
      <c r="H614" s="202"/>
      <c r="I614" s="223"/>
      <c r="J614" s="345"/>
      <c r="K614" s="264"/>
      <c r="L614" s="252"/>
      <c r="M614" s="253"/>
      <c r="N614" s="265"/>
    </row>
    <row r="615" spans="2:14" x14ac:dyDescent="0.2">
      <c r="B615" s="245"/>
      <c r="C615" s="255"/>
      <c r="D615" s="247"/>
      <c r="E615" s="248"/>
      <c r="F615" s="248"/>
      <c r="G615" s="199"/>
      <c r="H615" s="202"/>
      <c r="I615" s="223"/>
      <c r="J615" s="345"/>
      <c r="K615" s="266"/>
      <c r="L615" s="252"/>
      <c r="M615" s="253"/>
      <c r="N615" s="265"/>
    </row>
    <row r="616" spans="2:14" x14ac:dyDescent="0.2">
      <c r="B616" s="245"/>
      <c r="C616" s="246"/>
      <c r="D616" s="245"/>
      <c r="E616" s="248"/>
      <c r="F616" s="248"/>
      <c r="G616" s="261"/>
      <c r="H616" s="202"/>
      <c r="I616" s="223"/>
      <c r="J616" s="345"/>
      <c r="K616" s="266"/>
      <c r="L616" s="252"/>
      <c r="M616" s="253"/>
      <c r="N616" s="265"/>
    </row>
    <row r="617" spans="2:14" x14ac:dyDescent="0.2">
      <c r="B617" s="245"/>
      <c r="C617" s="246"/>
      <c r="D617" s="247"/>
      <c r="E617" s="248"/>
      <c r="F617" s="248"/>
      <c r="G617" s="254"/>
      <c r="H617" s="202"/>
      <c r="I617" s="223"/>
      <c r="J617" s="345"/>
      <c r="K617" s="266"/>
      <c r="L617" s="252"/>
      <c r="M617" s="253"/>
      <c r="N617" s="265"/>
    </row>
    <row r="618" spans="2:14" x14ac:dyDescent="0.2">
      <c r="B618" s="245"/>
      <c r="C618" s="246"/>
      <c r="D618" s="247"/>
      <c r="E618" s="248"/>
      <c r="F618" s="248"/>
      <c r="G618" s="254"/>
      <c r="H618" s="202"/>
      <c r="I618" s="223"/>
      <c r="J618" s="345"/>
      <c r="K618" s="266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4"/>
      <c r="L619" s="252"/>
      <c r="M619" s="253"/>
      <c r="N619" s="265"/>
    </row>
    <row r="620" spans="2:14" x14ac:dyDescent="0.2">
      <c r="B620" s="245"/>
      <c r="C620" s="246"/>
      <c r="D620" s="247"/>
      <c r="E620" s="248"/>
      <c r="F620" s="248"/>
      <c r="G620" s="254"/>
      <c r="H620" s="202"/>
      <c r="I620" s="223"/>
      <c r="J620" s="345"/>
      <c r="K620" s="266"/>
      <c r="L620" s="252"/>
      <c r="M620" s="253"/>
      <c r="N620" s="265"/>
    </row>
    <row r="621" spans="2:14" x14ac:dyDescent="0.2">
      <c r="B621" s="245"/>
      <c r="C621" s="246"/>
      <c r="D621" s="247"/>
      <c r="E621" s="248"/>
      <c r="F621" s="248"/>
      <c r="G621" s="254"/>
      <c r="H621" s="202"/>
      <c r="I621" s="223"/>
      <c r="J621" s="345"/>
      <c r="K621" s="266"/>
      <c r="L621" s="252"/>
      <c r="M621" s="253"/>
      <c r="N621" s="265"/>
    </row>
    <row r="622" spans="2:14" x14ac:dyDescent="0.2">
      <c r="B622" s="245"/>
      <c r="C622" s="246"/>
      <c r="D622" s="247"/>
      <c r="E622" s="248"/>
      <c r="F622" s="248"/>
      <c r="G622" s="254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55"/>
      <c r="D623" s="245"/>
      <c r="E623" s="248"/>
      <c r="F623" s="248"/>
      <c r="G623" s="201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46"/>
      <c r="D624" s="247"/>
      <c r="E624" s="248"/>
      <c r="F624" s="248"/>
      <c r="G624" s="254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46"/>
      <c r="D632" s="247"/>
      <c r="E632" s="248"/>
      <c r="F632" s="248"/>
      <c r="G632" s="254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46"/>
      <c r="D633" s="247"/>
      <c r="E633" s="248"/>
      <c r="F633" s="248"/>
      <c r="G633" s="254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55"/>
      <c r="D634" s="247"/>
      <c r="E634" s="248"/>
      <c r="F634" s="248"/>
      <c r="G634" s="199"/>
      <c r="H634" s="202"/>
      <c r="I634" s="223"/>
      <c r="J634" s="345"/>
      <c r="K634" s="266"/>
      <c r="L634" s="252"/>
      <c r="M634" s="253"/>
      <c r="N634" s="265"/>
    </row>
    <row r="635" spans="2:14" x14ac:dyDescent="0.2">
      <c r="B635" s="245"/>
      <c r="C635" s="246"/>
      <c r="D635" s="247"/>
      <c r="E635" s="248"/>
      <c r="F635" s="248"/>
      <c r="G635" s="254"/>
      <c r="H635" s="202"/>
      <c r="I635" s="223"/>
      <c r="J635" s="345"/>
      <c r="K635" s="266"/>
      <c r="L635" s="252"/>
      <c r="M635" s="253"/>
      <c r="N635" s="265"/>
    </row>
    <row r="636" spans="2:14" x14ac:dyDescent="0.2">
      <c r="B636" s="245"/>
      <c r="C636" s="246"/>
      <c r="D636" s="247"/>
      <c r="E636" s="248"/>
      <c r="F636" s="248"/>
      <c r="G636" s="254"/>
      <c r="H636" s="202"/>
      <c r="I636" s="223"/>
      <c r="J636" s="345"/>
      <c r="K636" s="266"/>
      <c r="L636" s="252"/>
      <c r="M636" s="253"/>
      <c r="N636" s="265"/>
    </row>
    <row r="637" spans="2:14" x14ac:dyDescent="0.2">
      <c r="B637" s="245"/>
      <c r="C637" s="246"/>
      <c r="D637" s="247"/>
      <c r="E637" s="248"/>
      <c r="F637" s="248"/>
      <c r="G637" s="254"/>
      <c r="H637" s="202"/>
      <c r="I637" s="223"/>
      <c r="J637" s="345"/>
      <c r="K637" s="264"/>
      <c r="L637" s="252"/>
      <c r="M637" s="253"/>
      <c r="N637" s="265"/>
    </row>
    <row r="638" spans="2:14" x14ac:dyDescent="0.2">
      <c r="B638" s="245"/>
      <c r="C638" s="246"/>
      <c r="D638" s="247"/>
      <c r="E638" s="248"/>
      <c r="F638" s="248"/>
      <c r="G638" s="254"/>
      <c r="H638" s="202"/>
      <c r="I638" s="223"/>
      <c r="J638" s="345"/>
      <c r="K638" s="266"/>
      <c r="L638" s="252"/>
      <c r="M638" s="253"/>
      <c r="N638" s="265"/>
    </row>
    <row r="639" spans="2:14" x14ac:dyDescent="0.2">
      <c r="B639" s="245"/>
      <c r="C639" s="246"/>
      <c r="D639" s="247"/>
      <c r="E639" s="248"/>
      <c r="F639" s="248"/>
      <c r="G639" s="254"/>
      <c r="H639" s="202"/>
      <c r="I639" s="223"/>
      <c r="J639" s="345"/>
      <c r="K639" s="266"/>
      <c r="L639" s="252"/>
      <c r="M639" s="253"/>
      <c r="N639" s="265"/>
    </row>
    <row r="640" spans="2:14" x14ac:dyDescent="0.2">
      <c r="B640" s="245"/>
      <c r="C640" s="246"/>
      <c r="D640" s="247"/>
      <c r="E640" s="248"/>
      <c r="F640" s="248"/>
      <c r="G640" s="254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55"/>
      <c r="D641" s="247"/>
      <c r="E641" s="248"/>
      <c r="F641" s="248"/>
      <c r="G641" s="199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55"/>
      <c r="D642" s="247"/>
      <c r="E642" s="248"/>
      <c r="F642" s="248"/>
      <c r="G642" s="199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46"/>
      <c r="D643" s="247"/>
      <c r="E643" s="248"/>
      <c r="F643" s="248"/>
      <c r="G643" s="254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46"/>
      <c r="D654" s="247"/>
      <c r="E654" s="248"/>
      <c r="F654" s="248"/>
      <c r="G654" s="254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46"/>
      <c r="D655" s="247"/>
      <c r="E655" s="248"/>
      <c r="F655" s="248"/>
      <c r="G655" s="254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46"/>
      <c r="D656" s="247"/>
      <c r="E656" s="248"/>
      <c r="F656" s="248"/>
      <c r="G656" s="254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55"/>
      <c r="D657" s="247"/>
      <c r="E657" s="248"/>
      <c r="F657" s="248"/>
      <c r="G657" s="199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46"/>
      <c r="D658" s="247"/>
      <c r="E658" s="248"/>
      <c r="F658" s="248"/>
      <c r="G658" s="254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2">
      <c r="B666" s="245"/>
      <c r="C666" s="246"/>
      <c r="D666" s="247"/>
      <c r="E666" s="248"/>
      <c r="F666" s="248"/>
      <c r="G666" s="254"/>
      <c r="H666" s="202"/>
      <c r="I666" s="223"/>
      <c r="J666" s="345"/>
      <c r="K666" s="266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6"/>
      <c r="L667" s="252"/>
      <c r="M667" s="253"/>
      <c r="N667" s="265"/>
    </row>
    <row r="668" spans="2:14" x14ac:dyDescent="0.2">
      <c r="B668" s="245"/>
      <c r="C668" s="246"/>
      <c r="D668" s="247"/>
      <c r="E668" s="248"/>
      <c r="F668" s="248"/>
      <c r="G668" s="254"/>
      <c r="H668" s="202"/>
      <c r="I668" s="223"/>
      <c r="J668" s="345"/>
      <c r="K668" s="266"/>
      <c r="L668" s="252"/>
      <c r="M668" s="253"/>
      <c r="N668" s="265"/>
    </row>
    <row r="669" spans="2:14" x14ac:dyDescent="0.2">
      <c r="B669" s="245"/>
      <c r="C669" s="246"/>
      <c r="D669" s="247"/>
      <c r="E669" s="248"/>
      <c r="F669" s="248"/>
      <c r="G669" s="254"/>
      <c r="H669" s="202"/>
      <c r="I669" s="223"/>
      <c r="J669" s="345"/>
      <c r="K669" s="266"/>
      <c r="L669" s="252"/>
      <c r="M669" s="253"/>
      <c r="N669" s="265"/>
    </row>
    <row r="670" spans="2:14" x14ac:dyDescent="0.2">
      <c r="B670" s="245"/>
      <c r="C670" s="246"/>
      <c r="D670" s="247"/>
      <c r="E670" s="248"/>
      <c r="F670" s="248"/>
      <c r="G670" s="254"/>
      <c r="H670" s="202"/>
      <c r="I670" s="223"/>
      <c r="J670" s="345"/>
      <c r="K670" s="266"/>
      <c r="L670" s="252"/>
      <c r="M670" s="253"/>
      <c r="N670" s="265"/>
    </row>
    <row r="671" spans="2:14" x14ac:dyDescent="0.2">
      <c r="B671" s="245"/>
      <c r="C671" s="246"/>
      <c r="D671" s="247"/>
      <c r="E671" s="248"/>
      <c r="F671" s="248"/>
      <c r="G671" s="254"/>
      <c r="H671" s="202"/>
      <c r="I671" s="223"/>
      <c r="J671" s="345"/>
      <c r="K671" s="266"/>
      <c r="L671" s="252"/>
      <c r="M671" s="253"/>
      <c r="N671" s="265"/>
    </row>
    <row r="672" spans="2:14" x14ac:dyDescent="0.2">
      <c r="B672" s="245"/>
      <c r="C672" s="246"/>
      <c r="D672" s="247"/>
      <c r="E672" s="248"/>
      <c r="F672" s="248"/>
      <c r="G672" s="254"/>
      <c r="H672" s="202"/>
      <c r="I672" s="223"/>
      <c r="J672" s="345"/>
      <c r="K672" s="266"/>
      <c r="L672" s="252"/>
      <c r="M672" s="253"/>
      <c r="N672" s="265"/>
    </row>
    <row r="673" spans="2:14" x14ac:dyDescent="0.2">
      <c r="B673" s="245"/>
      <c r="C673" s="255"/>
      <c r="D673" s="247"/>
      <c r="E673" s="248"/>
      <c r="F673" s="248"/>
      <c r="G673" s="199"/>
      <c r="H673" s="202"/>
      <c r="I673" s="223"/>
      <c r="J673" s="345"/>
      <c r="K673" s="266"/>
      <c r="L673" s="252"/>
      <c r="M673" s="253"/>
      <c r="N673" s="265"/>
    </row>
    <row r="674" spans="2:14" x14ac:dyDescent="0.2">
      <c r="B674" s="245"/>
      <c r="C674" s="246"/>
      <c r="D674" s="247"/>
      <c r="E674" s="248"/>
      <c r="F674" s="248"/>
      <c r="G674" s="254"/>
      <c r="H674" s="202"/>
      <c r="I674" s="223"/>
      <c r="J674" s="345"/>
      <c r="K674" s="266"/>
      <c r="L674" s="252"/>
      <c r="M674" s="253"/>
      <c r="N674" s="265"/>
    </row>
    <row r="675" spans="2:14" x14ac:dyDescent="0.2">
      <c r="B675" s="245"/>
      <c r="C675" s="246"/>
      <c r="D675" s="247"/>
      <c r="E675" s="248"/>
      <c r="F675" s="248"/>
      <c r="G675" s="254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7"/>
      <c r="E676" s="248"/>
      <c r="F676" s="248"/>
      <c r="G676" s="254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5"/>
      <c r="E677" s="248"/>
      <c r="F677" s="248"/>
      <c r="G677" s="261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7"/>
      <c r="E678" s="248"/>
      <c r="F678" s="248"/>
      <c r="G678" s="254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46"/>
      <c r="D680" s="247"/>
      <c r="E680" s="248"/>
      <c r="F680" s="248"/>
      <c r="G680" s="254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46"/>
      <c r="D681" s="247"/>
      <c r="E681" s="248"/>
      <c r="F681" s="248"/>
      <c r="G681" s="254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55"/>
      <c r="D682" s="247"/>
      <c r="E682" s="248"/>
      <c r="F682" s="248"/>
      <c r="G682" s="199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46"/>
      <c r="D683" s="247"/>
      <c r="E683" s="248"/>
      <c r="F683" s="248"/>
      <c r="G683" s="254"/>
      <c r="H683" s="202"/>
      <c r="I683" s="223"/>
      <c r="J683" s="345"/>
      <c r="K683" s="266"/>
      <c r="L683" s="252"/>
      <c r="M683" s="253"/>
      <c r="N683" s="265"/>
    </row>
    <row r="684" spans="2:14" x14ac:dyDescent="0.2">
      <c r="B684" s="245"/>
      <c r="C684" s="246"/>
      <c r="D684" s="247"/>
      <c r="E684" s="248"/>
      <c r="F684" s="248"/>
      <c r="G684" s="254"/>
      <c r="H684" s="202"/>
      <c r="I684" s="223"/>
      <c r="J684" s="345"/>
      <c r="K684" s="266"/>
      <c r="L684" s="252"/>
      <c r="M684" s="253"/>
      <c r="N684" s="265"/>
    </row>
    <row r="685" spans="2:14" x14ac:dyDescent="0.2">
      <c r="B685" s="245"/>
      <c r="C685" s="246"/>
      <c r="D685" s="245"/>
      <c r="E685" s="248"/>
      <c r="F685" s="248"/>
      <c r="G685" s="261"/>
      <c r="H685" s="202"/>
      <c r="I685" s="223"/>
      <c r="J685" s="345"/>
      <c r="K685" s="266"/>
      <c r="L685" s="252"/>
      <c r="M685" s="253"/>
      <c r="N685" s="265"/>
    </row>
    <row r="686" spans="2:14" x14ac:dyDescent="0.2">
      <c r="B686" s="245"/>
      <c r="C686" s="246"/>
      <c r="D686" s="247"/>
      <c r="E686" s="248"/>
      <c r="F686" s="248"/>
      <c r="G686" s="254"/>
      <c r="H686" s="202"/>
      <c r="I686" s="223"/>
      <c r="J686" s="345"/>
      <c r="K686" s="264"/>
      <c r="L686" s="252"/>
      <c r="M686" s="253"/>
      <c r="N686" s="265"/>
    </row>
    <row r="687" spans="2:14" x14ac:dyDescent="0.2">
      <c r="B687" s="245"/>
      <c r="C687" s="246"/>
      <c r="D687" s="247"/>
      <c r="E687" s="248"/>
      <c r="F687" s="248"/>
      <c r="G687" s="254"/>
      <c r="H687" s="202"/>
      <c r="I687" s="223"/>
      <c r="J687" s="345"/>
      <c r="K687" s="264"/>
      <c r="L687" s="252"/>
      <c r="M687" s="253"/>
      <c r="N687" s="265"/>
    </row>
    <row r="688" spans="2:14" x14ac:dyDescent="0.2">
      <c r="B688" s="245"/>
      <c r="C688" s="246"/>
      <c r="D688" s="247"/>
      <c r="E688" s="248"/>
      <c r="F688" s="248"/>
      <c r="G688" s="254"/>
      <c r="H688" s="202"/>
      <c r="I688" s="223"/>
      <c r="J688" s="345"/>
      <c r="K688" s="264"/>
      <c r="L688" s="252"/>
      <c r="M688" s="253"/>
      <c r="N688" s="265"/>
    </row>
    <row r="689" spans="2:14" x14ac:dyDescent="0.2">
      <c r="B689" s="245"/>
      <c r="C689" s="246"/>
      <c r="D689" s="247"/>
      <c r="E689" s="248"/>
      <c r="F689" s="248"/>
      <c r="G689" s="254"/>
      <c r="H689" s="202"/>
      <c r="I689" s="223"/>
      <c r="J689" s="345"/>
      <c r="K689" s="264"/>
      <c r="L689" s="252"/>
      <c r="M689" s="253"/>
      <c r="N689" s="265"/>
    </row>
    <row r="690" spans="2:14" x14ac:dyDescent="0.2">
      <c r="B690" s="245"/>
      <c r="C690" s="246"/>
      <c r="D690" s="247"/>
      <c r="E690" s="248"/>
      <c r="F690" s="248"/>
      <c r="G690" s="254"/>
      <c r="H690" s="202"/>
      <c r="I690" s="223"/>
      <c r="J690" s="345"/>
      <c r="K690" s="264"/>
      <c r="L690" s="252"/>
      <c r="M690" s="253"/>
      <c r="N690" s="265"/>
    </row>
    <row r="691" spans="2:14" x14ac:dyDescent="0.2">
      <c r="B691" s="245"/>
      <c r="C691" s="246"/>
      <c r="D691" s="247"/>
      <c r="E691" s="248"/>
      <c r="F691" s="248"/>
      <c r="G691" s="254"/>
      <c r="H691" s="202"/>
      <c r="I691" s="223"/>
      <c r="J691" s="345"/>
      <c r="K691" s="266"/>
      <c r="L691" s="252"/>
      <c r="M691" s="253"/>
      <c r="N691" s="265"/>
    </row>
    <row r="692" spans="2:14" x14ac:dyDescent="0.2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46"/>
      <c r="D699" s="247"/>
      <c r="E699" s="248"/>
      <c r="F699" s="248"/>
      <c r="G699" s="254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46"/>
      <c r="D700" s="247"/>
      <c r="E700" s="248"/>
      <c r="F700" s="248"/>
      <c r="G700" s="254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55"/>
      <c r="D701" s="245"/>
      <c r="E701" s="248"/>
      <c r="F701" s="248"/>
      <c r="G701" s="201"/>
      <c r="H701" s="202"/>
      <c r="I701" s="223"/>
      <c r="J701" s="345"/>
      <c r="K701" s="266"/>
      <c r="L701" s="252"/>
      <c r="M701" s="253"/>
      <c r="N701" s="265"/>
    </row>
    <row r="702" spans="2:14" x14ac:dyDescent="0.2">
      <c r="B702" s="245"/>
      <c r="C702" s="246"/>
      <c r="D702" s="247"/>
      <c r="E702" s="248"/>
      <c r="F702" s="248"/>
      <c r="G702" s="254"/>
      <c r="H702" s="202"/>
      <c r="I702" s="223"/>
      <c r="J702" s="345"/>
      <c r="K702" s="266"/>
      <c r="L702" s="252"/>
      <c r="M702" s="253"/>
      <c r="N702" s="265"/>
    </row>
    <row r="703" spans="2:14" x14ac:dyDescent="0.2">
      <c r="B703" s="245"/>
      <c r="C703" s="246"/>
      <c r="D703" s="247"/>
      <c r="E703" s="248"/>
      <c r="F703" s="248"/>
      <c r="G703" s="254"/>
      <c r="H703" s="202"/>
      <c r="I703" s="223"/>
      <c r="J703" s="345"/>
      <c r="K703" s="266"/>
      <c r="L703" s="252"/>
      <c r="M703" s="253"/>
      <c r="N703" s="265"/>
    </row>
    <row r="704" spans="2:14" x14ac:dyDescent="0.2">
      <c r="B704" s="245"/>
      <c r="C704" s="246"/>
      <c r="D704" s="247"/>
      <c r="E704" s="248"/>
      <c r="F704" s="248"/>
      <c r="G704" s="254"/>
      <c r="H704" s="202"/>
      <c r="I704" s="223"/>
      <c r="J704" s="345"/>
      <c r="K704" s="266"/>
      <c r="L704" s="252"/>
      <c r="M704" s="253"/>
      <c r="N704" s="265"/>
    </row>
    <row r="705" spans="2:14" x14ac:dyDescent="0.2">
      <c r="B705" s="245"/>
      <c r="C705" s="255"/>
      <c r="D705" s="247"/>
      <c r="E705" s="248"/>
      <c r="F705" s="248"/>
      <c r="G705" s="199"/>
      <c r="H705" s="202"/>
      <c r="I705" s="223"/>
      <c r="J705" s="345"/>
      <c r="K705" s="266"/>
      <c r="L705" s="252"/>
      <c r="M705" s="253"/>
      <c r="N705" s="265"/>
    </row>
    <row r="706" spans="2:14" x14ac:dyDescent="0.2">
      <c r="B706" s="245"/>
      <c r="C706" s="255"/>
      <c r="D706" s="247"/>
      <c r="E706" s="248"/>
      <c r="F706" s="248"/>
      <c r="G706" s="199"/>
      <c r="H706" s="202"/>
      <c r="I706" s="223"/>
      <c r="J706" s="345"/>
      <c r="K706" s="266"/>
      <c r="L706" s="252"/>
      <c r="M706" s="253"/>
      <c r="N706" s="265"/>
    </row>
    <row r="707" spans="2:14" x14ac:dyDescent="0.2">
      <c r="B707" s="245"/>
      <c r="C707" s="246"/>
      <c r="D707" s="247"/>
      <c r="E707" s="248"/>
      <c r="F707" s="248"/>
      <c r="G707" s="254"/>
      <c r="H707" s="202"/>
      <c r="I707" s="223"/>
      <c r="J707" s="345"/>
      <c r="K707" s="266"/>
      <c r="L707" s="252"/>
      <c r="M707" s="253"/>
      <c r="N707" s="265"/>
    </row>
    <row r="708" spans="2:14" x14ac:dyDescent="0.2">
      <c r="B708" s="245"/>
      <c r="C708" s="255"/>
      <c r="D708" s="247"/>
      <c r="E708" s="248"/>
      <c r="F708" s="248"/>
      <c r="G708" s="199"/>
      <c r="H708" s="202"/>
      <c r="I708" s="223"/>
      <c r="J708" s="345"/>
      <c r="K708" s="264"/>
      <c r="L708" s="252"/>
      <c r="M708" s="253"/>
      <c r="N708" s="265"/>
    </row>
    <row r="709" spans="2:14" x14ac:dyDescent="0.2">
      <c r="B709" s="245"/>
      <c r="C709" s="246"/>
      <c r="D709" s="247"/>
      <c r="E709" s="248"/>
      <c r="F709" s="248"/>
      <c r="G709" s="254"/>
      <c r="H709" s="202"/>
      <c r="I709" s="223"/>
      <c r="J709" s="345"/>
      <c r="K709" s="266"/>
      <c r="L709" s="252"/>
      <c r="M709" s="253"/>
      <c r="N709" s="265"/>
    </row>
    <row r="710" spans="2:14" x14ac:dyDescent="0.2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2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2">
      <c r="B720" s="245"/>
      <c r="C720" s="246"/>
      <c r="D720" s="247"/>
      <c r="E720" s="248"/>
      <c r="F720" s="248"/>
      <c r="G720" s="254"/>
      <c r="H720" s="202"/>
      <c r="I720" s="223"/>
      <c r="J720" s="345"/>
      <c r="K720" s="266"/>
      <c r="L720" s="252"/>
      <c r="M720" s="253"/>
      <c r="N720" s="265"/>
    </row>
    <row r="721" spans="2:14" x14ac:dyDescent="0.2">
      <c r="B721" s="245"/>
      <c r="C721" s="246"/>
      <c r="D721" s="247"/>
      <c r="E721" s="248"/>
      <c r="F721" s="248"/>
      <c r="G721" s="254"/>
      <c r="H721" s="202"/>
      <c r="I721" s="223"/>
      <c r="J721" s="345"/>
      <c r="K721" s="266"/>
      <c r="L721" s="252"/>
      <c r="M721" s="253"/>
      <c r="N721" s="265"/>
    </row>
    <row r="722" spans="2:14" x14ac:dyDescent="0.2">
      <c r="B722" s="245"/>
      <c r="C722" s="246"/>
      <c r="D722" s="247"/>
      <c r="E722" s="248"/>
      <c r="F722" s="248"/>
      <c r="G722" s="254"/>
      <c r="H722" s="202"/>
      <c r="I722" s="223"/>
      <c r="J722" s="345"/>
      <c r="K722" s="264"/>
      <c r="L722" s="252"/>
      <c r="M722" s="253"/>
      <c r="N722" s="265"/>
    </row>
    <row r="723" spans="2:14" x14ac:dyDescent="0.2">
      <c r="B723" s="245"/>
      <c r="C723" s="246"/>
      <c r="D723" s="247"/>
      <c r="E723" s="248"/>
      <c r="F723" s="248"/>
      <c r="G723" s="254"/>
      <c r="H723" s="202"/>
      <c r="I723" s="223"/>
      <c r="J723" s="345"/>
      <c r="K723" s="266"/>
      <c r="L723" s="252"/>
      <c r="M723" s="253"/>
      <c r="N723" s="265"/>
    </row>
    <row r="724" spans="2:14" x14ac:dyDescent="0.2">
      <c r="B724" s="245"/>
      <c r="C724" s="246"/>
      <c r="D724" s="247"/>
      <c r="E724" s="248"/>
      <c r="F724" s="248"/>
      <c r="G724" s="254"/>
      <c r="H724" s="202"/>
      <c r="I724" s="223"/>
      <c r="J724" s="345"/>
      <c r="K724" s="266"/>
      <c r="L724" s="252"/>
      <c r="M724" s="253"/>
      <c r="N724" s="265"/>
    </row>
    <row r="725" spans="2:14" x14ac:dyDescent="0.2">
      <c r="B725" s="245"/>
      <c r="C725" s="246"/>
      <c r="D725" s="247"/>
      <c r="E725" s="248"/>
      <c r="F725" s="248"/>
      <c r="G725" s="254"/>
      <c r="H725" s="202"/>
      <c r="I725" s="223"/>
      <c r="J725" s="345"/>
      <c r="K725" s="266"/>
      <c r="L725" s="252"/>
      <c r="M725" s="253"/>
      <c r="N725" s="265"/>
    </row>
    <row r="726" spans="2:14" x14ac:dyDescent="0.2">
      <c r="B726" s="245"/>
      <c r="C726" s="255"/>
      <c r="D726" s="247"/>
      <c r="E726" s="248"/>
      <c r="F726" s="248"/>
      <c r="G726" s="199"/>
      <c r="H726" s="202"/>
      <c r="I726" s="223"/>
      <c r="J726" s="345"/>
      <c r="K726" s="266"/>
      <c r="L726" s="252"/>
      <c r="M726" s="253"/>
      <c r="N726" s="265"/>
    </row>
    <row r="727" spans="2:14" x14ac:dyDescent="0.2">
      <c r="B727" s="245"/>
      <c r="C727" s="246"/>
      <c r="D727" s="247"/>
      <c r="E727" s="248"/>
      <c r="F727" s="248"/>
      <c r="G727" s="254"/>
      <c r="H727" s="202"/>
      <c r="I727" s="223"/>
      <c r="J727" s="345"/>
      <c r="K727" s="266"/>
      <c r="L727" s="252"/>
      <c r="M727" s="253"/>
      <c r="N727" s="265"/>
    </row>
    <row r="728" spans="2:14" x14ac:dyDescent="0.2">
      <c r="B728" s="245"/>
      <c r="C728" s="255"/>
      <c r="D728" s="247"/>
      <c r="E728" s="248"/>
      <c r="F728" s="248"/>
      <c r="G728" s="199"/>
      <c r="H728" s="202"/>
      <c r="I728" s="223"/>
      <c r="J728" s="345"/>
      <c r="K728" s="266"/>
      <c r="L728" s="252"/>
      <c r="M728" s="253"/>
      <c r="N728" s="265"/>
    </row>
    <row r="729" spans="2:14" x14ac:dyDescent="0.2">
      <c r="B729" s="245"/>
      <c r="C729" s="246"/>
      <c r="D729" s="247"/>
      <c r="E729" s="248"/>
      <c r="F729" s="248"/>
      <c r="G729" s="254"/>
      <c r="H729" s="202"/>
      <c r="I729" s="223"/>
      <c r="J729" s="345"/>
      <c r="K729" s="266"/>
      <c r="L729" s="252"/>
      <c r="M729" s="253"/>
      <c r="N729" s="265"/>
    </row>
    <row r="730" spans="2:14" x14ac:dyDescent="0.2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65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65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65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65"/>
    </row>
    <row r="734" spans="2:14" x14ac:dyDescent="0.2">
      <c r="B734" s="245"/>
      <c r="C734" s="246"/>
      <c r="D734" s="247"/>
      <c r="E734" s="248"/>
      <c r="F734" s="248"/>
      <c r="G734" s="254"/>
      <c r="H734" s="202"/>
      <c r="I734" s="223"/>
      <c r="J734" s="345"/>
      <c r="K734" s="266"/>
      <c r="L734" s="252"/>
      <c r="M734" s="253"/>
      <c r="N734" s="265"/>
    </row>
    <row r="735" spans="2:14" x14ac:dyDescent="0.2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65"/>
    </row>
    <row r="736" spans="2:14" x14ac:dyDescent="0.2">
      <c r="B736" s="245"/>
      <c r="C736" s="246"/>
      <c r="D736" s="247"/>
      <c r="E736" s="248"/>
      <c r="F736" s="248"/>
      <c r="G736" s="254"/>
      <c r="H736" s="202"/>
      <c r="I736" s="223"/>
      <c r="J736" s="345"/>
      <c r="K736" s="266"/>
      <c r="L736" s="252"/>
      <c r="M736" s="253"/>
      <c r="N736" s="265"/>
    </row>
    <row r="737" spans="2:14" x14ac:dyDescent="0.2">
      <c r="B737" s="245"/>
      <c r="C737" s="246"/>
      <c r="D737" s="247"/>
      <c r="E737" s="248"/>
      <c r="F737" s="248"/>
      <c r="G737" s="254"/>
      <c r="H737" s="202"/>
      <c r="I737" s="223"/>
      <c r="J737" s="345"/>
      <c r="K737" s="266"/>
      <c r="L737" s="252"/>
      <c r="M737" s="253"/>
      <c r="N737" s="265"/>
    </row>
    <row r="738" spans="2:14" x14ac:dyDescent="0.2">
      <c r="B738" s="245"/>
      <c r="C738" s="246"/>
      <c r="D738" s="247"/>
      <c r="E738" s="248"/>
      <c r="F738" s="248"/>
      <c r="G738" s="254"/>
      <c r="H738" s="202"/>
      <c r="I738" s="223"/>
      <c r="J738" s="345"/>
      <c r="K738" s="266"/>
      <c r="L738" s="252"/>
      <c r="M738" s="253"/>
      <c r="N738" s="265"/>
    </row>
    <row r="739" spans="2:14" x14ac:dyDescent="0.2">
      <c r="B739" s="245"/>
      <c r="C739" s="246"/>
      <c r="D739" s="247"/>
      <c r="E739" s="248"/>
      <c r="F739" s="248"/>
      <c r="G739" s="254"/>
      <c r="H739" s="202"/>
      <c r="I739" s="223"/>
      <c r="J739" s="345"/>
      <c r="K739" s="266"/>
      <c r="L739" s="252"/>
      <c r="M739" s="253"/>
      <c r="N739" s="265"/>
    </row>
    <row r="740" spans="2:14" x14ac:dyDescent="0.2">
      <c r="B740" s="245"/>
      <c r="C740" s="255"/>
      <c r="D740" s="247"/>
      <c r="E740" s="248"/>
      <c r="F740" s="248"/>
      <c r="G740" s="199"/>
      <c r="H740" s="202"/>
      <c r="I740" s="223"/>
      <c r="J740" s="345"/>
      <c r="K740" s="266"/>
      <c r="L740" s="252"/>
      <c r="M740" s="253"/>
      <c r="N740" s="273"/>
    </row>
    <row r="741" spans="2:14" x14ac:dyDescent="0.2">
      <c r="B741" s="245"/>
      <c r="C741" s="255"/>
      <c r="D741" s="245"/>
      <c r="E741" s="248"/>
      <c r="F741" s="248"/>
      <c r="G741" s="201"/>
      <c r="H741" s="202"/>
      <c r="I741" s="223"/>
      <c r="J741" s="345"/>
      <c r="K741" s="266"/>
      <c r="L741" s="252"/>
      <c r="M741" s="253"/>
      <c r="N741" s="203"/>
    </row>
    <row r="742" spans="2:14" x14ac:dyDescent="0.2">
      <c r="B742" s="245"/>
      <c r="C742" s="246"/>
      <c r="D742" s="247"/>
      <c r="E742" s="248"/>
      <c r="F742" s="248"/>
      <c r="G742" s="254"/>
      <c r="H742" s="202"/>
      <c r="I742" s="223"/>
      <c r="J742" s="345"/>
      <c r="K742" s="266"/>
      <c r="L742" s="252"/>
      <c r="M742" s="253"/>
      <c r="N742" s="203"/>
    </row>
    <row r="743" spans="2:14" x14ac:dyDescent="0.2">
      <c r="B743" s="245"/>
      <c r="C743" s="246"/>
      <c r="D743" s="247"/>
      <c r="E743" s="248"/>
      <c r="F743" s="248"/>
      <c r="G743" s="254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46"/>
      <c r="D744" s="247"/>
      <c r="E744" s="248"/>
      <c r="F744" s="248"/>
      <c r="G744" s="254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55"/>
      <c r="D745" s="247"/>
      <c r="E745" s="248"/>
      <c r="F745" s="248"/>
      <c r="G745" s="199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46"/>
      <c r="D746" s="247"/>
      <c r="E746" s="248"/>
      <c r="F746" s="248"/>
      <c r="G746" s="254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46"/>
      <c r="D747" s="247"/>
      <c r="E747" s="248"/>
      <c r="F747" s="248"/>
      <c r="G747" s="254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6"/>
      <c r="L751" s="252"/>
      <c r="M751" s="253"/>
      <c r="N751" s="203"/>
    </row>
    <row r="752" spans="2:14" x14ac:dyDescent="0.2">
      <c r="B752" s="245"/>
      <c r="C752" s="246"/>
      <c r="D752" s="247"/>
      <c r="E752" s="248"/>
      <c r="F752" s="248"/>
      <c r="G752" s="254"/>
      <c r="H752" s="202"/>
      <c r="I752" s="223"/>
      <c r="J752" s="345"/>
      <c r="K752" s="266"/>
      <c r="L752" s="252"/>
      <c r="M752" s="253"/>
      <c r="N752" s="203"/>
    </row>
    <row r="753" spans="2:14" x14ac:dyDescent="0.2">
      <c r="B753" s="245"/>
      <c r="C753" s="246"/>
      <c r="D753" s="247"/>
      <c r="E753" s="248"/>
      <c r="F753" s="248"/>
      <c r="G753" s="254"/>
      <c r="H753" s="202"/>
      <c r="I753" s="223"/>
      <c r="J753" s="345"/>
      <c r="K753" s="264"/>
      <c r="L753" s="252"/>
      <c r="M753" s="253"/>
      <c r="N753" s="203"/>
    </row>
    <row r="754" spans="2:14" x14ac:dyDescent="0.2">
      <c r="B754" s="245"/>
      <c r="C754" s="246"/>
      <c r="D754" s="247"/>
      <c r="E754" s="248"/>
      <c r="F754" s="248"/>
      <c r="G754" s="254"/>
      <c r="H754" s="202"/>
      <c r="I754" s="223"/>
      <c r="J754" s="345"/>
      <c r="K754" s="266"/>
      <c r="L754" s="252"/>
      <c r="M754" s="253"/>
      <c r="N754" s="203"/>
    </row>
    <row r="755" spans="2:14" x14ac:dyDescent="0.2">
      <c r="B755" s="245"/>
      <c r="C755" s="255"/>
      <c r="D755" s="247"/>
      <c r="E755" s="248"/>
      <c r="F755" s="248"/>
      <c r="G755" s="199"/>
      <c r="H755" s="202"/>
      <c r="I755" s="223"/>
      <c r="J755" s="345"/>
      <c r="K755" s="266"/>
      <c r="L755" s="252"/>
      <c r="M755" s="253"/>
      <c r="N755" s="203"/>
    </row>
    <row r="756" spans="2:14" x14ac:dyDescent="0.2">
      <c r="B756" s="245"/>
      <c r="C756" s="255"/>
      <c r="D756" s="247"/>
      <c r="E756" s="248"/>
      <c r="F756" s="248"/>
      <c r="G756" s="199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55"/>
      <c r="D757" s="247"/>
      <c r="E757" s="248"/>
      <c r="F757" s="248"/>
      <c r="G757" s="199"/>
      <c r="H757" s="202"/>
      <c r="I757" s="223"/>
      <c r="J757" s="345"/>
      <c r="K757" s="266"/>
      <c r="L757" s="252"/>
      <c r="M757" s="253"/>
      <c r="N757" s="203"/>
    </row>
    <row r="758" spans="2:14" x14ac:dyDescent="0.2">
      <c r="B758" s="245"/>
      <c r="C758" s="246"/>
      <c r="D758" s="247"/>
      <c r="E758" s="248"/>
      <c r="F758" s="248"/>
      <c r="G758" s="254"/>
      <c r="H758" s="202"/>
      <c r="I758" s="223"/>
      <c r="J758" s="345"/>
      <c r="K758" s="266"/>
      <c r="L758" s="252"/>
      <c r="M758" s="253"/>
      <c r="N758" s="203"/>
    </row>
    <row r="759" spans="2:14" x14ac:dyDescent="0.2">
      <c r="B759" s="245"/>
      <c r="C759" s="246"/>
      <c r="D759" s="247"/>
      <c r="E759" s="248"/>
      <c r="F759" s="248"/>
      <c r="G759" s="254"/>
      <c r="H759" s="202"/>
      <c r="I759" s="223"/>
      <c r="J759" s="345"/>
      <c r="K759" s="266"/>
      <c r="L759" s="252"/>
      <c r="M759" s="253"/>
      <c r="N759" s="203"/>
    </row>
    <row r="760" spans="2:14" x14ac:dyDescent="0.2">
      <c r="B760" s="245"/>
      <c r="C760" s="246"/>
      <c r="D760" s="245"/>
      <c r="E760" s="248"/>
      <c r="F760" s="248"/>
      <c r="G760" s="261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46"/>
      <c r="D761" s="247"/>
      <c r="E761" s="248"/>
      <c r="F761" s="248"/>
      <c r="G761" s="254"/>
      <c r="H761" s="202"/>
      <c r="I761" s="223"/>
      <c r="J761" s="345"/>
      <c r="K761" s="266"/>
      <c r="L761" s="252"/>
      <c r="M761" s="253"/>
      <c r="N761" s="203"/>
    </row>
    <row r="762" spans="2:14" x14ac:dyDescent="0.2">
      <c r="B762" s="245"/>
      <c r="C762" s="246"/>
      <c r="D762" s="247"/>
      <c r="E762" s="248"/>
      <c r="F762" s="248"/>
      <c r="G762" s="254"/>
      <c r="H762" s="202"/>
      <c r="I762" s="223"/>
      <c r="J762" s="345"/>
      <c r="K762" s="266"/>
      <c r="L762" s="252"/>
      <c r="M762" s="253"/>
      <c r="N762" s="203"/>
    </row>
    <row r="763" spans="2:14" x14ac:dyDescent="0.2">
      <c r="B763" s="245"/>
      <c r="C763" s="246"/>
      <c r="D763" s="247"/>
      <c r="E763" s="248"/>
      <c r="F763" s="248"/>
      <c r="G763" s="254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46"/>
      <c r="D764" s="247"/>
      <c r="E764" s="248"/>
      <c r="F764" s="248"/>
      <c r="G764" s="254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46"/>
      <c r="D765" s="245"/>
      <c r="E765" s="248"/>
      <c r="F765" s="248"/>
      <c r="G765" s="261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55"/>
      <c r="D766" s="245"/>
      <c r="E766" s="248"/>
      <c r="F766" s="248"/>
      <c r="G766" s="201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46"/>
      <c r="D767" s="247"/>
      <c r="E767" s="248"/>
      <c r="F767" s="248"/>
      <c r="G767" s="254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46"/>
      <c r="D768" s="247"/>
      <c r="E768" s="248"/>
      <c r="F768" s="248"/>
      <c r="G768" s="254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46"/>
      <c r="D772" s="247"/>
      <c r="E772" s="248"/>
      <c r="F772" s="248"/>
      <c r="G772" s="254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46"/>
      <c r="D773" s="247"/>
      <c r="E773" s="248"/>
      <c r="F773" s="248"/>
      <c r="G773" s="254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46"/>
      <c r="D774" s="247"/>
      <c r="E774" s="248"/>
      <c r="F774" s="248"/>
      <c r="G774" s="254"/>
      <c r="H774" s="202"/>
      <c r="I774" s="223"/>
      <c r="J774" s="345"/>
      <c r="K774" s="266"/>
      <c r="L774" s="252"/>
      <c r="M774" s="253"/>
      <c r="N774" s="203"/>
    </row>
    <row r="775" spans="2:14" x14ac:dyDescent="0.2">
      <c r="B775" s="245"/>
      <c r="C775" s="246"/>
      <c r="D775" s="247"/>
      <c r="E775" s="248"/>
      <c r="F775" s="248"/>
      <c r="G775" s="254"/>
      <c r="H775" s="202"/>
      <c r="I775" s="223"/>
      <c r="J775" s="345"/>
      <c r="K775" s="266"/>
      <c r="L775" s="252"/>
      <c r="M775" s="253"/>
      <c r="N775" s="203"/>
    </row>
    <row r="776" spans="2:14" x14ac:dyDescent="0.2">
      <c r="B776" s="245"/>
      <c r="C776" s="246"/>
      <c r="D776" s="247"/>
      <c r="E776" s="248"/>
      <c r="F776" s="248"/>
      <c r="G776" s="254"/>
      <c r="H776" s="202"/>
      <c r="I776" s="223"/>
      <c r="J776" s="345"/>
      <c r="K776" s="266"/>
      <c r="L776" s="252"/>
      <c r="M776" s="253"/>
      <c r="N776" s="203"/>
    </row>
    <row r="777" spans="2:14" x14ac:dyDescent="0.2">
      <c r="B777" s="245"/>
      <c r="C777" s="246"/>
      <c r="D777" s="247"/>
      <c r="E777" s="248"/>
      <c r="F777" s="248"/>
      <c r="G777" s="254"/>
      <c r="H777" s="202"/>
      <c r="I777" s="223"/>
      <c r="J777" s="345"/>
      <c r="K777" s="266"/>
      <c r="L777" s="252"/>
      <c r="M777" s="253"/>
      <c r="N777" s="203"/>
    </row>
    <row r="778" spans="2:14" x14ac:dyDescent="0.2">
      <c r="B778" s="245"/>
      <c r="C778" s="255"/>
      <c r="D778" s="247"/>
      <c r="E778" s="248"/>
      <c r="F778" s="248"/>
      <c r="G778" s="254"/>
      <c r="H778" s="202"/>
      <c r="I778" s="223"/>
      <c r="J778" s="345"/>
      <c r="K778" s="264"/>
      <c r="L778" s="252"/>
      <c r="M778" s="253"/>
      <c r="N778" s="203"/>
    </row>
    <row r="779" spans="2:14" x14ac:dyDescent="0.2">
      <c r="B779" s="245"/>
      <c r="C779" s="246"/>
      <c r="D779" s="247"/>
      <c r="E779" s="248"/>
      <c r="F779" s="248"/>
      <c r="G779" s="254"/>
      <c r="H779" s="202"/>
      <c r="I779" s="223"/>
      <c r="J779" s="345"/>
      <c r="K779" s="266"/>
      <c r="L779" s="252"/>
      <c r="M779" s="253"/>
      <c r="N779" s="203"/>
    </row>
    <row r="780" spans="2:14" x14ac:dyDescent="0.2">
      <c r="B780" s="245"/>
      <c r="C780" s="246"/>
      <c r="D780" s="247"/>
      <c r="E780" s="248"/>
      <c r="F780" s="248"/>
      <c r="G780" s="254"/>
      <c r="H780" s="202"/>
      <c r="I780" s="223"/>
      <c r="J780" s="345"/>
      <c r="K780" s="266"/>
      <c r="L780" s="252"/>
      <c r="M780" s="253"/>
      <c r="N780" s="203"/>
    </row>
    <row r="781" spans="2:14" x14ac:dyDescent="0.2">
      <c r="B781" s="245"/>
      <c r="C781" s="246"/>
      <c r="D781" s="247"/>
      <c r="E781" s="248"/>
      <c r="F781" s="248"/>
      <c r="G781" s="254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55"/>
      <c r="D782" s="245"/>
      <c r="E782" s="248"/>
      <c r="F782" s="248"/>
      <c r="G782" s="261"/>
      <c r="H782" s="202"/>
      <c r="I782" s="223"/>
      <c r="J782" s="345"/>
      <c r="K782" s="266"/>
      <c r="L782" s="252"/>
      <c r="M782" s="253"/>
      <c r="N782" s="203"/>
    </row>
    <row r="783" spans="2:14" x14ac:dyDescent="0.2">
      <c r="B783" s="245"/>
      <c r="C783" s="255"/>
      <c r="D783" s="245"/>
      <c r="E783" s="248"/>
      <c r="F783" s="248"/>
      <c r="G783" s="261"/>
      <c r="H783" s="202"/>
      <c r="I783" s="223"/>
      <c r="J783" s="345"/>
      <c r="K783" s="266"/>
      <c r="L783" s="252"/>
      <c r="M783" s="253"/>
      <c r="N783" s="203"/>
    </row>
    <row r="784" spans="2:14" x14ac:dyDescent="0.2">
      <c r="B784" s="245"/>
      <c r="C784" s="246"/>
      <c r="D784" s="247"/>
      <c r="E784" s="248"/>
      <c r="F784" s="248"/>
      <c r="G784" s="254"/>
      <c r="H784" s="202"/>
      <c r="I784" s="223"/>
      <c r="J784" s="345"/>
      <c r="K784" s="266"/>
      <c r="L784" s="252"/>
      <c r="M784" s="253"/>
      <c r="N784" s="203"/>
    </row>
    <row r="785" spans="2:14" x14ac:dyDescent="0.2">
      <c r="B785" s="245"/>
      <c r="C785" s="255"/>
      <c r="D785" s="247"/>
      <c r="E785" s="248"/>
      <c r="F785" s="248"/>
      <c r="G785" s="199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55"/>
      <c r="D786" s="247"/>
      <c r="E786" s="248"/>
      <c r="F786" s="248"/>
      <c r="G786" s="199"/>
      <c r="H786" s="202"/>
      <c r="I786" s="223"/>
      <c r="J786" s="345"/>
      <c r="K786" s="266"/>
      <c r="L786" s="252"/>
      <c r="M786" s="253"/>
      <c r="N786" s="203"/>
    </row>
    <row r="787" spans="2:14" x14ac:dyDescent="0.2">
      <c r="B787" s="245"/>
      <c r="C787" s="246"/>
      <c r="D787" s="247"/>
      <c r="E787" s="248"/>
      <c r="F787" s="248"/>
      <c r="G787" s="254"/>
      <c r="H787" s="202"/>
      <c r="I787" s="223"/>
      <c r="J787" s="345"/>
      <c r="K787" s="266"/>
      <c r="L787" s="252"/>
      <c r="M787" s="253"/>
      <c r="N787" s="203"/>
    </row>
    <row r="788" spans="2:14" x14ac:dyDescent="0.2">
      <c r="B788" s="245"/>
      <c r="C788" s="246"/>
      <c r="D788" s="247"/>
      <c r="E788" s="248"/>
      <c r="F788" s="248"/>
      <c r="G788" s="254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46"/>
      <c r="D789" s="247"/>
      <c r="E789" s="248"/>
      <c r="F789" s="248"/>
      <c r="G789" s="254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46"/>
      <c r="D790" s="247"/>
      <c r="E790" s="248"/>
      <c r="F790" s="248"/>
      <c r="G790" s="254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55"/>
      <c r="D791" s="247"/>
      <c r="E791" s="248"/>
      <c r="F791" s="248"/>
      <c r="G791" s="199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55"/>
      <c r="D792" s="247"/>
      <c r="E792" s="248"/>
      <c r="F792" s="248"/>
      <c r="G792" s="199"/>
      <c r="H792" s="202"/>
      <c r="I792" s="223"/>
      <c r="J792" s="345"/>
      <c r="K792" s="266"/>
      <c r="L792" s="252"/>
      <c r="M792" s="253"/>
      <c r="N792" s="203"/>
    </row>
    <row r="793" spans="2:14" x14ac:dyDescent="0.2">
      <c r="B793" s="245"/>
      <c r="C793" s="246"/>
      <c r="D793" s="247"/>
      <c r="E793" s="248"/>
      <c r="F793" s="248"/>
      <c r="G793" s="254"/>
      <c r="H793" s="202"/>
      <c r="I793" s="223"/>
      <c r="J793" s="345"/>
      <c r="K793" s="266"/>
      <c r="L793" s="252"/>
      <c r="M793" s="253"/>
      <c r="N793" s="203"/>
    </row>
    <row r="794" spans="2:14" x14ac:dyDescent="0.2">
      <c r="B794" s="245"/>
      <c r="C794" s="246"/>
      <c r="D794" s="247"/>
      <c r="E794" s="248"/>
      <c r="F794" s="248"/>
      <c r="G794" s="254"/>
      <c r="H794" s="202"/>
      <c r="I794" s="223"/>
      <c r="J794" s="345"/>
      <c r="K794" s="266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4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6"/>
      <c r="L796" s="252"/>
      <c r="M796" s="253"/>
      <c r="N796" s="203"/>
    </row>
    <row r="797" spans="2:14" x14ac:dyDescent="0.2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2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46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46"/>
      <c r="D800" s="247"/>
      <c r="E800" s="248"/>
      <c r="F800" s="248"/>
      <c r="G800" s="254"/>
      <c r="H800" s="202"/>
      <c r="I800" s="223"/>
      <c r="J800" s="345"/>
      <c r="K800" s="266"/>
      <c r="L800" s="252"/>
      <c r="M800" s="253"/>
      <c r="N800" s="203"/>
    </row>
    <row r="801" spans="2:14" x14ac:dyDescent="0.2">
      <c r="B801" s="245"/>
      <c r="C801" s="246"/>
      <c r="D801" s="247"/>
      <c r="E801" s="248"/>
      <c r="F801" s="248"/>
      <c r="G801" s="254"/>
      <c r="H801" s="202"/>
      <c r="I801" s="223"/>
      <c r="J801" s="345"/>
      <c r="K801" s="266"/>
      <c r="L801" s="252"/>
      <c r="M801" s="253"/>
      <c r="N801" s="203"/>
    </row>
    <row r="802" spans="2:14" x14ac:dyDescent="0.2">
      <c r="B802" s="245"/>
      <c r="C802" s="246"/>
      <c r="D802" s="245"/>
      <c r="E802" s="248"/>
      <c r="F802" s="248"/>
      <c r="G802" s="261"/>
      <c r="H802" s="202"/>
      <c r="I802" s="223"/>
      <c r="J802" s="345"/>
      <c r="K802" s="266"/>
      <c r="L802" s="252"/>
      <c r="M802" s="253"/>
      <c r="N802" s="203"/>
    </row>
    <row r="803" spans="2:14" x14ac:dyDescent="0.2">
      <c r="B803" s="245"/>
      <c r="C803" s="246"/>
      <c r="D803" s="247"/>
      <c r="E803" s="248"/>
      <c r="F803" s="248"/>
      <c r="G803" s="254"/>
      <c r="H803" s="202"/>
      <c r="I803" s="223"/>
      <c r="J803" s="345"/>
      <c r="K803" s="264"/>
      <c r="L803" s="252"/>
      <c r="M803" s="253"/>
      <c r="N803" s="203"/>
    </row>
    <row r="804" spans="2:14" x14ac:dyDescent="0.2">
      <c r="B804" s="245"/>
      <c r="C804" s="246"/>
      <c r="D804" s="247"/>
      <c r="E804" s="248"/>
      <c r="F804" s="248"/>
      <c r="G804" s="254"/>
      <c r="H804" s="202"/>
      <c r="I804" s="223"/>
      <c r="J804" s="345"/>
      <c r="K804" s="266"/>
      <c r="L804" s="252"/>
      <c r="M804" s="253"/>
      <c r="N804" s="203"/>
    </row>
    <row r="805" spans="2:14" x14ac:dyDescent="0.2">
      <c r="B805" s="245"/>
      <c r="C805" s="246"/>
      <c r="D805" s="245"/>
      <c r="E805" s="248"/>
      <c r="F805" s="248"/>
      <c r="G805" s="261"/>
      <c r="H805" s="202"/>
      <c r="I805" s="223"/>
      <c r="J805" s="345"/>
      <c r="K805" s="266"/>
      <c r="L805" s="252"/>
      <c r="M805" s="253"/>
      <c r="N805" s="203"/>
    </row>
    <row r="806" spans="2:14" x14ac:dyDescent="0.2">
      <c r="B806" s="245"/>
      <c r="C806" s="255"/>
      <c r="D806" s="247"/>
      <c r="E806" s="248"/>
      <c r="F806" s="248"/>
      <c r="G806" s="254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46"/>
      <c r="D807" s="247"/>
      <c r="E807" s="248"/>
      <c r="F807" s="248"/>
      <c r="G807" s="254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46"/>
      <c r="D808" s="245"/>
      <c r="E808" s="248"/>
      <c r="F808" s="248"/>
      <c r="G808" s="261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46"/>
      <c r="D809" s="247"/>
      <c r="E809" s="248"/>
      <c r="F809" s="248"/>
      <c r="G809" s="254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46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46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55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46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2">
      <c r="B820" s="245"/>
      <c r="C820" s="246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2">
      <c r="B821" s="245"/>
      <c r="C821" s="246"/>
      <c r="D821" s="247"/>
      <c r="E821" s="248"/>
      <c r="F821" s="248"/>
      <c r="G821" s="254"/>
      <c r="H821" s="202"/>
      <c r="I821" s="223"/>
      <c r="J821" s="345"/>
      <c r="K821" s="266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2">
      <c r="B824" s="245"/>
      <c r="C824" s="246"/>
      <c r="D824" s="247"/>
      <c r="E824" s="248"/>
      <c r="F824" s="248"/>
      <c r="G824" s="254"/>
      <c r="H824" s="202"/>
      <c r="I824" s="223"/>
      <c r="J824" s="345"/>
      <c r="K824" s="266"/>
      <c r="L824" s="252"/>
      <c r="M824" s="253"/>
      <c r="N824" s="203"/>
    </row>
    <row r="825" spans="2:14" x14ac:dyDescent="0.2">
      <c r="B825" s="245"/>
      <c r="C825" s="246"/>
      <c r="D825" s="247"/>
      <c r="E825" s="248"/>
      <c r="F825" s="248"/>
      <c r="G825" s="254"/>
      <c r="H825" s="202"/>
      <c r="I825" s="223"/>
      <c r="J825" s="345"/>
      <c r="K825" s="266"/>
      <c r="L825" s="252"/>
      <c r="M825" s="253"/>
      <c r="N825" s="203"/>
    </row>
    <row r="826" spans="2:14" x14ac:dyDescent="0.2">
      <c r="B826" s="245"/>
      <c r="C826" s="255"/>
      <c r="D826" s="247"/>
      <c r="E826" s="248"/>
      <c r="F826" s="248"/>
      <c r="G826" s="199"/>
      <c r="H826" s="202"/>
      <c r="I826" s="223"/>
      <c r="J826" s="345"/>
      <c r="K826" s="266"/>
      <c r="L826" s="252"/>
      <c r="M826" s="253"/>
      <c r="N826" s="203"/>
    </row>
    <row r="827" spans="2:14" x14ac:dyDescent="0.2">
      <c r="B827" s="245"/>
      <c r="C827" s="246"/>
      <c r="D827" s="247"/>
      <c r="E827" s="248"/>
      <c r="F827" s="248"/>
      <c r="G827" s="254"/>
      <c r="H827" s="202"/>
      <c r="I827" s="223"/>
      <c r="J827" s="345"/>
      <c r="K827" s="266"/>
      <c r="L827" s="252"/>
      <c r="M827" s="253"/>
      <c r="N827" s="203"/>
    </row>
    <row r="828" spans="2:14" x14ac:dyDescent="0.2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2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2">
      <c r="B834" s="245"/>
      <c r="C834" s="246"/>
      <c r="D834" s="247"/>
      <c r="E834" s="248"/>
      <c r="F834" s="248"/>
      <c r="G834" s="254"/>
      <c r="H834" s="202"/>
      <c r="I834" s="223"/>
      <c r="J834" s="345"/>
      <c r="K834" s="266"/>
      <c r="L834" s="252"/>
      <c r="M834" s="253"/>
      <c r="N834" s="203"/>
    </row>
    <row r="835" spans="2:14" x14ac:dyDescent="0.2">
      <c r="B835" s="245"/>
      <c r="C835" s="246"/>
      <c r="D835" s="247"/>
      <c r="E835" s="248"/>
      <c r="F835" s="248"/>
      <c r="G835" s="254"/>
      <c r="H835" s="202"/>
      <c r="I835" s="223"/>
      <c r="J835" s="345"/>
      <c r="K835" s="266"/>
      <c r="L835" s="252"/>
      <c r="M835" s="253"/>
      <c r="N835" s="203"/>
    </row>
    <row r="836" spans="2:14" x14ac:dyDescent="0.2">
      <c r="B836" s="245"/>
      <c r="C836" s="246"/>
      <c r="D836" s="247"/>
      <c r="E836" s="248"/>
      <c r="F836" s="248"/>
      <c r="G836" s="254"/>
      <c r="H836" s="202"/>
      <c r="I836" s="223"/>
      <c r="J836" s="345"/>
      <c r="K836" s="266"/>
      <c r="L836" s="252"/>
      <c r="M836" s="253"/>
      <c r="N836" s="203"/>
    </row>
    <row r="837" spans="2:14" x14ac:dyDescent="0.2">
      <c r="B837" s="245"/>
      <c r="C837" s="246"/>
      <c r="D837" s="245"/>
      <c r="E837" s="248"/>
      <c r="F837" s="248"/>
      <c r="G837" s="261"/>
      <c r="H837" s="202"/>
      <c r="I837" s="223"/>
      <c r="J837" s="345"/>
      <c r="K837" s="266"/>
      <c r="L837" s="252"/>
      <c r="M837" s="253"/>
      <c r="N837" s="203"/>
    </row>
    <row r="838" spans="2:14" x14ac:dyDescent="0.2">
      <c r="B838" s="245"/>
      <c r="C838" s="246"/>
      <c r="D838" s="247"/>
      <c r="E838" s="248"/>
      <c r="F838" s="248"/>
      <c r="G838" s="254"/>
      <c r="H838" s="202"/>
      <c r="I838" s="223"/>
      <c r="J838" s="345"/>
      <c r="K838" s="266"/>
      <c r="L838" s="252"/>
      <c r="M838" s="253"/>
      <c r="N838" s="203"/>
    </row>
    <row r="839" spans="2:14" x14ac:dyDescent="0.2">
      <c r="B839" s="245"/>
      <c r="C839" s="246"/>
      <c r="D839" s="247"/>
      <c r="E839" s="248"/>
      <c r="F839" s="248"/>
      <c r="G839" s="254"/>
      <c r="H839" s="202"/>
      <c r="I839" s="223"/>
      <c r="J839" s="345"/>
      <c r="K839" s="266"/>
      <c r="L839" s="252"/>
      <c r="M839" s="253"/>
      <c r="N839" s="203"/>
    </row>
    <row r="840" spans="2:14" x14ac:dyDescent="0.2">
      <c r="B840" s="245"/>
      <c r="C840" s="246"/>
      <c r="D840" s="247"/>
      <c r="E840" s="248"/>
      <c r="F840" s="248"/>
      <c r="G840" s="254"/>
      <c r="H840" s="202"/>
      <c r="I840" s="223"/>
      <c r="J840" s="345"/>
      <c r="K840" s="264"/>
      <c r="L840" s="252"/>
      <c r="M840" s="253"/>
      <c r="N840" s="203"/>
    </row>
    <row r="841" spans="2:14" x14ac:dyDescent="0.2">
      <c r="B841" s="245"/>
      <c r="C841" s="246"/>
      <c r="D841" s="247"/>
      <c r="E841" s="248"/>
      <c r="F841" s="248"/>
      <c r="G841" s="254"/>
      <c r="H841" s="202"/>
      <c r="I841" s="223"/>
      <c r="J841" s="345"/>
      <c r="K841" s="266"/>
      <c r="L841" s="252"/>
      <c r="M841" s="253"/>
      <c r="N841" s="203"/>
    </row>
    <row r="842" spans="2:14" x14ac:dyDescent="0.2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2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2">
      <c r="B844" s="245"/>
      <c r="C844" s="246"/>
      <c r="D844" s="247"/>
      <c r="E844" s="248"/>
      <c r="F844" s="248"/>
      <c r="G844" s="254"/>
      <c r="H844" s="202"/>
      <c r="I844" s="223"/>
      <c r="J844" s="345"/>
      <c r="K844" s="266"/>
      <c r="L844" s="252"/>
      <c r="M844" s="253"/>
      <c r="N844" s="203"/>
    </row>
    <row r="845" spans="2:14" x14ac:dyDescent="0.2">
      <c r="B845" s="245"/>
      <c r="C845" s="246"/>
      <c r="D845" s="247"/>
      <c r="E845" s="248"/>
      <c r="F845" s="248"/>
      <c r="G845" s="254"/>
      <c r="H845" s="202"/>
      <c r="I845" s="223"/>
      <c r="J845" s="345"/>
      <c r="K845" s="266"/>
      <c r="L845" s="252"/>
      <c r="M845" s="253"/>
      <c r="N845" s="203"/>
    </row>
    <row r="846" spans="2:14" x14ac:dyDescent="0.2">
      <c r="B846" s="245"/>
      <c r="C846" s="246"/>
      <c r="D846" s="245"/>
      <c r="E846" s="248"/>
      <c r="F846" s="248"/>
      <c r="G846" s="261"/>
      <c r="H846" s="202"/>
      <c r="I846" s="223"/>
      <c r="J846" s="345"/>
      <c r="K846" s="264"/>
      <c r="L846" s="252"/>
      <c r="M846" s="253"/>
      <c r="N846" s="203"/>
    </row>
    <row r="847" spans="2:14" x14ac:dyDescent="0.2">
      <c r="B847" s="245"/>
      <c r="C847" s="246"/>
      <c r="D847" s="247"/>
      <c r="E847" s="248"/>
      <c r="F847" s="248"/>
      <c r="G847" s="254"/>
      <c r="H847" s="202"/>
      <c r="I847" s="223"/>
      <c r="J847" s="345"/>
      <c r="K847" s="266"/>
      <c r="L847" s="252"/>
      <c r="M847" s="253"/>
      <c r="N847" s="203"/>
    </row>
    <row r="848" spans="2:14" x14ac:dyDescent="0.2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2">
      <c r="B849" s="245"/>
      <c r="C849" s="246"/>
      <c r="D849" s="247"/>
      <c r="E849" s="248"/>
      <c r="F849" s="248"/>
      <c r="G849" s="254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46"/>
      <c r="D850" s="247"/>
      <c r="E850" s="248"/>
      <c r="F850" s="248"/>
      <c r="G850" s="254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46"/>
      <c r="D851" s="247"/>
      <c r="E851" s="248"/>
      <c r="F851" s="248"/>
      <c r="G851" s="254"/>
      <c r="H851" s="202"/>
      <c r="I851" s="223"/>
      <c r="J851" s="345"/>
      <c r="K851" s="266"/>
      <c r="L851" s="252"/>
      <c r="M851" s="253"/>
      <c r="N851" s="203"/>
    </row>
    <row r="852" spans="2:14" x14ac:dyDescent="0.2">
      <c r="B852" s="245"/>
      <c r="C852" s="246"/>
      <c r="D852" s="247"/>
      <c r="E852" s="248"/>
      <c r="F852" s="248"/>
      <c r="G852" s="254"/>
      <c r="H852" s="202"/>
      <c r="I852" s="223"/>
      <c r="J852" s="345"/>
      <c r="K852" s="266"/>
      <c r="L852" s="252"/>
      <c r="M852" s="253"/>
      <c r="N852" s="203"/>
    </row>
    <row r="853" spans="2:14" x14ac:dyDescent="0.2">
      <c r="B853" s="245"/>
      <c r="C853" s="246"/>
      <c r="D853" s="247"/>
      <c r="E853" s="248"/>
      <c r="F853" s="248"/>
      <c r="G853" s="254"/>
      <c r="H853" s="202"/>
      <c r="I853" s="223"/>
      <c r="J853" s="345"/>
      <c r="K853" s="266"/>
      <c r="L853" s="252"/>
      <c r="M853" s="253"/>
      <c r="N853" s="203"/>
    </row>
    <row r="854" spans="2:14" x14ac:dyDescent="0.2">
      <c r="B854" s="245"/>
      <c r="C854" s="246"/>
      <c r="D854" s="247"/>
      <c r="E854" s="248"/>
      <c r="F854" s="248"/>
      <c r="G854" s="254"/>
      <c r="H854" s="202"/>
      <c r="I854" s="223"/>
      <c r="J854" s="345"/>
      <c r="K854" s="267"/>
      <c r="L854" s="252"/>
      <c r="M854" s="253"/>
      <c r="N854" s="203"/>
    </row>
    <row r="855" spans="2:14" x14ac:dyDescent="0.2">
      <c r="B855" s="245"/>
      <c r="C855" s="246"/>
      <c r="D855" s="247"/>
      <c r="E855" s="248"/>
      <c r="F855" s="248"/>
      <c r="G855" s="254"/>
      <c r="H855" s="202"/>
      <c r="I855" s="223"/>
      <c r="J855" s="345"/>
      <c r="K855" s="267"/>
      <c r="L855" s="252"/>
      <c r="M855" s="253"/>
      <c r="N855" s="203"/>
    </row>
    <row r="856" spans="2:14" x14ac:dyDescent="0.2">
      <c r="B856" s="245"/>
      <c r="C856" s="255"/>
      <c r="D856" s="247"/>
      <c r="E856" s="248"/>
      <c r="F856" s="248"/>
      <c r="G856" s="254"/>
      <c r="H856" s="202"/>
      <c r="I856" s="223"/>
      <c r="J856" s="345"/>
      <c r="K856" s="267"/>
      <c r="L856" s="252"/>
      <c r="M856" s="253"/>
      <c r="N856" s="203"/>
    </row>
    <row r="857" spans="2:14" x14ac:dyDescent="0.2">
      <c r="B857" s="245"/>
      <c r="C857" s="246"/>
      <c r="D857" s="247"/>
      <c r="E857" s="248"/>
      <c r="F857" s="248"/>
      <c r="G857" s="254"/>
      <c r="H857" s="202"/>
      <c r="I857" s="223"/>
      <c r="J857" s="345"/>
      <c r="K857" s="266"/>
      <c r="L857" s="252"/>
      <c r="M857" s="253"/>
      <c r="N857" s="203"/>
    </row>
    <row r="858" spans="2:14" x14ac:dyDescent="0.2">
      <c r="B858" s="245"/>
      <c r="C858" s="255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2">
      <c r="B859" s="245"/>
      <c r="C859" s="246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46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2">
      <c r="B861" s="245"/>
      <c r="C861" s="246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2">
      <c r="B862" s="245"/>
      <c r="C862" s="246"/>
      <c r="D862" s="247"/>
      <c r="E862" s="248"/>
      <c r="F862" s="248"/>
      <c r="G862" s="254"/>
      <c r="H862" s="202"/>
      <c r="I862" s="223"/>
      <c r="J862" s="345"/>
      <c r="K862" s="266"/>
      <c r="L862" s="252"/>
      <c r="M862" s="253"/>
      <c r="N862" s="203"/>
    </row>
    <row r="863" spans="2:14" x14ac:dyDescent="0.2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2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2">
      <c r="B866" s="245"/>
      <c r="C866" s="246"/>
      <c r="D866" s="247"/>
      <c r="E866" s="248"/>
      <c r="F866" s="248"/>
      <c r="G866" s="254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46"/>
      <c r="D867" s="247"/>
      <c r="E867" s="248"/>
      <c r="F867" s="248"/>
      <c r="G867" s="254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55"/>
      <c r="D868" s="247"/>
      <c r="E868" s="248"/>
      <c r="F868" s="248"/>
      <c r="G868" s="199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55"/>
      <c r="D869" s="247"/>
      <c r="E869" s="248"/>
      <c r="F869" s="248"/>
      <c r="G869" s="199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46"/>
      <c r="D870" s="247"/>
      <c r="E870" s="248"/>
      <c r="F870" s="248"/>
      <c r="G870" s="254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46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46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55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46"/>
      <c r="D876" s="247"/>
      <c r="E876" s="248"/>
      <c r="F876" s="248"/>
      <c r="G876" s="254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46"/>
      <c r="D877" s="247"/>
      <c r="E877" s="248"/>
      <c r="F877" s="248"/>
      <c r="G877" s="254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55"/>
      <c r="D878" s="247"/>
      <c r="E878" s="248"/>
      <c r="F878" s="248"/>
      <c r="G878" s="199"/>
      <c r="H878" s="202"/>
      <c r="I878" s="223"/>
      <c r="J878" s="345"/>
      <c r="K878" s="266"/>
      <c r="L878" s="252"/>
      <c r="M878" s="253"/>
      <c r="N878" s="203"/>
    </row>
    <row r="879" spans="2:14" x14ac:dyDescent="0.2">
      <c r="B879" s="245"/>
      <c r="C879" s="246"/>
      <c r="D879" s="247"/>
      <c r="E879" s="248"/>
      <c r="F879" s="248"/>
      <c r="G879" s="254"/>
      <c r="H879" s="202"/>
      <c r="I879" s="223"/>
      <c r="J879" s="345"/>
      <c r="K879" s="266"/>
      <c r="L879" s="252"/>
      <c r="M879" s="253"/>
      <c r="N879" s="203"/>
    </row>
    <row r="880" spans="2:14" x14ac:dyDescent="0.2">
      <c r="B880" s="245"/>
      <c r="C880" s="255"/>
      <c r="D880" s="247"/>
      <c r="E880" s="248"/>
      <c r="F880" s="248"/>
      <c r="G880" s="254"/>
      <c r="H880" s="202"/>
      <c r="I880" s="223"/>
      <c r="J880" s="345"/>
      <c r="K880" s="266"/>
      <c r="L880" s="252"/>
      <c r="M880" s="253"/>
      <c r="N880" s="203"/>
    </row>
    <row r="881" spans="2:14" x14ac:dyDescent="0.2">
      <c r="B881" s="245"/>
      <c r="C881" s="246"/>
      <c r="D881" s="247"/>
      <c r="E881" s="248"/>
      <c r="F881" s="248"/>
      <c r="G881" s="254"/>
      <c r="H881" s="202"/>
      <c r="I881" s="223"/>
      <c r="J881" s="345"/>
      <c r="K881" s="274"/>
      <c r="L881" s="252"/>
      <c r="M881" s="253"/>
      <c r="N881" s="203"/>
    </row>
    <row r="882" spans="2:14" x14ac:dyDescent="0.2">
      <c r="B882" s="245"/>
      <c r="C882" s="246"/>
      <c r="D882" s="247"/>
      <c r="E882" s="248"/>
      <c r="F882" s="248"/>
      <c r="G882" s="254"/>
      <c r="H882" s="202"/>
      <c r="I882" s="223"/>
      <c r="J882" s="345"/>
      <c r="K882" s="266"/>
      <c r="L882" s="252"/>
      <c r="M882" s="253"/>
      <c r="N882" s="203"/>
    </row>
    <row r="883" spans="2:14" x14ac:dyDescent="0.2">
      <c r="B883" s="245"/>
      <c r="C883" s="246"/>
      <c r="D883" s="247"/>
      <c r="E883" s="248"/>
      <c r="F883" s="248"/>
      <c r="G883" s="254"/>
      <c r="H883" s="202"/>
      <c r="I883" s="223"/>
      <c r="J883" s="345"/>
      <c r="K883" s="266"/>
      <c r="L883" s="252"/>
      <c r="M883" s="253"/>
      <c r="N883" s="203"/>
    </row>
    <row r="884" spans="2:14" x14ac:dyDescent="0.2">
      <c r="B884" s="245"/>
      <c r="C884" s="246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46"/>
      <c r="D885" s="247"/>
      <c r="E885" s="248"/>
      <c r="F885" s="248"/>
      <c r="G885" s="254"/>
      <c r="H885" s="202"/>
      <c r="I885" s="223"/>
      <c r="J885" s="345"/>
      <c r="K885" s="266"/>
      <c r="L885" s="252"/>
      <c r="M885" s="253"/>
      <c r="N885" s="203"/>
    </row>
    <row r="886" spans="2:14" x14ac:dyDescent="0.2">
      <c r="B886" s="245"/>
      <c r="C886" s="246"/>
      <c r="D886" s="247"/>
      <c r="E886" s="248"/>
      <c r="F886" s="248"/>
      <c r="G886" s="254"/>
      <c r="H886" s="202"/>
      <c r="I886" s="223"/>
      <c r="J886" s="345"/>
      <c r="K886" s="266"/>
      <c r="L886" s="252"/>
      <c r="M886" s="253"/>
      <c r="N886" s="203"/>
    </row>
    <row r="887" spans="2:14" x14ac:dyDescent="0.2">
      <c r="B887" s="245"/>
      <c r="C887" s="246"/>
      <c r="D887" s="247"/>
      <c r="E887" s="248"/>
      <c r="F887" s="248"/>
      <c r="G887" s="254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46"/>
      <c r="D888" s="247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46"/>
      <c r="D889" s="247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46"/>
      <c r="D890" s="247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46"/>
      <c r="D891" s="247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46"/>
      <c r="D892" s="245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46"/>
      <c r="D893" s="247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55"/>
      <c r="D894" s="247"/>
      <c r="E894" s="248"/>
      <c r="F894" s="248"/>
      <c r="G894" s="254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55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46"/>
      <c r="D896" s="247"/>
      <c r="E896" s="248"/>
      <c r="F896" s="248"/>
      <c r="G896" s="254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46"/>
      <c r="D897" s="247"/>
      <c r="E897" s="248"/>
      <c r="F897" s="248"/>
      <c r="G897" s="254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55"/>
      <c r="D898" s="247"/>
      <c r="E898" s="248"/>
      <c r="F898" s="248"/>
      <c r="G898" s="199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46"/>
      <c r="D899" s="247"/>
      <c r="E899" s="248"/>
      <c r="F899" s="248"/>
      <c r="G899" s="254"/>
      <c r="H899" s="202"/>
      <c r="I899" s="223"/>
      <c r="J899" s="345"/>
      <c r="K899" s="266"/>
      <c r="L899" s="252"/>
      <c r="M899" s="253"/>
      <c r="N899" s="203"/>
    </row>
    <row r="900" spans="2:14" x14ac:dyDescent="0.2">
      <c r="B900" s="245"/>
      <c r="C900" s="255"/>
      <c r="D900" s="247"/>
      <c r="E900" s="248"/>
      <c r="F900" s="248"/>
      <c r="G900" s="254"/>
      <c r="H900" s="202"/>
      <c r="I900" s="223"/>
      <c r="J900" s="345"/>
      <c r="K900" s="266"/>
      <c r="L900" s="252"/>
      <c r="M900" s="253"/>
      <c r="N900" s="203"/>
    </row>
    <row r="901" spans="2:14" x14ac:dyDescent="0.2">
      <c r="B901" s="245"/>
      <c r="C901" s="246"/>
      <c r="D901" s="247"/>
      <c r="E901" s="248"/>
      <c r="F901" s="248"/>
      <c r="G901" s="254"/>
      <c r="H901" s="202"/>
      <c r="I901" s="223"/>
      <c r="J901" s="345"/>
      <c r="K901" s="266"/>
      <c r="L901" s="252"/>
      <c r="M901" s="253"/>
      <c r="N901" s="203"/>
    </row>
    <row r="902" spans="2:14" x14ac:dyDescent="0.2">
      <c r="B902" s="245"/>
      <c r="C902" s="255"/>
      <c r="D902" s="247"/>
      <c r="E902" s="248"/>
      <c r="F902" s="248"/>
      <c r="G902" s="254"/>
      <c r="H902" s="202"/>
      <c r="I902" s="223"/>
      <c r="J902" s="345"/>
      <c r="K902" s="267"/>
      <c r="L902" s="252"/>
      <c r="M902" s="253"/>
      <c r="N902" s="203"/>
    </row>
    <row r="903" spans="2:14" x14ac:dyDescent="0.2">
      <c r="B903" s="245"/>
      <c r="C903" s="255"/>
      <c r="D903" s="247"/>
      <c r="E903" s="248"/>
      <c r="F903" s="248"/>
      <c r="G903" s="254"/>
      <c r="H903" s="202"/>
      <c r="I903" s="223"/>
      <c r="J903" s="345"/>
      <c r="K903" s="266"/>
      <c r="L903" s="252"/>
      <c r="M903" s="253"/>
      <c r="N903" s="203"/>
    </row>
    <row r="904" spans="2:14" x14ac:dyDescent="0.2">
      <c r="B904" s="245"/>
      <c r="C904" s="255"/>
      <c r="D904" s="247"/>
      <c r="E904" s="248"/>
      <c r="F904" s="248"/>
      <c r="G904" s="199"/>
      <c r="H904" s="202"/>
      <c r="I904" s="223"/>
      <c r="J904" s="345"/>
      <c r="K904" s="266"/>
      <c r="L904" s="252"/>
      <c r="M904" s="253"/>
      <c r="N904" s="203"/>
    </row>
    <row r="905" spans="2:14" x14ac:dyDescent="0.2">
      <c r="B905" s="245"/>
      <c r="C905" s="255"/>
      <c r="D905" s="247"/>
      <c r="E905" s="248"/>
      <c r="F905" s="248"/>
      <c r="G905" s="199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55"/>
      <c r="D906" s="247"/>
      <c r="E906" s="248"/>
      <c r="F906" s="248"/>
      <c r="G906" s="199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46"/>
      <c r="D907" s="247"/>
      <c r="E907" s="248"/>
      <c r="F907" s="248"/>
      <c r="G907" s="254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46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55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55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46"/>
      <c r="D911" s="247"/>
      <c r="E911" s="248"/>
      <c r="F911" s="248"/>
      <c r="G911" s="254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55"/>
      <c r="D912" s="247"/>
      <c r="E912" s="248"/>
      <c r="F912" s="248"/>
      <c r="G912" s="254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55"/>
      <c r="D913" s="247"/>
      <c r="E913" s="248"/>
      <c r="F913" s="248"/>
      <c r="G913" s="199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46"/>
      <c r="D914" s="247"/>
      <c r="E914" s="248"/>
      <c r="F914" s="248"/>
      <c r="G914" s="254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55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55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55"/>
      <c r="D917" s="247"/>
      <c r="E917" s="248"/>
      <c r="F917" s="248"/>
      <c r="G917" s="254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55"/>
      <c r="D918" s="247"/>
      <c r="E918" s="248"/>
      <c r="F918" s="248"/>
      <c r="G918" s="254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55"/>
      <c r="D919" s="247"/>
      <c r="E919" s="248"/>
      <c r="F919" s="248"/>
      <c r="G919" s="199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55"/>
      <c r="D920" s="247"/>
      <c r="E920" s="248"/>
      <c r="F920" s="248"/>
      <c r="G920" s="254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46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55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55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46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46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46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46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46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55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46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55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55"/>
      <c r="D933" s="247"/>
      <c r="E933" s="248"/>
      <c r="F933" s="248"/>
      <c r="G933" s="254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55"/>
      <c r="D934" s="247"/>
      <c r="E934" s="248"/>
      <c r="F934" s="248"/>
      <c r="G934" s="254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46"/>
      <c r="D935" s="247"/>
      <c r="E935" s="248"/>
      <c r="F935" s="248"/>
      <c r="G935" s="254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55"/>
      <c r="D936" s="247"/>
      <c r="E936" s="248"/>
      <c r="F936" s="248"/>
      <c r="G936" s="254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55"/>
      <c r="D937" s="247"/>
      <c r="E937" s="248"/>
      <c r="F937" s="248"/>
      <c r="G937" s="199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46"/>
      <c r="D938" s="247"/>
      <c r="E938" s="248"/>
      <c r="F938" s="248"/>
      <c r="G938" s="254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46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46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46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46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46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46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55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46"/>
      <c r="D946" s="247"/>
      <c r="E946" s="248"/>
      <c r="F946" s="248"/>
      <c r="G946" s="254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55"/>
      <c r="D947" s="247"/>
      <c r="E947" s="248"/>
      <c r="F947" s="248"/>
      <c r="G947" s="254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55"/>
      <c r="D948" s="247"/>
      <c r="E948" s="248"/>
      <c r="F948" s="248"/>
      <c r="G948" s="199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254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254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254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199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199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254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254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254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199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254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254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254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254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254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254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254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254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254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199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254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254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199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199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254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199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254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199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254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254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254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199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7"/>
      <c r="E993" s="248"/>
      <c r="F993" s="248"/>
      <c r="G993" s="254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7"/>
      <c r="E994" s="248"/>
      <c r="F994" s="248"/>
      <c r="G994" s="254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7"/>
      <c r="E995" s="248"/>
      <c r="F995" s="248"/>
      <c r="G995" s="254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7"/>
      <c r="E996" s="248"/>
      <c r="F996" s="248"/>
      <c r="G996" s="199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7"/>
      <c r="E997" s="248"/>
      <c r="F997" s="248"/>
      <c r="G997" s="254"/>
      <c r="H997" s="202"/>
      <c r="I997" s="223"/>
      <c r="J997" s="345"/>
      <c r="K997" s="266"/>
      <c r="L997" s="252"/>
      <c r="M997" s="253"/>
      <c r="N997" s="203"/>
    </row>
    <row r="998" spans="2:14" x14ac:dyDescent="0.2">
      <c r="B998" s="245"/>
      <c r="C998" s="255"/>
      <c r="D998" s="247"/>
      <c r="E998" s="248"/>
      <c r="F998" s="248"/>
      <c r="G998" s="254"/>
      <c r="H998" s="202"/>
      <c r="I998" s="223"/>
      <c r="J998" s="345"/>
      <c r="K998" s="266"/>
      <c r="L998" s="252"/>
      <c r="M998" s="253"/>
      <c r="N998" s="203"/>
    </row>
    <row r="999" spans="2:14" x14ac:dyDescent="0.2">
      <c r="B999" s="245"/>
      <c r="C999" s="255"/>
      <c r="D999" s="247"/>
      <c r="E999" s="248"/>
      <c r="F999" s="248"/>
      <c r="G999" s="199"/>
      <c r="H999" s="202"/>
      <c r="I999" s="223"/>
      <c r="J999" s="345"/>
      <c r="K999" s="266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254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6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6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254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254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199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254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254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254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7"/>
      <c r="E1011" s="248"/>
      <c r="F1011" s="248"/>
      <c r="G1011" s="199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7"/>
      <c r="E1012" s="248"/>
      <c r="F1012" s="248"/>
      <c r="G1012" s="254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7"/>
      <c r="E1013" s="248"/>
      <c r="F1013" s="248"/>
      <c r="G1013" s="254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5"/>
      <c r="E1014" s="248"/>
      <c r="F1014" s="248"/>
      <c r="G1014" s="261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5"/>
      <c r="E1015" s="248"/>
      <c r="F1015" s="248"/>
      <c r="G1015" s="261"/>
      <c r="H1015" s="202"/>
      <c r="I1015" s="223"/>
      <c r="J1015" s="345"/>
      <c r="K1015" s="266"/>
      <c r="L1015" s="252"/>
      <c r="M1015" s="253"/>
      <c r="N1015" s="203"/>
    </row>
    <row r="1016" spans="2:14" x14ac:dyDescent="0.2">
      <c r="B1016" s="245"/>
      <c r="C1016" s="255"/>
      <c r="D1016" s="247"/>
      <c r="E1016" s="248"/>
      <c r="F1016" s="248"/>
      <c r="G1016" s="254"/>
      <c r="H1016" s="202"/>
      <c r="I1016" s="223"/>
      <c r="J1016" s="345"/>
      <c r="K1016" s="266"/>
      <c r="L1016" s="252"/>
      <c r="M1016" s="253"/>
      <c r="N1016" s="203"/>
    </row>
    <row r="1017" spans="2:14" x14ac:dyDescent="0.2">
      <c r="B1017" s="245"/>
      <c r="C1017" s="255"/>
      <c r="D1017" s="247"/>
      <c r="E1017" s="248"/>
      <c r="F1017" s="248"/>
      <c r="G1017" s="201"/>
      <c r="H1017" s="202"/>
      <c r="I1017" s="223"/>
      <c r="J1017" s="345"/>
      <c r="K1017" s="266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54"/>
      <c r="H1018" s="202"/>
      <c r="I1018" s="223"/>
      <c r="J1018" s="345"/>
      <c r="K1018" s="264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54"/>
      <c r="H1019" s="202"/>
      <c r="I1019" s="223"/>
      <c r="J1019" s="345"/>
      <c r="K1019" s="266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54"/>
      <c r="H1020" s="202"/>
      <c r="I1020" s="223"/>
      <c r="J1020" s="345"/>
      <c r="K1020" s="266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01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54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54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54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01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54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2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2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2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2">
      <c r="B1046" s="245"/>
      <c r="C1046" s="255"/>
      <c r="D1046" s="247"/>
      <c r="E1046" s="248"/>
      <c r="F1046" s="248"/>
      <c r="G1046" s="254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7"/>
      <c r="E1047" s="248"/>
      <c r="F1047" s="248"/>
      <c r="G1047" s="254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5"/>
      <c r="E1048" s="248"/>
      <c r="F1048" s="248"/>
      <c r="G1048" s="261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7"/>
      <c r="E1049" s="248"/>
      <c r="F1049" s="248"/>
      <c r="G1049" s="254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2">
      <c r="B1059" s="245"/>
      <c r="C1059" s="255"/>
      <c r="D1059" s="247"/>
      <c r="E1059" s="248"/>
      <c r="F1059" s="248"/>
      <c r="G1059" s="254"/>
      <c r="H1059" s="202"/>
      <c r="I1059" s="223"/>
      <c r="J1059" s="345"/>
      <c r="K1059" s="266"/>
      <c r="L1059" s="252"/>
      <c r="M1059" s="253"/>
      <c r="N1059" s="203"/>
    </row>
    <row r="1060" spans="2:14" x14ac:dyDescent="0.2">
      <c r="B1060" s="245"/>
      <c r="C1060" s="255"/>
      <c r="D1060" s="247"/>
      <c r="E1060" s="248"/>
      <c r="F1060" s="248"/>
      <c r="G1060" s="254"/>
      <c r="H1060" s="202"/>
      <c r="I1060" s="223"/>
      <c r="J1060" s="345"/>
      <c r="K1060" s="266"/>
      <c r="L1060" s="252"/>
      <c r="M1060" s="253"/>
      <c r="N1060" s="203"/>
    </row>
    <row r="1061" spans="2:14" x14ac:dyDescent="0.2">
      <c r="B1061" s="245"/>
      <c r="C1061" s="255"/>
      <c r="D1061" s="245"/>
      <c r="E1061" s="248"/>
      <c r="F1061" s="248"/>
      <c r="G1061" s="261"/>
      <c r="H1061" s="202"/>
      <c r="I1061" s="223"/>
      <c r="J1061" s="345"/>
      <c r="K1061" s="264"/>
      <c r="L1061" s="252"/>
      <c r="M1061" s="253"/>
      <c r="N1061" s="203"/>
    </row>
    <row r="1062" spans="2:14" x14ac:dyDescent="0.2">
      <c r="B1062" s="245"/>
      <c r="C1062" s="255"/>
      <c r="D1062" s="247"/>
      <c r="E1062" s="248"/>
      <c r="F1062" s="248"/>
      <c r="G1062" s="254"/>
      <c r="H1062" s="202"/>
      <c r="I1062" s="223"/>
      <c r="J1062" s="345"/>
      <c r="K1062" s="266"/>
      <c r="L1062" s="252"/>
      <c r="M1062" s="253"/>
      <c r="N1062" s="203"/>
    </row>
    <row r="1063" spans="2:14" x14ac:dyDescent="0.2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2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52"/>
      <c r="M1068" s="253"/>
      <c r="N1068" s="203"/>
    </row>
    <row r="1069" spans="2:14" x14ac:dyDescent="0.2">
      <c r="B1069" s="245"/>
      <c r="C1069" s="255"/>
      <c r="D1069" s="247"/>
      <c r="E1069" s="248"/>
      <c r="F1069" s="248"/>
      <c r="G1069" s="254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7"/>
      <c r="E1070" s="248"/>
      <c r="F1070" s="248"/>
      <c r="G1070" s="254"/>
      <c r="H1070" s="202"/>
      <c r="I1070" s="223"/>
      <c r="J1070" s="345"/>
      <c r="K1070" s="266"/>
      <c r="L1070" s="252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254"/>
      <c r="H1071" s="202"/>
      <c r="I1071" s="223"/>
      <c r="J1071" s="345"/>
      <c r="K1071" s="266"/>
      <c r="L1071" s="252"/>
      <c r="M1071" s="253"/>
      <c r="N1071" s="203"/>
    </row>
    <row r="1072" spans="2:14" x14ac:dyDescent="0.2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7"/>
      <c r="E1081" s="248"/>
      <c r="F1081" s="248"/>
      <c r="G1081" s="254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52"/>
      <c r="M1085" s="253"/>
      <c r="N1085" s="203"/>
    </row>
    <row r="1086" spans="2:14" x14ac:dyDescent="0.2">
      <c r="B1086" s="245"/>
      <c r="C1086" s="255"/>
      <c r="D1086" s="247"/>
      <c r="E1086" s="248"/>
      <c r="F1086" s="248"/>
      <c r="G1086" s="254"/>
      <c r="H1086" s="202"/>
      <c r="I1086" s="223"/>
      <c r="J1086" s="345"/>
      <c r="K1086" s="266"/>
      <c r="L1086" s="252"/>
      <c r="M1086" s="253"/>
      <c r="N1086" s="203"/>
    </row>
    <row r="1087" spans="2:14" x14ac:dyDescent="0.2">
      <c r="B1087" s="245"/>
      <c r="C1087" s="255"/>
      <c r="D1087" s="247"/>
      <c r="E1087" s="248"/>
      <c r="F1087" s="248"/>
      <c r="G1087" s="254"/>
      <c r="H1087" s="202"/>
      <c r="I1087" s="223"/>
      <c r="J1087" s="345"/>
      <c r="K1087" s="266"/>
      <c r="L1087" s="203"/>
      <c r="M1087" s="253"/>
      <c r="N1087" s="203"/>
    </row>
    <row r="1088" spans="2:14" x14ac:dyDescent="0.2">
      <c r="B1088" s="245"/>
      <c r="C1088" s="255"/>
      <c r="D1088" s="247"/>
      <c r="E1088" s="248"/>
      <c r="F1088" s="248"/>
      <c r="G1088" s="199"/>
      <c r="H1088" s="202"/>
      <c r="I1088" s="223"/>
      <c r="J1088" s="345"/>
      <c r="K1088" s="266"/>
      <c r="L1088" s="252"/>
      <c r="M1088" s="253"/>
      <c r="N1088" s="203"/>
    </row>
    <row r="1089" spans="2:14" x14ac:dyDescent="0.2">
      <c r="B1089" s="245"/>
      <c r="C1089" s="255"/>
      <c r="D1089" s="245"/>
      <c r="E1089" s="275"/>
      <c r="F1089" s="275"/>
      <c r="G1089" s="205"/>
      <c r="H1089" s="202"/>
      <c r="I1089" s="223"/>
      <c r="J1089" s="345"/>
      <c r="K1089" s="266"/>
      <c r="L1089" s="252"/>
      <c r="M1089" s="253"/>
      <c r="N1089" s="203"/>
    </row>
    <row r="1090" spans="2:14" x14ac:dyDescent="0.2">
      <c r="B1090" s="245"/>
      <c r="C1090" s="255"/>
      <c r="D1090" s="247"/>
      <c r="E1090" s="248"/>
      <c r="F1090" s="248"/>
      <c r="G1090" s="199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7"/>
      <c r="E1091" s="248"/>
      <c r="F1091" s="248"/>
      <c r="G1091" s="254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7"/>
      <c r="E1094" s="248"/>
      <c r="F1094" s="248"/>
      <c r="G1094" s="254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7"/>
      <c r="E1095" s="248"/>
      <c r="F1095" s="248"/>
      <c r="G1095" s="254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7"/>
      <c r="E1096" s="248"/>
      <c r="F1096" s="248"/>
      <c r="G1096" s="254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5"/>
      <c r="E1097" s="248"/>
      <c r="F1097" s="248"/>
      <c r="G1097" s="205"/>
      <c r="H1097" s="202"/>
      <c r="I1097" s="223"/>
      <c r="J1097" s="345"/>
      <c r="K1097" s="266"/>
      <c r="L1097" s="252"/>
      <c r="M1097" s="253"/>
      <c r="N1097" s="203"/>
    </row>
    <row r="1098" spans="2:14" x14ac:dyDescent="0.2">
      <c r="B1098" s="245"/>
      <c r="C1098" s="255"/>
      <c r="D1098" s="247"/>
      <c r="E1098" s="248"/>
      <c r="F1098" s="248"/>
      <c r="G1098" s="254"/>
      <c r="H1098" s="202"/>
      <c r="I1098" s="223"/>
      <c r="J1098" s="345"/>
      <c r="K1098" s="266"/>
      <c r="L1098" s="252"/>
      <c r="M1098" s="253"/>
      <c r="N1098" s="203"/>
    </row>
    <row r="1099" spans="2:14" x14ac:dyDescent="0.2">
      <c r="B1099" s="245"/>
      <c r="C1099" s="255"/>
      <c r="D1099" s="247"/>
      <c r="E1099" s="248"/>
      <c r="F1099" s="248"/>
      <c r="G1099" s="254"/>
      <c r="H1099" s="202"/>
      <c r="I1099" s="223"/>
      <c r="J1099" s="345"/>
      <c r="K1099" s="266"/>
      <c r="L1099" s="252"/>
      <c r="M1099" s="253"/>
      <c r="N1099" s="203"/>
    </row>
    <row r="1100" spans="2:14" x14ac:dyDescent="0.2">
      <c r="B1100" s="245"/>
      <c r="C1100" s="255"/>
      <c r="D1100" s="247"/>
      <c r="E1100" s="248"/>
      <c r="F1100" s="248"/>
      <c r="G1100" s="199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254"/>
      <c r="H1101" s="202"/>
      <c r="I1101" s="223"/>
      <c r="J1101" s="345"/>
      <c r="K1101" s="266"/>
      <c r="L1101" s="252"/>
      <c r="M1101" s="253"/>
      <c r="N1101" s="203"/>
    </row>
    <row r="1102" spans="2:14" x14ac:dyDescent="0.2">
      <c r="B1102" s="245"/>
      <c r="C1102" s="255"/>
      <c r="D1102" s="247"/>
      <c r="E1102" s="248"/>
      <c r="F1102" s="248"/>
      <c r="G1102" s="254"/>
      <c r="H1102" s="202"/>
      <c r="I1102" s="223"/>
      <c r="J1102" s="345"/>
      <c r="K1102" s="266"/>
      <c r="L1102" s="252"/>
      <c r="M1102" s="253"/>
      <c r="N1102" s="203"/>
    </row>
    <row r="1103" spans="2:14" x14ac:dyDescent="0.2">
      <c r="B1103" s="245"/>
      <c r="C1103" s="255"/>
      <c r="D1103" s="247"/>
      <c r="E1103" s="248"/>
      <c r="F1103" s="248"/>
      <c r="G1103" s="254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7"/>
      <c r="E1108" s="248"/>
      <c r="F1108" s="248"/>
      <c r="G1108" s="254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7"/>
      <c r="E1109" s="248"/>
      <c r="F1109" s="248"/>
      <c r="G1109" s="254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199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7"/>
      <c r="E1111" s="248"/>
      <c r="F1111" s="248"/>
      <c r="G1111" s="254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7"/>
      <c r="E1112" s="248"/>
      <c r="F1112" s="248"/>
      <c r="G1112" s="254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199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254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254"/>
      <c r="H1115" s="202"/>
      <c r="I1115" s="223"/>
      <c r="J1115" s="345"/>
      <c r="K1115" s="266"/>
      <c r="L1115" s="252"/>
      <c r="M1115" s="253"/>
      <c r="N1115" s="203"/>
    </row>
    <row r="1116" spans="2:14" x14ac:dyDescent="0.2">
      <c r="B1116" s="245"/>
      <c r="C1116" s="255"/>
      <c r="D1116" s="247"/>
      <c r="E1116" s="248"/>
      <c r="F1116" s="248"/>
      <c r="G1116" s="254"/>
      <c r="H1116" s="202"/>
      <c r="I1116" s="223"/>
      <c r="J1116" s="345"/>
      <c r="K1116" s="266"/>
      <c r="L1116" s="252"/>
      <c r="M1116" s="253"/>
      <c r="N1116" s="203"/>
    </row>
    <row r="1117" spans="2:14" x14ac:dyDescent="0.2">
      <c r="B1117" s="245"/>
      <c r="C1117" s="255"/>
      <c r="D1117" s="247"/>
      <c r="E1117" s="248"/>
      <c r="F1117" s="248"/>
      <c r="G1117" s="199"/>
      <c r="H1117" s="202"/>
      <c r="I1117" s="223"/>
      <c r="J1117" s="345"/>
      <c r="K1117" s="266"/>
      <c r="L1117" s="252"/>
      <c r="M1117" s="253"/>
      <c r="N1117" s="203"/>
    </row>
    <row r="1118" spans="2:14" x14ac:dyDescent="0.2">
      <c r="B1118" s="245"/>
      <c r="C1118" s="255"/>
      <c r="D1118" s="247"/>
      <c r="E1118" s="248"/>
      <c r="F1118" s="248"/>
      <c r="G1118" s="254"/>
      <c r="H1118" s="202"/>
      <c r="I1118" s="223"/>
      <c r="J1118" s="345"/>
      <c r="K1118" s="266"/>
      <c r="L1118" s="203"/>
      <c r="M1118" s="253"/>
      <c r="N1118" s="203"/>
    </row>
    <row r="1119" spans="2:14" x14ac:dyDescent="0.2">
      <c r="B1119" s="245"/>
      <c r="C1119" s="255"/>
      <c r="D1119" s="245"/>
      <c r="E1119" s="248"/>
      <c r="F1119" s="248"/>
      <c r="G1119" s="205"/>
      <c r="H1119" s="202"/>
      <c r="I1119" s="223"/>
      <c r="J1119" s="345"/>
      <c r="K1119" s="266"/>
      <c r="L1119" s="252"/>
      <c r="M1119" s="253"/>
      <c r="N1119" s="203"/>
    </row>
    <row r="1120" spans="2:14" x14ac:dyDescent="0.2">
      <c r="B1120" s="245"/>
      <c r="C1120" s="255"/>
      <c r="D1120" s="247"/>
      <c r="E1120" s="248"/>
      <c r="F1120" s="248"/>
      <c r="G1120" s="199"/>
      <c r="H1120" s="202"/>
      <c r="I1120" s="223"/>
      <c r="J1120" s="345"/>
      <c r="K1120" s="266"/>
      <c r="L1120" s="252"/>
      <c r="M1120" s="253"/>
      <c r="N1120" s="203"/>
    </row>
    <row r="1121" spans="2:14" x14ac:dyDescent="0.2">
      <c r="B1121" s="245"/>
      <c r="C1121" s="255"/>
      <c r="D1121" s="247"/>
      <c r="E1121" s="248"/>
      <c r="F1121" s="248"/>
      <c r="G1121" s="254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55"/>
      <c r="D1122" s="247"/>
      <c r="E1122" s="248"/>
      <c r="F1122" s="248"/>
      <c r="G1122" s="199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55"/>
      <c r="D1123" s="247"/>
      <c r="E1123" s="248"/>
      <c r="F1123" s="248"/>
      <c r="G1123" s="254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6"/>
      <c r="L1124" s="252"/>
      <c r="M1124" s="253"/>
      <c r="N1124" s="203"/>
    </row>
    <row r="1125" spans="2:14" x14ac:dyDescent="0.2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6"/>
      <c r="L1125" s="252"/>
      <c r="M1125" s="253"/>
      <c r="N1125" s="203"/>
    </row>
    <row r="1126" spans="2:14" x14ac:dyDescent="0.2">
      <c r="B1126" s="245"/>
      <c r="C1126" s="255"/>
      <c r="D1126" s="247"/>
      <c r="E1126" s="248"/>
      <c r="F1126" s="248"/>
      <c r="G1126" s="254"/>
      <c r="H1126" s="202"/>
      <c r="I1126" s="223"/>
      <c r="J1126" s="345"/>
      <c r="K1126" s="266"/>
      <c r="L1126" s="252"/>
      <c r="M1126" s="253"/>
      <c r="N1126" s="203"/>
    </row>
    <row r="1127" spans="2:14" x14ac:dyDescent="0.2">
      <c r="B1127" s="245"/>
      <c r="C1127" s="255"/>
      <c r="D1127" s="247"/>
      <c r="E1127" s="248"/>
      <c r="F1127" s="248"/>
      <c r="G1127" s="254"/>
      <c r="H1127" s="202"/>
      <c r="I1127" s="223"/>
      <c r="J1127" s="345"/>
      <c r="K1127" s="266"/>
      <c r="L1127" s="252"/>
      <c r="M1127" s="253"/>
      <c r="N1127" s="203"/>
    </row>
    <row r="1128" spans="2:14" x14ac:dyDescent="0.2">
      <c r="B1128" s="245"/>
      <c r="C1128" s="255"/>
      <c r="D1128" s="245"/>
      <c r="E1128" s="248"/>
      <c r="F1128" s="248"/>
      <c r="G1128" s="206"/>
      <c r="H1128" s="202"/>
      <c r="I1128" s="223"/>
      <c r="J1128" s="345"/>
      <c r="K1128" s="266"/>
      <c r="L1128" s="252"/>
      <c r="M1128" s="253"/>
      <c r="N1128" s="203"/>
    </row>
    <row r="1129" spans="2:14" x14ac:dyDescent="0.2">
      <c r="B1129" s="245"/>
      <c r="C1129" s="255"/>
      <c r="D1129" s="247"/>
      <c r="E1129" s="248"/>
      <c r="F1129" s="248"/>
      <c r="G1129" s="254"/>
      <c r="H1129" s="202"/>
      <c r="I1129" s="223"/>
      <c r="J1129" s="345"/>
      <c r="K1129" s="266"/>
      <c r="L1129" s="252"/>
      <c r="M1129" s="253"/>
      <c r="N1129" s="203"/>
    </row>
    <row r="1130" spans="2:14" x14ac:dyDescent="0.2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66"/>
      <c r="L1130" s="252"/>
      <c r="M1130" s="253"/>
      <c r="N1130" s="203"/>
    </row>
    <row r="1131" spans="2:14" x14ac:dyDescent="0.2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66"/>
      <c r="L1131" s="252"/>
      <c r="M1131" s="253"/>
      <c r="N1131" s="203"/>
    </row>
    <row r="1132" spans="2:14" x14ac:dyDescent="0.2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66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2">
      <c r="B1136" s="245"/>
      <c r="C1136" s="255"/>
      <c r="D1136" s="247"/>
      <c r="E1136" s="248"/>
      <c r="F1136" s="248"/>
      <c r="G1136" s="254"/>
      <c r="H1136" s="202"/>
      <c r="I1136" s="223"/>
      <c r="J1136" s="345"/>
      <c r="K1136" s="266"/>
      <c r="L1136" s="252"/>
      <c r="M1136" s="253"/>
      <c r="N1136" s="203"/>
    </row>
    <row r="1137" spans="2:14" x14ac:dyDescent="0.2">
      <c r="B1137" s="245"/>
      <c r="C1137" s="255"/>
      <c r="D1137" s="247"/>
      <c r="E1137" s="248"/>
      <c r="F1137" s="248"/>
      <c r="G1137" s="254"/>
      <c r="H1137" s="202"/>
      <c r="I1137" s="223"/>
      <c r="J1137" s="345"/>
      <c r="K1137" s="266"/>
      <c r="L1137" s="252"/>
      <c r="M1137" s="253"/>
      <c r="N1137" s="203"/>
    </row>
    <row r="1138" spans="2:14" x14ac:dyDescent="0.2">
      <c r="B1138" s="245"/>
      <c r="C1138" s="255"/>
      <c r="D1138" s="247"/>
      <c r="E1138" s="248"/>
      <c r="F1138" s="248"/>
      <c r="G1138" s="254"/>
      <c r="H1138" s="202"/>
      <c r="I1138" s="223"/>
      <c r="J1138" s="345"/>
      <c r="K1138" s="266"/>
      <c r="L1138" s="252"/>
      <c r="M1138" s="253"/>
      <c r="N1138" s="203"/>
    </row>
    <row r="1139" spans="2:14" x14ac:dyDescent="0.2">
      <c r="B1139" s="245"/>
      <c r="C1139" s="276"/>
      <c r="D1139" s="276"/>
      <c r="E1139" s="248"/>
      <c r="F1139" s="277"/>
      <c r="G1139" s="254"/>
      <c r="H1139" s="202"/>
      <c r="I1139" s="223"/>
      <c r="J1139" s="345"/>
      <c r="K1139" s="266"/>
      <c r="L1139" s="252"/>
      <c r="M1139" s="253"/>
      <c r="N1139" s="203"/>
    </row>
    <row r="1140" spans="2:14" x14ac:dyDescent="0.2">
      <c r="B1140" s="245"/>
      <c r="C1140" s="255"/>
      <c r="D1140" s="247"/>
      <c r="E1140" s="248"/>
      <c r="F1140" s="248"/>
      <c r="G1140" s="254"/>
      <c r="H1140" s="202"/>
      <c r="I1140" s="223"/>
      <c r="J1140" s="345"/>
      <c r="K1140" s="266"/>
      <c r="L1140" s="252"/>
      <c r="M1140" s="253"/>
      <c r="N1140" s="203"/>
    </row>
    <row r="1141" spans="2:14" x14ac:dyDescent="0.2">
      <c r="B1141" s="245"/>
      <c r="C1141" s="255"/>
      <c r="D1141" s="245"/>
      <c r="E1141" s="248"/>
      <c r="F1141" s="248"/>
      <c r="G1141" s="201"/>
      <c r="H1141" s="202"/>
      <c r="I1141" s="223"/>
      <c r="J1141" s="345"/>
      <c r="K1141" s="266"/>
      <c r="L1141" s="252"/>
      <c r="M1141" s="253"/>
      <c r="N1141" s="203"/>
    </row>
    <row r="1142" spans="2:14" x14ac:dyDescent="0.2">
      <c r="B1142" s="245"/>
      <c r="C1142" s="255"/>
      <c r="D1142" s="247"/>
      <c r="E1142" s="248"/>
      <c r="F1142" s="248"/>
      <c r="G1142" s="254"/>
      <c r="H1142" s="202"/>
      <c r="I1142" s="223"/>
      <c r="J1142" s="345"/>
      <c r="K1142" s="266"/>
      <c r="L1142" s="252"/>
      <c r="M1142" s="253"/>
      <c r="N1142" s="203"/>
    </row>
    <row r="1143" spans="2:14" x14ac:dyDescent="0.2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6"/>
      <c r="L1143" s="252"/>
      <c r="M1143" s="253"/>
      <c r="N1143" s="203"/>
    </row>
    <row r="1144" spans="2:14" x14ac:dyDescent="0.2">
      <c r="B1144" s="245"/>
      <c r="C1144" s="255"/>
      <c r="D1144" s="247"/>
      <c r="E1144" s="248"/>
      <c r="F1144" s="248"/>
      <c r="G1144" s="254"/>
      <c r="H1144" s="202"/>
      <c r="I1144" s="223"/>
      <c r="J1144" s="345"/>
      <c r="K1144" s="266"/>
      <c r="L1144" s="252"/>
      <c r="M1144" s="253"/>
      <c r="N1144" s="203"/>
    </row>
    <row r="1145" spans="2:14" x14ac:dyDescent="0.2">
      <c r="B1145" s="245"/>
      <c r="C1145" s="255"/>
      <c r="D1145" s="247"/>
      <c r="E1145" s="248"/>
      <c r="F1145" s="248"/>
      <c r="G1145" s="254"/>
      <c r="H1145" s="202"/>
      <c r="I1145" s="223"/>
      <c r="J1145" s="345"/>
      <c r="K1145" s="264"/>
      <c r="L1145" s="252"/>
      <c r="M1145" s="253"/>
      <c r="N1145" s="203"/>
    </row>
    <row r="1146" spans="2:14" x14ac:dyDescent="0.2">
      <c r="B1146" s="245"/>
      <c r="C1146" s="255"/>
      <c r="D1146" s="247"/>
      <c r="E1146" s="248"/>
      <c r="F1146" s="248"/>
      <c r="G1146" s="254"/>
      <c r="H1146" s="202"/>
      <c r="I1146" s="223"/>
      <c r="J1146" s="345"/>
      <c r="K1146" s="266"/>
      <c r="L1146" s="252"/>
      <c r="M1146" s="253"/>
      <c r="N1146" s="203"/>
    </row>
    <row r="1147" spans="2:14" x14ac:dyDescent="0.2">
      <c r="B1147" s="245"/>
      <c r="C1147" s="255"/>
      <c r="D1147" s="247"/>
      <c r="E1147" s="248"/>
      <c r="F1147" s="248"/>
      <c r="G1147" s="254"/>
      <c r="H1147" s="202"/>
      <c r="I1147" s="223"/>
      <c r="J1147" s="345"/>
      <c r="K1147" s="274"/>
      <c r="L1147" s="252"/>
      <c r="M1147" s="253"/>
      <c r="N1147" s="203"/>
    </row>
    <row r="1148" spans="2:14" x14ac:dyDescent="0.2">
      <c r="B1148" s="245"/>
      <c r="C1148" s="255"/>
      <c r="D1148" s="245"/>
      <c r="E1148" s="248"/>
      <c r="F1148" s="248"/>
      <c r="G1148" s="261"/>
      <c r="H1148" s="202"/>
      <c r="I1148" s="223"/>
      <c r="J1148" s="345"/>
      <c r="K1148" s="266"/>
      <c r="L1148" s="252"/>
      <c r="M1148" s="253"/>
      <c r="N1148" s="203"/>
    </row>
    <row r="1149" spans="2:14" x14ac:dyDescent="0.2">
      <c r="B1149" s="245"/>
      <c r="C1149" s="255"/>
      <c r="D1149" s="247"/>
      <c r="E1149" s="248"/>
      <c r="F1149" s="248"/>
      <c r="G1149" s="254"/>
      <c r="H1149" s="202"/>
      <c r="I1149" s="223"/>
      <c r="J1149" s="345"/>
      <c r="K1149" s="274"/>
      <c r="L1149" s="252"/>
      <c r="M1149" s="253"/>
      <c r="N1149" s="203"/>
    </row>
    <row r="1150" spans="2:14" x14ac:dyDescent="0.2">
      <c r="B1150" s="245"/>
      <c r="C1150" s="255"/>
      <c r="D1150" s="247"/>
      <c r="E1150" s="248"/>
      <c r="F1150" s="248"/>
      <c r="G1150" s="254"/>
      <c r="H1150" s="202"/>
      <c r="I1150" s="223"/>
      <c r="J1150" s="345"/>
      <c r="K1150" s="266"/>
      <c r="L1150" s="252"/>
      <c r="M1150" s="253"/>
      <c r="N1150" s="203"/>
    </row>
    <row r="1151" spans="2:14" x14ac:dyDescent="0.2">
      <c r="B1151" s="245"/>
      <c r="C1151" s="255"/>
      <c r="D1151" s="247"/>
      <c r="E1151" s="248"/>
      <c r="F1151" s="248"/>
      <c r="G1151" s="254"/>
      <c r="H1151" s="202"/>
      <c r="I1151" s="223"/>
      <c r="J1151" s="345"/>
      <c r="K1151" s="266"/>
      <c r="L1151" s="252"/>
      <c r="M1151" s="253"/>
      <c r="N1151" s="203"/>
    </row>
    <row r="1152" spans="2:14" x14ac:dyDescent="0.2">
      <c r="B1152" s="245"/>
      <c r="C1152" s="255"/>
      <c r="D1152" s="247"/>
      <c r="E1152" s="248"/>
      <c r="F1152" s="248"/>
      <c r="G1152" s="199"/>
      <c r="H1152" s="202"/>
      <c r="I1152" s="223"/>
      <c r="J1152" s="345"/>
      <c r="K1152" s="266"/>
      <c r="L1152" s="252"/>
      <c r="M1152" s="253"/>
      <c r="N1152" s="203"/>
    </row>
    <row r="1153" spans="2:14" x14ac:dyDescent="0.2">
      <c r="B1153" s="245"/>
      <c r="C1153" s="255"/>
      <c r="D1153" s="247"/>
      <c r="E1153" s="248"/>
      <c r="F1153" s="248"/>
      <c r="G1153" s="254"/>
      <c r="H1153" s="202"/>
      <c r="I1153" s="223"/>
      <c r="J1153" s="345"/>
      <c r="K1153" s="266"/>
      <c r="L1153" s="252"/>
      <c r="M1153" s="253"/>
      <c r="N1153" s="203"/>
    </row>
    <row r="1154" spans="2:14" x14ac:dyDescent="0.2">
      <c r="B1154" s="245"/>
      <c r="C1154" s="255"/>
      <c r="D1154" s="247"/>
      <c r="E1154" s="248"/>
      <c r="F1154" s="248"/>
      <c r="G1154" s="254"/>
      <c r="H1154" s="202"/>
      <c r="I1154" s="223"/>
      <c r="J1154" s="345"/>
      <c r="K1154" s="266"/>
      <c r="L1154" s="252"/>
      <c r="M1154" s="253"/>
      <c r="N1154" s="203"/>
    </row>
    <row r="1155" spans="2:14" x14ac:dyDescent="0.2">
      <c r="B1155" s="245"/>
      <c r="C1155" s="255"/>
      <c r="D1155" s="247"/>
      <c r="E1155" s="248"/>
      <c r="F1155" s="248"/>
      <c r="G1155" s="261"/>
      <c r="H1155" s="202"/>
      <c r="I1155" s="223"/>
      <c r="J1155" s="345"/>
      <c r="K1155" s="266"/>
      <c r="L1155" s="252"/>
      <c r="M1155" s="253"/>
      <c r="N1155" s="203"/>
    </row>
    <row r="1156" spans="2:14" x14ac:dyDescent="0.2">
      <c r="B1156" s="245"/>
      <c r="C1156" s="255"/>
      <c r="D1156" s="247"/>
      <c r="E1156" s="248"/>
      <c r="F1156" s="248"/>
      <c r="G1156" s="254"/>
      <c r="H1156" s="202"/>
      <c r="I1156" s="223"/>
      <c r="J1156" s="345"/>
      <c r="K1156" s="266"/>
      <c r="L1156" s="252"/>
      <c r="M1156" s="253"/>
      <c r="N1156" s="204"/>
    </row>
    <row r="1157" spans="2:14" x14ac:dyDescent="0.2">
      <c r="B1157" s="245"/>
      <c r="C1157" s="255"/>
      <c r="D1157" s="247"/>
      <c r="E1157" s="248"/>
      <c r="F1157" s="248"/>
      <c r="G1157" s="254"/>
      <c r="H1157" s="202"/>
      <c r="I1157" s="223"/>
      <c r="J1157" s="345"/>
      <c r="K1157" s="266"/>
      <c r="L1157" s="252"/>
      <c r="M1157" s="253"/>
      <c r="N1157" s="204"/>
    </row>
    <row r="1158" spans="2:14" x14ac:dyDescent="0.2">
      <c r="B1158" s="245"/>
      <c r="C1158" s="255"/>
      <c r="D1158" s="247"/>
      <c r="E1158" s="248"/>
      <c r="F1158" s="248"/>
      <c r="G1158" s="199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254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7"/>
      <c r="E1160" s="248"/>
      <c r="F1160" s="248"/>
      <c r="G1160" s="254"/>
      <c r="H1160" s="202"/>
      <c r="I1160" s="223"/>
      <c r="J1160" s="345"/>
      <c r="K1160" s="266"/>
      <c r="L1160" s="252"/>
      <c r="M1160" s="253"/>
      <c r="N1160" s="204"/>
    </row>
    <row r="1161" spans="2:14" x14ac:dyDescent="0.2">
      <c r="B1161" s="245"/>
      <c r="C1161" s="255"/>
      <c r="D1161" s="247"/>
      <c r="E1161" s="248"/>
      <c r="F1161" s="248"/>
      <c r="G1161" s="254"/>
      <c r="H1161" s="202"/>
      <c r="I1161" s="223"/>
      <c r="J1161" s="345"/>
      <c r="K1161" s="266"/>
      <c r="L1161" s="252"/>
      <c r="M1161" s="253"/>
      <c r="N1161" s="204"/>
    </row>
    <row r="1162" spans="2:14" x14ac:dyDescent="0.2">
      <c r="B1162" s="245"/>
      <c r="C1162" s="255"/>
      <c r="D1162" s="247"/>
      <c r="E1162" s="248"/>
      <c r="F1162" s="248"/>
      <c r="G1162" s="254"/>
      <c r="H1162" s="202"/>
      <c r="I1162" s="223"/>
      <c r="J1162" s="345"/>
      <c r="K1162" s="266"/>
      <c r="L1162" s="252"/>
      <c r="M1162" s="253"/>
      <c r="N1162" s="204"/>
    </row>
    <row r="1163" spans="2:14" x14ac:dyDescent="0.2">
      <c r="B1163" s="245"/>
      <c r="C1163" s="255"/>
      <c r="D1163" s="245"/>
      <c r="E1163" s="275"/>
      <c r="F1163" s="275"/>
      <c r="G1163" s="205"/>
      <c r="H1163" s="202"/>
      <c r="I1163" s="223"/>
      <c r="J1163" s="345"/>
      <c r="K1163" s="274"/>
      <c r="L1163" s="252"/>
      <c r="M1163" s="253"/>
      <c r="N1163" s="204"/>
    </row>
    <row r="1164" spans="2:14" x14ac:dyDescent="0.2">
      <c r="B1164" s="245"/>
      <c r="C1164" s="255"/>
      <c r="D1164" s="247"/>
      <c r="E1164" s="248"/>
      <c r="F1164" s="248"/>
      <c r="G1164" s="254"/>
      <c r="H1164" s="202"/>
      <c r="I1164" s="223"/>
      <c r="J1164" s="345"/>
      <c r="K1164" s="266"/>
      <c r="L1164" s="252"/>
      <c r="M1164" s="253"/>
      <c r="N1164" s="204"/>
    </row>
    <row r="1165" spans="2:14" x14ac:dyDescent="0.2">
      <c r="B1165" s="245"/>
      <c r="C1165" s="255"/>
      <c r="D1165" s="247"/>
      <c r="E1165" s="248"/>
      <c r="F1165" s="248"/>
      <c r="G1165" s="199"/>
      <c r="H1165" s="202"/>
      <c r="I1165" s="223"/>
      <c r="J1165" s="345"/>
      <c r="K1165" s="266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199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254"/>
      <c r="H1167" s="202"/>
      <c r="I1167" s="223"/>
      <c r="J1167" s="345"/>
      <c r="K1167" s="266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66"/>
      <c r="L1168" s="252"/>
      <c r="M1168" s="253"/>
      <c r="N1168" s="204"/>
    </row>
    <row r="1169" spans="2:14" x14ac:dyDescent="0.2">
      <c r="B1169" s="245"/>
      <c r="C1169" s="255"/>
      <c r="D1169" s="247"/>
      <c r="E1169" s="248"/>
      <c r="F1169" s="248"/>
      <c r="G1169" s="254"/>
      <c r="H1169" s="202"/>
      <c r="I1169" s="223"/>
      <c r="J1169" s="345"/>
      <c r="K1169" s="266"/>
      <c r="L1169" s="252"/>
      <c r="M1169" s="253"/>
      <c r="N1169" s="204"/>
    </row>
    <row r="1170" spans="2:14" x14ac:dyDescent="0.2">
      <c r="B1170" s="245"/>
      <c r="C1170" s="255"/>
      <c r="D1170" s="247"/>
      <c r="E1170" s="248"/>
      <c r="F1170" s="248"/>
      <c r="G1170" s="254"/>
      <c r="H1170" s="202"/>
      <c r="I1170" s="223"/>
      <c r="J1170" s="345"/>
      <c r="K1170" s="274"/>
      <c r="L1170" s="252"/>
      <c r="M1170" s="253"/>
      <c r="N1170" s="204"/>
    </row>
    <row r="1171" spans="2:14" x14ac:dyDescent="0.2">
      <c r="B1171" s="245"/>
      <c r="C1171" s="255"/>
      <c r="D1171" s="247"/>
      <c r="E1171" s="248"/>
      <c r="F1171" s="248"/>
      <c r="G1171" s="199"/>
      <c r="H1171" s="202"/>
      <c r="I1171" s="223"/>
      <c r="J1171" s="345"/>
      <c r="K1171" s="266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254"/>
      <c r="H1172" s="202"/>
      <c r="I1172" s="223"/>
      <c r="J1172" s="345"/>
      <c r="K1172" s="266"/>
      <c r="L1172" s="252"/>
      <c r="M1172" s="253"/>
      <c r="N1172" s="204"/>
    </row>
    <row r="1173" spans="2:14" x14ac:dyDescent="0.2">
      <c r="B1173" s="245"/>
      <c r="C1173" s="255"/>
      <c r="D1173" s="247"/>
      <c r="E1173" s="248"/>
      <c r="F1173" s="248"/>
      <c r="G1173" s="254"/>
      <c r="H1173" s="202"/>
      <c r="I1173" s="223"/>
      <c r="J1173" s="345"/>
      <c r="K1173" s="266"/>
      <c r="L1173" s="252"/>
      <c r="M1173" s="253"/>
      <c r="N1173" s="204"/>
    </row>
    <row r="1174" spans="2:14" x14ac:dyDescent="0.2">
      <c r="B1174" s="245"/>
      <c r="C1174" s="255"/>
      <c r="D1174" s="247"/>
      <c r="E1174" s="248"/>
      <c r="F1174" s="248"/>
      <c r="G1174" s="254"/>
      <c r="H1174" s="202"/>
      <c r="I1174" s="223"/>
      <c r="J1174" s="345"/>
      <c r="K1174" s="266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199"/>
      <c r="H1175" s="202"/>
      <c r="I1175" s="223"/>
      <c r="J1175" s="345"/>
      <c r="K1175" s="266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199"/>
      <c r="H1176" s="202"/>
      <c r="I1176" s="223"/>
      <c r="J1176" s="345"/>
      <c r="K1176" s="266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254"/>
      <c r="H1177" s="202"/>
      <c r="I1177" s="223"/>
      <c r="J1177" s="345"/>
      <c r="K1177" s="266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199"/>
      <c r="H1178" s="202"/>
      <c r="I1178" s="223"/>
      <c r="J1178" s="345"/>
      <c r="K1178" s="266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254"/>
      <c r="H1179" s="202"/>
      <c r="I1179" s="223"/>
      <c r="J1179" s="345"/>
      <c r="K1179" s="266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199"/>
      <c r="H1180" s="202"/>
      <c r="I1180" s="223"/>
      <c r="J1180" s="345"/>
      <c r="K1180" s="266"/>
      <c r="L1180" s="252"/>
      <c r="M1180" s="253"/>
      <c r="N1180" s="204"/>
    </row>
    <row r="1181" spans="2:14" x14ac:dyDescent="0.2">
      <c r="B1181" s="245"/>
      <c r="C1181" s="255"/>
      <c r="D1181" s="247"/>
      <c r="E1181" s="248"/>
      <c r="F1181" s="248"/>
      <c r="G1181" s="199"/>
      <c r="H1181" s="202"/>
      <c r="I1181" s="223"/>
      <c r="J1181" s="345"/>
      <c r="K1181" s="266"/>
      <c r="L1181" s="252"/>
      <c r="M1181" s="253"/>
      <c r="N1181" s="204"/>
    </row>
    <row r="1182" spans="2:14" x14ac:dyDescent="0.2">
      <c r="B1182" s="245"/>
      <c r="C1182" s="255"/>
      <c r="D1182" s="247"/>
      <c r="E1182" s="248"/>
      <c r="F1182" s="248"/>
      <c r="G1182" s="254"/>
      <c r="H1182" s="202"/>
      <c r="I1182" s="223"/>
      <c r="J1182" s="345"/>
      <c r="K1182" s="266"/>
      <c r="L1182" s="252"/>
      <c r="M1182" s="253"/>
      <c r="N1182" s="204"/>
    </row>
    <row r="1183" spans="2:14" x14ac:dyDescent="0.2">
      <c r="B1183" s="245"/>
      <c r="C1183" s="255"/>
      <c r="D1183" s="247"/>
      <c r="E1183" s="248"/>
      <c r="F1183" s="248"/>
      <c r="G1183" s="254"/>
      <c r="H1183" s="202"/>
      <c r="I1183" s="223"/>
      <c r="J1183" s="345"/>
      <c r="K1183" s="266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66"/>
      <c r="L1184" s="252"/>
      <c r="M1184" s="253"/>
      <c r="N1184" s="204"/>
    </row>
    <row r="1185" spans="2:14" x14ac:dyDescent="0.2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66"/>
      <c r="L1185" s="252"/>
      <c r="M1185" s="253"/>
      <c r="N1185" s="204"/>
    </row>
    <row r="1186" spans="2:14" x14ac:dyDescent="0.2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66"/>
      <c r="L1186" s="252"/>
      <c r="M1186" s="253"/>
      <c r="N1186" s="204"/>
    </row>
    <row r="1187" spans="2:14" x14ac:dyDescent="0.2">
      <c r="B1187" s="245"/>
      <c r="C1187" s="255"/>
      <c r="D1187" s="247"/>
      <c r="E1187" s="248"/>
      <c r="F1187" s="248"/>
      <c r="G1187" s="254"/>
      <c r="H1187" s="202"/>
      <c r="I1187" s="223"/>
      <c r="J1187" s="345"/>
      <c r="K1187" s="266"/>
      <c r="L1187" s="252"/>
      <c r="M1187" s="253"/>
      <c r="N1187" s="204"/>
    </row>
    <row r="1188" spans="2:14" x14ac:dyDescent="0.2">
      <c r="B1188" s="245"/>
      <c r="C1188" s="255"/>
      <c r="D1188" s="247"/>
      <c r="E1188" s="248"/>
      <c r="F1188" s="248"/>
      <c r="G1188" s="254"/>
      <c r="H1188" s="202"/>
      <c r="I1188" s="223"/>
      <c r="J1188" s="345"/>
      <c r="K1188" s="266"/>
      <c r="L1188" s="252"/>
      <c r="M1188" s="253"/>
      <c r="N1188" s="204"/>
    </row>
    <row r="1189" spans="2:14" x14ac:dyDescent="0.2">
      <c r="B1189" s="245"/>
      <c r="C1189" s="255"/>
      <c r="D1189" s="247"/>
      <c r="E1189" s="248"/>
      <c r="F1189" s="248"/>
      <c r="G1189" s="254"/>
      <c r="H1189" s="202"/>
      <c r="I1189" s="223"/>
      <c r="J1189" s="345"/>
      <c r="K1189" s="266"/>
      <c r="L1189" s="252"/>
      <c r="M1189" s="253"/>
      <c r="N1189" s="204"/>
    </row>
    <row r="1190" spans="2:14" x14ac:dyDescent="0.2">
      <c r="B1190" s="245"/>
      <c r="C1190" s="255"/>
      <c r="D1190" s="245"/>
      <c r="E1190" s="248"/>
      <c r="F1190" s="248"/>
      <c r="G1190" s="261"/>
      <c r="H1190" s="202"/>
      <c r="I1190" s="223"/>
      <c r="J1190" s="345"/>
      <c r="K1190" s="266"/>
      <c r="L1190" s="252"/>
      <c r="M1190" s="253"/>
      <c r="N1190" s="204"/>
    </row>
    <row r="1191" spans="2:14" x14ac:dyDescent="0.2">
      <c r="B1191" s="245"/>
      <c r="C1191" s="255"/>
      <c r="D1191" s="247"/>
      <c r="E1191" s="248"/>
      <c r="F1191" s="248"/>
      <c r="G1191" s="199"/>
      <c r="H1191" s="202"/>
      <c r="I1191" s="223"/>
      <c r="J1191" s="345"/>
      <c r="K1191" s="274"/>
      <c r="L1191" s="252"/>
      <c r="M1191" s="253"/>
      <c r="N1191" s="204"/>
    </row>
    <row r="1192" spans="2:14" x14ac:dyDescent="0.2">
      <c r="B1192" s="245"/>
      <c r="C1192" s="255"/>
      <c r="D1192" s="247"/>
      <c r="E1192" s="248"/>
      <c r="F1192" s="248"/>
      <c r="G1192" s="254"/>
      <c r="H1192" s="202"/>
      <c r="I1192" s="223"/>
      <c r="J1192" s="345"/>
      <c r="K1192" s="266"/>
      <c r="L1192" s="252"/>
      <c r="M1192" s="253"/>
      <c r="N1192" s="204"/>
    </row>
    <row r="1193" spans="2:14" x14ac:dyDescent="0.2">
      <c r="B1193" s="245"/>
      <c r="C1193" s="255"/>
      <c r="D1193" s="247"/>
      <c r="E1193" s="248"/>
      <c r="F1193" s="248"/>
      <c r="G1193" s="254"/>
      <c r="H1193" s="202"/>
      <c r="I1193" s="223"/>
      <c r="J1193" s="345"/>
      <c r="K1193" s="266"/>
      <c r="L1193" s="252"/>
      <c r="M1193" s="253"/>
      <c r="N1193" s="204"/>
    </row>
    <row r="1194" spans="2:14" x14ac:dyDescent="0.2">
      <c r="B1194" s="245"/>
      <c r="C1194" s="255"/>
      <c r="D1194" s="247"/>
      <c r="E1194" s="248"/>
      <c r="F1194" s="248"/>
      <c r="G1194" s="254"/>
      <c r="H1194" s="202"/>
      <c r="I1194" s="223"/>
      <c r="J1194" s="345"/>
      <c r="K1194" s="278"/>
      <c r="L1194" s="252"/>
      <c r="M1194" s="253"/>
      <c r="N1194" s="204"/>
    </row>
    <row r="1195" spans="2:14" x14ac:dyDescent="0.2">
      <c r="B1195" s="245"/>
      <c r="C1195" s="255"/>
      <c r="D1195" s="247"/>
      <c r="E1195" s="248"/>
      <c r="F1195" s="248"/>
      <c r="G1195" s="254"/>
      <c r="H1195" s="202"/>
      <c r="I1195" s="223"/>
      <c r="J1195" s="345"/>
      <c r="K1195" s="278"/>
      <c r="L1195" s="252"/>
      <c r="M1195" s="253"/>
      <c r="N1195" s="204"/>
    </row>
    <row r="1196" spans="2:14" x14ac:dyDescent="0.2">
      <c r="B1196" s="245"/>
      <c r="C1196" s="255"/>
      <c r="D1196" s="247"/>
      <c r="E1196" s="248"/>
      <c r="F1196" s="248"/>
      <c r="G1196" s="199"/>
      <c r="H1196" s="202"/>
      <c r="I1196" s="223"/>
      <c r="J1196" s="345"/>
      <c r="K1196" s="278"/>
      <c r="L1196" s="252"/>
      <c r="M1196" s="253"/>
      <c r="N1196" s="204"/>
    </row>
    <row r="1197" spans="2:14" x14ac:dyDescent="0.2">
      <c r="B1197" s="245"/>
      <c r="C1197" s="255"/>
      <c r="D1197" s="247"/>
      <c r="E1197" s="248"/>
      <c r="F1197" s="248"/>
      <c r="G1197" s="199"/>
      <c r="H1197" s="202"/>
      <c r="I1197" s="223"/>
      <c r="J1197" s="345"/>
      <c r="K1197" s="278"/>
      <c r="L1197" s="252"/>
      <c r="M1197" s="253"/>
      <c r="N1197" s="204"/>
    </row>
    <row r="1198" spans="2:14" x14ac:dyDescent="0.2">
      <c r="B1198" s="245"/>
      <c r="C1198" s="255"/>
      <c r="D1198" s="247"/>
      <c r="E1198" s="248"/>
      <c r="F1198" s="248"/>
      <c r="G1198" s="254"/>
      <c r="H1198" s="202"/>
      <c r="I1198" s="223"/>
      <c r="J1198" s="345"/>
      <c r="K1198" s="278"/>
      <c r="L1198" s="252"/>
      <c r="M1198" s="253"/>
      <c r="N1198" s="204"/>
    </row>
    <row r="1199" spans="2:14" x14ac:dyDescent="0.2">
      <c r="B1199" s="245"/>
      <c r="C1199" s="255"/>
      <c r="D1199" s="247"/>
      <c r="E1199" s="248"/>
      <c r="F1199" s="248"/>
      <c r="G1199" s="254"/>
      <c r="H1199" s="202"/>
      <c r="I1199" s="223"/>
      <c r="J1199" s="345"/>
      <c r="K1199" s="278"/>
      <c r="L1199" s="252"/>
      <c r="M1199" s="253"/>
      <c r="N1199" s="204"/>
    </row>
    <row r="1200" spans="2:14" x14ac:dyDescent="0.2">
      <c r="B1200" s="245"/>
      <c r="C1200" s="255"/>
      <c r="D1200" s="247"/>
      <c r="E1200" s="248"/>
      <c r="F1200" s="248"/>
      <c r="G1200" s="254"/>
      <c r="H1200" s="202"/>
      <c r="I1200" s="223"/>
      <c r="J1200" s="345"/>
      <c r="K1200" s="278"/>
      <c r="L1200" s="252"/>
      <c r="M1200" s="253"/>
      <c r="N1200" s="204"/>
    </row>
    <row r="1201" spans="2:14" x14ac:dyDescent="0.2">
      <c r="B1201" s="245"/>
      <c r="C1201" s="255"/>
      <c r="D1201" s="247"/>
      <c r="E1201" s="248"/>
      <c r="F1201" s="248"/>
      <c r="G1201" s="199"/>
      <c r="H1201" s="202"/>
      <c r="I1201" s="223"/>
      <c r="J1201" s="345"/>
      <c r="K1201" s="278"/>
      <c r="L1201" s="252"/>
      <c r="M1201" s="253"/>
      <c r="N1201" s="204"/>
    </row>
    <row r="1202" spans="2:14" x14ac:dyDescent="0.2">
      <c r="B1202" s="245"/>
      <c r="C1202" s="255"/>
      <c r="D1202" s="245"/>
      <c r="E1202" s="275"/>
      <c r="F1202" s="275"/>
      <c r="G1202" s="205"/>
      <c r="H1202" s="202"/>
      <c r="I1202" s="223"/>
      <c r="J1202" s="345"/>
      <c r="K1202" s="279"/>
      <c r="L1202" s="252"/>
      <c r="M1202" s="253"/>
      <c r="N1202" s="204"/>
    </row>
    <row r="1203" spans="2:14" x14ac:dyDescent="0.2">
      <c r="B1203" s="245"/>
      <c r="C1203" s="255"/>
      <c r="D1203" s="247"/>
      <c r="E1203" s="248"/>
      <c r="F1203" s="248"/>
      <c r="G1203" s="254"/>
      <c r="H1203" s="202"/>
      <c r="I1203" s="223"/>
      <c r="J1203" s="345"/>
      <c r="K1203" s="279"/>
      <c r="L1203" s="252"/>
      <c r="M1203" s="253"/>
      <c r="N1203" s="204"/>
    </row>
    <row r="1204" spans="2:14" x14ac:dyDescent="0.2">
      <c r="B1204" s="245"/>
      <c r="C1204" s="255"/>
      <c r="D1204" s="247"/>
      <c r="E1204" s="248"/>
      <c r="F1204" s="248"/>
      <c r="G1204" s="254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254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254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7"/>
      <c r="E1207" s="248"/>
      <c r="F1207" s="248"/>
      <c r="G1207" s="199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7"/>
      <c r="E1208" s="248"/>
      <c r="F1208" s="248"/>
      <c r="G1208" s="199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7"/>
      <c r="E1209" s="248"/>
      <c r="F1209" s="248"/>
      <c r="G1209" s="254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5"/>
      <c r="E1210" s="248"/>
      <c r="F1210" s="248"/>
      <c r="G1210" s="205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7"/>
      <c r="E1211" s="248"/>
      <c r="F1211" s="248"/>
      <c r="G1211" s="254"/>
      <c r="H1211" s="202"/>
      <c r="I1211" s="223"/>
      <c r="J1211" s="345"/>
      <c r="K1211" s="279"/>
      <c r="L1211" s="252"/>
      <c r="M1211" s="253"/>
      <c r="N1211" s="204"/>
    </row>
    <row r="1212" spans="2:14" x14ac:dyDescent="0.2">
      <c r="B1212" s="245"/>
      <c r="C1212" s="255"/>
      <c r="D1212" s="247"/>
      <c r="E1212" s="248"/>
      <c r="F1212" s="248"/>
      <c r="G1212" s="201"/>
      <c r="H1212" s="202"/>
      <c r="I1212" s="223"/>
      <c r="J1212" s="345"/>
      <c r="K1212" s="279"/>
      <c r="L1212" s="252"/>
      <c r="M1212" s="253"/>
      <c r="N1212" s="204"/>
    </row>
    <row r="1213" spans="2:14" x14ac:dyDescent="0.2">
      <c r="B1213" s="245"/>
      <c r="C1213" s="255"/>
      <c r="D1213" s="247"/>
      <c r="E1213" s="248"/>
      <c r="F1213" s="248"/>
      <c r="G1213" s="254"/>
      <c r="H1213" s="202"/>
      <c r="I1213" s="223"/>
      <c r="J1213" s="345"/>
      <c r="K1213" s="279"/>
      <c r="L1213" s="252"/>
      <c r="M1213" s="253"/>
      <c r="N1213" s="204"/>
    </row>
    <row r="1214" spans="2:14" x14ac:dyDescent="0.2">
      <c r="B1214" s="245"/>
      <c r="C1214" s="255"/>
      <c r="D1214" s="247"/>
      <c r="E1214" s="248"/>
      <c r="F1214" s="248"/>
      <c r="G1214" s="254"/>
      <c r="H1214" s="202"/>
      <c r="I1214" s="223"/>
      <c r="J1214" s="345"/>
      <c r="K1214" s="279"/>
      <c r="L1214" s="252"/>
      <c r="M1214" s="253"/>
      <c r="N1214" s="204"/>
    </row>
    <row r="1215" spans="2:14" x14ac:dyDescent="0.2">
      <c r="B1215" s="245"/>
      <c r="C1215" s="255"/>
      <c r="D1215" s="247"/>
      <c r="E1215" s="248"/>
      <c r="F1215" s="248"/>
      <c r="G1215" s="254"/>
      <c r="H1215" s="202"/>
      <c r="I1215" s="223"/>
      <c r="J1215" s="345"/>
      <c r="K1215" s="279"/>
      <c r="L1215" s="252"/>
      <c r="M1215" s="253"/>
      <c r="N1215" s="204"/>
    </row>
    <row r="1216" spans="2:14" x14ac:dyDescent="0.2">
      <c r="B1216" s="245"/>
      <c r="C1216" s="255"/>
      <c r="D1216" s="245"/>
      <c r="E1216" s="248"/>
      <c r="F1216" s="248"/>
      <c r="G1216" s="206"/>
      <c r="H1216" s="202"/>
      <c r="I1216" s="223"/>
      <c r="J1216" s="345"/>
      <c r="K1216" s="279"/>
      <c r="L1216" s="252"/>
      <c r="M1216" s="253"/>
      <c r="N1216" s="204"/>
    </row>
    <row r="1217" spans="2:14" x14ac:dyDescent="0.2">
      <c r="B1217" s="245"/>
      <c r="C1217" s="255"/>
      <c r="D1217" s="247"/>
      <c r="E1217" s="248"/>
      <c r="F1217" s="248"/>
      <c r="G1217" s="254"/>
      <c r="H1217" s="202"/>
      <c r="I1217" s="223"/>
      <c r="J1217" s="345"/>
      <c r="K1217" s="279"/>
      <c r="L1217" s="252"/>
      <c r="M1217" s="253"/>
      <c r="N1217" s="204"/>
    </row>
    <row r="1218" spans="2:14" x14ac:dyDescent="0.2">
      <c r="B1218" s="245"/>
      <c r="C1218" s="255"/>
      <c r="D1218" s="245"/>
      <c r="E1218" s="275"/>
      <c r="F1218" s="275"/>
      <c r="G1218" s="205"/>
      <c r="H1218" s="202"/>
      <c r="I1218" s="223"/>
      <c r="J1218" s="345"/>
      <c r="K1218" s="279"/>
      <c r="L1218" s="252"/>
      <c r="M1218" s="253"/>
      <c r="N1218" s="204"/>
    </row>
    <row r="1219" spans="2:14" x14ac:dyDescent="0.2">
      <c r="B1219" s="245"/>
      <c r="C1219" s="255"/>
      <c r="D1219" s="247"/>
      <c r="E1219" s="248"/>
      <c r="F1219" s="248"/>
      <c r="G1219" s="254"/>
      <c r="H1219" s="202"/>
      <c r="I1219" s="223"/>
      <c r="J1219" s="345"/>
      <c r="K1219" s="279"/>
      <c r="L1219" s="252"/>
      <c r="M1219" s="253"/>
      <c r="N1219" s="204"/>
    </row>
    <row r="1220" spans="2:14" x14ac:dyDescent="0.2">
      <c r="B1220" s="245"/>
      <c r="C1220" s="255"/>
      <c r="D1220" s="247"/>
      <c r="E1220" s="248"/>
      <c r="F1220" s="248"/>
      <c r="G1220" s="199"/>
      <c r="H1220" s="202"/>
      <c r="I1220" s="223"/>
      <c r="J1220" s="345"/>
      <c r="K1220" s="279"/>
      <c r="L1220" s="252"/>
      <c r="M1220" s="253"/>
      <c r="N1220" s="204"/>
    </row>
    <row r="1221" spans="2:14" x14ac:dyDescent="0.2">
      <c r="B1221" s="245"/>
      <c r="C1221" s="255"/>
      <c r="D1221" s="247"/>
      <c r="E1221" s="248"/>
      <c r="F1221" s="248"/>
      <c r="G1221" s="199"/>
      <c r="H1221" s="202"/>
      <c r="I1221" s="223"/>
      <c r="J1221" s="345"/>
      <c r="K1221" s="279"/>
      <c r="L1221" s="252"/>
      <c r="M1221" s="253"/>
      <c r="N1221" s="204"/>
    </row>
    <row r="1222" spans="2:14" x14ac:dyDescent="0.2">
      <c r="B1222" s="245"/>
      <c r="C1222" s="255"/>
      <c r="D1222" s="247"/>
      <c r="E1222" s="248"/>
      <c r="F1222" s="248"/>
      <c r="G1222" s="254"/>
      <c r="H1222" s="202"/>
      <c r="I1222" s="223"/>
      <c r="J1222" s="345"/>
      <c r="K1222" s="279"/>
      <c r="L1222" s="252"/>
      <c r="M1222" s="253"/>
      <c r="N1222" s="204"/>
    </row>
    <row r="1223" spans="2:14" x14ac:dyDescent="0.2">
      <c r="B1223" s="245"/>
      <c r="C1223" s="255"/>
      <c r="D1223" s="247"/>
      <c r="E1223" s="248"/>
      <c r="F1223" s="248"/>
      <c r="G1223" s="254"/>
      <c r="H1223" s="202"/>
      <c r="I1223" s="223"/>
      <c r="J1223" s="345"/>
      <c r="K1223" s="279"/>
      <c r="L1223" s="252"/>
      <c r="M1223" s="253"/>
      <c r="N1223" s="204"/>
    </row>
    <row r="1224" spans="2:14" x14ac:dyDescent="0.2">
      <c r="B1224" s="245"/>
      <c r="C1224" s="255"/>
      <c r="D1224" s="247"/>
      <c r="E1224" s="248"/>
      <c r="F1224" s="248"/>
      <c r="G1224" s="254"/>
      <c r="H1224" s="202"/>
      <c r="I1224" s="223"/>
      <c r="J1224" s="345"/>
      <c r="K1224" s="279"/>
      <c r="L1224" s="252"/>
      <c r="M1224" s="253"/>
      <c r="N1224" s="204"/>
    </row>
    <row r="1225" spans="2:14" x14ac:dyDescent="0.2">
      <c r="B1225" s="245"/>
      <c r="C1225" s="255"/>
      <c r="D1225" s="247"/>
      <c r="E1225" s="248"/>
      <c r="F1225" s="248"/>
      <c r="G1225" s="254"/>
      <c r="H1225" s="202"/>
      <c r="I1225" s="223"/>
      <c r="J1225" s="345"/>
      <c r="K1225" s="279"/>
      <c r="L1225" s="252"/>
      <c r="M1225" s="253"/>
      <c r="N1225" s="204"/>
    </row>
    <row r="1226" spans="2:14" x14ac:dyDescent="0.2">
      <c r="B1226" s="245"/>
      <c r="C1226" s="255"/>
      <c r="D1226" s="247"/>
      <c r="E1226" s="248"/>
      <c r="F1226" s="248"/>
      <c r="G1226" s="199"/>
      <c r="H1226" s="202"/>
      <c r="I1226" s="223"/>
      <c r="J1226" s="345"/>
      <c r="K1226" s="279"/>
      <c r="L1226" s="252"/>
      <c r="M1226" s="253"/>
      <c r="N1226" s="204"/>
    </row>
    <row r="1227" spans="2:14" x14ac:dyDescent="0.2">
      <c r="B1227" s="245"/>
      <c r="C1227" s="255"/>
      <c r="D1227" s="247"/>
      <c r="E1227" s="248"/>
      <c r="F1227" s="248"/>
      <c r="G1227" s="199"/>
      <c r="H1227" s="202"/>
      <c r="I1227" s="223"/>
      <c r="J1227" s="345"/>
      <c r="K1227" s="279"/>
      <c r="L1227" s="252"/>
      <c r="M1227" s="253"/>
      <c r="N1227" s="204"/>
    </row>
    <row r="1228" spans="2:14" x14ac:dyDescent="0.2">
      <c r="B1228" s="245"/>
      <c r="C1228" s="255"/>
      <c r="D1228" s="247"/>
      <c r="E1228" s="248"/>
      <c r="F1228" s="248"/>
      <c r="G1228" s="254"/>
      <c r="H1228" s="202"/>
      <c r="I1228" s="223"/>
      <c r="J1228" s="345"/>
      <c r="K1228" s="279"/>
      <c r="L1228" s="252"/>
      <c r="M1228" s="253"/>
      <c r="N1228" s="204"/>
    </row>
    <row r="1229" spans="2:14" x14ac:dyDescent="0.2">
      <c r="B1229" s="245"/>
      <c r="C1229" s="255"/>
      <c r="D1229" s="247"/>
      <c r="E1229" s="248"/>
      <c r="F1229" s="248"/>
      <c r="G1229" s="254"/>
      <c r="H1229" s="202"/>
      <c r="I1229" s="223"/>
      <c r="J1229" s="345"/>
      <c r="K1229" s="279"/>
      <c r="L1229" s="252"/>
      <c r="M1229" s="253"/>
      <c r="N1229" s="204"/>
    </row>
    <row r="1230" spans="2:14" x14ac:dyDescent="0.2">
      <c r="B1230" s="245"/>
      <c r="C1230" s="255"/>
      <c r="D1230" s="247"/>
      <c r="E1230" s="248"/>
      <c r="F1230" s="248"/>
      <c r="G1230" s="254"/>
      <c r="H1230" s="202"/>
      <c r="I1230" s="223"/>
      <c r="J1230" s="345"/>
      <c r="K1230" s="279"/>
      <c r="L1230" s="252"/>
      <c r="M1230" s="253"/>
      <c r="N1230" s="204"/>
    </row>
    <row r="1231" spans="2:14" x14ac:dyDescent="0.2">
      <c r="B1231" s="245"/>
      <c r="C1231" s="255"/>
      <c r="D1231" s="247"/>
      <c r="E1231" s="248"/>
      <c r="F1231" s="248"/>
      <c r="G1231" s="254"/>
      <c r="H1231" s="202"/>
      <c r="I1231" s="223"/>
      <c r="J1231" s="345"/>
      <c r="K1231" s="279"/>
      <c r="L1231" s="252"/>
      <c r="M1231" s="253"/>
      <c r="N1231" s="204"/>
    </row>
    <row r="1232" spans="2:14" x14ac:dyDescent="0.2">
      <c r="B1232" s="245"/>
      <c r="C1232" s="255"/>
      <c r="D1232" s="247"/>
      <c r="E1232" s="248"/>
      <c r="F1232" s="248"/>
      <c r="G1232" s="254"/>
      <c r="H1232" s="202"/>
      <c r="I1232" s="223"/>
      <c r="J1232" s="345"/>
      <c r="K1232" s="279"/>
      <c r="L1232" s="203"/>
      <c r="M1232" s="253"/>
      <c r="N1232" s="204"/>
    </row>
    <row r="1233" spans="2:14" x14ac:dyDescent="0.2">
      <c r="B1233" s="245"/>
      <c r="C1233" s="280"/>
      <c r="D1233" s="281"/>
      <c r="E1233" s="275"/>
      <c r="F1233" s="275"/>
      <c r="G1233" s="254"/>
      <c r="H1233" s="202"/>
      <c r="I1233" s="223"/>
      <c r="J1233" s="345"/>
      <c r="K1233" s="279"/>
      <c r="L1233" s="252"/>
      <c r="M1233" s="253"/>
      <c r="N1233" s="204"/>
    </row>
    <row r="1234" spans="2:14" x14ac:dyDescent="0.2">
      <c r="B1234" s="245"/>
      <c r="C1234" s="255"/>
      <c r="D1234" s="247"/>
      <c r="E1234" s="248"/>
      <c r="F1234" s="248"/>
      <c r="G1234" s="254"/>
      <c r="H1234" s="202"/>
      <c r="I1234" s="223"/>
      <c r="J1234" s="345"/>
      <c r="K1234" s="279"/>
      <c r="L1234" s="252"/>
      <c r="M1234" s="253"/>
      <c r="N1234" s="204"/>
    </row>
    <row r="1235" spans="2:14" x14ac:dyDescent="0.2">
      <c r="B1235" s="245"/>
      <c r="C1235" s="255"/>
      <c r="D1235" s="247"/>
      <c r="E1235" s="248"/>
      <c r="F1235" s="248"/>
      <c r="G1235" s="199"/>
      <c r="H1235" s="202"/>
      <c r="I1235" s="223"/>
      <c r="J1235" s="345"/>
      <c r="K1235" s="279"/>
      <c r="L1235" s="203"/>
      <c r="M1235" s="253"/>
      <c r="N1235" s="204"/>
    </row>
    <row r="1236" spans="2:14" x14ac:dyDescent="0.2">
      <c r="B1236" s="245"/>
      <c r="C1236" s="255"/>
      <c r="D1236" s="247"/>
      <c r="E1236" s="248"/>
      <c r="F1236" s="248"/>
      <c r="G1236" s="254"/>
      <c r="H1236" s="202"/>
      <c r="I1236" s="223"/>
      <c r="J1236" s="345"/>
      <c r="K1236" s="279"/>
      <c r="L1236" s="252"/>
      <c r="M1236" s="253"/>
      <c r="N1236" s="204"/>
    </row>
    <row r="1237" spans="2:14" x14ac:dyDescent="0.2">
      <c r="B1237" s="245"/>
      <c r="C1237" s="255"/>
      <c r="D1237" s="247"/>
      <c r="E1237" s="248"/>
      <c r="F1237" s="248"/>
      <c r="G1237" s="199"/>
      <c r="H1237" s="202"/>
      <c r="I1237" s="223"/>
      <c r="J1237" s="345"/>
      <c r="K1237" s="279"/>
      <c r="L1237" s="252"/>
      <c r="M1237" s="253"/>
      <c r="N1237" s="204"/>
    </row>
    <row r="1238" spans="2:14" x14ac:dyDescent="0.2">
      <c r="B1238" s="245"/>
      <c r="C1238" s="255"/>
      <c r="D1238" s="247"/>
      <c r="E1238" s="248"/>
      <c r="F1238" s="248"/>
      <c r="G1238" s="254"/>
      <c r="H1238" s="207"/>
      <c r="I1238" s="221"/>
      <c r="J1238" s="342"/>
      <c r="K1238" s="279"/>
      <c r="L1238" s="252"/>
      <c r="M1238" s="253"/>
      <c r="N1238" s="208"/>
    </row>
    <row r="1239" spans="2:14" x14ac:dyDescent="0.2">
      <c r="B1239" s="245"/>
      <c r="C1239" s="255"/>
      <c r="D1239" s="247"/>
      <c r="E1239" s="248"/>
      <c r="F1239" s="248"/>
      <c r="G1239" s="254"/>
      <c r="H1239" s="207"/>
      <c r="I1239" s="221"/>
      <c r="J1239" s="342"/>
      <c r="K1239" s="279"/>
      <c r="L1239" s="252"/>
      <c r="M1239" s="253"/>
      <c r="N1239" s="208"/>
    </row>
    <row r="1240" spans="2:14" x14ac:dyDescent="0.2">
      <c r="B1240" s="245"/>
      <c r="C1240" s="255"/>
      <c r="D1240" s="247"/>
      <c r="E1240" s="248"/>
      <c r="F1240" s="248"/>
      <c r="G1240" s="254"/>
      <c r="H1240" s="207"/>
      <c r="I1240" s="221"/>
      <c r="J1240" s="342"/>
      <c r="K1240" s="279"/>
      <c r="L1240" s="252"/>
      <c r="M1240" s="253"/>
      <c r="N1240" s="208"/>
    </row>
    <row r="1241" spans="2:14" x14ac:dyDescent="0.2">
      <c r="B1241" s="245"/>
      <c r="C1241" s="246"/>
      <c r="D1241" s="247"/>
      <c r="E1241" s="248"/>
      <c r="F1241" s="248"/>
      <c r="G1241" s="254"/>
      <c r="H1241" s="207"/>
      <c r="I1241" s="221"/>
      <c r="J1241" s="342"/>
      <c r="K1241" s="279"/>
      <c r="L1241" s="252"/>
      <c r="M1241" s="253"/>
      <c r="N1241" s="208"/>
    </row>
    <row r="1242" spans="2:14" x14ac:dyDescent="0.2">
      <c r="B1242" s="245"/>
      <c r="C1242" s="255"/>
      <c r="D1242" s="247"/>
      <c r="E1242" s="248"/>
      <c r="F1242" s="248"/>
      <c r="G1242" s="254"/>
      <c r="H1242" s="207"/>
      <c r="I1242" s="221"/>
      <c r="J1242" s="342"/>
      <c r="K1242" s="279"/>
      <c r="L1242" s="252"/>
      <c r="M1242" s="253"/>
      <c r="N1242" s="208"/>
    </row>
    <row r="1243" spans="2:14" x14ac:dyDescent="0.2">
      <c r="B1243" s="245"/>
      <c r="C1243" s="276"/>
      <c r="D1243" s="276"/>
      <c r="E1243" s="277"/>
      <c r="F1243" s="277"/>
      <c r="G1243" s="209"/>
      <c r="H1243" s="207"/>
      <c r="I1243" s="221"/>
      <c r="J1243" s="342"/>
      <c r="K1243" s="282"/>
      <c r="L1243" s="252"/>
      <c r="M1243" s="253"/>
      <c r="N1243" s="208"/>
    </row>
    <row r="1244" spans="2:14" x14ac:dyDescent="0.2">
      <c r="B1244" s="245"/>
      <c r="C1244" s="255"/>
      <c r="D1244" s="247"/>
      <c r="E1244" s="248"/>
      <c r="F1244" s="248"/>
      <c r="G1244" s="254"/>
      <c r="H1244" s="207"/>
      <c r="I1244" s="221"/>
      <c r="J1244" s="342"/>
      <c r="K1244" s="279"/>
      <c r="L1244" s="252"/>
      <c r="M1244" s="253"/>
      <c r="N1244" s="208"/>
    </row>
    <row r="1245" spans="2:14" x14ac:dyDescent="0.2">
      <c r="B1245" s="245"/>
      <c r="C1245" s="255"/>
      <c r="D1245" s="247"/>
      <c r="E1245" s="248"/>
      <c r="F1245" s="248"/>
      <c r="G1245" s="254"/>
      <c r="H1245" s="207"/>
      <c r="I1245" s="221"/>
      <c r="J1245" s="342"/>
      <c r="K1245" s="279"/>
      <c r="L1245" s="252"/>
      <c r="M1245" s="253"/>
      <c r="N1245" s="208"/>
    </row>
    <row r="1246" spans="2:14" x14ac:dyDescent="0.2">
      <c r="B1246" s="245"/>
      <c r="C1246" s="255"/>
      <c r="D1246" s="247"/>
      <c r="E1246" s="248"/>
      <c r="F1246" s="248"/>
      <c r="G1246" s="254"/>
      <c r="H1246" s="207"/>
      <c r="I1246" s="221"/>
      <c r="J1246" s="342"/>
      <c r="K1246" s="279"/>
      <c r="L1246" s="252"/>
      <c r="M1246" s="253"/>
      <c r="N1246" s="208"/>
    </row>
    <row r="1247" spans="2:14" x14ac:dyDescent="0.2">
      <c r="B1247" s="245"/>
      <c r="C1247" s="255"/>
      <c r="D1247" s="245"/>
      <c r="E1247" s="248"/>
      <c r="F1247" s="248"/>
      <c r="G1247" s="261"/>
      <c r="H1247" s="207"/>
      <c r="I1247" s="221"/>
      <c r="J1247" s="342"/>
      <c r="K1247" s="279"/>
      <c r="L1247" s="252"/>
      <c r="M1247" s="253"/>
      <c r="N1247" s="208"/>
    </row>
    <row r="1248" spans="2:14" x14ac:dyDescent="0.2">
      <c r="B1248" s="245"/>
      <c r="C1248" s="255"/>
      <c r="D1248" s="247"/>
      <c r="E1248" s="248"/>
      <c r="F1248" s="248"/>
      <c r="G1248" s="254"/>
      <c r="H1248" s="207"/>
      <c r="I1248" s="221"/>
      <c r="J1248" s="342"/>
      <c r="K1248" s="279"/>
      <c r="L1248" s="252"/>
      <c r="M1248" s="253"/>
      <c r="N1248" s="208"/>
    </row>
    <row r="1249" spans="2:14" x14ac:dyDescent="0.2">
      <c r="B1249" s="245"/>
      <c r="C1249" s="255"/>
      <c r="D1249" s="247"/>
      <c r="E1249" s="248"/>
      <c r="F1249" s="248"/>
      <c r="G1249" s="254"/>
      <c r="H1249" s="207"/>
      <c r="I1249" s="221"/>
      <c r="J1249" s="342"/>
      <c r="K1249" s="279"/>
      <c r="L1249" s="252"/>
      <c r="M1249" s="253"/>
      <c r="N1249" s="208"/>
    </row>
    <row r="1250" spans="2:14" x14ac:dyDescent="0.2">
      <c r="B1250" s="245"/>
      <c r="C1250" s="255"/>
      <c r="D1250" s="247"/>
      <c r="E1250" s="248"/>
      <c r="F1250" s="248"/>
      <c r="G1250" s="254"/>
      <c r="H1250" s="207"/>
      <c r="I1250" s="221"/>
      <c r="J1250" s="342"/>
      <c r="K1250" s="279"/>
      <c r="L1250" s="252"/>
      <c r="M1250" s="253"/>
      <c r="N1250" s="208"/>
    </row>
    <row r="1251" spans="2:14" x14ac:dyDescent="0.2">
      <c r="B1251" s="245"/>
      <c r="C1251" s="246"/>
      <c r="D1251" s="247"/>
      <c r="E1251" s="248"/>
      <c r="F1251" s="248"/>
      <c r="G1251" s="254"/>
      <c r="H1251" s="207"/>
      <c r="I1251" s="221"/>
      <c r="J1251" s="342"/>
      <c r="K1251" s="279"/>
      <c r="L1251" s="252"/>
      <c r="M1251" s="253"/>
      <c r="N1251" s="208"/>
    </row>
    <row r="1252" spans="2:14" x14ac:dyDescent="0.2">
      <c r="B1252" s="245"/>
      <c r="C1252" s="255"/>
      <c r="D1252" s="247"/>
      <c r="E1252" s="248"/>
      <c r="F1252" s="248"/>
      <c r="G1252" s="205"/>
      <c r="H1252" s="207"/>
      <c r="I1252" s="221"/>
      <c r="J1252" s="342"/>
      <c r="K1252" s="279"/>
      <c r="L1252" s="252"/>
      <c r="M1252" s="253"/>
      <c r="N1252" s="208"/>
    </row>
    <row r="1253" spans="2:14" x14ac:dyDescent="0.2">
      <c r="B1253" s="245"/>
      <c r="C1253" s="246"/>
      <c r="D1253" s="247"/>
      <c r="E1253" s="248"/>
      <c r="F1253" s="248"/>
      <c r="G1253" s="261"/>
      <c r="H1253" s="207"/>
      <c r="I1253" s="221"/>
      <c r="J1253" s="342"/>
      <c r="K1253" s="279"/>
      <c r="L1253" s="252"/>
      <c r="M1253" s="253"/>
      <c r="N1253" s="208"/>
    </row>
    <row r="1254" spans="2:14" x14ac:dyDescent="0.2">
      <c r="B1254" s="245"/>
      <c r="C1254" s="255"/>
      <c r="D1254" s="247"/>
      <c r="E1254" s="248"/>
      <c r="F1254" s="248"/>
      <c r="G1254" s="254"/>
      <c r="H1254" s="207"/>
      <c r="I1254" s="221"/>
      <c r="J1254" s="342"/>
      <c r="K1254" s="279"/>
      <c r="L1254" s="252"/>
      <c r="M1254" s="253"/>
      <c r="N1254" s="208"/>
    </row>
    <row r="1255" spans="2:14" x14ac:dyDescent="0.2">
      <c r="B1255" s="245"/>
      <c r="C1255" s="255"/>
      <c r="D1255" s="247"/>
      <c r="E1255" s="248"/>
      <c r="F1255" s="248"/>
      <c r="G1255" s="254"/>
      <c r="H1255" s="207"/>
      <c r="I1255" s="221"/>
      <c r="J1255" s="342"/>
      <c r="K1255" s="279"/>
      <c r="L1255" s="210"/>
      <c r="M1255" s="253"/>
      <c r="N1255" s="208"/>
    </row>
    <row r="1256" spans="2:14" x14ac:dyDescent="0.2">
      <c r="B1256" s="245"/>
      <c r="C1256" s="255"/>
      <c r="D1256" s="247"/>
      <c r="E1256" s="248"/>
      <c r="F1256" s="248"/>
      <c r="G1256" s="261"/>
      <c r="H1256" s="207"/>
      <c r="I1256" s="221"/>
      <c r="J1256" s="342"/>
      <c r="K1256" s="279"/>
      <c r="L1256" s="252"/>
      <c r="M1256" s="253"/>
      <c r="N1256" s="208"/>
    </row>
    <row r="1257" spans="2:14" x14ac:dyDescent="0.2">
      <c r="B1257" s="245"/>
      <c r="C1257" s="246"/>
      <c r="D1257" s="247"/>
      <c r="E1257" s="248"/>
      <c r="F1257" s="248"/>
      <c r="G1257" s="261"/>
      <c r="H1257" s="207"/>
      <c r="I1257" s="221"/>
      <c r="J1257" s="342"/>
      <c r="K1257" s="279"/>
      <c r="L1257" s="252"/>
      <c r="M1257" s="253"/>
      <c r="N1257" s="208"/>
    </row>
    <row r="1258" spans="2:14" x14ac:dyDescent="0.2">
      <c r="B1258" s="245"/>
      <c r="C1258" s="255"/>
      <c r="D1258" s="247"/>
      <c r="E1258" s="248"/>
      <c r="F1258" s="248"/>
      <c r="G1258" s="254"/>
      <c r="H1258" s="207"/>
      <c r="I1258" s="221"/>
      <c r="J1258" s="342"/>
      <c r="K1258" s="279"/>
      <c r="L1258" s="252"/>
      <c r="M1258" s="253"/>
      <c r="N1258" s="208"/>
    </row>
    <row r="1259" spans="2:14" ht="15" x14ac:dyDescent="0.25">
      <c r="B1259" s="30"/>
      <c r="C1259" s="283"/>
      <c r="D1259" s="109"/>
      <c r="E1259" s="68"/>
      <c r="F1259" s="68"/>
      <c r="G1259" s="284"/>
      <c r="H1259" s="211"/>
      <c r="I1259" s="224"/>
      <c r="J1259" s="347"/>
      <c r="K1259" s="69"/>
      <c r="L1259" s="285"/>
      <c r="M1259" s="116"/>
      <c r="N1259" s="212"/>
    </row>
    <row r="1260" spans="2:14" ht="15" x14ac:dyDescent="0.25">
      <c r="B1260" s="30"/>
      <c r="C1260" s="283"/>
      <c r="D1260" s="109"/>
      <c r="E1260" s="68"/>
      <c r="F1260" s="68"/>
      <c r="G1260" s="284"/>
      <c r="H1260" s="211"/>
      <c r="I1260" s="224"/>
      <c r="J1260" s="347"/>
      <c r="K1260" s="69"/>
      <c r="L1260" s="285"/>
      <c r="M1260" s="116"/>
      <c r="N1260" s="212"/>
    </row>
    <row r="1261" spans="2:14" ht="15" x14ac:dyDescent="0.25">
      <c r="B1261" s="30"/>
      <c r="C1261" s="283"/>
      <c r="D1261" s="109"/>
      <c r="E1261" s="68"/>
      <c r="F1261" s="68"/>
      <c r="G1261" s="284"/>
      <c r="H1261" s="211"/>
      <c r="I1261" s="224"/>
      <c r="J1261" s="347"/>
      <c r="K1261" s="69"/>
      <c r="L1261" s="285"/>
      <c r="M1261" s="116"/>
      <c r="N1261" s="212"/>
    </row>
    <row r="1262" spans="2:14" ht="15" x14ac:dyDescent="0.25">
      <c r="B1262" s="37"/>
      <c r="C1262" s="78"/>
      <c r="D1262" s="109"/>
      <c r="E1262" s="68"/>
      <c r="F1262" s="68"/>
      <c r="G1262" s="284"/>
      <c r="H1262" s="211"/>
      <c r="I1262" s="224"/>
      <c r="J1262" s="347"/>
      <c r="K1262" s="69"/>
      <c r="L1262" s="285"/>
      <c r="M1262" s="116"/>
      <c r="N1262" s="212"/>
    </row>
    <row r="1263" spans="2:14" ht="15" x14ac:dyDescent="0.25">
      <c r="B1263" s="37"/>
      <c r="C1263" s="283"/>
      <c r="D1263" s="109"/>
      <c r="E1263" s="68"/>
      <c r="F1263" s="68"/>
      <c r="G1263" s="284"/>
      <c r="H1263" s="211"/>
      <c r="I1263" s="224"/>
      <c r="J1263" s="347"/>
      <c r="K1263" s="69"/>
      <c r="L1263" s="285"/>
      <c r="M1263" s="116"/>
      <c r="N1263" s="212"/>
    </row>
    <row r="1264" spans="2:14" ht="15" x14ac:dyDescent="0.25">
      <c r="B1264" s="37"/>
      <c r="C1264" s="78"/>
      <c r="D1264" s="109"/>
      <c r="E1264" s="68"/>
      <c r="F1264" s="68"/>
      <c r="G1264" s="284"/>
      <c r="H1264" s="211"/>
      <c r="I1264" s="224"/>
      <c r="J1264" s="347"/>
      <c r="K1264" s="69"/>
      <c r="L1264" s="285"/>
      <c r="M1264" s="116"/>
      <c r="N1264" s="212"/>
    </row>
    <row r="1265" spans="2:14" ht="15" x14ac:dyDescent="0.25">
      <c r="B1265" s="37"/>
      <c r="C1265" s="283"/>
      <c r="D1265" s="109"/>
      <c r="E1265" s="68"/>
      <c r="F1265" s="68"/>
      <c r="G1265" s="284"/>
      <c r="H1265" s="211"/>
      <c r="I1265" s="224"/>
      <c r="J1265" s="347"/>
      <c r="K1265" s="69"/>
      <c r="L1265" s="285"/>
      <c r="M1265" s="116"/>
      <c r="N1265" s="212"/>
    </row>
    <row r="1266" spans="2:14" x14ac:dyDescent="0.2">
      <c r="B1266" s="37"/>
      <c r="C1266" s="286"/>
      <c r="D1266" s="37"/>
      <c r="E1266" s="60"/>
      <c r="F1266" s="60"/>
      <c r="G1266" s="213"/>
      <c r="H1266" s="211"/>
      <c r="I1266" s="224"/>
      <c r="J1266" s="347"/>
      <c r="K1266" s="69"/>
      <c r="L1266" s="285"/>
      <c r="M1266" s="116"/>
      <c r="N1266" s="212"/>
    </row>
    <row r="1267" spans="2:14" ht="15" x14ac:dyDescent="0.25">
      <c r="B1267" s="37"/>
      <c r="C1267" s="78"/>
      <c r="D1267" s="109"/>
      <c r="E1267" s="68"/>
      <c r="F1267" s="68"/>
      <c r="G1267" s="214"/>
      <c r="H1267" s="211"/>
      <c r="I1267" s="224"/>
      <c r="J1267" s="347"/>
      <c r="K1267" s="69"/>
      <c r="L1267" s="285"/>
      <c r="M1267" s="116"/>
      <c r="N1267" s="212"/>
    </row>
    <row r="1268" spans="2:14" ht="15" x14ac:dyDescent="0.25">
      <c r="B1268" s="37"/>
      <c r="C1268" s="283"/>
      <c r="D1268" s="109"/>
      <c r="E1268" s="68"/>
      <c r="F1268" s="68"/>
      <c r="G1268" s="284"/>
      <c r="H1268" s="211"/>
      <c r="I1268" s="224"/>
      <c r="J1268" s="347"/>
      <c r="K1268" s="69"/>
      <c r="L1268" s="285"/>
      <c r="M1268" s="116"/>
      <c r="N1268" s="212"/>
    </row>
    <row r="1269" spans="2:14" ht="15" x14ac:dyDescent="0.25">
      <c r="B1269" s="37"/>
      <c r="C1269" s="283"/>
      <c r="D1269" s="109"/>
      <c r="E1269" s="68"/>
      <c r="F1269" s="68"/>
      <c r="G1269" s="284"/>
      <c r="H1269" s="211"/>
      <c r="I1269" s="224"/>
      <c r="J1269" s="347"/>
      <c r="K1269" s="69"/>
      <c r="L1269" s="285"/>
      <c r="M1269" s="116"/>
      <c r="N1269" s="212"/>
    </row>
    <row r="1270" spans="2:14" ht="15" x14ac:dyDescent="0.25">
      <c r="B1270" s="37"/>
      <c r="C1270" s="66"/>
      <c r="D1270" s="287"/>
      <c r="E1270" s="68"/>
      <c r="F1270" s="68"/>
      <c r="G1270" s="214"/>
      <c r="H1270" s="211"/>
      <c r="I1270" s="224"/>
      <c r="J1270" s="347"/>
      <c r="K1270" s="69"/>
      <c r="L1270" s="285"/>
      <c r="M1270" s="116"/>
      <c r="N1270" s="212"/>
    </row>
    <row r="1271" spans="2:14" ht="15" x14ac:dyDescent="0.25">
      <c r="B1271" s="30"/>
      <c r="C1271" s="283"/>
      <c r="D1271" s="109"/>
      <c r="E1271" s="68"/>
      <c r="F1271" s="68"/>
      <c r="G1271" s="288"/>
      <c r="H1271" s="215"/>
      <c r="I1271" s="224"/>
      <c r="J1271" s="347"/>
      <c r="K1271" s="69"/>
      <c r="L1271" s="285"/>
      <c r="M1271" s="116"/>
      <c r="N1271" s="212"/>
    </row>
    <row r="1272" spans="2:14" ht="15" x14ac:dyDescent="0.25">
      <c r="B1272" s="30"/>
      <c r="C1272" s="283"/>
      <c r="D1272" s="109"/>
      <c r="E1272" s="68"/>
      <c r="F1272" s="68"/>
      <c r="G1272" s="284"/>
      <c r="H1272" s="215"/>
      <c r="I1272" s="224"/>
      <c r="J1272" s="347"/>
      <c r="K1272" s="69"/>
      <c r="L1272" s="285"/>
      <c r="M1272" s="116"/>
      <c r="N1272" s="212"/>
    </row>
    <row r="1273" spans="2:14" ht="15" x14ac:dyDescent="0.25">
      <c r="B1273" s="30"/>
      <c r="C1273" s="283"/>
      <c r="D1273" s="109"/>
      <c r="E1273" s="68"/>
      <c r="F1273" s="68"/>
      <c r="G1273" s="284"/>
      <c r="H1273" s="215"/>
      <c r="I1273" s="224"/>
      <c r="J1273" s="347"/>
      <c r="K1273" s="69"/>
      <c r="L1273" s="285"/>
      <c r="M1273" s="116"/>
      <c r="N1273" s="212"/>
    </row>
    <row r="1274" spans="2:14" ht="15" x14ac:dyDescent="0.25">
      <c r="B1274" s="65"/>
      <c r="C1274" s="283"/>
      <c r="D1274" s="109"/>
      <c r="E1274" s="68"/>
      <c r="F1274" s="68"/>
      <c r="G1274" s="284"/>
      <c r="H1274" s="215"/>
      <c r="I1274" s="224"/>
      <c r="J1274" s="347"/>
      <c r="K1274" s="69"/>
      <c r="L1274" s="285"/>
      <c r="M1274" s="116"/>
      <c r="N1274" s="212"/>
    </row>
    <row r="1275" spans="2:14" ht="15" x14ac:dyDescent="0.25">
      <c r="B1275" s="65"/>
      <c r="C1275" s="283"/>
      <c r="D1275" s="109"/>
      <c r="E1275" s="68"/>
      <c r="F1275" s="68"/>
      <c r="G1275" s="284"/>
      <c r="H1275" s="215"/>
      <c r="I1275" s="224"/>
      <c r="J1275" s="347"/>
      <c r="K1275" s="69"/>
      <c r="L1275" s="285"/>
      <c r="M1275" s="116"/>
      <c r="N1275" s="212"/>
    </row>
    <row r="1276" spans="2:14" ht="15" x14ac:dyDescent="0.25">
      <c r="B1276" s="30"/>
      <c r="C1276" s="78"/>
      <c r="D1276" s="109"/>
      <c r="E1276" s="68"/>
      <c r="F1276" s="68"/>
      <c r="G1276" s="214"/>
      <c r="H1276" s="215"/>
      <c r="I1276" s="224"/>
      <c r="J1276" s="347"/>
      <c r="K1276" s="69"/>
      <c r="L1276" s="285"/>
      <c r="M1276" s="116"/>
      <c r="N1276" s="212"/>
    </row>
    <row r="1277" spans="2:14" ht="15" x14ac:dyDescent="0.25">
      <c r="B1277" s="65"/>
      <c r="C1277" s="283"/>
      <c r="D1277" s="109"/>
      <c r="E1277" s="68"/>
      <c r="F1277" s="68"/>
      <c r="G1277" s="28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65"/>
      <c r="C1278" s="283"/>
      <c r="D1278" s="109"/>
      <c r="E1278" s="68"/>
      <c r="F1278" s="68"/>
      <c r="G1278" s="284"/>
      <c r="H1278" s="215"/>
      <c r="I1278" s="224"/>
      <c r="J1278" s="347"/>
      <c r="K1278" s="69"/>
      <c r="L1278" s="285"/>
      <c r="M1278" s="116"/>
      <c r="N1278" s="212"/>
    </row>
    <row r="1279" spans="2:14" ht="15" x14ac:dyDescent="0.25">
      <c r="B1279" s="65"/>
      <c r="C1279" s="283"/>
      <c r="D1279" s="109"/>
      <c r="E1279" s="68"/>
      <c r="F1279" s="68"/>
      <c r="G1279" s="284"/>
      <c r="H1279" s="215"/>
      <c r="I1279" s="224"/>
      <c r="J1279" s="347"/>
      <c r="K1279" s="69"/>
      <c r="L1279" s="285"/>
      <c r="M1279" s="116"/>
      <c r="N1279" s="212"/>
    </row>
    <row r="1280" spans="2:14" ht="15" x14ac:dyDescent="0.25">
      <c r="B1280" s="65"/>
      <c r="C1280" s="283"/>
      <c r="D1280" s="109"/>
      <c r="E1280" s="68"/>
      <c r="F1280" s="68"/>
      <c r="G1280" s="284"/>
      <c r="H1280" s="215"/>
      <c r="I1280" s="224"/>
      <c r="J1280" s="347"/>
      <c r="K1280" s="69"/>
      <c r="L1280" s="285"/>
      <c r="M1280" s="116"/>
      <c r="N1280" s="212"/>
    </row>
    <row r="1281" spans="2:14" ht="15" x14ac:dyDescent="0.25">
      <c r="B1281" s="65"/>
      <c r="C1281" s="283"/>
      <c r="D1281" s="109"/>
      <c r="E1281" s="68"/>
      <c r="F1281" s="68"/>
      <c r="G1281" s="28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65"/>
      <c r="C1282" s="78"/>
      <c r="D1282" s="109"/>
      <c r="E1282" s="68"/>
      <c r="F1282" s="68"/>
      <c r="G1282" s="214"/>
      <c r="H1282" s="215"/>
      <c r="I1282" s="224"/>
      <c r="J1282" s="347"/>
      <c r="K1282" s="69"/>
      <c r="L1282" s="285"/>
      <c r="M1282" s="116"/>
      <c r="N1282" s="212"/>
    </row>
    <row r="1283" spans="2:14" ht="15" x14ac:dyDescent="0.25">
      <c r="B1283" s="65"/>
      <c r="C1283" s="78"/>
      <c r="D1283" s="109"/>
      <c r="E1283" s="68"/>
      <c r="F1283" s="68"/>
      <c r="G1283" s="214"/>
      <c r="H1283" s="215"/>
      <c r="I1283" s="224"/>
      <c r="J1283" s="347"/>
      <c r="K1283" s="69"/>
      <c r="L1283" s="285"/>
      <c r="M1283" s="116"/>
      <c r="N1283" s="212"/>
    </row>
    <row r="1284" spans="2:14" ht="15" x14ac:dyDescent="0.25">
      <c r="B1284" s="65"/>
      <c r="C1284" s="283"/>
      <c r="D1284" s="109"/>
      <c r="E1284" s="68"/>
      <c r="F1284" s="68"/>
      <c r="G1284" s="284"/>
      <c r="H1284" s="215"/>
      <c r="I1284" s="224"/>
      <c r="J1284" s="347"/>
      <c r="K1284" s="69"/>
      <c r="L1284" s="285"/>
      <c r="M1284" s="116"/>
      <c r="N1284" s="212"/>
    </row>
    <row r="1285" spans="2:14" ht="15" x14ac:dyDescent="0.25">
      <c r="B1285" s="65"/>
      <c r="C1285" s="283"/>
      <c r="D1285" s="109"/>
      <c r="E1285" s="68"/>
      <c r="F1285" s="68"/>
      <c r="G1285" s="284"/>
      <c r="H1285" s="215"/>
      <c r="I1285" s="224"/>
      <c r="J1285" s="347"/>
      <c r="K1285" s="69"/>
      <c r="L1285" s="285"/>
      <c r="M1285" s="116"/>
      <c r="N1285" s="212"/>
    </row>
    <row r="1286" spans="2:14" ht="15" x14ac:dyDescent="0.25">
      <c r="B1286" s="65"/>
      <c r="C1286" s="283"/>
      <c r="D1286" s="109"/>
      <c r="E1286" s="68"/>
      <c r="F1286" s="68"/>
      <c r="G1286" s="284"/>
      <c r="H1286" s="215"/>
      <c r="I1286" s="224"/>
      <c r="J1286" s="347"/>
      <c r="K1286" s="69"/>
      <c r="L1286" s="285"/>
      <c r="M1286" s="116"/>
      <c r="N1286" s="212"/>
    </row>
    <row r="1287" spans="2:14" ht="15" x14ac:dyDescent="0.25">
      <c r="B1287" s="30"/>
      <c r="C1287" s="283"/>
      <c r="D1287" s="109"/>
      <c r="E1287" s="68"/>
      <c r="F1287" s="68"/>
      <c r="G1287" s="284"/>
      <c r="H1287" s="215"/>
      <c r="I1287" s="224"/>
      <c r="J1287" s="347"/>
      <c r="K1287" s="69"/>
      <c r="L1287" s="216"/>
      <c r="M1287" s="116"/>
      <c r="N1287" s="212"/>
    </row>
    <row r="1288" spans="2:14" ht="15" x14ac:dyDescent="0.25">
      <c r="B1288" s="65"/>
      <c r="C1288" s="283"/>
      <c r="D1288" s="109"/>
      <c r="E1288" s="68"/>
      <c r="F1288" s="68"/>
      <c r="G1288" s="284"/>
      <c r="H1288" s="215"/>
      <c r="I1288" s="224"/>
      <c r="J1288" s="347"/>
      <c r="K1288" s="69"/>
      <c r="L1288" s="285"/>
      <c r="M1288" s="116"/>
      <c r="N1288" s="212"/>
    </row>
    <row r="1289" spans="2:14" ht="15" x14ac:dyDescent="0.25">
      <c r="B1289" s="65"/>
      <c r="C1289" s="78"/>
      <c r="D1289" s="109"/>
      <c r="E1289" s="68"/>
      <c r="F1289" s="68"/>
      <c r="G1289" s="214"/>
      <c r="H1289" s="215"/>
      <c r="I1289" s="224"/>
      <c r="J1289" s="347"/>
      <c r="K1289" s="69"/>
      <c r="L1289" s="285"/>
      <c r="M1289" s="116"/>
      <c r="N1289" s="212"/>
    </row>
    <row r="1290" spans="2:14" ht="15" x14ac:dyDescent="0.25">
      <c r="B1290" s="65"/>
      <c r="C1290" s="283"/>
      <c r="D1290" s="109"/>
      <c r="E1290" s="68"/>
      <c r="F1290" s="68"/>
      <c r="G1290" s="284"/>
      <c r="H1290" s="215"/>
      <c r="I1290" s="224"/>
      <c r="J1290" s="347"/>
      <c r="K1290" s="69"/>
      <c r="L1290" s="216"/>
      <c r="M1290" s="116"/>
      <c r="N1290" s="212"/>
    </row>
    <row r="1291" spans="2:14" ht="15" x14ac:dyDescent="0.25">
      <c r="B1291" s="65"/>
      <c r="C1291" s="78"/>
      <c r="D1291" s="109"/>
      <c r="E1291" s="68"/>
      <c r="F1291" s="68"/>
      <c r="G1291" s="284"/>
      <c r="H1291" s="215"/>
      <c r="I1291" s="224"/>
      <c r="J1291" s="347"/>
      <c r="K1291" s="69"/>
      <c r="L1291" s="285"/>
      <c r="M1291" s="116"/>
      <c r="N1291" s="212"/>
    </row>
    <row r="1292" spans="2:14" ht="15" x14ac:dyDescent="0.25">
      <c r="B1292" s="65"/>
      <c r="C1292" s="283"/>
      <c r="D1292" s="109"/>
      <c r="E1292" s="68"/>
      <c r="F1292" s="68"/>
      <c r="G1292" s="284"/>
      <c r="H1292" s="215"/>
      <c r="I1292" s="224"/>
      <c r="J1292" s="347"/>
      <c r="K1292" s="69"/>
      <c r="L1292" s="285"/>
      <c r="M1292" s="116"/>
      <c r="N1292" s="212"/>
    </row>
    <row r="1293" spans="2:14" ht="15" x14ac:dyDescent="0.25">
      <c r="B1293" s="65"/>
      <c r="C1293" s="283"/>
      <c r="D1293" s="109"/>
      <c r="E1293" s="68"/>
      <c r="F1293" s="68"/>
      <c r="G1293" s="284"/>
      <c r="H1293" s="215"/>
      <c r="I1293" s="224"/>
      <c r="J1293" s="347"/>
      <c r="K1293" s="69"/>
      <c r="L1293" s="285"/>
      <c r="M1293" s="116"/>
      <c r="N1293" s="212"/>
    </row>
    <row r="1294" spans="2:14" ht="15" x14ac:dyDescent="0.25">
      <c r="B1294" s="65"/>
      <c r="C1294" s="283"/>
      <c r="D1294" s="109"/>
      <c r="E1294" s="68"/>
      <c r="F1294" s="68"/>
      <c r="G1294" s="284"/>
      <c r="H1294" s="215"/>
      <c r="I1294" s="224"/>
      <c r="J1294" s="347"/>
      <c r="K1294" s="69"/>
      <c r="L1294" s="285"/>
      <c r="M1294" s="116"/>
      <c r="N1294" s="212"/>
    </row>
    <row r="1295" spans="2:14" ht="15" x14ac:dyDescent="0.25">
      <c r="B1295" s="65"/>
      <c r="C1295" s="283"/>
      <c r="D1295" s="109"/>
      <c r="E1295" s="68"/>
      <c r="F1295" s="68"/>
      <c r="G1295" s="284"/>
      <c r="H1295" s="215"/>
      <c r="I1295" s="224"/>
      <c r="J1295" s="347"/>
      <c r="K1295" s="69"/>
      <c r="L1295" s="216"/>
      <c r="M1295" s="116"/>
      <c r="N1295" s="212"/>
    </row>
    <row r="1296" spans="2:14" ht="15" x14ac:dyDescent="0.25">
      <c r="B1296" s="65"/>
      <c r="C1296" s="78"/>
      <c r="D1296" s="109"/>
      <c r="E1296" s="68"/>
      <c r="F1296" s="68"/>
      <c r="G1296" s="214"/>
      <c r="H1296" s="215"/>
      <c r="I1296" s="224"/>
      <c r="J1296" s="347"/>
      <c r="K1296" s="69"/>
      <c r="L1296" s="285"/>
      <c r="M1296" s="116"/>
      <c r="N1296" s="212"/>
    </row>
    <row r="1297" spans="2:14" ht="15" x14ac:dyDescent="0.25">
      <c r="B1297" s="65"/>
      <c r="C1297" s="78"/>
      <c r="D1297" s="109"/>
      <c r="E1297" s="68"/>
      <c r="F1297" s="68"/>
      <c r="G1297" s="284"/>
      <c r="H1297" s="215"/>
      <c r="I1297" s="224"/>
      <c r="J1297" s="347"/>
      <c r="K1297" s="69"/>
      <c r="L1297" s="285"/>
      <c r="M1297" s="116"/>
      <c r="N1297" s="212"/>
    </row>
    <row r="1298" spans="2:14" ht="15" x14ac:dyDescent="0.25">
      <c r="B1298" s="30"/>
      <c r="C1298" s="78"/>
      <c r="D1298" s="109"/>
      <c r="E1298" s="68"/>
      <c r="F1298" s="68"/>
      <c r="G1298" s="284"/>
      <c r="H1298" s="215"/>
      <c r="I1298" s="224"/>
      <c r="J1298" s="347"/>
      <c r="K1298" s="69"/>
      <c r="L1298" s="285"/>
      <c r="M1298" s="116"/>
      <c r="N1298" s="212"/>
    </row>
    <row r="1299" spans="2:14" ht="15" x14ac:dyDescent="0.25">
      <c r="B1299" s="30"/>
      <c r="C1299" s="78"/>
      <c r="D1299" s="109"/>
      <c r="E1299" s="68"/>
      <c r="F1299" s="68"/>
      <c r="G1299" s="284"/>
      <c r="H1299" s="215"/>
      <c r="I1299" s="224"/>
      <c r="J1299" s="347"/>
      <c r="K1299" s="69"/>
      <c r="L1299" s="216"/>
      <c r="M1299" s="116"/>
      <c r="N1299" s="212"/>
    </row>
    <row r="1300" spans="2:14" ht="15" x14ac:dyDescent="0.25">
      <c r="B1300" s="30"/>
      <c r="C1300" s="78"/>
      <c r="D1300" s="109"/>
      <c r="E1300" s="68"/>
      <c r="F1300" s="68"/>
      <c r="G1300" s="284"/>
      <c r="H1300" s="215"/>
      <c r="I1300" s="224"/>
      <c r="J1300" s="347"/>
      <c r="K1300" s="69"/>
      <c r="L1300" s="285"/>
      <c r="M1300" s="116"/>
      <c r="N1300" s="212"/>
    </row>
    <row r="1301" spans="2:14" ht="15" x14ac:dyDescent="0.25">
      <c r="B1301" s="30"/>
      <c r="C1301" s="283"/>
      <c r="D1301" s="109"/>
      <c r="E1301" s="68"/>
      <c r="F1301" s="68"/>
      <c r="G1301" s="284"/>
      <c r="H1301" s="215"/>
      <c r="I1301" s="224"/>
      <c r="J1301" s="347"/>
      <c r="K1301" s="69"/>
      <c r="L1301" s="285"/>
      <c r="M1301" s="116"/>
      <c r="N1301" s="212"/>
    </row>
    <row r="1302" spans="2:14" ht="15" x14ac:dyDescent="0.25">
      <c r="B1302" s="30"/>
      <c r="C1302" s="78"/>
      <c r="D1302" s="109"/>
      <c r="E1302" s="68"/>
      <c r="F1302" s="68"/>
      <c r="G1302" s="284"/>
      <c r="H1302" s="215"/>
      <c r="I1302" s="224"/>
      <c r="J1302" s="347"/>
      <c r="K1302" s="69"/>
      <c r="L1302" s="285"/>
      <c r="M1302" s="116"/>
      <c r="N1302" s="212"/>
    </row>
    <row r="1303" spans="2:14" ht="15" x14ac:dyDescent="0.25">
      <c r="B1303" s="30"/>
      <c r="C1303" s="78"/>
      <c r="D1303" s="109"/>
      <c r="E1303" s="68"/>
      <c r="F1303" s="68"/>
      <c r="G1303" s="284"/>
      <c r="H1303" s="215"/>
      <c r="I1303" s="224"/>
      <c r="J1303" s="347"/>
      <c r="K1303" s="69"/>
      <c r="L1303" s="285"/>
      <c r="M1303" s="116"/>
      <c r="N1303" s="212"/>
    </row>
    <row r="1304" spans="2:14" ht="15" x14ac:dyDescent="0.25">
      <c r="B1304" s="30"/>
      <c r="C1304" s="289"/>
      <c r="D1304" s="290"/>
      <c r="E1304" s="291"/>
      <c r="F1304" s="291"/>
      <c r="G1304" s="284"/>
      <c r="H1304" s="215"/>
      <c r="I1304" s="224"/>
      <c r="J1304" s="347"/>
      <c r="K1304" s="69"/>
      <c r="L1304" s="216"/>
      <c r="M1304" s="116"/>
      <c r="N1304" s="212"/>
    </row>
    <row r="1305" spans="2:14" ht="15" x14ac:dyDescent="0.25">
      <c r="B1305" s="30"/>
      <c r="C1305" s="78"/>
      <c r="D1305" s="109"/>
      <c r="E1305" s="68"/>
      <c r="F1305" s="68"/>
      <c r="G1305" s="284"/>
      <c r="H1305" s="215"/>
      <c r="I1305" s="224"/>
      <c r="J1305" s="347"/>
      <c r="K1305" s="69"/>
      <c r="L1305" s="285"/>
      <c r="M1305" s="116"/>
      <c r="N1305" s="212"/>
    </row>
    <row r="1306" spans="2:14" ht="15" x14ac:dyDescent="0.25">
      <c r="B1306" s="30"/>
      <c r="C1306" s="283"/>
      <c r="D1306" s="109"/>
      <c r="E1306" s="68"/>
      <c r="F1306" s="68"/>
      <c r="G1306" s="284"/>
      <c r="H1306" s="215"/>
      <c r="I1306" s="224"/>
      <c r="J1306" s="347"/>
      <c r="K1306" s="69"/>
      <c r="L1306" s="285"/>
      <c r="M1306" s="116"/>
      <c r="N1306" s="212"/>
    </row>
    <row r="1307" spans="2:14" ht="15" x14ac:dyDescent="0.25">
      <c r="B1307" s="30"/>
      <c r="C1307" s="78"/>
      <c r="D1307" s="109"/>
      <c r="E1307" s="68"/>
      <c r="F1307" s="68"/>
      <c r="G1307" s="284"/>
      <c r="H1307" s="215"/>
      <c r="I1307" s="224"/>
      <c r="J1307" s="347"/>
      <c r="K1307" s="69"/>
      <c r="L1307" s="285"/>
      <c r="M1307" s="116"/>
      <c r="N1307" s="212"/>
    </row>
    <row r="1308" spans="2:14" x14ac:dyDescent="0.2">
      <c r="B1308" s="30"/>
      <c r="C1308" s="78"/>
      <c r="D1308" s="109"/>
      <c r="E1308" s="68"/>
      <c r="F1308" s="68"/>
      <c r="G1308" s="288"/>
      <c r="H1308" s="211"/>
      <c r="I1308" s="224"/>
      <c r="J1308" s="347"/>
      <c r="K1308" s="80"/>
      <c r="L1308" s="285"/>
      <c r="M1308" s="116"/>
      <c r="N1308" s="212"/>
    </row>
    <row r="1309" spans="2:14" ht="15" x14ac:dyDescent="0.25">
      <c r="B1309" s="30"/>
      <c r="C1309" s="283"/>
      <c r="D1309" s="109"/>
      <c r="E1309" s="68"/>
      <c r="F1309" s="68"/>
      <c r="G1309" s="284"/>
      <c r="H1309" s="215"/>
      <c r="I1309" s="224"/>
      <c r="J1309" s="347"/>
      <c r="K1309" s="69"/>
      <c r="L1309" s="285"/>
      <c r="M1309" s="116"/>
      <c r="N1309" s="212"/>
    </row>
    <row r="1310" spans="2:14" ht="15" x14ac:dyDescent="0.25">
      <c r="B1310" s="30"/>
      <c r="C1310" s="78"/>
      <c r="D1310" s="109"/>
      <c r="E1310" s="68"/>
      <c r="F1310" s="68"/>
      <c r="G1310" s="284"/>
      <c r="H1310" s="215"/>
      <c r="I1310" s="224"/>
      <c r="J1310" s="347"/>
      <c r="K1310" s="69"/>
      <c r="L1310" s="285"/>
      <c r="M1310" s="116"/>
      <c r="N1310" s="212"/>
    </row>
    <row r="1311" spans="2:14" ht="15" x14ac:dyDescent="0.25">
      <c r="B1311" s="30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16"/>
      <c r="M1311" s="116"/>
      <c r="N1311" s="212"/>
    </row>
    <row r="1312" spans="2:14" ht="15" x14ac:dyDescent="0.25">
      <c r="B1312" s="30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85"/>
      <c r="M1312" s="116"/>
      <c r="N1312" s="212"/>
    </row>
    <row r="1313" spans="2:14" ht="15" x14ac:dyDescent="0.25">
      <c r="B1313" s="65"/>
      <c r="C1313" s="78"/>
      <c r="D1313" s="109"/>
      <c r="E1313" s="68"/>
      <c r="F1313" s="68"/>
      <c r="G1313" s="284"/>
      <c r="H1313" s="215"/>
      <c r="I1313" s="224"/>
      <c r="J1313" s="347"/>
      <c r="K1313" s="69"/>
      <c r="L1313" s="285"/>
      <c r="M1313" s="116"/>
      <c r="N1313" s="212"/>
    </row>
    <row r="1314" spans="2:14" ht="15" x14ac:dyDescent="0.25">
      <c r="B1314" s="65"/>
      <c r="C1314" s="78"/>
      <c r="D1314" s="109"/>
      <c r="E1314" s="68"/>
      <c r="F1314" s="68"/>
      <c r="G1314" s="284"/>
      <c r="H1314" s="215"/>
      <c r="I1314" s="224"/>
      <c r="J1314" s="347"/>
      <c r="K1314" s="69"/>
      <c r="L1314" s="285"/>
      <c r="M1314" s="116"/>
      <c r="N1314" s="212"/>
    </row>
    <row r="1315" spans="2:14" ht="15" x14ac:dyDescent="0.25">
      <c r="B1315" s="65"/>
      <c r="C1315" s="78"/>
      <c r="D1315" s="109"/>
      <c r="E1315" s="68"/>
      <c r="F1315" s="68"/>
      <c r="G1315" s="214"/>
      <c r="H1315" s="215"/>
      <c r="I1315" s="224"/>
      <c r="J1315" s="347"/>
      <c r="K1315" s="69"/>
      <c r="L1315" s="216"/>
      <c r="M1315" s="116"/>
      <c r="N1315" s="212"/>
    </row>
    <row r="1316" spans="2:14" ht="15" x14ac:dyDescent="0.25">
      <c r="B1316" s="65"/>
      <c r="C1316" s="78"/>
      <c r="D1316" s="109"/>
      <c r="E1316" s="68"/>
      <c r="F1316" s="68"/>
      <c r="G1316" s="284"/>
      <c r="H1316" s="215"/>
      <c r="I1316" s="224"/>
      <c r="J1316" s="347"/>
      <c r="K1316" s="69"/>
      <c r="L1316" s="285"/>
      <c r="M1316" s="116"/>
      <c r="N1316" s="212"/>
    </row>
    <row r="1317" spans="2:14" ht="15" x14ac:dyDescent="0.25">
      <c r="B1317" s="65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85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84"/>
      <c r="H1318" s="215"/>
      <c r="I1318" s="224"/>
      <c r="J1318" s="347"/>
      <c r="K1318" s="69"/>
      <c r="L1318" s="216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85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84"/>
      <c r="H1320" s="215"/>
      <c r="I1320" s="224"/>
      <c r="J1320" s="347"/>
      <c r="K1320" s="69"/>
      <c r="L1320" s="285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84"/>
      <c r="H1325" s="215"/>
      <c r="I1325" s="224"/>
      <c r="J1325" s="347"/>
      <c r="K1325" s="69"/>
      <c r="L1325" s="285"/>
      <c r="M1325" s="116"/>
      <c r="N1325" s="212"/>
    </row>
    <row r="1326" spans="2:14" ht="15" x14ac:dyDescent="0.25">
      <c r="B1326" s="65"/>
      <c r="C1326" s="78"/>
      <c r="D1326" s="109"/>
      <c r="E1326" s="68"/>
      <c r="F1326" s="68"/>
      <c r="G1326" s="284"/>
      <c r="H1326" s="215"/>
      <c r="I1326" s="224"/>
      <c r="J1326" s="347"/>
      <c r="K1326" s="69"/>
      <c r="L1326" s="285"/>
      <c r="M1326" s="116"/>
      <c r="N1326" s="212"/>
    </row>
    <row r="1327" spans="2:14" ht="15" x14ac:dyDescent="0.25">
      <c r="B1327" s="65"/>
      <c r="C1327" s="78"/>
      <c r="D1327" s="109"/>
      <c r="E1327" s="68"/>
      <c r="F1327" s="68"/>
      <c r="G1327" s="214"/>
      <c r="H1327" s="215"/>
      <c r="I1327" s="224"/>
      <c r="J1327" s="347"/>
      <c r="K1327" s="69"/>
      <c r="L1327" s="285"/>
      <c r="M1327" s="116"/>
      <c r="N1327" s="212"/>
    </row>
    <row r="1328" spans="2:14" ht="15" x14ac:dyDescent="0.25">
      <c r="B1328" s="30"/>
      <c r="C1328" s="78"/>
      <c r="D1328" s="109"/>
      <c r="E1328" s="68"/>
      <c r="F1328" s="68"/>
      <c r="G1328" s="284"/>
      <c r="H1328" s="215"/>
      <c r="I1328" s="224"/>
      <c r="J1328" s="347"/>
      <c r="K1328" s="69"/>
      <c r="L1328" s="285"/>
      <c r="M1328" s="116"/>
      <c r="N1328" s="212"/>
    </row>
    <row r="1329" spans="2:14" ht="15" x14ac:dyDescent="0.25">
      <c r="B1329" s="30"/>
      <c r="C1329" s="78"/>
      <c r="D1329" s="109"/>
      <c r="E1329" s="68"/>
      <c r="F1329" s="68"/>
      <c r="G1329" s="284"/>
      <c r="H1329" s="215"/>
      <c r="I1329" s="224"/>
      <c r="J1329" s="347"/>
      <c r="K1329" s="69"/>
      <c r="L1329" s="285"/>
      <c r="M1329" s="116"/>
      <c r="N1329" s="212"/>
    </row>
    <row r="1330" spans="2:14" ht="15" x14ac:dyDescent="0.25">
      <c r="B1330" s="30"/>
      <c r="C1330" s="78"/>
      <c r="D1330" s="109"/>
      <c r="E1330" s="68"/>
      <c r="F1330" s="68"/>
      <c r="G1330" s="284"/>
      <c r="H1330" s="215"/>
      <c r="I1330" s="224"/>
      <c r="J1330" s="347"/>
      <c r="K1330" s="69"/>
      <c r="L1330" s="285"/>
      <c r="M1330" s="116"/>
      <c r="N1330" s="212"/>
    </row>
    <row r="1331" spans="2:14" ht="15" x14ac:dyDescent="0.25">
      <c r="B1331" s="30"/>
      <c r="C1331" s="78"/>
      <c r="D1331" s="109"/>
      <c r="E1331" s="68"/>
      <c r="F1331" s="68"/>
      <c r="G1331" s="284"/>
      <c r="H1331" s="215"/>
      <c r="I1331" s="224"/>
      <c r="J1331" s="347"/>
      <c r="K1331" s="69"/>
      <c r="L1331" s="285"/>
      <c r="M1331" s="116"/>
      <c r="N1331" s="212"/>
    </row>
    <row r="1332" spans="2:14" ht="15" x14ac:dyDescent="0.25">
      <c r="B1332" s="30"/>
      <c r="C1332" s="78"/>
      <c r="D1332" s="109"/>
      <c r="E1332" s="68"/>
      <c r="F1332" s="68"/>
      <c r="G1332" s="284"/>
      <c r="H1332" s="215"/>
      <c r="I1332" s="224"/>
      <c r="J1332" s="347"/>
      <c r="K1332" s="69"/>
      <c r="L1332" s="285"/>
      <c r="M1332" s="116"/>
      <c r="N1332" s="212"/>
    </row>
    <row r="1333" spans="2:14" ht="15" x14ac:dyDescent="0.25">
      <c r="B1333" s="30"/>
      <c r="C1333" s="78"/>
      <c r="D1333" s="109"/>
      <c r="E1333" s="68"/>
      <c r="F1333" s="68"/>
      <c r="G1333" s="284"/>
      <c r="H1333" s="215"/>
      <c r="I1333" s="224"/>
      <c r="J1333" s="347"/>
      <c r="K1333" s="69"/>
      <c r="L1333" s="285"/>
      <c r="M1333" s="116"/>
      <c r="N1333" s="212"/>
    </row>
    <row r="1334" spans="2:14" ht="15" x14ac:dyDescent="0.25">
      <c r="B1334" s="30"/>
      <c r="C1334" s="78"/>
      <c r="D1334" s="109"/>
      <c r="E1334" s="68"/>
      <c r="F1334" s="68"/>
      <c r="G1334" s="284"/>
      <c r="H1334" s="215"/>
      <c r="I1334" s="224"/>
      <c r="J1334" s="347"/>
      <c r="K1334" s="69"/>
      <c r="L1334" s="285"/>
      <c r="M1334" s="116"/>
      <c r="N1334" s="212"/>
    </row>
    <row r="1335" spans="2:14" ht="15" x14ac:dyDescent="0.25">
      <c r="B1335" s="30"/>
      <c r="C1335" s="78"/>
      <c r="D1335" s="109"/>
      <c r="E1335" s="68"/>
      <c r="F1335" s="68"/>
      <c r="G1335" s="284"/>
      <c r="H1335" s="215"/>
      <c r="I1335" s="224"/>
      <c r="J1335" s="347"/>
      <c r="K1335" s="69"/>
      <c r="L1335" s="285"/>
      <c r="M1335" s="116"/>
      <c r="N1335" s="212"/>
    </row>
    <row r="1336" spans="2:14" ht="15" x14ac:dyDescent="0.25">
      <c r="B1336" s="292"/>
      <c r="C1336" s="78"/>
      <c r="D1336" s="109"/>
      <c r="E1336" s="68"/>
      <c r="F1336" s="68"/>
      <c r="G1336" s="284"/>
      <c r="H1336" s="215"/>
      <c r="I1336" s="224"/>
      <c r="J1336" s="347"/>
      <c r="K1336" s="69"/>
      <c r="L1336" s="285"/>
      <c r="M1336" s="116"/>
      <c r="N1336" s="212"/>
    </row>
    <row r="1337" spans="2:14" ht="15" x14ac:dyDescent="0.25">
      <c r="B1337" s="65"/>
      <c r="C1337" s="78"/>
      <c r="D1337" s="109"/>
      <c r="E1337" s="68"/>
      <c r="F1337" s="68"/>
      <c r="G1337" s="214"/>
      <c r="H1337" s="215"/>
      <c r="I1337" s="224"/>
      <c r="J1337" s="347"/>
      <c r="K1337" s="69"/>
      <c r="L1337" s="285"/>
      <c r="M1337" s="116"/>
      <c r="N1337" s="212"/>
    </row>
    <row r="1338" spans="2:14" ht="15" x14ac:dyDescent="0.25">
      <c r="B1338" s="65"/>
      <c r="C1338" s="78"/>
      <c r="D1338" s="109"/>
      <c r="E1338" s="68"/>
      <c r="F1338" s="68"/>
      <c r="G1338" s="284"/>
      <c r="H1338" s="215"/>
      <c r="I1338" s="224"/>
      <c r="J1338" s="347"/>
      <c r="K1338" s="69"/>
      <c r="L1338" s="285"/>
      <c r="M1338" s="116"/>
      <c r="N1338" s="212"/>
    </row>
    <row r="1339" spans="2:14" ht="15" x14ac:dyDescent="0.25">
      <c r="B1339" s="65"/>
      <c r="C1339" s="78"/>
      <c r="D1339" s="109"/>
      <c r="E1339" s="68"/>
      <c r="F1339" s="68"/>
      <c r="G1339" s="214"/>
      <c r="H1339" s="215"/>
      <c r="I1339" s="224"/>
      <c r="J1339" s="347"/>
      <c r="K1339" s="69"/>
      <c r="L1339" s="285"/>
      <c r="M1339" s="116"/>
      <c r="N1339" s="212"/>
    </row>
    <row r="1340" spans="2:14" ht="15" x14ac:dyDescent="0.25">
      <c r="B1340" s="65"/>
      <c r="C1340" s="78"/>
      <c r="D1340" s="109"/>
      <c r="E1340" s="68"/>
      <c r="F1340" s="68"/>
      <c r="G1340" s="284"/>
      <c r="H1340" s="215"/>
      <c r="I1340" s="224"/>
      <c r="J1340" s="347"/>
      <c r="K1340" s="69"/>
      <c r="L1340" s="285"/>
      <c r="M1340" s="116"/>
      <c r="N1340" s="212"/>
    </row>
    <row r="1341" spans="2:14" ht="15" x14ac:dyDescent="0.25">
      <c r="B1341" s="65"/>
      <c r="C1341" s="78"/>
      <c r="D1341" s="109"/>
      <c r="E1341" s="68"/>
      <c r="F1341" s="68"/>
      <c r="G1341" s="284"/>
      <c r="H1341" s="215"/>
      <c r="I1341" s="224"/>
      <c r="J1341" s="347"/>
      <c r="K1341" s="69"/>
      <c r="L1341" s="285"/>
      <c r="M1341" s="116"/>
      <c r="N1341" s="212"/>
    </row>
    <row r="1342" spans="2:14" ht="15" x14ac:dyDescent="0.25">
      <c r="B1342" s="65"/>
      <c r="C1342" s="78"/>
      <c r="D1342" s="109"/>
      <c r="E1342" s="68"/>
      <c r="F1342" s="68"/>
      <c r="G1342" s="284"/>
      <c r="H1342" s="215"/>
      <c r="I1342" s="224"/>
      <c r="J1342" s="347"/>
      <c r="K1342" s="69"/>
      <c r="L1342" s="285"/>
      <c r="M1342" s="116"/>
      <c r="N1342" s="212"/>
    </row>
    <row r="1343" spans="2:14" ht="15" x14ac:dyDescent="0.25">
      <c r="B1343" s="65"/>
      <c r="C1343" s="78"/>
      <c r="D1343" s="109"/>
      <c r="E1343" s="68"/>
      <c r="F1343" s="68"/>
      <c r="G1343" s="284"/>
      <c r="H1343" s="215"/>
      <c r="I1343" s="224"/>
      <c r="J1343" s="347"/>
      <c r="K1343" s="69"/>
      <c r="L1343" s="285"/>
      <c r="M1343" s="116"/>
      <c r="N1343" s="212"/>
    </row>
    <row r="1344" spans="2:14" ht="15" x14ac:dyDescent="0.25">
      <c r="B1344" s="65"/>
      <c r="C1344" s="78"/>
      <c r="D1344" s="109"/>
      <c r="E1344" s="68"/>
      <c r="F1344" s="68"/>
      <c r="G1344" s="284"/>
      <c r="H1344" s="215"/>
      <c r="I1344" s="224"/>
      <c r="J1344" s="347"/>
      <c r="K1344" s="69"/>
      <c r="L1344" s="285"/>
      <c r="M1344" s="116"/>
      <c r="N1344" s="212"/>
    </row>
    <row r="1345" spans="2:14" ht="15" x14ac:dyDescent="0.25">
      <c r="B1345" s="65"/>
      <c r="C1345" s="78"/>
      <c r="D1345" s="109"/>
      <c r="E1345" s="68"/>
      <c r="F1345" s="68"/>
      <c r="G1345" s="284"/>
      <c r="H1345" s="215"/>
      <c r="I1345" s="224"/>
      <c r="J1345" s="347"/>
      <c r="K1345" s="69"/>
      <c r="L1345" s="285"/>
      <c r="M1345" s="116"/>
      <c r="N1345" s="212"/>
    </row>
    <row r="1346" spans="2:14" ht="15" x14ac:dyDescent="0.25">
      <c r="B1346" s="65"/>
      <c r="C1346" s="78"/>
      <c r="D1346" s="109"/>
      <c r="E1346" s="68"/>
      <c r="F1346" s="68"/>
      <c r="G1346" s="214"/>
      <c r="H1346" s="215"/>
      <c r="I1346" s="293"/>
      <c r="J1346" s="348"/>
      <c r="K1346" s="69"/>
      <c r="L1346" s="285"/>
      <c r="M1346" s="116"/>
      <c r="N1346" s="212"/>
    </row>
    <row r="1347" spans="2:14" ht="15" x14ac:dyDescent="0.25">
      <c r="B1347" s="292"/>
      <c r="C1347" s="78"/>
      <c r="D1347" s="109"/>
      <c r="E1347" s="68"/>
      <c r="F1347" s="68"/>
      <c r="G1347" s="214"/>
      <c r="H1347" s="215"/>
      <c r="I1347" s="293"/>
      <c r="J1347" s="348"/>
      <c r="K1347" s="69"/>
      <c r="L1347" s="285"/>
      <c r="M1347" s="116"/>
      <c r="N1347" s="212"/>
    </row>
    <row r="1348" spans="2:14" ht="15" x14ac:dyDescent="0.25">
      <c r="B1348" s="292"/>
      <c r="C1348" s="78"/>
      <c r="D1348" s="109"/>
      <c r="E1348" s="68"/>
      <c r="F1348" s="68"/>
      <c r="G1348" s="284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292"/>
      <c r="C1349" s="78"/>
      <c r="D1349" s="109"/>
      <c r="E1349" s="68"/>
      <c r="F1349" s="68"/>
      <c r="G1349" s="214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292"/>
      <c r="C1350" s="78"/>
      <c r="D1350" s="109"/>
      <c r="E1350" s="68"/>
      <c r="F1350" s="68"/>
      <c r="G1350" s="288"/>
      <c r="H1350" s="215"/>
      <c r="I1350" s="293"/>
      <c r="J1350" s="348"/>
      <c r="K1350" s="69"/>
      <c r="L1350" s="285"/>
      <c r="M1350" s="116"/>
      <c r="N1350" s="212"/>
    </row>
    <row r="1351" spans="2:14" ht="15" x14ac:dyDescent="0.25">
      <c r="B1351" s="292"/>
      <c r="C1351" s="78"/>
      <c r="D1351" s="109"/>
      <c r="E1351" s="68"/>
      <c r="F1351" s="68"/>
      <c r="G1351" s="284"/>
      <c r="H1351" s="215"/>
      <c r="I1351" s="293"/>
      <c r="J1351" s="348"/>
      <c r="K1351" s="69"/>
      <c r="L1351" s="285"/>
      <c r="M1351" s="116"/>
      <c r="N1351" s="212"/>
    </row>
    <row r="1352" spans="2:14" ht="15" x14ac:dyDescent="0.25">
      <c r="B1352" s="292"/>
      <c r="C1352" s="78"/>
      <c r="D1352" s="109"/>
      <c r="E1352" s="68"/>
      <c r="F1352" s="68"/>
      <c r="G1352" s="284"/>
      <c r="H1352" s="215"/>
      <c r="I1352" s="293"/>
      <c r="J1352" s="348"/>
      <c r="K1352" s="69"/>
      <c r="L1352" s="285"/>
      <c r="M1352" s="116"/>
      <c r="N1352" s="212"/>
    </row>
    <row r="1353" spans="2:14" ht="15" x14ac:dyDescent="0.25">
      <c r="B1353" s="292"/>
      <c r="C1353" s="78"/>
      <c r="D1353" s="109"/>
      <c r="E1353" s="68"/>
      <c r="F1353" s="68"/>
      <c r="G1353" s="213"/>
      <c r="H1353" s="215"/>
      <c r="I1353" s="293"/>
      <c r="J1353" s="348"/>
      <c r="K1353" s="69"/>
      <c r="L1353" s="285"/>
      <c r="M1353" s="116"/>
      <c r="N1353" s="212"/>
    </row>
    <row r="1354" spans="2:14" x14ac:dyDescent="0.2">
      <c r="B1354" s="292"/>
      <c r="C1354" s="78"/>
      <c r="D1354" s="109"/>
      <c r="E1354" s="68"/>
      <c r="F1354" s="68"/>
      <c r="G1354" s="288"/>
      <c r="H1354" s="211"/>
      <c r="I1354" s="224"/>
      <c r="J1354" s="347"/>
      <c r="K1354" s="80"/>
      <c r="L1354" s="216"/>
      <c r="M1354" s="116"/>
      <c r="N1354" s="212"/>
    </row>
    <row r="1355" spans="2:14" ht="15" x14ac:dyDescent="0.25">
      <c r="B1355" s="292"/>
      <c r="C1355" s="78"/>
      <c r="D1355" s="109"/>
      <c r="E1355" s="68"/>
      <c r="F1355" s="68"/>
      <c r="G1355" s="288"/>
      <c r="H1355" s="215"/>
      <c r="I1355" s="293"/>
      <c r="J1355" s="348"/>
      <c r="K1355" s="69"/>
      <c r="L1355" s="285"/>
      <c r="M1355" s="116"/>
      <c r="N1355" s="212"/>
    </row>
    <row r="1356" spans="2:14" ht="15" x14ac:dyDescent="0.25">
      <c r="B1356" s="65"/>
      <c r="C1356" s="289"/>
      <c r="D1356" s="290"/>
      <c r="E1356" s="294"/>
      <c r="F1356" s="295"/>
      <c r="G1356" s="296"/>
      <c r="H1356" s="215"/>
      <c r="I1356" s="293"/>
      <c r="J1356" s="348"/>
      <c r="K1356" s="69"/>
      <c r="L1356" s="285"/>
      <c r="M1356" s="116"/>
      <c r="N1356" s="212"/>
    </row>
    <row r="1357" spans="2:14" ht="15" x14ac:dyDescent="0.25">
      <c r="B1357" s="65"/>
      <c r="C1357" s="78"/>
      <c r="D1357" s="109"/>
      <c r="E1357" s="68"/>
      <c r="F1357" s="77"/>
      <c r="G1357" s="284"/>
      <c r="H1357" s="215"/>
      <c r="I1357" s="293"/>
      <c r="J1357" s="348"/>
      <c r="K1357" s="69"/>
      <c r="L1357" s="285"/>
      <c r="M1357" s="116"/>
      <c r="N1357" s="212"/>
    </row>
    <row r="1358" spans="2:14" ht="15" x14ac:dyDescent="0.25">
      <c r="B1358" s="65"/>
      <c r="C1358" s="78"/>
      <c r="D1358" s="109"/>
      <c r="E1358" s="68"/>
      <c r="F1358" s="77"/>
      <c r="G1358" s="284"/>
      <c r="H1358" s="215"/>
      <c r="I1358" s="293"/>
      <c r="J1358" s="348"/>
      <c r="K1358" s="69"/>
      <c r="L1358" s="285"/>
      <c r="M1358" s="116"/>
      <c r="N1358" s="212"/>
    </row>
    <row r="1359" spans="2:14" ht="15" x14ac:dyDescent="0.25">
      <c r="B1359" s="292"/>
      <c r="C1359" s="78"/>
      <c r="D1359" s="109"/>
      <c r="E1359" s="297"/>
      <c r="F1359" s="298"/>
      <c r="G1359" s="299"/>
      <c r="H1359" s="300"/>
      <c r="I1359" s="301"/>
      <c r="J1359" s="349"/>
      <c r="K1359" s="69"/>
      <c r="L1359" s="285"/>
      <c r="M1359" s="116"/>
      <c r="N1359" s="212"/>
    </row>
    <row r="1360" spans="2:14" ht="15" x14ac:dyDescent="0.25">
      <c r="B1360" s="292"/>
      <c r="C1360" s="78"/>
      <c r="D1360" s="109"/>
      <c r="E1360" s="68"/>
      <c r="F1360" s="77"/>
      <c r="G1360" s="284"/>
      <c r="H1360" s="215"/>
      <c r="I1360" s="293"/>
      <c r="J1360" s="348"/>
      <c r="K1360" s="69"/>
      <c r="L1360" s="285"/>
      <c r="M1360" s="116"/>
      <c r="N1360" s="212"/>
    </row>
    <row r="1361" spans="2:14" ht="15" x14ac:dyDescent="0.25">
      <c r="B1361" s="292"/>
      <c r="C1361" s="78"/>
      <c r="D1361" s="109"/>
      <c r="E1361" s="68"/>
      <c r="F1361" s="77"/>
      <c r="G1361" s="284"/>
      <c r="H1361" s="215"/>
      <c r="I1361" s="293"/>
      <c r="J1361" s="348"/>
      <c r="K1361" s="69"/>
      <c r="L1361" s="285"/>
      <c r="M1361" s="116"/>
      <c r="N1361" s="212"/>
    </row>
    <row r="1362" spans="2:14" ht="15" x14ac:dyDescent="0.25">
      <c r="B1362" s="292"/>
      <c r="C1362" s="78"/>
      <c r="D1362" s="109"/>
      <c r="E1362" s="68"/>
      <c r="F1362" s="77"/>
      <c r="G1362" s="214"/>
      <c r="H1362" s="215"/>
      <c r="I1362" s="293"/>
      <c r="J1362" s="348"/>
      <c r="K1362" s="69"/>
      <c r="L1362" s="216"/>
      <c r="M1362" s="116"/>
      <c r="N1362" s="212"/>
    </row>
    <row r="1363" spans="2:14" ht="15" x14ac:dyDescent="0.25">
      <c r="B1363" s="292"/>
      <c r="C1363" s="78"/>
      <c r="D1363" s="109"/>
      <c r="E1363" s="68"/>
      <c r="F1363" s="77"/>
      <c r="G1363" s="284"/>
      <c r="H1363" s="215"/>
      <c r="I1363" s="293"/>
      <c r="J1363" s="348"/>
      <c r="K1363" s="69"/>
      <c r="L1363" s="285"/>
      <c r="M1363" s="116"/>
      <c r="N1363" s="212"/>
    </row>
    <row r="1364" spans="2:14" ht="15" x14ac:dyDescent="0.25">
      <c r="B1364" s="65"/>
      <c r="C1364" s="78"/>
      <c r="D1364" s="109"/>
      <c r="E1364" s="68"/>
      <c r="F1364" s="77"/>
      <c r="G1364" s="284"/>
      <c r="H1364" s="215"/>
      <c r="I1364" s="293"/>
      <c r="J1364" s="348"/>
      <c r="K1364" s="69"/>
      <c r="L1364" s="285"/>
      <c r="M1364" s="116"/>
      <c r="N1364" s="212"/>
    </row>
    <row r="1365" spans="2:14" ht="15" x14ac:dyDescent="0.25">
      <c r="B1365" s="65"/>
      <c r="C1365" s="289"/>
      <c r="D1365" s="290"/>
      <c r="E1365" s="291"/>
      <c r="F1365" s="284"/>
      <c r="G1365" s="284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65"/>
      <c r="C1366" s="66"/>
      <c r="D1366" s="109"/>
      <c r="E1366" s="68"/>
      <c r="F1366" s="77"/>
      <c r="G1366" s="296"/>
      <c r="H1366" s="215"/>
      <c r="I1366" s="293"/>
      <c r="J1366" s="348"/>
      <c r="K1366" s="69"/>
      <c r="L1366" s="285"/>
      <c r="M1366" s="116"/>
      <c r="N1366" s="212"/>
    </row>
    <row r="1367" spans="2:14" ht="15" x14ac:dyDescent="0.25">
      <c r="B1367" s="65"/>
      <c r="C1367" s="78"/>
      <c r="D1367" s="109"/>
      <c r="E1367" s="68"/>
      <c r="F1367" s="77"/>
      <c r="G1367" s="284"/>
      <c r="H1367" s="215"/>
      <c r="I1367" s="293"/>
      <c r="J1367" s="348"/>
      <c r="K1367" s="69"/>
      <c r="L1367" s="285"/>
      <c r="M1367" s="116"/>
      <c r="N1367" s="212"/>
    </row>
    <row r="1368" spans="2:14" ht="15" x14ac:dyDescent="0.25">
      <c r="B1368" s="65"/>
      <c r="C1368" s="78"/>
      <c r="D1368" s="109"/>
      <c r="E1368" s="68"/>
      <c r="F1368" s="77"/>
      <c r="G1368" s="288"/>
      <c r="H1368" s="215"/>
      <c r="I1368" s="293"/>
      <c r="J1368" s="348"/>
      <c r="K1368" s="69"/>
      <c r="L1368" s="285"/>
      <c r="M1368" s="116"/>
      <c r="N1368" s="212"/>
    </row>
    <row r="1369" spans="2:14" ht="15" x14ac:dyDescent="0.25">
      <c r="B1369" s="65"/>
      <c r="C1369" s="78"/>
      <c r="D1369" s="109"/>
      <c r="E1369" s="68"/>
      <c r="F1369" s="77"/>
      <c r="G1369" s="288"/>
      <c r="H1369" s="215"/>
      <c r="I1369" s="293"/>
      <c r="J1369" s="348"/>
      <c r="K1369" s="69"/>
      <c r="L1369" s="285"/>
      <c r="M1369" s="116"/>
      <c r="N1369" s="212"/>
    </row>
    <row r="1370" spans="2:14" ht="15" x14ac:dyDescent="0.25">
      <c r="B1370" s="292"/>
      <c r="C1370" s="78"/>
      <c r="D1370" s="109"/>
      <c r="E1370" s="68"/>
      <c r="F1370" s="77"/>
      <c r="G1370" s="284"/>
      <c r="H1370" s="215"/>
      <c r="I1370" s="293"/>
      <c r="J1370" s="348"/>
      <c r="K1370" s="69"/>
      <c r="L1370" s="285"/>
      <c r="M1370" s="116"/>
      <c r="N1370" s="212"/>
    </row>
    <row r="1371" spans="2:14" ht="15" x14ac:dyDescent="0.25">
      <c r="B1371" s="292"/>
      <c r="C1371" s="78"/>
      <c r="D1371" s="109"/>
      <c r="E1371" s="68"/>
      <c r="F1371" s="77"/>
      <c r="G1371" s="284"/>
      <c r="H1371" s="215"/>
      <c r="I1371" s="293"/>
      <c r="J1371" s="348"/>
      <c r="K1371" s="69"/>
      <c r="L1371" s="285"/>
      <c r="M1371" s="116"/>
      <c r="N1371" s="212"/>
    </row>
    <row r="1372" spans="2:14" ht="15" x14ac:dyDescent="0.25">
      <c r="B1372" s="292"/>
      <c r="C1372" s="78"/>
      <c r="D1372" s="109"/>
      <c r="E1372" s="68"/>
      <c r="F1372" s="77"/>
      <c r="G1372" s="284"/>
      <c r="H1372" s="215"/>
      <c r="I1372" s="293"/>
      <c r="J1372" s="348"/>
      <c r="K1372" s="69"/>
      <c r="L1372" s="285"/>
      <c r="M1372" s="116"/>
      <c r="N1372" s="212"/>
    </row>
    <row r="1373" spans="2:14" ht="15" x14ac:dyDescent="0.25">
      <c r="B1373" s="292"/>
      <c r="C1373" s="78"/>
      <c r="D1373" s="109"/>
      <c r="E1373" s="68"/>
      <c r="F1373" s="77"/>
      <c r="G1373" s="284"/>
      <c r="H1373" s="215"/>
      <c r="I1373" s="293"/>
      <c r="J1373" s="348"/>
      <c r="K1373" s="69"/>
      <c r="L1373" s="285"/>
      <c r="M1373" s="116"/>
      <c r="N1373" s="212"/>
    </row>
    <row r="1374" spans="2:14" ht="15" x14ac:dyDescent="0.25">
      <c r="B1374" s="292"/>
      <c r="C1374" s="66"/>
      <c r="D1374" s="109"/>
      <c r="E1374" s="68"/>
      <c r="F1374" s="77"/>
      <c r="G1374" s="296"/>
      <c r="H1374" s="215"/>
      <c r="I1374" s="293"/>
      <c r="J1374" s="348"/>
      <c r="K1374" s="69"/>
      <c r="L1374" s="285"/>
      <c r="M1374" s="116"/>
      <c r="N1374" s="212"/>
    </row>
    <row r="1375" spans="2:14" ht="15" x14ac:dyDescent="0.25">
      <c r="B1375" s="292"/>
      <c r="C1375" s="78"/>
      <c r="D1375" s="109"/>
      <c r="E1375" s="68"/>
      <c r="F1375" s="77"/>
      <c r="G1375" s="214"/>
      <c r="H1375" s="215"/>
      <c r="I1375" s="293"/>
      <c r="J1375" s="348"/>
      <c r="K1375" s="69"/>
      <c r="L1375" s="285"/>
      <c r="M1375" s="116"/>
      <c r="N1375" s="212"/>
    </row>
    <row r="1376" spans="2:14" ht="15" x14ac:dyDescent="0.25">
      <c r="B1376" s="292"/>
      <c r="C1376" s="78"/>
      <c r="D1376" s="109"/>
      <c r="E1376" s="68"/>
      <c r="F1376" s="77"/>
      <c r="G1376" s="284"/>
      <c r="H1376" s="215"/>
      <c r="I1376" s="293"/>
      <c r="J1376" s="348"/>
      <c r="K1376" s="69"/>
      <c r="L1376" s="285"/>
      <c r="M1376" s="116"/>
      <c r="N1376" s="212"/>
    </row>
    <row r="1377" spans="2:14" ht="15" x14ac:dyDescent="0.25">
      <c r="B1377" s="292"/>
      <c r="C1377" s="78"/>
      <c r="D1377" s="109"/>
      <c r="E1377" s="68"/>
      <c r="F1377" s="77"/>
      <c r="G1377" s="214"/>
      <c r="H1377" s="215"/>
      <c r="I1377" s="293"/>
      <c r="J1377" s="348"/>
      <c r="K1377" s="69"/>
      <c r="L1377" s="285"/>
      <c r="M1377" s="116"/>
      <c r="N1377" s="212"/>
    </row>
    <row r="1378" spans="2:14" ht="15" x14ac:dyDescent="0.25">
      <c r="B1378" s="292"/>
      <c r="C1378" s="78"/>
      <c r="D1378" s="109"/>
      <c r="E1378" s="68"/>
      <c r="F1378" s="77"/>
      <c r="G1378" s="284"/>
      <c r="H1378" s="215"/>
      <c r="I1378" s="293"/>
      <c r="J1378" s="348"/>
      <c r="K1378" s="69"/>
      <c r="L1378" s="285"/>
      <c r="M1378" s="116"/>
      <c r="N1378" s="212"/>
    </row>
    <row r="1379" spans="2:14" ht="15" x14ac:dyDescent="0.25">
      <c r="B1379" s="292"/>
      <c r="C1379" s="78"/>
      <c r="D1379" s="109"/>
      <c r="E1379" s="68"/>
      <c r="F1379" s="77"/>
      <c r="G1379" s="284"/>
      <c r="H1379" s="215"/>
      <c r="I1379" s="293"/>
      <c r="J1379" s="348"/>
      <c r="K1379" s="69"/>
      <c r="L1379" s="285"/>
      <c r="M1379" s="116"/>
      <c r="N1379" s="212"/>
    </row>
    <row r="1380" spans="2:14" ht="15" x14ac:dyDescent="0.25">
      <c r="B1380" s="292"/>
      <c r="C1380" s="78"/>
      <c r="D1380" s="109"/>
      <c r="E1380" s="68"/>
      <c r="F1380" s="77"/>
      <c r="G1380" s="288"/>
      <c r="H1380" s="215"/>
      <c r="I1380" s="293"/>
      <c r="J1380" s="348"/>
      <c r="K1380" s="69"/>
      <c r="L1380" s="285"/>
      <c r="M1380" s="116"/>
      <c r="N1380" s="212"/>
    </row>
    <row r="1381" spans="2:14" ht="15" x14ac:dyDescent="0.25">
      <c r="B1381" s="91"/>
      <c r="C1381" s="78"/>
      <c r="D1381" s="109"/>
      <c r="E1381" s="68"/>
      <c r="F1381" s="77"/>
      <c r="G1381" s="284"/>
      <c r="H1381" s="215"/>
      <c r="I1381" s="293"/>
      <c r="J1381" s="348"/>
      <c r="K1381" s="69"/>
      <c r="L1381" s="285"/>
      <c r="M1381" s="116"/>
      <c r="N1381" s="212"/>
    </row>
    <row r="1382" spans="2:14" ht="15" x14ac:dyDescent="0.25">
      <c r="B1382" s="91"/>
      <c r="C1382" s="78"/>
      <c r="D1382" s="109"/>
      <c r="E1382" s="68"/>
      <c r="F1382" s="77"/>
      <c r="G1382" s="284"/>
      <c r="H1382" s="215"/>
      <c r="I1382" s="293"/>
      <c r="J1382" s="348"/>
      <c r="K1382" s="69"/>
      <c r="L1382" s="285"/>
      <c r="M1382" s="116"/>
      <c r="N1382" s="212"/>
    </row>
    <row r="1383" spans="2:14" ht="15" x14ac:dyDescent="0.25">
      <c r="B1383" s="65"/>
      <c r="C1383" s="78"/>
      <c r="D1383" s="109"/>
      <c r="E1383" s="68"/>
      <c r="F1383" s="77"/>
      <c r="G1383" s="214"/>
      <c r="H1383" s="215"/>
      <c r="I1383" s="293"/>
      <c r="J1383" s="348"/>
      <c r="K1383" s="69"/>
      <c r="L1383" s="285"/>
      <c r="M1383" s="116"/>
      <c r="N1383" s="212"/>
    </row>
    <row r="1384" spans="2:14" ht="15" x14ac:dyDescent="0.25">
      <c r="B1384" s="65"/>
      <c r="C1384" s="78"/>
      <c r="D1384" s="109"/>
      <c r="E1384" s="68"/>
      <c r="F1384" s="77"/>
      <c r="G1384" s="284"/>
      <c r="H1384" s="215"/>
      <c r="I1384" s="293"/>
      <c r="J1384" s="348"/>
      <c r="K1384" s="69"/>
      <c r="L1384" s="285"/>
      <c r="M1384" s="116"/>
      <c r="N1384" s="212"/>
    </row>
    <row r="1385" spans="2:14" ht="15" x14ac:dyDescent="0.25">
      <c r="B1385" s="65"/>
      <c r="C1385" s="66"/>
      <c r="D1385" s="109"/>
      <c r="E1385" s="68"/>
      <c r="F1385" s="77"/>
      <c r="G1385" s="296"/>
      <c r="H1385" s="215"/>
      <c r="I1385" s="293"/>
      <c r="J1385" s="348"/>
      <c r="K1385" s="69"/>
      <c r="L1385" s="285"/>
      <c r="M1385" s="116"/>
      <c r="N1385" s="212"/>
    </row>
    <row r="1386" spans="2:14" ht="15" x14ac:dyDescent="0.25">
      <c r="B1386" s="65"/>
      <c r="C1386" s="66"/>
      <c r="D1386" s="109"/>
      <c r="E1386" s="68"/>
      <c r="F1386" s="68"/>
      <c r="G1386" s="296"/>
      <c r="H1386" s="215"/>
      <c r="I1386" s="293"/>
      <c r="J1386" s="348"/>
      <c r="K1386" s="69"/>
      <c r="L1386" s="285"/>
      <c r="M1386" s="116"/>
      <c r="N1386" s="212"/>
    </row>
    <row r="1387" spans="2:14" ht="15" x14ac:dyDescent="0.25">
      <c r="B1387" s="65"/>
      <c r="C1387" s="78"/>
      <c r="D1387" s="109"/>
      <c r="E1387" s="68"/>
      <c r="F1387" s="77"/>
      <c r="G1387" s="214"/>
      <c r="H1387" s="215"/>
      <c r="I1387" s="293"/>
      <c r="J1387" s="348"/>
      <c r="K1387" s="69"/>
      <c r="L1387" s="285"/>
      <c r="M1387" s="116"/>
      <c r="N1387" s="212"/>
    </row>
    <row r="1388" spans="2:14" x14ac:dyDescent="0.2">
      <c r="B1388" s="65"/>
      <c r="C1388" s="78"/>
      <c r="D1388" s="109"/>
      <c r="E1388" s="68"/>
      <c r="F1388" s="77"/>
      <c r="G1388" s="302"/>
      <c r="H1388" s="211"/>
      <c r="I1388" s="224"/>
      <c r="J1388" s="347"/>
      <c r="K1388" s="80"/>
      <c r="L1388" s="285"/>
      <c r="M1388" s="116"/>
      <c r="N1388" s="212"/>
    </row>
    <row r="1389" spans="2:14" ht="15" x14ac:dyDescent="0.25">
      <c r="B1389" s="65"/>
      <c r="C1389" s="78"/>
      <c r="D1389" s="109"/>
      <c r="E1389" s="68"/>
      <c r="F1389" s="77"/>
      <c r="G1389" s="284"/>
      <c r="H1389" s="215"/>
      <c r="I1389" s="293"/>
      <c r="J1389" s="348"/>
      <c r="K1389" s="69"/>
      <c r="L1389" s="285"/>
      <c r="M1389" s="116"/>
      <c r="N1389" s="212"/>
    </row>
    <row r="1390" spans="2:14" ht="15" x14ac:dyDescent="0.25">
      <c r="B1390" s="65"/>
      <c r="C1390" s="66"/>
      <c r="D1390" s="109"/>
      <c r="E1390" s="68"/>
      <c r="F1390" s="77"/>
      <c r="G1390" s="296"/>
      <c r="H1390" s="215"/>
      <c r="I1390" s="293"/>
      <c r="J1390" s="348"/>
      <c r="K1390" s="69"/>
      <c r="L1390" s="285"/>
      <c r="M1390" s="116"/>
      <c r="N1390" s="212"/>
    </row>
    <row r="1391" spans="2:14" ht="15" x14ac:dyDescent="0.25">
      <c r="B1391" s="65"/>
      <c r="C1391" s="78"/>
      <c r="D1391" s="109"/>
      <c r="E1391" s="68"/>
      <c r="F1391" s="77"/>
      <c r="G1391" s="284"/>
      <c r="H1391" s="215"/>
      <c r="I1391" s="293"/>
      <c r="J1391" s="348"/>
      <c r="K1391" s="69"/>
      <c r="L1391" s="285"/>
      <c r="M1391" s="116"/>
      <c r="N1391" s="212"/>
    </row>
    <row r="1392" spans="2:14" ht="15" x14ac:dyDescent="0.25">
      <c r="B1392" s="65"/>
      <c r="C1392" s="78"/>
      <c r="D1392" s="109"/>
      <c r="E1392" s="68"/>
      <c r="F1392" s="77"/>
      <c r="G1392" s="284"/>
      <c r="H1392" s="215"/>
      <c r="I1392" s="293"/>
      <c r="J1392" s="348"/>
      <c r="K1392" s="69"/>
      <c r="L1392" s="285"/>
      <c r="M1392" s="116"/>
      <c r="N1392" s="212"/>
    </row>
    <row r="1393" spans="2:14" ht="15" x14ac:dyDescent="0.25">
      <c r="B1393" s="65"/>
      <c r="C1393" s="66"/>
      <c r="D1393" s="109"/>
      <c r="E1393" s="68"/>
      <c r="F1393" s="77"/>
      <c r="G1393" s="296"/>
      <c r="H1393" s="215"/>
      <c r="I1393" s="293"/>
      <c r="J1393" s="348"/>
      <c r="K1393" s="69"/>
      <c r="L1393" s="285"/>
      <c r="M1393" s="116"/>
      <c r="N1393" s="212"/>
    </row>
    <row r="1394" spans="2:14" ht="15" x14ac:dyDescent="0.25">
      <c r="B1394" s="65"/>
      <c r="C1394" s="66"/>
      <c r="D1394" s="109"/>
      <c r="E1394" s="68"/>
      <c r="F1394" s="77"/>
      <c r="G1394" s="296"/>
      <c r="H1394" s="303"/>
      <c r="I1394" s="225"/>
      <c r="J1394" s="350"/>
      <c r="K1394" s="69"/>
      <c r="L1394" s="285"/>
      <c r="M1394" s="116"/>
      <c r="N1394" s="212"/>
    </row>
    <row r="1395" spans="2:14" ht="15" x14ac:dyDescent="0.25">
      <c r="B1395" s="65"/>
      <c r="C1395" s="289"/>
      <c r="D1395" s="290"/>
      <c r="E1395" s="291"/>
      <c r="F1395" s="304"/>
      <c r="G1395" s="284"/>
      <c r="H1395" s="303"/>
      <c r="I1395" s="225"/>
      <c r="J1395" s="350"/>
      <c r="K1395" s="69"/>
      <c r="L1395" s="285"/>
      <c r="M1395" s="116"/>
      <c r="N1395" s="212"/>
    </row>
    <row r="1396" spans="2:14" ht="15" x14ac:dyDescent="0.25">
      <c r="B1396" s="65"/>
      <c r="C1396" s="66"/>
      <c r="D1396" s="109"/>
      <c r="E1396" s="68"/>
      <c r="F1396" s="77"/>
      <c r="G1396" s="296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65"/>
      <c r="C1397" s="66"/>
      <c r="D1397" s="109"/>
      <c r="E1397" s="68"/>
      <c r="F1397" s="77"/>
      <c r="G1397" s="296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65"/>
      <c r="C1398" s="66"/>
      <c r="D1398" s="109"/>
      <c r="E1398" s="68"/>
      <c r="F1398" s="77"/>
      <c r="G1398" s="296"/>
      <c r="H1398" s="303"/>
      <c r="I1398" s="225"/>
      <c r="J1398" s="350"/>
      <c r="K1398" s="69"/>
      <c r="L1398" s="285"/>
      <c r="M1398" s="116"/>
      <c r="N1398" s="212"/>
    </row>
    <row r="1399" spans="2:14" ht="15" x14ac:dyDescent="0.25">
      <c r="B1399" s="91"/>
      <c r="C1399" s="66"/>
      <c r="D1399" s="109"/>
      <c r="E1399" s="68"/>
      <c r="F1399" s="77"/>
      <c r="G1399" s="296"/>
      <c r="H1399" s="303"/>
      <c r="I1399" s="225"/>
      <c r="J1399" s="350"/>
      <c r="K1399" s="69"/>
      <c r="L1399" s="285"/>
      <c r="M1399" s="116"/>
      <c r="N1399" s="212"/>
    </row>
    <row r="1400" spans="2:14" ht="15" x14ac:dyDescent="0.25">
      <c r="B1400" s="91"/>
      <c r="C1400" s="66"/>
      <c r="D1400" s="109"/>
      <c r="E1400" s="68"/>
      <c r="F1400" s="77"/>
      <c r="G1400" s="296"/>
      <c r="H1400" s="303"/>
      <c r="I1400" s="225"/>
      <c r="J1400" s="350"/>
      <c r="K1400" s="69"/>
      <c r="L1400" s="285"/>
      <c r="M1400" s="116"/>
      <c r="N1400" s="212"/>
    </row>
    <row r="1401" spans="2:14" ht="15" x14ac:dyDescent="0.25">
      <c r="B1401" s="91"/>
      <c r="C1401" s="78"/>
      <c r="D1401" s="109"/>
      <c r="E1401" s="68"/>
      <c r="F1401" s="68"/>
      <c r="G1401" s="214"/>
      <c r="H1401" s="215"/>
      <c r="I1401" s="293"/>
      <c r="J1401" s="348"/>
      <c r="K1401" s="69"/>
      <c r="L1401" s="285"/>
      <c r="M1401" s="116"/>
      <c r="N1401" s="212"/>
    </row>
    <row r="1402" spans="2:14" ht="15" x14ac:dyDescent="0.25">
      <c r="B1402" s="91"/>
      <c r="C1402" s="66"/>
      <c r="D1402" s="109"/>
      <c r="E1402" s="68"/>
      <c r="F1402" s="77"/>
      <c r="G1402" s="296"/>
      <c r="H1402" s="303"/>
      <c r="I1402" s="225"/>
      <c r="J1402" s="350"/>
      <c r="K1402" s="69"/>
      <c r="L1402" s="285"/>
      <c r="M1402" s="116"/>
      <c r="N1402" s="212"/>
    </row>
    <row r="1403" spans="2:14" ht="15" x14ac:dyDescent="0.25">
      <c r="B1403" s="91"/>
      <c r="C1403" s="66"/>
      <c r="D1403" s="109"/>
      <c r="E1403" s="68"/>
      <c r="F1403" s="77"/>
      <c r="G1403" s="296"/>
      <c r="H1403" s="303"/>
      <c r="I1403" s="225"/>
      <c r="J1403" s="350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91"/>
      <c r="C1406" s="66"/>
      <c r="D1406" s="109"/>
      <c r="E1406" s="68"/>
      <c r="F1406" s="77"/>
      <c r="G1406" s="29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9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91"/>
      <c r="C1408" s="66"/>
      <c r="D1408" s="109"/>
      <c r="E1408" s="68"/>
      <c r="F1408" s="77"/>
      <c r="G1408" s="296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91"/>
      <c r="C1409" s="66"/>
      <c r="D1409" s="109"/>
      <c r="E1409" s="68"/>
      <c r="F1409" s="77"/>
      <c r="G1409" s="296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91"/>
      <c r="C1410" s="66"/>
      <c r="D1410" s="109"/>
      <c r="E1410" s="68"/>
      <c r="F1410" s="77"/>
      <c r="G1410" s="296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65"/>
      <c r="C1411" s="66"/>
      <c r="D1411" s="109"/>
      <c r="E1411" s="68"/>
      <c r="F1411" s="77"/>
      <c r="G1411" s="296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65"/>
      <c r="C1412" s="289"/>
      <c r="D1412" s="290"/>
      <c r="E1412" s="291"/>
      <c r="F1412" s="304"/>
      <c r="G1412" s="284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65"/>
      <c r="C1413" s="66"/>
      <c r="D1413" s="109"/>
      <c r="E1413" s="68"/>
      <c r="F1413" s="77"/>
      <c r="G1413" s="296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65"/>
      <c r="C1414" s="78"/>
      <c r="D1414" s="109"/>
      <c r="E1414" s="68"/>
      <c r="F1414" s="77"/>
      <c r="G1414" s="214"/>
      <c r="H1414" s="303"/>
      <c r="I1414" s="225"/>
      <c r="J1414" s="350"/>
      <c r="K1414" s="69"/>
      <c r="L1414" s="285"/>
      <c r="M1414" s="116"/>
      <c r="N1414" s="212"/>
    </row>
    <row r="1415" spans="2:14" ht="15" x14ac:dyDescent="0.25">
      <c r="B1415" s="65"/>
      <c r="C1415" s="78"/>
      <c r="D1415" s="109"/>
      <c r="E1415" s="68"/>
      <c r="F1415" s="77"/>
      <c r="G1415" s="214"/>
      <c r="H1415" s="303"/>
      <c r="I1415" s="225"/>
      <c r="J1415" s="350"/>
      <c r="K1415" s="69"/>
      <c r="L1415" s="285"/>
      <c r="M1415" s="116"/>
      <c r="N1415" s="212"/>
    </row>
    <row r="1416" spans="2:14" ht="15" x14ac:dyDescent="0.25">
      <c r="B1416" s="91"/>
      <c r="C1416" s="66"/>
      <c r="D1416" s="109"/>
      <c r="E1416" s="68"/>
      <c r="F1416" s="77"/>
      <c r="G1416" s="296"/>
      <c r="H1416" s="303"/>
      <c r="I1416" s="225"/>
      <c r="J1416" s="350"/>
      <c r="K1416" s="69"/>
      <c r="L1416" s="285"/>
      <c r="M1416" s="116"/>
      <c r="N1416" s="212"/>
    </row>
    <row r="1417" spans="2:14" ht="15" x14ac:dyDescent="0.25">
      <c r="B1417" s="91"/>
      <c r="C1417" s="66"/>
      <c r="D1417" s="109"/>
      <c r="E1417" s="68"/>
      <c r="F1417" s="77"/>
      <c r="G1417" s="296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6"/>
      <c r="H1418" s="303"/>
      <c r="I1418" s="225"/>
      <c r="J1418" s="350"/>
      <c r="K1418" s="69"/>
      <c r="L1418" s="285"/>
      <c r="M1418" s="116"/>
      <c r="N1418" s="212"/>
    </row>
    <row r="1419" spans="2:14" ht="15" x14ac:dyDescent="0.25">
      <c r="B1419" s="91"/>
      <c r="C1419" s="66"/>
      <c r="D1419" s="109"/>
      <c r="E1419" s="68"/>
      <c r="F1419" s="77"/>
      <c r="G1419" s="296"/>
      <c r="H1419" s="303"/>
      <c r="I1419" s="225"/>
      <c r="J1419" s="350"/>
      <c r="K1419" s="69"/>
      <c r="L1419" s="285"/>
      <c r="M1419" s="116"/>
      <c r="N1419" s="212"/>
    </row>
    <row r="1420" spans="2:14" ht="15" x14ac:dyDescent="0.25">
      <c r="B1420" s="91"/>
      <c r="C1420" s="66"/>
      <c r="D1420" s="109"/>
      <c r="E1420" s="68"/>
      <c r="F1420" s="77"/>
      <c r="G1420" s="296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66"/>
      <c r="D1421" s="109"/>
      <c r="E1421" s="68"/>
      <c r="F1421" s="77"/>
      <c r="G1421" s="296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66"/>
      <c r="D1422" s="109"/>
      <c r="E1422" s="68"/>
      <c r="F1422" s="68"/>
      <c r="G1422" s="296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91"/>
      <c r="C1423" s="66"/>
      <c r="D1423" s="109"/>
      <c r="E1423" s="68"/>
      <c r="F1423" s="68"/>
      <c r="G1423" s="296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91"/>
      <c r="C1424" s="66"/>
      <c r="D1424" s="109"/>
      <c r="E1424" s="68"/>
      <c r="F1424" s="77"/>
      <c r="G1424" s="296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91"/>
      <c r="C1425" s="66"/>
      <c r="D1425" s="109"/>
      <c r="E1425" s="68"/>
      <c r="F1425" s="68"/>
      <c r="G1425" s="296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91"/>
      <c r="C1426" s="66"/>
      <c r="D1426" s="109"/>
      <c r="E1426" s="68"/>
      <c r="F1426" s="77"/>
      <c r="G1426" s="26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65"/>
      <c r="C1427" s="66"/>
      <c r="D1427" s="109"/>
      <c r="E1427" s="68"/>
      <c r="F1427" s="77"/>
      <c r="G1427" s="296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65"/>
      <c r="C1428" s="66"/>
      <c r="D1428" s="109"/>
      <c r="E1428" s="68"/>
      <c r="F1428" s="77"/>
      <c r="G1428" s="296"/>
      <c r="H1428" s="303"/>
      <c r="I1428" s="225"/>
      <c r="J1428" s="350"/>
      <c r="K1428" s="69"/>
      <c r="L1428" s="285"/>
      <c r="M1428" s="116"/>
      <c r="N1428" s="212"/>
    </row>
    <row r="1429" spans="2:14" ht="15" x14ac:dyDescent="0.25">
      <c r="B1429" s="65"/>
      <c r="C1429" s="78"/>
      <c r="D1429" s="109"/>
      <c r="E1429" s="68"/>
      <c r="F1429" s="77"/>
      <c r="G1429" s="214"/>
      <c r="H1429" s="303"/>
      <c r="I1429" s="225"/>
      <c r="J1429" s="350"/>
      <c r="K1429" s="69"/>
      <c r="L1429" s="285"/>
      <c r="M1429" s="116"/>
      <c r="N1429" s="212"/>
    </row>
    <row r="1430" spans="2:14" ht="15" x14ac:dyDescent="0.25">
      <c r="B1430" s="65"/>
      <c r="C1430" s="78"/>
      <c r="D1430" s="109"/>
      <c r="E1430" s="68"/>
      <c r="F1430" s="77"/>
      <c r="G1430" s="214"/>
      <c r="H1430" s="303"/>
      <c r="I1430" s="225"/>
      <c r="J1430" s="350"/>
      <c r="K1430" s="69"/>
      <c r="L1430" s="285"/>
      <c r="M1430" s="116"/>
      <c r="N1430" s="212"/>
    </row>
    <row r="1431" spans="2:14" ht="15" x14ac:dyDescent="0.25">
      <c r="B1431" s="65"/>
      <c r="C1431" s="66"/>
      <c r="D1431" s="109"/>
      <c r="E1431" s="68"/>
      <c r="F1431" s="77"/>
      <c r="G1431" s="296"/>
      <c r="H1431" s="303"/>
      <c r="I1431" s="225"/>
      <c r="J1431" s="350"/>
      <c r="K1431" s="69"/>
      <c r="L1431" s="285"/>
      <c r="M1431" s="116"/>
      <c r="N1431" s="212"/>
    </row>
    <row r="1432" spans="2:14" ht="15" x14ac:dyDescent="0.25">
      <c r="B1432" s="65"/>
      <c r="C1432" s="66"/>
      <c r="D1432" s="109"/>
      <c r="E1432" s="68"/>
      <c r="F1432" s="77"/>
      <c r="G1432" s="296"/>
      <c r="H1432" s="303"/>
      <c r="I1432" s="225"/>
      <c r="J1432" s="350"/>
      <c r="K1432" s="69"/>
      <c r="L1432" s="285"/>
      <c r="M1432" s="116"/>
      <c r="N1432" s="212"/>
    </row>
    <row r="1433" spans="2:14" ht="15" x14ac:dyDescent="0.25">
      <c r="B1433" s="65"/>
      <c r="C1433" s="23"/>
      <c r="D1433" s="37"/>
      <c r="E1433" s="60"/>
      <c r="F1433" s="26"/>
      <c r="G1433" s="26"/>
      <c r="H1433" s="303"/>
      <c r="I1433" s="225"/>
      <c r="J1433" s="350"/>
      <c r="K1433" s="69"/>
      <c r="L1433" s="285"/>
      <c r="M1433" s="116"/>
      <c r="N1433" s="212"/>
    </row>
    <row r="1434" spans="2:14" ht="15" x14ac:dyDescent="0.25">
      <c r="B1434" s="65"/>
      <c r="C1434" s="66"/>
      <c r="D1434" s="109"/>
      <c r="E1434" s="68"/>
      <c r="F1434" s="77"/>
      <c r="G1434" s="296"/>
      <c r="H1434" s="303"/>
      <c r="I1434" s="225"/>
      <c r="J1434" s="350"/>
      <c r="K1434" s="69"/>
      <c r="L1434" s="285"/>
      <c r="M1434" s="116"/>
      <c r="N1434" s="212"/>
    </row>
    <row r="1435" spans="2:14" ht="15" x14ac:dyDescent="0.25">
      <c r="B1435" s="65"/>
      <c r="C1435" s="78"/>
      <c r="D1435" s="109"/>
      <c r="E1435" s="68"/>
      <c r="F1435" s="77"/>
      <c r="G1435" s="305"/>
      <c r="H1435" s="215"/>
      <c r="I1435" s="293"/>
      <c r="J1435" s="348"/>
      <c r="K1435" s="69"/>
      <c r="L1435" s="216"/>
      <c r="M1435" s="116"/>
      <c r="N1435" s="212"/>
    </row>
    <row r="1436" spans="2:14" ht="15" x14ac:dyDescent="0.25">
      <c r="B1436" s="91"/>
      <c r="C1436" s="78"/>
      <c r="D1436" s="109"/>
      <c r="E1436" s="68"/>
      <c r="F1436" s="77"/>
      <c r="G1436" s="302"/>
      <c r="H1436" s="303"/>
      <c r="I1436" s="225"/>
      <c r="J1436" s="350"/>
      <c r="K1436" s="69"/>
      <c r="L1436" s="285"/>
      <c r="M1436" s="116"/>
      <c r="N1436" s="212"/>
    </row>
    <row r="1437" spans="2:14" ht="15" x14ac:dyDescent="0.25">
      <c r="B1437" s="91"/>
      <c r="C1437" s="66"/>
      <c r="D1437" s="109"/>
      <c r="E1437" s="68"/>
      <c r="F1437" s="77"/>
      <c r="G1437" s="296"/>
      <c r="H1437" s="303"/>
      <c r="I1437" s="225"/>
      <c r="J1437" s="350"/>
      <c r="K1437" s="69"/>
      <c r="L1437" s="285"/>
      <c r="M1437" s="116"/>
      <c r="N1437" s="212"/>
    </row>
    <row r="1438" spans="2:14" ht="15" x14ac:dyDescent="0.25">
      <c r="B1438" s="91"/>
      <c r="C1438" s="66"/>
      <c r="D1438" s="109"/>
      <c r="E1438" s="68"/>
      <c r="F1438" s="77"/>
      <c r="G1438" s="296"/>
      <c r="H1438" s="303"/>
      <c r="I1438" s="225"/>
      <c r="J1438" s="350"/>
      <c r="K1438" s="69"/>
      <c r="L1438" s="285"/>
      <c r="M1438" s="116"/>
      <c r="N1438" s="212"/>
    </row>
    <row r="1439" spans="2:14" ht="15" x14ac:dyDescent="0.25">
      <c r="B1439" s="91"/>
      <c r="C1439" s="78"/>
      <c r="D1439" s="109"/>
      <c r="E1439" s="68"/>
      <c r="F1439" s="77"/>
      <c r="G1439" s="214"/>
      <c r="H1439" s="303"/>
      <c r="I1439" s="225"/>
      <c r="J1439" s="350"/>
      <c r="K1439" s="69"/>
      <c r="L1439" s="285"/>
      <c r="M1439" s="116"/>
      <c r="N1439" s="212"/>
    </row>
    <row r="1440" spans="2:14" ht="15" x14ac:dyDescent="0.25">
      <c r="B1440" s="91"/>
      <c r="C1440" s="78"/>
      <c r="D1440" s="109"/>
      <c r="E1440" s="68"/>
      <c r="F1440" s="77"/>
      <c r="G1440" s="214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91"/>
      <c r="C1441" s="66"/>
      <c r="D1441" s="109"/>
      <c r="E1441" s="68"/>
      <c r="F1441" s="77"/>
      <c r="G1441" s="296"/>
      <c r="H1441" s="303"/>
      <c r="I1441" s="225"/>
      <c r="J1441" s="350"/>
      <c r="K1441" s="69"/>
      <c r="L1441" s="285"/>
      <c r="M1441" s="116"/>
      <c r="N1441" s="212"/>
    </row>
    <row r="1442" spans="2:14" ht="15" x14ac:dyDescent="0.25">
      <c r="B1442" s="91"/>
      <c r="C1442" s="66"/>
      <c r="D1442" s="109"/>
      <c r="E1442" s="68"/>
      <c r="F1442" s="77"/>
      <c r="G1442" s="296"/>
      <c r="H1442" s="303"/>
      <c r="I1442" s="225"/>
      <c r="J1442" s="350"/>
      <c r="K1442" s="69"/>
      <c r="L1442" s="285"/>
      <c r="M1442" s="116"/>
      <c r="N1442" s="212"/>
    </row>
    <row r="1443" spans="2:14" ht="15" x14ac:dyDescent="0.25">
      <c r="B1443" s="91"/>
      <c r="C1443" s="23"/>
      <c r="D1443" s="37"/>
      <c r="E1443" s="60"/>
      <c r="F1443" s="26"/>
      <c r="G1443" s="104"/>
      <c r="H1443" s="303"/>
      <c r="I1443" s="225"/>
      <c r="J1443" s="350"/>
      <c r="K1443" s="69"/>
      <c r="L1443" s="285"/>
      <c r="M1443" s="116"/>
      <c r="N1443" s="212"/>
    </row>
    <row r="1444" spans="2:14" ht="15" x14ac:dyDescent="0.25">
      <c r="B1444" s="65"/>
      <c r="C1444" s="66"/>
      <c r="D1444" s="109"/>
      <c r="E1444" s="68"/>
      <c r="F1444" s="77"/>
      <c r="G1444" s="296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65"/>
      <c r="C1445" s="66"/>
      <c r="D1445" s="109"/>
      <c r="E1445" s="68"/>
      <c r="F1445" s="77"/>
      <c r="G1445" s="296"/>
      <c r="H1445" s="303"/>
      <c r="I1445" s="225"/>
      <c r="J1445" s="350"/>
      <c r="K1445" s="69"/>
      <c r="L1445" s="285"/>
      <c r="M1445" s="116"/>
      <c r="N1445" s="212"/>
    </row>
    <row r="1446" spans="2:14" ht="15" x14ac:dyDescent="0.25">
      <c r="B1446" s="65"/>
      <c r="C1446" s="23"/>
      <c r="D1446" s="290"/>
      <c r="E1446" s="291"/>
      <c r="F1446" s="304"/>
      <c r="G1446" s="284"/>
      <c r="H1446" s="303"/>
      <c r="I1446" s="225"/>
      <c r="J1446" s="350"/>
      <c r="K1446" s="69"/>
      <c r="L1446" s="285"/>
      <c r="M1446" s="116"/>
      <c r="N1446" s="212"/>
    </row>
    <row r="1447" spans="2:14" ht="15" x14ac:dyDescent="0.25">
      <c r="B1447" s="91"/>
      <c r="C1447" s="66"/>
      <c r="D1447" s="109"/>
      <c r="E1447" s="68"/>
      <c r="F1447" s="77"/>
      <c r="G1447" s="296"/>
      <c r="H1447" s="303"/>
      <c r="I1447" s="225"/>
      <c r="J1447" s="350"/>
      <c r="K1447" s="69"/>
      <c r="L1447" s="285"/>
      <c r="M1447" s="116"/>
      <c r="N1447" s="212"/>
    </row>
    <row r="1448" spans="2:14" ht="15" x14ac:dyDescent="0.25">
      <c r="B1448" s="91"/>
      <c r="C1448" s="66"/>
      <c r="D1448" s="109"/>
      <c r="E1448" s="68"/>
      <c r="F1448" s="77"/>
      <c r="G1448" s="296"/>
      <c r="H1448" s="303"/>
      <c r="I1448" s="225"/>
      <c r="J1448" s="350"/>
      <c r="K1448" s="69"/>
      <c r="L1448" s="285"/>
      <c r="M1448" s="116"/>
      <c r="N1448" s="212"/>
    </row>
    <row r="1449" spans="2:14" ht="15" x14ac:dyDescent="0.25">
      <c r="B1449" s="91"/>
      <c r="C1449" s="66"/>
      <c r="D1449" s="109"/>
      <c r="E1449" s="68"/>
      <c r="F1449" s="77"/>
      <c r="G1449" s="296"/>
      <c r="H1449" s="303"/>
      <c r="I1449" s="225"/>
      <c r="J1449" s="350"/>
      <c r="K1449" s="80"/>
      <c r="L1449" s="285"/>
      <c r="M1449" s="116"/>
      <c r="N1449" s="212"/>
    </row>
    <row r="1450" spans="2:14" ht="15" x14ac:dyDescent="0.25">
      <c r="B1450" s="91"/>
      <c r="C1450" s="23"/>
      <c r="D1450" s="37"/>
      <c r="E1450" s="60"/>
      <c r="F1450" s="26"/>
      <c r="G1450" s="104"/>
      <c r="H1450" s="303"/>
      <c r="I1450" s="225"/>
      <c r="J1450" s="350"/>
      <c r="K1450" s="69"/>
      <c r="L1450" s="285"/>
      <c r="M1450" s="116"/>
      <c r="N1450" s="212"/>
    </row>
    <row r="1451" spans="2:14" ht="15" x14ac:dyDescent="0.25">
      <c r="B1451" s="91"/>
      <c r="C1451" s="66"/>
      <c r="D1451" s="109"/>
      <c r="E1451" s="68"/>
      <c r="F1451" s="77"/>
      <c r="G1451" s="296"/>
      <c r="H1451" s="303"/>
      <c r="I1451" s="225"/>
      <c r="J1451" s="350"/>
      <c r="K1451" s="27"/>
      <c r="L1451" s="285"/>
      <c r="M1451" s="116"/>
      <c r="N1451" s="212"/>
    </row>
    <row r="1452" spans="2:14" ht="15" x14ac:dyDescent="0.25">
      <c r="B1452" s="91"/>
      <c r="C1452" s="66"/>
      <c r="D1452" s="109"/>
      <c r="E1452" s="68"/>
      <c r="F1452" s="77"/>
      <c r="G1452" s="296"/>
      <c r="H1452" s="303"/>
      <c r="I1452" s="225"/>
      <c r="J1452" s="350"/>
      <c r="K1452" s="69"/>
      <c r="L1452" s="285"/>
      <c r="M1452" s="116"/>
      <c r="N1452" s="212"/>
    </row>
    <row r="1453" spans="2:14" ht="15" x14ac:dyDescent="0.25">
      <c r="B1453" s="91"/>
      <c r="C1453" s="78"/>
      <c r="D1453" s="109"/>
      <c r="E1453" s="68"/>
      <c r="F1453" s="77"/>
      <c r="G1453" s="214"/>
      <c r="H1453" s="303"/>
      <c r="I1453" s="225"/>
      <c r="J1453" s="350"/>
      <c r="K1453" s="69"/>
      <c r="L1453" s="285"/>
      <c r="M1453" s="116"/>
      <c r="N1453" s="212"/>
    </row>
    <row r="1454" spans="2:14" ht="15" x14ac:dyDescent="0.25">
      <c r="B1454" s="91"/>
      <c r="C1454" s="66"/>
      <c r="D1454" s="109"/>
      <c r="E1454" s="68"/>
      <c r="F1454" s="77"/>
      <c r="G1454" s="296"/>
      <c r="H1454" s="303"/>
      <c r="I1454" s="225"/>
      <c r="J1454" s="350"/>
      <c r="K1454" s="69"/>
      <c r="L1454" s="285"/>
      <c r="M1454" s="116"/>
      <c r="N1454" s="212"/>
    </row>
    <row r="1455" spans="2:14" ht="15" x14ac:dyDescent="0.25">
      <c r="B1455" s="91"/>
      <c r="C1455" s="66"/>
      <c r="D1455" s="109"/>
      <c r="E1455" s="68"/>
      <c r="F1455" s="77"/>
      <c r="G1455" s="26"/>
      <c r="H1455" s="303"/>
      <c r="I1455" s="225"/>
      <c r="J1455" s="350"/>
      <c r="K1455" s="69"/>
      <c r="L1455" s="285"/>
      <c r="M1455" s="116"/>
      <c r="N1455" s="212"/>
    </row>
    <row r="1456" spans="2:14" ht="15" x14ac:dyDescent="0.25">
      <c r="B1456" s="91"/>
      <c r="C1456" s="78"/>
      <c r="D1456" s="109"/>
      <c r="E1456" s="68"/>
      <c r="F1456" s="77"/>
      <c r="G1456" s="214"/>
      <c r="H1456" s="303"/>
      <c r="I1456" s="225"/>
      <c r="J1456" s="350"/>
      <c r="K1456" s="69"/>
      <c r="L1456" s="285"/>
      <c r="M1456" s="116"/>
      <c r="N1456" s="212"/>
    </row>
    <row r="1457" spans="2:14" ht="15" x14ac:dyDescent="0.25">
      <c r="B1457" s="91"/>
      <c r="C1457" s="66"/>
      <c r="D1457" s="109"/>
      <c r="E1457" s="68"/>
      <c r="F1457" s="77"/>
      <c r="G1457" s="296"/>
      <c r="H1457" s="303"/>
      <c r="I1457" s="225"/>
      <c r="J1457" s="350"/>
      <c r="K1457" s="69"/>
      <c r="L1457" s="285"/>
      <c r="M1457" s="116"/>
      <c r="N1457" s="212"/>
    </row>
    <row r="1458" spans="2:14" ht="15" x14ac:dyDescent="0.25">
      <c r="B1458" s="91"/>
      <c r="C1458" s="66"/>
      <c r="D1458" s="109"/>
      <c r="E1458" s="68"/>
      <c r="F1458" s="77"/>
      <c r="G1458" s="296"/>
      <c r="H1458" s="303"/>
      <c r="I1458" s="225"/>
      <c r="J1458" s="350"/>
      <c r="K1458" s="290"/>
      <c r="L1458" s="285"/>
      <c r="M1458" s="116"/>
      <c r="N1458" s="212"/>
    </row>
    <row r="1459" spans="2:14" ht="15" x14ac:dyDescent="0.25">
      <c r="B1459" s="65"/>
      <c r="C1459" s="66"/>
      <c r="D1459" s="109"/>
      <c r="E1459" s="68"/>
      <c r="F1459" s="77"/>
      <c r="G1459" s="104"/>
      <c r="H1459" s="303"/>
      <c r="I1459" s="225"/>
      <c r="J1459" s="350"/>
      <c r="K1459" s="69"/>
      <c r="L1459" s="285"/>
      <c r="M1459" s="116"/>
      <c r="N1459" s="212"/>
    </row>
    <row r="1460" spans="2:14" ht="15" x14ac:dyDescent="0.25">
      <c r="B1460" s="65"/>
      <c r="C1460" s="66"/>
      <c r="D1460" s="109"/>
      <c r="E1460" s="68"/>
      <c r="F1460" s="77"/>
      <c r="G1460" s="296"/>
      <c r="H1460" s="303"/>
      <c r="I1460" s="225"/>
      <c r="J1460" s="350"/>
      <c r="K1460" s="69"/>
      <c r="L1460" s="285"/>
      <c r="M1460" s="116"/>
      <c r="N1460" s="212"/>
    </row>
    <row r="1461" spans="2:14" ht="15" x14ac:dyDescent="0.25">
      <c r="B1461" s="65"/>
      <c r="C1461" s="286"/>
      <c r="D1461" s="286"/>
      <c r="E1461" s="306"/>
      <c r="F1461" s="307"/>
      <c r="G1461" s="307"/>
      <c r="H1461" s="303"/>
      <c r="I1461" s="225"/>
      <c r="J1461" s="350"/>
      <c r="K1461" s="69"/>
      <c r="L1461" s="285"/>
      <c r="M1461" s="116"/>
      <c r="N1461" s="212"/>
    </row>
    <row r="1462" spans="2:14" ht="15" x14ac:dyDescent="0.25">
      <c r="B1462" s="65"/>
      <c r="C1462" s="78"/>
      <c r="D1462" s="109"/>
      <c r="E1462" s="68"/>
      <c r="F1462" s="77"/>
      <c r="G1462" s="214"/>
      <c r="H1462" s="215"/>
      <c r="I1462" s="293"/>
      <c r="J1462" s="348"/>
      <c r="K1462" s="69"/>
      <c r="L1462" s="285"/>
      <c r="M1462" s="116"/>
      <c r="N1462" s="212"/>
    </row>
    <row r="1463" spans="2:14" ht="15" x14ac:dyDescent="0.25">
      <c r="B1463" s="65"/>
      <c r="C1463" s="66"/>
      <c r="D1463" s="109"/>
      <c r="E1463" s="68"/>
      <c r="F1463" s="77"/>
      <c r="G1463" s="296"/>
      <c r="H1463" s="303"/>
      <c r="I1463" s="225"/>
      <c r="J1463" s="350"/>
      <c r="K1463" s="69"/>
      <c r="L1463" s="285"/>
      <c r="M1463" s="116"/>
      <c r="N1463" s="212"/>
    </row>
    <row r="1464" spans="2:14" ht="15" x14ac:dyDescent="0.25">
      <c r="B1464" s="65"/>
      <c r="C1464" s="66"/>
      <c r="D1464" s="109"/>
      <c r="E1464" s="68"/>
      <c r="F1464" s="77"/>
      <c r="G1464" s="296"/>
      <c r="H1464" s="303"/>
      <c r="I1464" s="225"/>
      <c r="J1464" s="350"/>
      <c r="K1464" s="69"/>
      <c r="L1464" s="285"/>
      <c r="M1464" s="116"/>
      <c r="N1464" s="212"/>
    </row>
    <row r="1465" spans="2:14" ht="15" x14ac:dyDescent="0.25">
      <c r="B1465" s="65"/>
      <c r="C1465" s="66"/>
      <c r="D1465" s="109"/>
      <c r="E1465" s="68"/>
      <c r="F1465" s="77"/>
      <c r="G1465" s="296"/>
      <c r="H1465" s="303"/>
      <c r="I1465" s="225"/>
      <c r="J1465" s="350"/>
      <c r="K1465" s="69"/>
      <c r="L1465" s="285"/>
      <c r="M1465" s="116"/>
      <c r="N1465" s="212"/>
    </row>
    <row r="1466" spans="2:14" ht="15" x14ac:dyDescent="0.25">
      <c r="B1466" s="65"/>
      <c r="C1466" s="66"/>
      <c r="D1466" s="109"/>
      <c r="E1466" s="68"/>
      <c r="F1466" s="77"/>
      <c r="G1466" s="296"/>
      <c r="H1466" s="303"/>
      <c r="I1466" s="225"/>
      <c r="J1466" s="350"/>
      <c r="K1466" s="69"/>
      <c r="L1466" s="285"/>
      <c r="M1466" s="116"/>
      <c r="N1466" s="212"/>
    </row>
    <row r="1467" spans="2:14" ht="15" x14ac:dyDescent="0.25">
      <c r="B1467" s="65"/>
      <c r="C1467" s="66"/>
      <c r="D1467" s="109"/>
      <c r="E1467" s="68"/>
      <c r="F1467" s="77"/>
      <c r="G1467" s="296"/>
      <c r="H1467" s="303"/>
      <c r="I1467" s="225"/>
      <c r="J1467" s="350"/>
      <c r="K1467" s="69"/>
      <c r="L1467" s="285"/>
      <c r="M1467" s="116"/>
      <c r="N1467" s="212"/>
    </row>
    <row r="1468" spans="2:14" ht="15" x14ac:dyDescent="0.25">
      <c r="B1468" s="65"/>
      <c r="C1468" s="66"/>
      <c r="D1468" s="109"/>
      <c r="E1468" s="68"/>
      <c r="F1468" s="77"/>
      <c r="G1468" s="296"/>
      <c r="H1468" s="303"/>
      <c r="I1468" s="225"/>
      <c r="J1468" s="350"/>
      <c r="K1468" s="69"/>
      <c r="L1468" s="285"/>
      <c r="M1468" s="116"/>
      <c r="N1468" s="212"/>
    </row>
    <row r="1469" spans="2:14" ht="15" x14ac:dyDescent="0.25">
      <c r="B1469" s="65"/>
      <c r="C1469" s="66"/>
      <c r="D1469" s="109"/>
      <c r="E1469" s="68"/>
      <c r="F1469" s="77"/>
      <c r="G1469" s="296"/>
      <c r="H1469" s="303"/>
      <c r="I1469" s="225"/>
      <c r="J1469" s="350"/>
      <c r="K1469" s="69"/>
      <c r="L1469" s="285"/>
      <c r="M1469" s="116"/>
      <c r="N1469" s="212"/>
    </row>
    <row r="1470" spans="2:14" ht="15" x14ac:dyDescent="0.25">
      <c r="B1470" s="65"/>
      <c r="C1470" s="66"/>
      <c r="D1470" s="109"/>
      <c r="E1470" s="68"/>
      <c r="F1470" s="77"/>
      <c r="G1470" s="296"/>
      <c r="H1470" s="303"/>
      <c r="I1470" s="225"/>
      <c r="J1470" s="350"/>
      <c r="K1470" s="69"/>
      <c r="L1470" s="285"/>
      <c r="M1470" s="116"/>
      <c r="N1470" s="212"/>
    </row>
    <row r="1471" spans="2:14" ht="15" x14ac:dyDescent="0.25">
      <c r="B1471" s="65"/>
      <c r="C1471" s="78"/>
      <c r="D1471" s="109"/>
      <c r="E1471" s="68"/>
      <c r="F1471" s="77"/>
      <c r="G1471" s="308"/>
      <c r="H1471" s="215"/>
      <c r="I1471" s="293"/>
      <c r="J1471" s="348"/>
      <c r="K1471" s="69"/>
      <c r="L1471" s="216"/>
      <c r="M1471" s="116"/>
      <c r="N1471" s="212"/>
    </row>
    <row r="1472" spans="2:14" ht="15" x14ac:dyDescent="0.25">
      <c r="B1472" s="65"/>
      <c r="C1472" s="66"/>
      <c r="D1472" s="109"/>
      <c r="E1472" s="68"/>
      <c r="F1472" s="77"/>
      <c r="G1472" s="309"/>
      <c r="H1472" s="303"/>
      <c r="I1472" s="225"/>
      <c r="J1472" s="350"/>
      <c r="K1472" s="69"/>
      <c r="L1472" s="285"/>
      <c r="M1472" s="116"/>
      <c r="N1472" s="212"/>
    </row>
    <row r="1473" spans="2:14" ht="15" x14ac:dyDescent="0.25">
      <c r="B1473" s="65"/>
      <c r="C1473" s="66"/>
      <c r="D1473" s="109"/>
      <c r="E1473" s="68"/>
      <c r="F1473" s="77"/>
      <c r="G1473" s="309"/>
      <c r="H1473" s="303"/>
      <c r="I1473" s="225"/>
      <c r="J1473" s="350"/>
      <c r="K1473" s="69"/>
      <c r="L1473" s="285"/>
      <c r="M1473" s="116"/>
      <c r="N1473" s="212"/>
    </row>
    <row r="1474" spans="2:14" ht="15" x14ac:dyDescent="0.25">
      <c r="B1474" s="65"/>
      <c r="C1474" s="66"/>
      <c r="D1474" s="109"/>
      <c r="E1474" s="68"/>
      <c r="F1474" s="77"/>
      <c r="G1474" s="104"/>
      <c r="H1474" s="121"/>
      <c r="I1474" s="107"/>
      <c r="J1474" s="351"/>
      <c r="K1474" s="69"/>
      <c r="L1474" s="285"/>
      <c r="M1474" s="116"/>
      <c r="N1474" s="212"/>
    </row>
    <row r="1475" spans="2:14" ht="15" x14ac:dyDescent="0.25">
      <c r="B1475" s="65"/>
      <c r="C1475" s="66"/>
      <c r="D1475" s="109"/>
      <c r="E1475" s="68"/>
      <c r="F1475" s="77"/>
      <c r="G1475" s="104"/>
      <c r="H1475" s="121"/>
      <c r="I1475" s="107"/>
      <c r="J1475" s="351"/>
      <c r="K1475" s="69"/>
      <c r="L1475" s="285"/>
      <c r="M1475" s="116"/>
      <c r="N1475" s="212"/>
    </row>
    <row r="1476" spans="2:14" ht="15" x14ac:dyDescent="0.25">
      <c r="B1476" s="65"/>
      <c r="C1476" s="66"/>
      <c r="D1476" s="109"/>
      <c r="E1476" s="68"/>
      <c r="F1476" s="77"/>
      <c r="G1476" s="310"/>
      <c r="H1476" s="121"/>
      <c r="I1476" s="107"/>
      <c r="J1476" s="351"/>
      <c r="K1476" s="69"/>
      <c r="L1476" s="285"/>
      <c r="M1476" s="116"/>
      <c r="N1476" s="212"/>
    </row>
    <row r="1477" spans="2:14" ht="15" x14ac:dyDescent="0.25">
      <c r="B1477" s="65"/>
      <c r="C1477" s="66"/>
      <c r="D1477" s="109"/>
      <c r="E1477" s="68"/>
      <c r="F1477" s="77"/>
      <c r="G1477" s="296"/>
      <c r="H1477" s="121"/>
      <c r="I1477" s="107"/>
      <c r="J1477" s="351"/>
      <c r="K1477" s="69"/>
      <c r="L1477" s="285"/>
      <c r="M1477" s="116"/>
      <c r="N1477" s="212"/>
    </row>
    <row r="1478" spans="2:14" ht="15" x14ac:dyDescent="0.25">
      <c r="B1478" s="65"/>
      <c r="C1478" s="66"/>
      <c r="D1478" s="109"/>
      <c r="E1478" s="68"/>
      <c r="F1478" s="77"/>
      <c r="G1478" s="104"/>
      <c r="H1478" s="121"/>
      <c r="I1478" s="107"/>
      <c r="J1478" s="351"/>
      <c r="K1478" s="69"/>
      <c r="L1478" s="285"/>
      <c r="M1478" s="116"/>
      <c r="N1478" s="212"/>
    </row>
    <row r="1479" spans="2:14" ht="15" x14ac:dyDescent="0.25">
      <c r="B1479" s="65"/>
      <c r="C1479" s="66"/>
      <c r="D1479" s="109"/>
      <c r="E1479" s="68"/>
      <c r="F1479" s="77"/>
      <c r="G1479" s="296"/>
      <c r="H1479" s="121"/>
      <c r="I1479" s="107"/>
      <c r="J1479" s="351"/>
      <c r="K1479" s="69"/>
      <c r="L1479" s="285"/>
      <c r="M1479" s="116"/>
      <c r="N1479" s="212"/>
    </row>
    <row r="1480" spans="2:14" ht="15" x14ac:dyDescent="0.25">
      <c r="B1480" s="91"/>
      <c r="C1480" s="78"/>
      <c r="D1480" s="109"/>
      <c r="E1480" s="68"/>
      <c r="F1480" s="77"/>
      <c r="G1480" s="311"/>
      <c r="H1480" s="121"/>
      <c r="I1480" s="107"/>
      <c r="J1480" s="351"/>
      <c r="K1480" s="69"/>
      <c r="L1480" s="285"/>
      <c r="M1480" s="116"/>
      <c r="N1480" s="212"/>
    </row>
    <row r="1481" spans="2:14" ht="15" x14ac:dyDescent="0.25">
      <c r="B1481" s="91"/>
      <c r="C1481" s="66"/>
      <c r="D1481" s="109"/>
      <c r="E1481" s="68"/>
      <c r="F1481" s="77"/>
      <c r="G1481" s="104"/>
      <c r="H1481" s="121"/>
      <c r="I1481" s="107"/>
      <c r="J1481" s="351"/>
      <c r="K1481" s="69"/>
      <c r="L1481" s="285"/>
      <c r="M1481" s="116"/>
      <c r="N1481" s="212"/>
    </row>
    <row r="1482" spans="2:14" ht="15" x14ac:dyDescent="0.25">
      <c r="B1482" s="91"/>
      <c r="C1482" s="66"/>
      <c r="D1482" s="109"/>
      <c r="E1482" s="68"/>
      <c r="F1482" s="68"/>
      <c r="G1482" s="104"/>
      <c r="H1482" s="121"/>
      <c r="I1482" s="107"/>
      <c r="J1482" s="351"/>
      <c r="K1482" s="69"/>
      <c r="L1482" s="285"/>
      <c r="M1482" s="116"/>
      <c r="N1482" s="212"/>
    </row>
    <row r="1483" spans="2:14" ht="15" x14ac:dyDescent="0.25">
      <c r="B1483" s="91"/>
      <c r="C1483" s="66"/>
      <c r="D1483" s="109"/>
      <c r="E1483" s="68"/>
      <c r="F1483" s="77"/>
      <c r="G1483" s="296"/>
      <c r="H1483" s="121"/>
      <c r="I1483" s="107"/>
      <c r="J1483" s="351"/>
      <c r="K1483" s="69"/>
      <c r="L1483" s="285"/>
      <c r="M1483" s="116"/>
      <c r="N1483" s="212"/>
    </row>
    <row r="1484" spans="2:14" ht="15" x14ac:dyDescent="0.25">
      <c r="B1484" s="91"/>
      <c r="C1484" s="66"/>
      <c r="D1484" s="109"/>
      <c r="E1484" s="68"/>
      <c r="F1484" s="77"/>
      <c r="G1484" s="104"/>
      <c r="H1484" s="121"/>
      <c r="I1484" s="107"/>
      <c r="J1484" s="351"/>
      <c r="K1484" s="69"/>
      <c r="L1484" s="285"/>
      <c r="M1484" s="116"/>
      <c r="N1484" s="212"/>
    </row>
    <row r="1485" spans="2:14" ht="15" x14ac:dyDescent="0.25">
      <c r="B1485" s="91"/>
      <c r="C1485" s="66"/>
      <c r="D1485" s="109"/>
      <c r="E1485" s="68"/>
      <c r="F1485" s="77"/>
      <c r="G1485" s="104"/>
      <c r="H1485" s="121"/>
      <c r="I1485" s="107"/>
      <c r="J1485" s="351"/>
      <c r="K1485" s="69"/>
      <c r="L1485" s="285"/>
      <c r="M1485" s="116"/>
      <c r="N1485" s="212"/>
    </row>
    <row r="1486" spans="2:14" ht="15" x14ac:dyDescent="0.25">
      <c r="B1486" s="91"/>
      <c r="C1486" s="66"/>
      <c r="D1486" s="109"/>
      <c r="E1486" s="68"/>
      <c r="F1486" s="77"/>
      <c r="G1486" s="104"/>
      <c r="H1486" s="121"/>
      <c r="I1486" s="107"/>
      <c r="J1486" s="351"/>
      <c r="K1486" s="69"/>
      <c r="L1486" s="285"/>
      <c r="M1486" s="116"/>
      <c r="N1486" s="212"/>
    </row>
    <row r="1487" spans="2:14" ht="15" x14ac:dyDescent="0.25">
      <c r="B1487" s="65"/>
      <c r="C1487" s="78"/>
      <c r="D1487" s="109"/>
      <c r="E1487" s="68"/>
      <c r="F1487" s="77"/>
      <c r="G1487" s="311"/>
      <c r="H1487" s="312"/>
      <c r="I1487" s="313"/>
      <c r="J1487" s="352"/>
      <c r="K1487" s="69"/>
      <c r="L1487" s="285"/>
      <c r="M1487" s="116"/>
      <c r="N1487" s="212"/>
    </row>
    <row r="1488" spans="2:14" ht="15" x14ac:dyDescent="0.25">
      <c r="B1488" s="65"/>
      <c r="C1488" s="66"/>
      <c r="D1488" s="109"/>
      <c r="E1488" s="68"/>
      <c r="F1488" s="77"/>
      <c r="G1488" s="104"/>
      <c r="H1488" s="121"/>
      <c r="I1488" s="107"/>
      <c r="J1488" s="351"/>
      <c r="K1488" s="69"/>
      <c r="L1488" s="285"/>
      <c r="M1488" s="116"/>
      <c r="N1488" s="212"/>
    </row>
    <row r="1489" spans="2:14" ht="15" x14ac:dyDescent="0.25">
      <c r="B1489" s="65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285"/>
      <c r="M1489" s="116"/>
      <c r="N1489" s="212"/>
    </row>
    <row r="1490" spans="2:14" ht="15" x14ac:dyDescent="0.25">
      <c r="B1490" s="65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285"/>
      <c r="M1490" s="116"/>
      <c r="N1490" s="212"/>
    </row>
    <row r="1491" spans="2:14" ht="15" x14ac:dyDescent="0.25">
      <c r="B1491" s="91"/>
      <c r="C1491" s="66"/>
      <c r="D1491" s="109"/>
      <c r="E1491" s="68"/>
      <c r="F1491" s="77"/>
      <c r="G1491" s="104"/>
      <c r="H1491" s="121"/>
      <c r="I1491" s="107"/>
      <c r="J1491" s="351"/>
      <c r="K1491" s="69"/>
      <c r="L1491" s="285"/>
      <c r="M1491" s="116"/>
      <c r="N1491" s="212"/>
    </row>
    <row r="1492" spans="2:14" ht="15" x14ac:dyDescent="0.25">
      <c r="B1492" s="91"/>
      <c r="C1492" s="66"/>
      <c r="D1492" s="109"/>
      <c r="E1492" s="68"/>
      <c r="F1492" s="77"/>
      <c r="G1492" s="104"/>
      <c r="H1492" s="121"/>
      <c r="I1492" s="107"/>
      <c r="J1492" s="351"/>
      <c r="K1492" s="69"/>
      <c r="L1492" s="285"/>
      <c r="M1492" s="116"/>
      <c r="N1492" s="212"/>
    </row>
    <row r="1493" spans="2:14" ht="15" x14ac:dyDescent="0.25">
      <c r="B1493" s="91"/>
      <c r="C1493" s="78"/>
      <c r="D1493" s="109"/>
      <c r="E1493" s="68"/>
      <c r="F1493" s="77"/>
      <c r="G1493" s="311"/>
      <c r="H1493" s="312"/>
      <c r="I1493" s="313"/>
      <c r="J1493" s="352"/>
      <c r="K1493" s="69"/>
      <c r="L1493" s="285"/>
      <c r="M1493" s="116"/>
      <c r="N1493" s="212"/>
    </row>
    <row r="1494" spans="2:14" ht="15" x14ac:dyDescent="0.25">
      <c r="B1494" s="91"/>
      <c r="C1494" s="66"/>
      <c r="D1494" s="109"/>
      <c r="E1494" s="68"/>
      <c r="F1494" s="77"/>
      <c r="G1494" s="104"/>
      <c r="H1494" s="121"/>
      <c r="I1494" s="107"/>
      <c r="J1494" s="351"/>
      <c r="K1494" s="69"/>
      <c r="L1494" s="285"/>
      <c r="M1494" s="116"/>
      <c r="N1494" s="212"/>
    </row>
    <row r="1495" spans="2:14" ht="15" x14ac:dyDescent="0.25">
      <c r="B1495" s="91"/>
      <c r="C1495" s="66"/>
      <c r="D1495" s="109"/>
      <c r="E1495" s="68"/>
      <c r="F1495" s="77"/>
      <c r="G1495" s="104"/>
      <c r="H1495" s="121"/>
      <c r="I1495" s="107"/>
      <c r="J1495" s="351"/>
      <c r="K1495" s="69"/>
      <c r="L1495" s="285"/>
      <c r="M1495" s="116"/>
      <c r="N1495" s="212"/>
    </row>
    <row r="1496" spans="2:14" ht="15" x14ac:dyDescent="0.25">
      <c r="B1496" s="91"/>
      <c r="C1496" s="78"/>
      <c r="D1496" s="109"/>
      <c r="E1496" s="68"/>
      <c r="F1496" s="77"/>
      <c r="G1496" s="311"/>
      <c r="H1496" s="121"/>
      <c r="I1496" s="107"/>
      <c r="J1496" s="351"/>
      <c r="K1496" s="69"/>
      <c r="L1496" s="285"/>
      <c r="M1496" s="116"/>
      <c r="N1496" s="212"/>
    </row>
    <row r="1497" spans="2:14" ht="15" x14ac:dyDescent="0.25">
      <c r="B1497" s="91"/>
      <c r="C1497" s="66"/>
      <c r="D1497" s="109"/>
      <c r="E1497" s="68"/>
      <c r="F1497" s="77"/>
      <c r="G1497" s="104"/>
      <c r="H1497" s="121"/>
      <c r="I1497" s="107"/>
      <c r="J1497" s="351"/>
      <c r="K1497" s="69"/>
      <c r="L1497" s="285"/>
      <c r="M1497" s="116"/>
      <c r="N1497" s="212"/>
    </row>
    <row r="1498" spans="2:14" ht="15" x14ac:dyDescent="0.25">
      <c r="B1498" s="91"/>
      <c r="C1498" s="78"/>
      <c r="D1498" s="109"/>
      <c r="E1498" s="68"/>
      <c r="F1498" s="77"/>
      <c r="G1498" s="311"/>
      <c r="H1498" s="121"/>
      <c r="I1498" s="107"/>
      <c r="J1498" s="351"/>
      <c r="K1498" s="69"/>
      <c r="L1498" s="285"/>
      <c r="M1498" s="116"/>
      <c r="N1498" s="212"/>
    </row>
    <row r="1499" spans="2:14" ht="15" x14ac:dyDescent="0.25">
      <c r="B1499" s="65"/>
      <c r="C1499" s="78"/>
      <c r="D1499" s="109"/>
      <c r="E1499" s="68"/>
      <c r="F1499" s="77"/>
      <c r="G1499" s="311"/>
      <c r="H1499" s="312"/>
      <c r="I1499" s="313"/>
      <c r="J1499" s="352"/>
      <c r="K1499" s="69"/>
      <c r="L1499" s="216"/>
      <c r="M1499" s="116"/>
      <c r="N1499" s="212"/>
    </row>
    <row r="1500" spans="2:14" ht="15.75" x14ac:dyDescent="0.25">
      <c r="B1500" s="314"/>
      <c r="C1500" s="78"/>
      <c r="D1500" s="109"/>
      <c r="E1500" s="68"/>
      <c r="F1500" s="77"/>
      <c r="G1500" s="311"/>
      <c r="H1500" s="312"/>
      <c r="I1500" s="313"/>
      <c r="J1500" s="352"/>
      <c r="K1500" s="69"/>
      <c r="L1500" s="216"/>
      <c r="M1500" s="116"/>
      <c r="N1500" s="212"/>
    </row>
    <row r="1501" spans="2:14" ht="15.75" x14ac:dyDescent="0.25">
      <c r="B1501" s="315"/>
      <c r="C1501" s="66"/>
      <c r="D1501" s="109"/>
      <c r="E1501" s="68"/>
      <c r="F1501" s="77"/>
      <c r="G1501" s="104"/>
      <c r="H1501" s="121"/>
      <c r="I1501" s="107"/>
      <c r="J1501" s="351"/>
      <c r="K1501" s="69"/>
      <c r="L1501" s="126"/>
      <c r="M1501" s="116"/>
      <c r="N1501" s="217"/>
    </row>
    <row r="1502" spans="2:14" ht="15.75" x14ac:dyDescent="0.25">
      <c r="B1502" s="315"/>
      <c r="C1502" s="78"/>
      <c r="D1502" s="109"/>
      <c r="E1502" s="68"/>
      <c r="F1502" s="77"/>
      <c r="G1502" s="311"/>
      <c r="H1502" s="312"/>
      <c r="I1502" s="313"/>
      <c r="J1502" s="352"/>
      <c r="K1502" s="69"/>
      <c r="L1502" s="126"/>
      <c r="M1502" s="116"/>
      <c r="N1502" s="217"/>
    </row>
    <row r="1503" spans="2:14" ht="15.75" x14ac:dyDescent="0.25">
      <c r="B1503" s="314"/>
      <c r="C1503" s="78"/>
      <c r="D1503" s="109"/>
      <c r="E1503" s="68"/>
      <c r="F1503" s="77"/>
      <c r="G1503" s="311"/>
      <c r="H1503" s="312"/>
      <c r="I1503" s="313"/>
      <c r="J1503" s="352"/>
      <c r="K1503" s="69"/>
      <c r="L1503" s="216"/>
      <c r="M1503" s="116"/>
      <c r="N1503" s="212"/>
    </row>
    <row r="1504" spans="2:14" ht="15" x14ac:dyDescent="0.25">
      <c r="B1504" s="91"/>
      <c r="C1504" s="66"/>
      <c r="D1504" s="109"/>
      <c r="E1504" s="68"/>
      <c r="F1504" s="77"/>
      <c r="G1504" s="104"/>
      <c r="H1504" s="121"/>
      <c r="I1504" s="107"/>
      <c r="J1504" s="351"/>
      <c r="K1504" s="69"/>
      <c r="L1504" s="126"/>
      <c r="M1504" s="116"/>
      <c r="N1504" s="217"/>
    </row>
    <row r="1505" spans="2:14" ht="15" x14ac:dyDescent="0.25">
      <c r="B1505" s="91"/>
      <c r="C1505" s="316"/>
      <c r="D1505" s="65"/>
      <c r="E1505" s="68"/>
      <c r="F1505" s="117"/>
      <c r="G1505" s="117"/>
      <c r="H1505" s="121"/>
      <c r="I1505" s="107"/>
      <c r="J1505" s="351"/>
      <c r="K1505" s="69"/>
      <c r="L1505" s="126"/>
      <c r="M1505" s="116"/>
      <c r="N1505" s="217"/>
    </row>
    <row r="1506" spans="2:14" ht="15" x14ac:dyDescent="0.25">
      <c r="B1506" s="91"/>
      <c r="C1506" s="66"/>
      <c r="D1506" s="109"/>
      <c r="E1506" s="68"/>
      <c r="F1506" s="77"/>
      <c r="G1506" s="104"/>
      <c r="H1506" s="121"/>
      <c r="I1506" s="107"/>
      <c r="J1506" s="351"/>
      <c r="K1506" s="69"/>
      <c r="L1506" s="126"/>
      <c r="M1506" s="116"/>
      <c r="N1506" s="212"/>
    </row>
    <row r="1507" spans="2:14" ht="15" x14ac:dyDescent="0.25">
      <c r="B1507" s="91"/>
      <c r="C1507" s="66"/>
      <c r="D1507" s="109"/>
      <c r="E1507" s="68"/>
      <c r="F1507" s="77"/>
      <c r="G1507" s="104"/>
      <c r="H1507" s="121"/>
      <c r="I1507" s="107"/>
      <c r="J1507" s="351"/>
      <c r="K1507" s="69"/>
      <c r="L1507" s="126"/>
      <c r="M1507" s="116"/>
      <c r="N1507" s="212"/>
    </row>
    <row r="1508" spans="2:14" ht="15" x14ac:dyDescent="0.25">
      <c r="B1508" s="65"/>
      <c r="C1508" s="66"/>
      <c r="D1508" s="109"/>
      <c r="E1508" s="68"/>
      <c r="F1508" s="77"/>
      <c r="G1508" s="104"/>
      <c r="H1508" s="121"/>
      <c r="I1508" s="107"/>
      <c r="J1508" s="351"/>
      <c r="K1508" s="69"/>
      <c r="L1508" s="126"/>
      <c r="M1508" s="116"/>
      <c r="N1508" s="212"/>
    </row>
    <row r="1509" spans="2:14" ht="15" x14ac:dyDescent="0.25">
      <c r="B1509" s="65"/>
      <c r="C1509" s="66"/>
      <c r="D1509" s="109"/>
      <c r="E1509" s="68"/>
      <c r="F1509" s="77"/>
      <c r="G1509" s="104"/>
      <c r="H1509" s="121"/>
      <c r="I1509" s="107"/>
      <c r="J1509" s="351"/>
      <c r="K1509" s="69"/>
      <c r="L1509" s="126"/>
      <c r="M1509" s="116"/>
      <c r="N1509" s="212"/>
    </row>
    <row r="1510" spans="2:14" ht="15" x14ac:dyDescent="0.25">
      <c r="B1510" s="65"/>
      <c r="C1510" s="66"/>
      <c r="D1510" s="109"/>
      <c r="E1510" s="68"/>
      <c r="F1510" s="77"/>
      <c r="G1510" s="104"/>
      <c r="H1510" s="121"/>
      <c r="I1510" s="107"/>
      <c r="J1510" s="351"/>
      <c r="K1510" s="69"/>
      <c r="L1510" s="126"/>
      <c r="M1510" s="116"/>
      <c r="N1510" s="212"/>
    </row>
    <row r="1511" spans="2:14" ht="15" x14ac:dyDescent="0.25">
      <c r="B1511" s="65"/>
      <c r="C1511" s="78"/>
      <c r="D1511" s="109"/>
      <c r="E1511" s="68"/>
      <c r="F1511" s="77"/>
      <c r="G1511" s="311"/>
      <c r="H1511" s="312"/>
      <c r="I1511" s="107"/>
      <c r="J1511" s="351"/>
      <c r="K1511" s="69"/>
      <c r="L1511" s="126"/>
      <c r="M1511" s="116"/>
      <c r="N1511" s="212"/>
    </row>
    <row r="1512" spans="2:14" ht="15" x14ac:dyDescent="0.25">
      <c r="B1512" s="65"/>
      <c r="C1512" s="78"/>
      <c r="D1512" s="109"/>
      <c r="E1512" s="68"/>
      <c r="F1512" s="77"/>
      <c r="G1512" s="311"/>
      <c r="H1512" s="312"/>
      <c r="I1512" s="313"/>
      <c r="J1512" s="352"/>
      <c r="K1512" s="69"/>
      <c r="L1512" s="126"/>
      <c r="M1512" s="116"/>
      <c r="N1512" s="212"/>
    </row>
    <row r="1513" spans="2:14" ht="15" x14ac:dyDescent="0.25">
      <c r="B1513" s="65"/>
      <c r="C1513" s="66"/>
      <c r="D1513" s="109"/>
      <c r="E1513" s="68"/>
      <c r="F1513" s="77"/>
      <c r="G1513" s="104"/>
      <c r="H1513" s="121"/>
      <c r="I1513" s="107"/>
      <c r="J1513" s="351"/>
      <c r="K1513" s="69"/>
      <c r="L1513" s="126"/>
      <c r="M1513" s="116"/>
      <c r="N1513" s="212"/>
    </row>
    <row r="1514" spans="2:14" ht="15" x14ac:dyDescent="0.25">
      <c r="B1514" s="65"/>
      <c r="C1514" s="66"/>
      <c r="D1514" s="109"/>
      <c r="E1514" s="68"/>
      <c r="F1514" s="77"/>
      <c r="G1514" s="104"/>
      <c r="H1514" s="121"/>
      <c r="I1514" s="107"/>
      <c r="J1514" s="351"/>
      <c r="K1514" s="69"/>
      <c r="L1514" s="126"/>
      <c r="M1514" s="116"/>
      <c r="N1514" s="212"/>
    </row>
    <row r="1515" spans="2:14" ht="15" x14ac:dyDescent="0.25">
      <c r="B1515" s="65"/>
      <c r="C1515" s="66"/>
      <c r="D1515" s="109"/>
      <c r="E1515" s="68"/>
      <c r="F1515" s="77"/>
      <c r="G1515" s="104"/>
      <c r="H1515" s="121"/>
      <c r="I1515" s="107"/>
      <c r="J1515" s="351"/>
      <c r="K1515" s="69"/>
      <c r="L1515" s="216"/>
      <c r="M1515" s="116"/>
      <c r="N1515" s="212"/>
    </row>
    <row r="1516" spans="2:14" ht="15" x14ac:dyDescent="0.25">
      <c r="B1516" s="65"/>
      <c r="C1516" s="78"/>
      <c r="D1516" s="109"/>
      <c r="E1516" s="68"/>
      <c r="F1516" s="77"/>
      <c r="G1516" s="311"/>
      <c r="H1516" s="312"/>
      <c r="I1516" s="313"/>
      <c r="J1516" s="352"/>
      <c r="K1516" s="69"/>
      <c r="L1516" s="216"/>
      <c r="M1516" s="116"/>
      <c r="N1516" s="212"/>
    </row>
    <row r="1517" spans="2:14" ht="15" x14ac:dyDescent="0.25">
      <c r="B1517" s="65"/>
      <c r="C1517" s="66"/>
      <c r="D1517" s="109"/>
      <c r="E1517" s="68"/>
      <c r="F1517" s="77"/>
      <c r="G1517" s="104"/>
      <c r="H1517" s="121"/>
      <c r="I1517" s="107"/>
      <c r="J1517" s="351"/>
      <c r="K1517" s="69"/>
      <c r="L1517" s="216"/>
      <c r="M1517" s="116"/>
      <c r="N1517" s="212"/>
    </row>
    <row r="1518" spans="2:14" ht="15" x14ac:dyDescent="0.25">
      <c r="B1518" s="65"/>
      <c r="C1518" s="78"/>
      <c r="D1518" s="109"/>
      <c r="E1518" s="68"/>
      <c r="F1518" s="77"/>
      <c r="G1518" s="311"/>
      <c r="H1518" s="312"/>
      <c r="I1518" s="107"/>
      <c r="J1518" s="351"/>
      <c r="K1518" s="69"/>
      <c r="L1518" s="285"/>
      <c r="M1518" s="116"/>
      <c r="N1518" s="212"/>
    </row>
    <row r="1519" spans="2:14" ht="15" x14ac:dyDescent="0.25">
      <c r="B1519" s="65"/>
      <c r="C1519" s="78"/>
      <c r="D1519" s="109"/>
      <c r="E1519" s="68"/>
      <c r="F1519" s="77"/>
      <c r="G1519" s="311"/>
      <c r="H1519" s="312"/>
      <c r="I1519" s="313"/>
      <c r="J1519" s="352"/>
      <c r="K1519" s="69"/>
      <c r="L1519" s="216"/>
      <c r="M1519" s="116"/>
      <c r="N1519" s="212"/>
    </row>
    <row r="1520" spans="2:14" ht="15" x14ac:dyDescent="0.25">
      <c r="B1520" s="65"/>
      <c r="C1520" s="78"/>
      <c r="D1520" s="109"/>
      <c r="E1520" s="68"/>
      <c r="F1520" s="77"/>
      <c r="G1520" s="311"/>
      <c r="H1520" s="312"/>
      <c r="I1520" s="313"/>
      <c r="J1520" s="352"/>
      <c r="K1520" s="69"/>
      <c r="L1520" s="216"/>
      <c r="M1520" s="116"/>
      <c r="N1520" s="212"/>
    </row>
    <row r="1521" spans="2:14" ht="15" x14ac:dyDescent="0.25">
      <c r="B1521" s="65"/>
      <c r="C1521" s="78"/>
      <c r="D1521" s="109"/>
      <c r="E1521" s="68"/>
      <c r="F1521" s="77"/>
      <c r="G1521" s="311"/>
      <c r="H1521" s="312"/>
      <c r="I1521" s="313"/>
      <c r="J1521" s="352"/>
      <c r="K1521" s="69"/>
      <c r="L1521" s="216"/>
      <c r="M1521" s="116"/>
      <c r="N1521" s="212"/>
    </row>
    <row r="1522" spans="2:14" ht="15" x14ac:dyDescent="0.25">
      <c r="B1522" s="65"/>
      <c r="C1522" s="78"/>
      <c r="D1522" s="109"/>
      <c r="E1522" s="68"/>
      <c r="F1522" s="77"/>
      <c r="G1522" s="311"/>
      <c r="H1522" s="312"/>
      <c r="I1522" s="313"/>
      <c r="J1522" s="352"/>
      <c r="K1522" s="69"/>
      <c r="L1522" s="216"/>
      <c r="M1522" s="116"/>
      <c r="N1522" s="212"/>
    </row>
    <row r="1523" spans="2:14" ht="15" x14ac:dyDescent="0.25">
      <c r="B1523" s="65"/>
      <c r="C1523" s="78"/>
      <c r="D1523" s="109"/>
      <c r="E1523" s="68"/>
      <c r="F1523" s="77"/>
      <c r="G1523" s="311"/>
      <c r="H1523" s="312"/>
      <c r="I1523" s="313"/>
      <c r="J1523" s="352"/>
      <c r="K1523" s="69"/>
      <c r="L1523" s="216"/>
      <c r="M1523" s="116"/>
      <c r="N1523" s="212"/>
    </row>
    <row r="1524" spans="2:14" ht="15" x14ac:dyDescent="0.25">
      <c r="B1524" s="65"/>
      <c r="C1524" s="78"/>
      <c r="D1524" s="109"/>
      <c r="E1524" s="68"/>
      <c r="F1524" s="77"/>
      <c r="G1524" s="311"/>
      <c r="H1524" s="312"/>
      <c r="I1524" s="313"/>
      <c r="J1524" s="352"/>
      <c r="K1524" s="69"/>
      <c r="L1524" s="216"/>
      <c r="M1524" s="116"/>
      <c r="N1524" s="212"/>
    </row>
    <row r="1525" spans="2:14" ht="15" x14ac:dyDescent="0.25">
      <c r="B1525" s="91"/>
      <c r="C1525" s="66"/>
      <c r="D1525" s="109"/>
      <c r="E1525" s="68"/>
      <c r="F1525" s="77"/>
      <c r="G1525" s="104"/>
      <c r="H1525" s="121"/>
      <c r="I1525" s="107"/>
      <c r="J1525" s="351"/>
      <c r="K1525" s="69"/>
      <c r="L1525" s="126"/>
      <c r="M1525" s="116"/>
      <c r="N1525" s="217"/>
    </row>
    <row r="1526" spans="2:14" ht="15" x14ac:dyDescent="0.25">
      <c r="B1526" s="91"/>
      <c r="C1526" s="66"/>
      <c r="D1526" s="109"/>
      <c r="E1526" s="68"/>
      <c r="F1526" s="77"/>
      <c r="G1526" s="104"/>
      <c r="H1526" s="123"/>
      <c r="I1526" s="107"/>
      <c r="J1526" s="351"/>
      <c r="K1526" s="69"/>
      <c r="L1526" s="126"/>
      <c r="M1526" s="116"/>
      <c r="N1526" s="217"/>
    </row>
    <row r="1527" spans="2:14" ht="15" x14ac:dyDescent="0.25">
      <c r="B1527" s="91"/>
      <c r="C1527" s="66"/>
      <c r="D1527" s="109"/>
      <c r="E1527" s="68"/>
      <c r="F1527" s="77"/>
      <c r="G1527" s="104"/>
      <c r="H1527" s="121"/>
      <c r="I1527" s="107"/>
      <c r="J1527" s="351"/>
      <c r="K1527" s="80"/>
      <c r="L1527" s="126"/>
      <c r="M1527" s="117"/>
      <c r="N1527" s="217"/>
    </row>
    <row r="1528" spans="2:14" ht="15" x14ac:dyDescent="0.25">
      <c r="B1528" s="37"/>
      <c r="C1528" s="66"/>
      <c r="D1528" s="109"/>
      <c r="E1528" s="68"/>
      <c r="F1528" s="77"/>
      <c r="G1528" s="104"/>
      <c r="H1528" s="123"/>
      <c r="I1528" s="107"/>
      <c r="J1528" s="351"/>
      <c r="K1528" s="80"/>
      <c r="L1528" s="126"/>
      <c r="M1528" s="116"/>
      <c r="N1528" s="217"/>
    </row>
    <row r="1529" spans="2:14" ht="15" x14ac:dyDescent="0.25">
      <c r="B1529" s="37"/>
      <c r="C1529" s="66"/>
      <c r="D1529" s="109"/>
      <c r="E1529" s="68"/>
      <c r="F1529" s="68"/>
      <c r="G1529" s="104"/>
      <c r="H1529" s="121"/>
      <c r="I1529" s="107"/>
      <c r="J1529" s="351"/>
      <c r="K1529" s="69"/>
      <c r="L1529" s="126"/>
      <c r="M1529" s="116"/>
      <c r="N1529" s="217"/>
    </row>
    <row r="1530" spans="2:14" ht="15" x14ac:dyDescent="0.25">
      <c r="B1530" s="37"/>
      <c r="C1530" s="316"/>
      <c r="D1530" s="65"/>
      <c r="E1530" s="68"/>
      <c r="F1530" s="117"/>
      <c r="G1530" s="117"/>
      <c r="H1530" s="121"/>
      <c r="I1530" s="107"/>
      <c r="J1530" s="351"/>
      <c r="K1530" s="69"/>
      <c r="L1530" s="126"/>
      <c r="M1530" s="116"/>
      <c r="N1530" s="217"/>
    </row>
    <row r="1531" spans="2:14" ht="15" x14ac:dyDescent="0.25">
      <c r="B1531" s="37"/>
      <c r="C1531" s="66"/>
      <c r="D1531" s="109"/>
      <c r="E1531" s="68"/>
      <c r="F1531" s="77"/>
      <c r="G1531" s="104"/>
      <c r="H1531" s="121"/>
      <c r="I1531" s="107"/>
      <c r="J1531" s="351"/>
      <c r="K1531" s="69"/>
      <c r="L1531" s="126"/>
      <c r="M1531" s="116"/>
      <c r="N1531" s="217"/>
    </row>
    <row r="1532" spans="2:14" ht="15" x14ac:dyDescent="0.25">
      <c r="B1532" s="37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1"/>
      <c r="K1533" s="69"/>
      <c r="L1533" s="126"/>
      <c r="M1533" s="116"/>
      <c r="N1533" s="217"/>
    </row>
    <row r="1534" spans="2:14" ht="15" x14ac:dyDescent="0.25">
      <c r="B1534" s="37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ht="15" x14ac:dyDescent="0.25">
      <c r="B1535" s="37"/>
      <c r="C1535" s="66"/>
      <c r="D1535" s="109"/>
      <c r="E1535" s="68"/>
      <c r="F1535" s="77"/>
      <c r="G1535" s="104"/>
      <c r="H1535" s="121"/>
      <c r="I1535" s="107"/>
      <c r="J1535" s="351"/>
      <c r="K1535" s="69"/>
      <c r="L1535" s="126"/>
      <c r="M1535" s="116"/>
      <c r="N1535" s="217"/>
    </row>
    <row r="1536" spans="2:14" ht="15" x14ac:dyDescent="0.25">
      <c r="B1536" s="37"/>
      <c r="C1536" s="66"/>
      <c r="D1536" s="109"/>
      <c r="E1536" s="68"/>
      <c r="F1536" s="77"/>
      <c r="G1536" s="104"/>
      <c r="H1536" s="121"/>
      <c r="I1536" s="107"/>
      <c r="J1536" s="351"/>
      <c r="K1536" s="69"/>
      <c r="L1536" s="126"/>
      <c r="M1536" s="116"/>
      <c r="N1536" s="217"/>
    </row>
    <row r="1537" spans="2:14" ht="15" x14ac:dyDescent="0.25">
      <c r="B1537" s="65"/>
      <c r="C1537" s="78"/>
      <c r="D1537" s="109"/>
      <c r="E1537" s="68"/>
      <c r="F1537" s="77"/>
      <c r="G1537" s="311"/>
      <c r="H1537" s="312"/>
      <c r="I1537" s="313"/>
      <c r="J1537" s="352"/>
      <c r="K1537" s="69"/>
      <c r="L1537" s="216"/>
      <c r="M1537" s="116"/>
      <c r="N1537" s="212"/>
    </row>
    <row r="1538" spans="2:14" ht="15" x14ac:dyDescent="0.25">
      <c r="B1538" s="91"/>
      <c r="C1538" s="66"/>
      <c r="D1538" s="109"/>
      <c r="E1538" s="68"/>
      <c r="F1538" s="77"/>
      <c r="G1538" s="104"/>
      <c r="H1538" s="121"/>
      <c r="I1538" s="107"/>
      <c r="J1538" s="351"/>
      <c r="K1538" s="69"/>
      <c r="L1538" s="126"/>
      <c r="M1538" s="116"/>
      <c r="N1538" s="217"/>
    </row>
    <row r="1539" spans="2:14" ht="15" x14ac:dyDescent="0.25">
      <c r="B1539" s="65"/>
      <c r="C1539" s="78"/>
      <c r="D1539" s="109"/>
      <c r="E1539" s="68"/>
      <c r="F1539" s="77"/>
      <c r="G1539" s="311"/>
      <c r="H1539" s="312"/>
      <c r="I1539" s="313"/>
      <c r="J1539" s="352"/>
      <c r="K1539" s="69"/>
      <c r="L1539" s="216"/>
      <c r="M1539" s="116"/>
      <c r="N1539" s="212"/>
    </row>
    <row r="1540" spans="2:14" ht="15" x14ac:dyDescent="0.25">
      <c r="B1540" s="91"/>
      <c r="C1540" s="66"/>
      <c r="D1540" s="109"/>
      <c r="E1540" s="68"/>
      <c r="F1540" s="77"/>
      <c r="G1540" s="104"/>
      <c r="H1540" s="121"/>
      <c r="I1540" s="107"/>
      <c r="J1540" s="351"/>
      <c r="K1540" s="69"/>
      <c r="L1540" s="126"/>
      <c r="M1540" s="116"/>
      <c r="N1540" s="217"/>
    </row>
    <row r="1541" spans="2:14" ht="15" x14ac:dyDescent="0.25">
      <c r="B1541" s="91"/>
      <c r="C1541" s="66"/>
      <c r="D1541" s="109"/>
      <c r="E1541" s="68"/>
      <c r="F1541" s="77"/>
      <c r="G1541" s="104"/>
      <c r="H1541" s="121"/>
      <c r="I1541" s="107"/>
      <c r="J1541" s="351"/>
      <c r="K1541" s="69"/>
      <c r="L1541" s="126"/>
      <c r="M1541" s="116"/>
      <c r="N1541" s="217"/>
    </row>
    <row r="1542" spans="2:14" ht="15" x14ac:dyDescent="0.25">
      <c r="B1542" s="91"/>
      <c r="C1542" s="78"/>
      <c r="D1542" s="109"/>
      <c r="E1542" s="68"/>
      <c r="F1542" s="77"/>
      <c r="G1542" s="311"/>
      <c r="H1542" s="312"/>
      <c r="I1542" s="107"/>
      <c r="J1542" s="351"/>
      <c r="K1542" s="69"/>
      <c r="L1542" s="126"/>
      <c r="M1542" s="116"/>
      <c r="N1542" s="217"/>
    </row>
    <row r="1543" spans="2:14" ht="15" x14ac:dyDescent="0.25">
      <c r="B1543" s="65"/>
      <c r="C1543" s="78"/>
      <c r="D1543" s="109"/>
      <c r="E1543" s="68"/>
      <c r="F1543" s="77"/>
      <c r="G1543" s="311"/>
      <c r="H1543" s="312"/>
      <c r="I1543" s="313"/>
      <c r="J1543" s="352"/>
      <c r="K1543" s="69"/>
      <c r="L1543" s="216"/>
      <c r="M1543" s="116"/>
      <c r="N1543" s="212"/>
    </row>
    <row r="1544" spans="2:14" ht="15" x14ac:dyDescent="0.25">
      <c r="B1544" s="65"/>
      <c r="C1544" s="78"/>
      <c r="D1544" s="109"/>
      <c r="E1544" s="68"/>
      <c r="F1544" s="77"/>
      <c r="G1544" s="311"/>
      <c r="H1544" s="312"/>
      <c r="I1544" s="313"/>
      <c r="J1544" s="352"/>
      <c r="K1544" s="69"/>
      <c r="L1544" s="216"/>
      <c r="M1544" s="116"/>
      <c r="N1544" s="212"/>
    </row>
    <row r="1545" spans="2:14" ht="15" x14ac:dyDescent="0.25">
      <c r="B1545" s="65"/>
      <c r="C1545" s="78"/>
      <c r="D1545" s="109"/>
      <c r="E1545" s="68"/>
      <c r="F1545" s="77"/>
      <c r="G1545" s="311"/>
      <c r="H1545" s="312"/>
      <c r="I1545" s="313"/>
      <c r="J1545" s="352"/>
      <c r="K1545" s="69"/>
      <c r="L1545" s="216"/>
      <c r="M1545" s="116"/>
      <c r="N1545" s="212"/>
    </row>
    <row r="1546" spans="2:14" ht="15" x14ac:dyDescent="0.25">
      <c r="B1546" s="65"/>
      <c r="C1546" s="78"/>
      <c r="D1546" s="109"/>
      <c r="E1546" s="68"/>
      <c r="F1546" s="77"/>
      <c r="G1546" s="311"/>
      <c r="H1546" s="312"/>
      <c r="I1546" s="313"/>
      <c r="J1546" s="352"/>
      <c r="K1546" s="69"/>
      <c r="L1546" s="216"/>
      <c r="M1546" s="116"/>
      <c r="N1546" s="212"/>
    </row>
    <row r="1547" spans="2:14" ht="15" x14ac:dyDescent="0.25">
      <c r="B1547" s="65"/>
      <c r="C1547" s="78"/>
      <c r="D1547" s="109"/>
      <c r="E1547" s="68"/>
      <c r="F1547" s="77"/>
      <c r="G1547" s="311"/>
      <c r="H1547" s="312"/>
      <c r="I1547" s="313"/>
      <c r="J1547" s="352"/>
      <c r="K1547" s="69"/>
      <c r="L1547" s="216"/>
      <c r="M1547" s="116"/>
      <c r="N1547" s="212"/>
    </row>
    <row r="1548" spans="2:14" ht="15" x14ac:dyDescent="0.25">
      <c r="B1548" s="91"/>
      <c r="C1548" s="66"/>
      <c r="D1548" s="109"/>
      <c r="E1548" s="68"/>
      <c r="F1548" s="77"/>
      <c r="G1548" s="104"/>
      <c r="H1548" s="121"/>
      <c r="I1548" s="107"/>
      <c r="J1548" s="351"/>
      <c r="K1548" s="69"/>
      <c r="L1548" s="126"/>
      <c r="M1548" s="116"/>
      <c r="N1548" s="217"/>
    </row>
    <row r="1549" spans="2:14" ht="15" x14ac:dyDescent="0.25">
      <c r="B1549" s="91"/>
      <c r="C1549" s="66"/>
      <c r="D1549" s="109"/>
      <c r="E1549" s="68"/>
      <c r="F1549" s="77"/>
      <c r="G1549" s="104"/>
      <c r="H1549" s="121"/>
      <c r="I1549" s="107"/>
      <c r="J1549" s="351"/>
      <c r="K1549" s="69"/>
      <c r="L1549" s="126"/>
      <c r="M1549" s="116"/>
      <c r="N1549" s="217"/>
    </row>
    <row r="1550" spans="2:14" ht="15" x14ac:dyDescent="0.25">
      <c r="B1550" s="91"/>
      <c r="C1550" s="66"/>
      <c r="D1550" s="109"/>
      <c r="E1550" s="68"/>
      <c r="F1550" s="77"/>
      <c r="G1550" s="104"/>
      <c r="H1550" s="121"/>
      <c r="I1550" s="107"/>
      <c r="J1550" s="351"/>
      <c r="K1550" s="69"/>
      <c r="L1550" s="126"/>
      <c r="M1550" s="116"/>
      <c r="N1550" s="217"/>
    </row>
    <row r="1551" spans="2:14" ht="15" x14ac:dyDescent="0.25">
      <c r="B1551" s="91"/>
      <c r="C1551" s="66"/>
      <c r="D1551" s="109"/>
      <c r="E1551" s="68"/>
      <c r="F1551" s="77"/>
      <c r="G1551" s="104"/>
      <c r="H1551" s="121"/>
      <c r="I1551" s="107"/>
      <c r="J1551" s="351"/>
      <c r="K1551" s="69"/>
      <c r="L1551" s="126"/>
      <c r="M1551" s="116"/>
      <c r="N1551" s="217"/>
    </row>
    <row r="1552" spans="2:14" ht="15" x14ac:dyDescent="0.25">
      <c r="B1552" s="65"/>
      <c r="C1552" s="78"/>
      <c r="D1552" s="109"/>
      <c r="E1552" s="68"/>
      <c r="F1552" s="77"/>
      <c r="G1552" s="311"/>
      <c r="H1552" s="312"/>
      <c r="I1552" s="107"/>
      <c r="J1552" s="351"/>
      <c r="K1552" s="69"/>
      <c r="L1552" s="126"/>
      <c r="M1552" s="116"/>
      <c r="N1552" s="217"/>
    </row>
    <row r="1553" spans="2:14" ht="15" x14ac:dyDescent="0.25">
      <c r="B1553" s="65"/>
      <c r="C1553" s="66"/>
      <c r="D1553" s="109"/>
      <c r="E1553" s="68"/>
      <c r="F1553" s="77"/>
      <c r="G1553" s="104"/>
      <c r="H1553" s="121"/>
      <c r="I1553" s="107"/>
      <c r="J1553" s="351"/>
      <c r="K1553" s="69"/>
      <c r="L1553" s="126"/>
      <c r="M1553" s="116"/>
      <c r="N1553" s="217"/>
    </row>
    <row r="1554" spans="2:14" ht="15" x14ac:dyDescent="0.25">
      <c r="B1554" s="65"/>
      <c r="C1554" s="66"/>
      <c r="D1554" s="109"/>
      <c r="E1554" s="68"/>
      <c r="F1554" s="77"/>
      <c r="G1554" s="104"/>
      <c r="H1554" s="121"/>
      <c r="I1554" s="107"/>
      <c r="J1554" s="351"/>
      <c r="K1554" s="69"/>
      <c r="L1554" s="126"/>
      <c r="M1554" s="116"/>
      <c r="N1554" s="217"/>
    </row>
    <row r="1555" spans="2:14" ht="15" x14ac:dyDescent="0.25">
      <c r="B1555" s="65"/>
      <c r="C1555" s="66"/>
      <c r="D1555" s="109"/>
      <c r="E1555" s="68"/>
      <c r="F1555" s="77"/>
      <c r="G1555" s="104"/>
      <c r="H1555" s="121"/>
      <c r="I1555" s="107"/>
      <c r="J1555" s="351"/>
      <c r="K1555" s="69"/>
      <c r="L1555" s="126"/>
      <c r="M1555" s="116"/>
      <c r="N1555" s="217"/>
    </row>
    <row r="1556" spans="2:14" ht="15" x14ac:dyDescent="0.25">
      <c r="B1556" s="65"/>
      <c r="C1556" s="66"/>
      <c r="D1556" s="109"/>
      <c r="E1556" s="68"/>
      <c r="F1556" s="77"/>
      <c r="G1556" s="104"/>
      <c r="H1556" s="121"/>
      <c r="I1556" s="107"/>
      <c r="J1556" s="351"/>
      <c r="K1556" s="69"/>
      <c r="L1556" s="126"/>
      <c r="M1556" s="116"/>
      <c r="N1556" s="217"/>
    </row>
    <row r="1557" spans="2:14" ht="15" x14ac:dyDescent="0.25">
      <c r="B1557" s="65"/>
      <c r="C1557" s="66"/>
      <c r="D1557" s="109"/>
      <c r="E1557" s="68"/>
      <c r="F1557" s="68"/>
      <c r="G1557" s="104"/>
      <c r="H1557" s="121"/>
      <c r="I1557" s="107"/>
      <c r="J1557" s="351"/>
      <c r="K1557" s="69"/>
      <c r="L1557" s="126"/>
      <c r="M1557" s="116"/>
      <c r="N1557" s="217"/>
    </row>
    <row r="1558" spans="2:14" ht="15" x14ac:dyDescent="0.25">
      <c r="B1558" s="65"/>
      <c r="C1558" s="66"/>
      <c r="D1558" s="109"/>
      <c r="E1558" s="68"/>
      <c r="F1558" s="77"/>
      <c r="G1558" s="104"/>
      <c r="H1558" s="121"/>
      <c r="I1558" s="107"/>
      <c r="J1558" s="351"/>
      <c r="K1558" s="69"/>
      <c r="L1558" s="126"/>
      <c r="M1558" s="116"/>
      <c r="N1558" s="217"/>
    </row>
    <row r="1559" spans="2:14" ht="15" x14ac:dyDescent="0.25">
      <c r="B1559" s="65"/>
      <c r="C1559" s="66"/>
      <c r="D1559" s="109"/>
      <c r="E1559" s="68"/>
      <c r="F1559" s="77"/>
      <c r="G1559" s="104"/>
      <c r="H1559" s="121"/>
      <c r="I1559" s="107"/>
      <c r="J1559" s="351"/>
      <c r="K1559" s="69"/>
      <c r="L1559" s="126"/>
      <c r="M1559" s="116"/>
      <c r="N1559" s="217"/>
    </row>
    <row r="1560" spans="2:14" ht="15" x14ac:dyDescent="0.25">
      <c r="B1560" s="65"/>
      <c r="C1560" s="78"/>
      <c r="D1560" s="109"/>
      <c r="E1560" s="68"/>
      <c r="F1560" s="77"/>
      <c r="G1560" s="311"/>
      <c r="H1560" s="123"/>
      <c r="I1560" s="107"/>
      <c r="J1560" s="351"/>
      <c r="K1560" s="69"/>
      <c r="L1560" s="126"/>
      <c r="M1560" s="116"/>
      <c r="N1560" s="217"/>
    </row>
    <row r="1561" spans="2:14" ht="15" x14ac:dyDescent="0.25">
      <c r="B1561" s="65"/>
      <c r="C1561" s="78"/>
      <c r="D1561" s="109"/>
      <c r="E1561" s="68"/>
      <c r="F1561" s="77"/>
      <c r="G1561" s="311"/>
      <c r="H1561" s="312"/>
      <c r="I1561" s="313"/>
      <c r="J1561" s="352"/>
      <c r="K1561" s="69"/>
      <c r="L1561" s="216"/>
      <c r="M1561" s="116"/>
      <c r="N1561" s="212"/>
    </row>
    <row r="1562" spans="2:14" x14ac:dyDescent="0.2">
      <c r="B1562" s="91"/>
      <c r="C1562" s="66"/>
      <c r="D1562" s="109"/>
      <c r="E1562" s="68"/>
      <c r="F1562" s="77"/>
      <c r="G1562" s="104"/>
      <c r="H1562" s="121"/>
      <c r="I1562" s="129"/>
      <c r="J1562" s="353"/>
      <c r="K1562" s="80"/>
      <c r="L1562" s="126"/>
      <c r="M1562" s="116"/>
      <c r="N1562" s="217"/>
    </row>
    <row r="1563" spans="2:14" ht="15" x14ac:dyDescent="0.25">
      <c r="B1563" s="65"/>
      <c r="C1563" s="78"/>
      <c r="D1563" s="109"/>
      <c r="E1563" s="68"/>
      <c r="F1563" s="77"/>
      <c r="G1563" s="311"/>
      <c r="H1563" s="312"/>
      <c r="I1563" s="313"/>
      <c r="J1563" s="352"/>
      <c r="K1563" s="69"/>
      <c r="L1563" s="216"/>
      <c r="M1563" s="116"/>
      <c r="N1563" s="212"/>
    </row>
    <row r="1564" spans="2:14" ht="15" x14ac:dyDescent="0.25">
      <c r="B1564" s="65"/>
      <c r="C1564" s="66"/>
      <c r="D1564" s="109"/>
      <c r="E1564" s="68"/>
      <c r="F1564" s="77"/>
      <c r="G1564" s="104"/>
      <c r="H1564" s="121"/>
      <c r="I1564" s="107"/>
      <c r="J1564" s="351"/>
      <c r="K1564" s="69"/>
      <c r="L1564" s="126"/>
      <c r="M1564" s="116"/>
      <c r="N1564" s="317"/>
    </row>
    <row r="1565" spans="2:14" ht="15" x14ac:dyDescent="0.25">
      <c r="B1565" s="65"/>
      <c r="C1565" s="78"/>
      <c r="D1565" s="109"/>
      <c r="E1565" s="68"/>
      <c r="F1565" s="77"/>
      <c r="G1565" s="311"/>
      <c r="H1565" s="312"/>
      <c r="I1565" s="313"/>
      <c r="J1565" s="352"/>
      <c r="K1565" s="69"/>
      <c r="L1565" s="216"/>
      <c r="M1565" s="116"/>
      <c r="N1565" s="317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1"/>
      <c r="K1566" s="69"/>
      <c r="L1566" s="126"/>
      <c r="M1566" s="116"/>
      <c r="N1566" s="212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51"/>
      <c r="K1567" s="69"/>
      <c r="L1567" s="126"/>
      <c r="M1567" s="116"/>
      <c r="N1567" s="212"/>
    </row>
    <row r="1568" spans="2:14" ht="15" x14ac:dyDescent="0.25">
      <c r="B1568" s="65"/>
      <c r="C1568" s="66"/>
      <c r="D1568" s="109"/>
      <c r="E1568" s="68"/>
      <c r="F1568" s="77"/>
      <c r="G1568" s="104"/>
      <c r="H1568" s="121"/>
      <c r="I1568" s="107"/>
      <c r="J1568" s="351"/>
      <c r="K1568" s="69"/>
      <c r="L1568" s="126"/>
      <c r="M1568" s="116"/>
      <c r="N1568" s="212"/>
    </row>
    <row r="1569" spans="2:14" ht="15" x14ac:dyDescent="0.25">
      <c r="B1569" s="65"/>
      <c r="C1569" s="66"/>
      <c r="D1569" s="109"/>
      <c r="E1569" s="68"/>
      <c r="F1569" s="77"/>
      <c r="G1569" s="104"/>
      <c r="H1569" s="121"/>
      <c r="I1569" s="107"/>
      <c r="J1569" s="351"/>
      <c r="K1569" s="69"/>
      <c r="L1569" s="126"/>
      <c r="M1569" s="116"/>
      <c r="N1569" s="212"/>
    </row>
    <row r="1570" spans="2:14" ht="15" x14ac:dyDescent="0.25">
      <c r="B1570" s="65"/>
      <c r="C1570" s="78"/>
      <c r="D1570" s="109"/>
      <c r="E1570" s="68"/>
      <c r="F1570" s="77"/>
      <c r="G1570" s="311"/>
      <c r="H1570" s="312"/>
      <c r="I1570" s="313"/>
      <c r="J1570" s="352"/>
      <c r="K1570" s="69"/>
      <c r="L1570" s="216"/>
      <c r="M1570" s="116"/>
      <c r="N1570" s="212"/>
    </row>
    <row r="1571" spans="2:14" ht="15" x14ac:dyDescent="0.25">
      <c r="B1571" s="65"/>
      <c r="C1571" s="78"/>
      <c r="D1571" s="109"/>
      <c r="E1571" s="68"/>
      <c r="F1571" s="77"/>
      <c r="G1571" s="311"/>
      <c r="H1571" s="312"/>
      <c r="I1571" s="313"/>
      <c r="J1571" s="352"/>
      <c r="K1571" s="69"/>
      <c r="L1571" s="216"/>
      <c r="M1571" s="116"/>
      <c r="N1571" s="212"/>
    </row>
    <row r="1572" spans="2:14" ht="15" x14ac:dyDescent="0.25">
      <c r="B1572" s="65"/>
      <c r="C1572" s="78"/>
      <c r="D1572" s="109"/>
      <c r="E1572" s="68"/>
      <c r="F1572" s="77"/>
      <c r="G1572" s="311"/>
      <c r="H1572" s="312"/>
      <c r="I1572" s="313"/>
      <c r="J1572" s="352"/>
      <c r="K1572" s="69"/>
      <c r="L1572" s="216"/>
      <c r="M1572" s="116"/>
      <c r="N1572" s="212"/>
    </row>
    <row r="1573" spans="2:14" ht="15" x14ac:dyDescent="0.25">
      <c r="B1573" s="65"/>
      <c r="C1573" s="78"/>
      <c r="D1573" s="109"/>
      <c r="E1573" s="68"/>
      <c r="F1573" s="77"/>
      <c r="G1573" s="311"/>
      <c r="H1573" s="312"/>
      <c r="I1573" s="313"/>
      <c r="J1573" s="352"/>
      <c r="K1573" s="69"/>
      <c r="L1573" s="216"/>
      <c r="M1573" s="116"/>
      <c r="N1573" s="212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51"/>
      <c r="K1574" s="69"/>
      <c r="L1574" s="126"/>
      <c r="M1574" s="116"/>
      <c r="N1574" s="217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1"/>
      <c r="K1575" s="79"/>
      <c r="L1575" s="126"/>
      <c r="M1575" s="115"/>
      <c r="N1575" s="217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1"/>
      <c r="K1576" s="69"/>
      <c r="L1576" s="126"/>
      <c r="M1576" s="116"/>
      <c r="N1576" s="217"/>
    </row>
    <row r="1577" spans="2:14" ht="15" x14ac:dyDescent="0.25">
      <c r="B1577" s="91"/>
      <c r="C1577" s="66"/>
      <c r="D1577" s="109"/>
      <c r="E1577" s="68"/>
      <c r="F1577" s="77"/>
      <c r="G1577" s="104"/>
      <c r="H1577" s="121"/>
      <c r="I1577" s="107"/>
      <c r="J1577" s="351"/>
      <c r="K1577" s="69"/>
      <c r="L1577" s="126"/>
      <c r="M1577" s="116"/>
      <c r="N1577" s="217"/>
    </row>
    <row r="1578" spans="2:14" ht="15" x14ac:dyDescent="0.25">
      <c r="B1578" s="91"/>
      <c r="C1578" s="66"/>
      <c r="D1578" s="109"/>
      <c r="E1578" s="68"/>
      <c r="F1578" s="77"/>
      <c r="G1578" s="104"/>
      <c r="H1578" s="121"/>
      <c r="I1578" s="107"/>
      <c r="J1578" s="351"/>
      <c r="K1578" s="79"/>
      <c r="L1578" s="126"/>
      <c r="M1578" s="115"/>
      <c r="N1578" s="217"/>
    </row>
    <row r="1579" spans="2:14" ht="15" x14ac:dyDescent="0.25">
      <c r="B1579" s="65"/>
      <c r="C1579" s="66"/>
      <c r="D1579" s="109"/>
      <c r="E1579" s="68"/>
      <c r="F1579" s="77"/>
      <c r="G1579" s="104"/>
      <c r="H1579" s="121"/>
      <c r="I1579" s="107"/>
      <c r="J1579" s="351"/>
      <c r="K1579" s="69"/>
      <c r="L1579" s="126"/>
      <c r="M1579" s="116"/>
      <c r="N1579" s="217"/>
    </row>
    <row r="1580" spans="2:14" ht="15" x14ac:dyDescent="0.25">
      <c r="B1580" s="65"/>
      <c r="C1580" s="66"/>
      <c r="D1580" s="109"/>
      <c r="E1580" s="68"/>
      <c r="F1580" s="77"/>
      <c r="G1580" s="104"/>
      <c r="H1580" s="121"/>
      <c r="I1580" s="107"/>
      <c r="J1580" s="351"/>
      <c r="K1580" s="69"/>
      <c r="L1580" s="126"/>
      <c r="M1580" s="116"/>
      <c r="N1580" s="217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51"/>
      <c r="K1581" s="69"/>
      <c r="L1581" s="126"/>
      <c r="M1581" s="116"/>
      <c r="N1581" s="217"/>
    </row>
    <row r="1582" spans="2:14" ht="15" x14ac:dyDescent="0.25">
      <c r="B1582" s="65"/>
      <c r="C1582" s="66"/>
      <c r="D1582" s="109"/>
      <c r="E1582" s="68"/>
      <c r="F1582" s="77"/>
      <c r="G1582" s="104"/>
      <c r="H1582" s="121"/>
      <c r="I1582" s="107"/>
      <c r="J1582" s="351"/>
      <c r="K1582" s="69"/>
      <c r="L1582" s="126"/>
      <c r="M1582" s="116"/>
      <c r="N1582" s="217"/>
    </row>
    <row r="1583" spans="2:14" ht="15" x14ac:dyDescent="0.25">
      <c r="B1583" s="65"/>
      <c r="C1583" s="66"/>
      <c r="D1583" s="109"/>
      <c r="E1583" s="68"/>
      <c r="F1583" s="77"/>
      <c r="G1583" s="104"/>
      <c r="H1583" s="121"/>
      <c r="I1583" s="107"/>
      <c r="J1583" s="351"/>
      <c r="K1583" s="69"/>
      <c r="L1583" s="126"/>
      <c r="M1583" s="116"/>
      <c r="N1583" s="217"/>
    </row>
    <row r="1584" spans="2:14" ht="15" x14ac:dyDescent="0.25">
      <c r="B1584" s="65"/>
      <c r="C1584" s="78"/>
      <c r="D1584" s="109"/>
      <c r="E1584" s="68"/>
      <c r="F1584" s="77"/>
      <c r="G1584" s="311"/>
      <c r="H1584" s="312"/>
      <c r="I1584" s="107"/>
      <c r="J1584" s="351"/>
      <c r="K1584" s="69"/>
      <c r="L1584" s="126"/>
      <c r="M1584" s="116"/>
      <c r="N1584" s="217"/>
    </row>
    <row r="1585" spans="2:14" ht="15" x14ac:dyDescent="0.25">
      <c r="B1585" s="65"/>
      <c r="C1585" s="66"/>
      <c r="D1585" s="109"/>
      <c r="E1585" s="68"/>
      <c r="F1585" s="77"/>
      <c r="G1585" s="104"/>
      <c r="H1585" s="121"/>
      <c r="I1585" s="107"/>
      <c r="J1585" s="351"/>
      <c r="K1585" s="69"/>
      <c r="L1585" s="126"/>
      <c r="M1585" s="116"/>
      <c r="N1585" s="217"/>
    </row>
    <row r="1586" spans="2:14" ht="15" x14ac:dyDescent="0.25">
      <c r="B1586" s="65"/>
      <c r="C1586" s="66"/>
      <c r="D1586" s="109"/>
      <c r="E1586" s="68"/>
      <c r="F1586" s="77"/>
      <c r="G1586" s="104"/>
      <c r="H1586" s="123"/>
      <c r="I1586" s="107"/>
      <c r="J1586" s="351"/>
      <c r="K1586" s="69"/>
      <c r="L1586" s="126"/>
      <c r="M1586" s="116"/>
      <c r="N1586" s="217"/>
    </row>
    <row r="1587" spans="2:14" ht="15" x14ac:dyDescent="0.25">
      <c r="B1587" s="65"/>
      <c r="C1587" s="66"/>
      <c r="D1587" s="109"/>
      <c r="E1587" s="68"/>
      <c r="F1587" s="77"/>
      <c r="G1587" s="104"/>
      <c r="H1587" s="121"/>
      <c r="I1587" s="107"/>
      <c r="J1587" s="351"/>
      <c r="K1587" s="69"/>
      <c r="L1587" s="126"/>
      <c r="M1587" s="116"/>
      <c r="N1587" s="217"/>
    </row>
    <row r="1588" spans="2:14" ht="15" x14ac:dyDescent="0.25">
      <c r="B1588" s="65"/>
      <c r="C1588" s="66"/>
      <c r="D1588" s="109"/>
      <c r="E1588" s="68"/>
      <c r="F1588" s="77"/>
      <c r="G1588" s="104"/>
      <c r="H1588" s="121"/>
      <c r="I1588" s="107"/>
      <c r="J1588" s="351"/>
      <c r="K1588" s="69"/>
      <c r="L1588" s="126"/>
      <c r="M1588" s="116"/>
      <c r="N1588" s="217"/>
    </row>
    <row r="1589" spans="2:14" ht="15" x14ac:dyDescent="0.25">
      <c r="B1589" s="65"/>
      <c r="C1589" s="78"/>
      <c r="D1589" s="109"/>
      <c r="E1589" s="68"/>
      <c r="F1589" s="77"/>
      <c r="G1589" s="311"/>
      <c r="H1589" s="312"/>
      <c r="I1589" s="107"/>
      <c r="J1589" s="351"/>
      <c r="K1589" s="69"/>
      <c r="L1589" s="126"/>
      <c r="M1589" s="116"/>
      <c r="N1589" s="217"/>
    </row>
    <row r="1590" spans="2:14" ht="15" x14ac:dyDescent="0.25">
      <c r="B1590" s="65"/>
      <c r="C1590" s="78"/>
      <c r="D1590" s="109"/>
      <c r="E1590" s="68"/>
      <c r="F1590" s="77"/>
      <c r="G1590" s="311"/>
      <c r="H1590" s="312"/>
      <c r="I1590" s="313"/>
      <c r="J1590" s="352"/>
      <c r="K1590" s="69"/>
      <c r="L1590" s="216"/>
      <c r="M1590" s="116"/>
      <c r="N1590" s="212"/>
    </row>
    <row r="1591" spans="2:14" ht="15" x14ac:dyDescent="0.25">
      <c r="B1591" s="91"/>
      <c r="C1591" s="66"/>
      <c r="D1591" s="109"/>
      <c r="E1591" s="68"/>
      <c r="F1591" s="77"/>
      <c r="G1591" s="104"/>
      <c r="H1591" s="121"/>
      <c r="I1591" s="107"/>
      <c r="J1591" s="351"/>
      <c r="K1591" s="69"/>
      <c r="L1591" s="126"/>
      <c r="M1591" s="116"/>
      <c r="N1591" s="217"/>
    </row>
    <row r="1592" spans="2:14" ht="15" x14ac:dyDescent="0.25">
      <c r="B1592" s="65"/>
      <c r="C1592" s="78"/>
      <c r="D1592" s="109"/>
      <c r="E1592" s="68"/>
      <c r="F1592" s="77"/>
      <c r="G1592" s="311"/>
      <c r="H1592" s="312"/>
      <c r="I1592" s="313"/>
      <c r="J1592" s="352"/>
      <c r="K1592" s="69"/>
      <c r="L1592" s="216"/>
      <c r="M1592" s="116"/>
      <c r="N1592" s="212"/>
    </row>
    <row r="1593" spans="2:14" ht="15" x14ac:dyDescent="0.25">
      <c r="B1593" s="91"/>
      <c r="C1593" s="66"/>
      <c r="D1593" s="109"/>
      <c r="E1593" s="68"/>
      <c r="F1593" s="77"/>
      <c r="G1593" s="104"/>
      <c r="H1593" s="121"/>
      <c r="I1593" s="107"/>
      <c r="J1593" s="351"/>
      <c r="K1593" s="69"/>
      <c r="L1593" s="120"/>
      <c r="M1593" s="116"/>
      <c r="N1593" s="218"/>
    </row>
    <row r="1594" spans="2:14" ht="15" x14ac:dyDescent="0.25">
      <c r="B1594" s="91"/>
      <c r="C1594" s="66"/>
      <c r="D1594" s="109"/>
      <c r="E1594" s="68"/>
      <c r="F1594" s="77"/>
      <c r="G1594" s="104"/>
      <c r="H1594" s="121"/>
      <c r="I1594" s="107"/>
      <c r="J1594" s="351"/>
      <c r="K1594" s="69"/>
      <c r="L1594" s="120"/>
      <c r="M1594" s="116"/>
      <c r="N1594" s="218"/>
    </row>
    <row r="1595" spans="2:14" ht="15" x14ac:dyDescent="0.25">
      <c r="B1595" s="91"/>
      <c r="C1595" s="66"/>
      <c r="D1595" s="109"/>
      <c r="E1595" s="68"/>
      <c r="F1595" s="77"/>
      <c r="G1595" s="104"/>
      <c r="H1595" s="121"/>
      <c r="I1595" s="107"/>
      <c r="J1595" s="351"/>
      <c r="K1595" s="69"/>
      <c r="L1595" s="120"/>
      <c r="M1595" s="116"/>
      <c r="N1595" s="218"/>
    </row>
    <row r="1596" spans="2:14" ht="15" x14ac:dyDescent="0.25">
      <c r="B1596" s="91"/>
      <c r="C1596" s="66"/>
      <c r="D1596" s="109"/>
      <c r="E1596" s="68"/>
      <c r="F1596" s="68"/>
      <c r="G1596" s="104"/>
      <c r="H1596" s="121"/>
      <c r="I1596" s="107"/>
      <c r="J1596" s="351"/>
      <c r="K1596" s="69"/>
      <c r="L1596" s="120"/>
      <c r="M1596" s="116"/>
      <c r="N1596" s="218"/>
    </row>
    <row r="1597" spans="2:14" ht="15" x14ac:dyDescent="0.25">
      <c r="B1597" s="91"/>
      <c r="C1597" s="66"/>
      <c r="D1597" s="109"/>
      <c r="E1597" s="68"/>
      <c r="F1597" s="77"/>
      <c r="G1597" s="104"/>
      <c r="H1597" s="123"/>
      <c r="I1597" s="107"/>
      <c r="J1597" s="351"/>
      <c r="K1597" s="69"/>
      <c r="L1597" s="120"/>
      <c r="M1597" s="116"/>
      <c r="N1597" s="218"/>
    </row>
    <row r="1598" spans="2:14" ht="15" x14ac:dyDescent="0.25">
      <c r="B1598" s="65"/>
      <c r="C1598" s="78"/>
      <c r="D1598" s="109"/>
      <c r="E1598" s="68"/>
      <c r="F1598" s="77"/>
      <c r="G1598" s="311"/>
      <c r="H1598" s="312"/>
      <c r="I1598" s="313"/>
      <c r="J1598" s="352"/>
      <c r="K1598" s="69"/>
      <c r="L1598" s="318"/>
      <c r="M1598" s="116"/>
      <c r="N1598" s="318"/>
    </row>
    <row r="1599" spans="2:14" ht="15" x14ac:dyDescent="0.25">
      <c r="B1599" s="91"/>
      <c r="C1599" s="66"/>
      <c r="D1599" s="109"/>
      <c r="E1599" s="68"/>
      <c r="F1599" s="77"/>
      <c r="G1599" s="104"/>
      <c r="H1599" s="121"/>
      <c r="I1599" s="107"/>
      <c r="J1599" s="351"/>
      <c r="K1599" s="69"/>
      <c r="L1599" s="120"/>
      <c r="M1599" s="116"/>
      <c r="N1599" s="218"/>
    </row>
    <row r="1600" spans="2:14" ht="15" x14ac:dyDescent="0.25">
      <c r="B1600" s="65"/>
      <c r="C1600" s="78"/>
      <c r="D1600" s="109"/>
      <c r="E1600" s="68"/>
      <c r="F1600" s="77"/>
      <c r="G1600" s="311"/>
      <c r="H1600" s="312"/>
      <c r="I1600" s="313"/>
      <c r="J1600" s="352"/>
      <c r="K1600" s="69"/>
      <c r="L1600" s="318"/>
      <c r="M1600" s="116"/>
      <c r="N1600" s="318"/>
    </row>
    <row r="1601" spans="2:14" ht="15" x14ac:dyDescent="0.25">
      <c r="B1601" s="65"/>
      <c r="C1601" s="78"/>
      <c r="D1601" s="109"/>
      <c r="E1601" s="68"/>
      <c r="F1601" s="77"/>
      <c r="G1601" s="311"/>
      <c r="H1601" s="312"/>
      <c r="I1601" s="313"/>
      <c r="J1601" s="352"/>
      <c r="K1601" s="69"/>
      <c r="L1601" s="118"/>
      <c r="M1601" s="116"/>
      <c r="N1601" s="318"/>
    </row>
    <row r="1602" spans="2:14" ht="15" x14ac:dyDescent="0.25">
      <c r="B1602" s="65"/>
      <c r="C1602" s="66"/>
      <c r="D1602" s="109"/>
      <c r="E1602" s="68"/>
      <c r="F1602" s="77"/>
      <c r="G1602" s="104"/>
      <c r="H1602" s="121"/>
      <c r="I1602" s="107"/>
      <c r="J1602" s="351"/>
      <c r="K1602" s="69"/>
      <c r="L1602" s="118"/>
      <c r="M1602" s="116"/>
      <c r="N1602" s="318"/>
    </row>
    <row r="1603" spans="2:14" ht="15" x14ac:dyDescent="0.25">
      <c r="B1603" s="65"/>
      <c r="C1603" s="78"/>
      <c r="D1603" s="109"/>
      <c r="E1603" s="68"/>
      <c r="F1603" s="77"/>
      <c r="G1603" s="311"/>
      <c r="H1603" s="312"/>
      <c r="I1603" s="313"/>
      <c r="J1603" s="352"/>
      <c r="K1603" s="69"/>
      <c r="L1603" s="318"/>
      <c r="M1603" s="116"/>
      <c r="N1603" s="318"/>
    </row>
    <row r="1604" spans="2:14" ht="15" x14ac:dyDescent="0.25">
      <c r="B1604" s="65"/>
      <c r="C1604" s="78"/>
      <c r="D1604" s="109"/>
      <c r="E1604" s="68"/>
      <c r="F1604" s="77"/>
      <c r="G1604" s="311"/>
      <c r="H1604" s="312"/>
      <c r="I1604" s="313"/>
      <c r="J1604" s="352"/>
      <c r="K1604" s="69"/>
      <c r="L1604" s="318"/>
      <c r="M1604" s="116"/>
      <c r="N1604" s="318"/>
    </row>
    <row r="1605" spans="2:14" ht="15" x14ac:dyDescent="0.25">
      <c r="B1605" s="65"/>
      <c r="C1605" s="78"/>
      <c r="D1605" s="109"/>
      <c r="E1605" s="68"/>
      <c r="F1605" s="77"/>
      <c r="G1605" s="311"/>
      <c r="H1605" s="312"/>
      <c r="I1605" s="313"/>
      <c r="J1605" s="352"/>
      <c r="K1605" s="69"/>
      <c r="L1605" s="318"/>
      <c r="M1605" s="116"/>
      <c r="N1605" s="318"/>
    </row>
    <row r="1606" spans="2:14" ht="15" x14ac:dyDescent="0.25">
      <c r="B1606" s="65"/>
      <c r="C1606" s="66"/>
      <c r="D1606" s="109"/>
      <c r="E1606" s="68"/>
      <c r="F1606" s="68"/>
      <c r="G1606" s="104"/>
      <c r="H1606" s="121"/>
      <c r="I1606" s="107"/>
      <c r="J1606" s="351"/>
      <c r="K1606" s="69"/>
      <c r="L1606" s="120"/>
      <c r="M1606" s="116"/>
      <c r="N1606" s="218"/>
    </row>
    <row r="1607" spans="2:14" ht="15" x14ac:dyDescent="0.25">
      <c r="B1607" s="65"/>
      <c r="C1607" s="78"/>
      <c r="D1607" s="109"/>
      <c r="E1607" s="68"/>
      <c r="F1607" s="77"/>
      <c r="G1607" s="311"/>
      <c r="H1607" s="312"/>
      <c r="I1607" s="313"/>
      <c r="J1607" s="352"/>
      <c r="K1607" s="69"/>
      <c r="L1607" s="120"/>
      <c r="M1607" s="116"/>
      <c r="N1607" s="218"/>
    </row>
    <row r="1608" spans="2:14" ht="15" x14ac:dyDescent="0.25">
      <c r="B1608" s="65"/>
      <c r="C1608" s="66"/>
      <c r="D1608" s="109"/>
      <c r="E1608" s="68"/>
      <c r="F1608" s="77"/>
      <c r="G1608" s="104"/>
      <c r="H1608" s="123"/>
      <c r="I1608" s="107"/>
      <c r="J1608" s="351"/>
      <c r="K1608" s="69"/>
      <c r="L1608" s="120"/>
      <c r="M1608" s="116"/>
      <c r="N1608" s="218"/>
    </row>
    <row r="1609" spans="2:14" ht="15" x14ac:dyDescent="0.25">
      <c r="B1609" s="65"/>
      <c r="C1609" s="66"/>
      <c r="D1609" s="109"/>
      <c r="E1609" s="68"/>
      <c r="F1609" s="77"/>
      <c r="G1609" s="104"/>
      <c r="H1609" s="121"/>
      <c r="I1609" s="107"/>
      <c r="J1609" s="351"/>
      <c r="K1609" s="69"/>
      <c r="L1609" s="120"/>
      <c r="M1609" s="116"/>
      <c r="N1609" s="218"/>
    </row>
    <row r="1610" spans="2:14" ht="15" x14ac:dyDescent="0.25">
      <c r="B1610" s="65"/>
      <c r="C1610" s="66"/>
      <c r="D1610" s="109"/>
      <c r="E1610" s="68"/>
      <c r="F1610" s="77"/>
      <c r="G1610" s="104"/>
      <c r="H1610" s="121"/>
      <c r="I1610" s="107"/>
      <c r="J1610" s="351"/>
      <c r="K1610" s="69"/>
      <c r="L1610" s="120"/>
      <c r="M1610" s="116"/>
      <c r="N1610" s="218"/>
    </row>
    <row r="1611" spans="2:14" ht="15" x14ac:dyDescent="0.25">
      <c r="B1611" s="65"/>
      <c r="C1611" s="66"/>
      <c r="D1611" s="109"/>
      <c r="E1611" s="68"/>
      <c r="F1611" s="77"/>
      <c r="G1611" s="104"/>
      <c r="H1611" s="123"/>
      <c r="I1611" s="107"/>
      <c r="J1611" s="351"/>
      <c r="K1611" s="69"/>
      <c r="L1611" s="120"/>
      <c r="M1611" s="116"/>
      <c r="N1611" s="218"/>
    </row>
    <row r="1612" spans="2:14" ht="15" x14ac:dyDescent="0.25">
      <c r="B1612" s="65"/>
      <c r="C1612" s="66"/>
      <c r="D1612" s="109"/>
      <c r="E1612" s="68"/>
      <c r="F1612" s="77"/>
      <c r="G1612" s="311"/>
      <c r="H1612" s="123"/>
      <c r="I1612" s="107"/>
      <c r="J1612" s="351"/>
      <c r="K1612" s="69"/>
      <c r="L1612" s="120"/>
      <c r="M1612" s="116"/>
      <c r="N1612" s="218"/>
    </row>
    <row r="1613" spans="2:14" ht="15" x14ac:dyDescent="0.25">
      <c r="B1613" s="91"/>
      <c r="C1613" s="66"/>
      <c r="D1613" s="109"/>
      <c r="E1613" s="68"/>
      <c r="F1613" s="77"/>
      <c r="G1613" s="104"/>
      <c r="H1613" s="123"/>
      <c r="I1613" s="107"/>
      <c r="J1613" s="351"/>
      <c r="K1613" s="69"/>
      <c r="L1613" s="120"/>
      <c r="M1613" s="116"/>
      <c r="N1613" s="218"/>
    </row>
    <row r="1614" spans="2:14" ht="15" x14ac:dyDescent="0.25">
      <c r="B1614" s="91"/>
      <c r="C1614" s="66"/>
      <c r="D1614" s="109"/>
      <c r="E1614" s="68"/>
      <c r="F1614" s="77"/>
      <c r="G1614" s="104"/>
      <c r="H1614" s="123"/>
      <c r="I1614" s="107"/>
      <c r="J1614" s="351"/>
      <c r="K1614" s="69"/>
      <c r="L1614" s="120"/>
      <c r="M1614" s="116"/>
      <c r="N1614" s="218"/>
    </row>
    <row r="1615" spans="2:14" ht="15" x14ac:dyDescent="0.25">
      <c r="B1615" s="91"/>
      <c r="C1615" s="78"/>
      <c r="D1615" s="109"/>
      <c r="E1615" s="68"/>
      <c r="F1615" s="77"/>
      <c r="G1615" s="311"/>
      <c r="H1615" s="312"/>
      <c r="I1615" s="313"/>
      <c r="J1615" s="352"/>
      <c r="K1615" s="69"/>
      <c r="L1615" s="120"/>
      <c r="M1615" s="116"/>
      <c r="N1615" s="218"/>
    </row>
    <row r="1616" spans="2:14" ht="15" x14ac:dyDescent="0.25">
      <c r="B1616" s="91"/>
      <c r="C1616" s="66"/>
      <c r="D1616" s="109"/>
      <c r="E1616" s="68"/>
      <c r="F1616" s="77"/>
      <c r="G1616" s="104"/>
      <c r="H1616" s="123"/>
      <c r="I1616" s="107"/>
      <c r="J1616" s="351"/>
      <c r="K1616" s="69"/>
      <c r="L1616" s="120"/>
      <c r="M1616" s="116"/>
      <c r="N1616" s="218"/>
    </row>
    <row r="1617" spans="2:14" ht="15" x14ac:dyDescent="0.25">
      <c r="B1617" s="91"/>
      <c r="C1617" s="66"/>
      <c r="D1617" s="109"/>
      <c r="E1617" s="68"/>
      <c r="F1617" s="77"/>
      <c r="G1617" s="104"/>
      <c r="H1617" s="123"/>
      <c r="I1617" s="107"/>
      <c r="J1617" s="351"/>
      <c r="K1617" s="69"/>
      <c r="L1617" s="120"/>
      <c r="M1617" s="116"/>
      <c r="N1617" s="218"/>
    </row>
    <row r="1618" spans="2:14" ht="15" x14ac:dyDescent="0.25">
      <c r="B1618" s="91"/>
      <c r="C1618" s="66"/>
      <c r="D1618" s="109"/>
      <c r="E1618" s="68"/>
      <c r="F1618" s="77"/>
      <c r="G1618" s="104"/>
      <c r="H1618" s="121"/>
      <c r="I1618" s="107"/>
      <c r="J1618" s="351"/>
      <c r="K1618" s="69"/>
      <c r="L1618" s="120"/>
      <c r="M1618" s="116"/>
      <c r="N1618" s="218"/>
    </row>
    <row r="1619" spans="2:14" ht="15" x14ac:dyDescent="0.25">
      <c r="B1619" s="91"/>
      <c r="C1619" s="66"/>
      <c r="D1619" s="109"/>
      <c r="E1619" s="68"/>
      <c r="F1619" s="77"/>
      <c r="G1619" s="104"/>
      <c r="H1619" s="123"/>
      <c r="I1619" s="107"/>
      <c r="J1619" s="351"/>
      <c r="K1619" s="69"/>
      <c r="L1619" s="120"/>
      <c r="M1619" s="116"/>
      <c r="N1619" s="218"/>
    </row>
    <row r="1620" spans="2:14" ht="15" x14ac:dyDescent="0.25">
      <c r="B1620" s="91"/>
      <c r="C1620" s="66"/>
      <c r="D1620" s="109"/>
      <c r="E1620" s="68"/>
      <c r="F1620" s="77"/>
      <c r="G1620" s="104"/>
      <c r="H1620" s="121"/>
      <c r="I1620" s="107"/>
      <c r="J1620" s="351"/>
      <c r="K1620" s="69"/>
      <c r="L1620" s="120"/>
      <c r="M1620" s="116"/>
      <c r="N1620" s="218"/>
    </row>
    <row r="1621" spans="2:14" ht="15" x14ac:dyDescent="0.25">
      <c r="B1621" s="91"/>
      <c r="C1621" s="66"/>
      <c r="D1621" s="109"/>
      <c r="E1621" s="68"/>
      <c r="F1621" s="77"/>
      <c r="G1621" s="104"/>
      <c r="H1621" s="121"/>
      <c r="I1621" s="107"/>
      <c r="J1621" s="351"/>
      <c r="K1621" s="69"/>
      <c r="L1621" s="120"/>
      <c r="M1621" s="116"/>
      <c r="N1621" s="218"/>
    </row>
    <row r="1622" spans="2:14" ht="15" x14ac:dyDescent="0.25">
      <c r="B1622" s="91"/>
      <c r="C1622" s="66"/>
      <c r="D1622" s="109"/>
      <c r="E1622" s="68"/>
      <c r="F1622" s="77"/>
      <c r="G1622" s="104"/>
      <c r="H1622" s="121"/>
      <c r="I1622" s="107"/>
      <c r="J1622" s="351"/>
      <c r="K1622" s="69"/>
      <c r="L1622" s="318"/>
      <c r="M1622" s="116"/>
      <c r="N1622" s="318"/>
    </row>
    <row r="1623" spans="2:14" ht="15" x14ac:dyDescent="0.25">
      <c r="B1623" s="91"/>
      <c r="C1623" s="66"/>
      <c r="D1623" s="109"/>
      <c r="E1623" s="68"/>
      <c r="F1623" s="68"/>
      <c r="G1623" s="104"/>
      <c r="H1623" s="121"/>
      <c r="I1623" s="107"/>
      <c r="J1623" s="351"/>
      <c r="K1623" s="69"/>
      <c r="L1623" s="118"/>
      <c r="M1623" s="116"/>
      <c r="N1623" s="318"/>
    </row>
    <row r="1624" spans="2:14" ht="15" x14ac:dyDescent="0.25">
      <c r="B1624" s="65"/>
      <c r="C1624" s="78"/>
      <c r="D1624" s="109"/>
      <c r="E1624" s="68"/>
      <c r="F1624" s="77"/>
      <c r="G1624" s="311"/>
      <c r="H1624" s="312"/>
      <c r="I1624" s="313"/>
      <c r="J1624" s="352"/>
      <c r="K1624" s="69"/>
      <c r="L1624" s="318"/>
      <c r="M1624" s="116"/>
      <c r="N1624" s="318"/>
    </row>
    <row r="1625" spans="2:14" ht="15" x14ac:dyDescent="0.25">
      <c r="B1625" s="65"/>
      <c r="C1625" s="78"/>
      <c r="D1625" s="109"/>
      <c r="E1625" s="68"/>
      <c r="F1625" s="77"/>
      <c r="G1625" s="311"/>
      <c r="H1625" s="312"/>
      <c r="I1625" s="313"/>
      <c r="J1625" s="352"/>
      <c r="K1625" s="69"/>
      <c r="L1625" s="318"/>
      <c r="M1625" s="116"/>
      <c r="N1625" s="318"/>
    </row>
    <row r="1626" spans="2:14" ht="15" x14ac:dyDescent="0.25">
      <c r="B1626" s="65"/>
      <c r="C1626" s="66"/>
      <c r="D1626" s="109"/>
      <c r="E1626" s="68"/>
      <c r="F1626" s="77"/>
      <c r="G1626" s="104"/>
      <c r="H1626" s="121"/>
      <c r="I1626" s="107"/>
      <c r="J1626" s="351"/>
      <c r="K1626" s="69"/>
      <c r="L1626" s="318"/>
      <c r="M1626" s="116"/>
      <c r="N1626" s="318"/>
    </row>
    <row r="1627" spans="2:14" ht="15" x14ac:dyDescent="0.25">
      <c r="B1627" s="65"/>
      <c r="C1627" s="66"/>
      <c r="D1627" s="109"/>
      <c r="E1627" s="68"/>
      <c r="F1627" s="77"/>
      <c r="G1627" s="104"/>
      <c r="H1627" s="123"/>
      <c r="I1627" s="107"/>
      <c r="J1627" s="351"/>
      <c r="K1627" s="69"/>
      <c r="L1627" s="118"/>
      <c r="M1627" s="116"/>
      <c r="N1627" s="318"/>
    </row>
    <row r="1628" spans="2:14" ht="15" x14ac:dyDescent="0.25">
      <c r="B1628" s="65"/>
      <c r="C1628" s="66"/>
      <c r="D1628" s="109"/>
      <c r="E1628" s="68"/>
      <c r="F1628" s="77"/>
      <c r="G1628" s="104"/>
      <c r="H1628" s="123"/>
      <c r="I1628" s="107"/>
      <c r="J1628" s="351"/>
      <c r="K1628" s="69"/>
      <c r="L1628" s="118"/>
      <c r="M1628" s="116"/>
      <c r="N1628" s="318"/>
    </row>
    <row r="1629" spans="2:14" ht="15" x14ac:dyDescent="0.25">
      <c r="B1629" s="65"/>
      <c r="C1629" s="78"/>
      <c r="D1629" s="109"/>
      <c r="E1629" s="68"/>
      <c r="F1629" s="77"/>
      <c r="G1629" s="311"/>
      <c r="H1629" s="312"/>
      <c r="I1629" s="313"/>
      <c r="J1629" s="352"/>
      <c r="K1629" s="69"/>
      <c r="L1629" s="318"/>
      <c r="M1629" s="116"/>
      <c r="N1629" s="318"/>
    </row>
    <row r="1630" spans="2:14" ht="15" x14ac:dyDescent="0.25">
      <c r="B1630" s="65"/>
      <c r="C1630" s="78"/>
      <c r="D1630" s="109"/>
      <c r="E1630" s="68"/>
      <c r="F1630" s="77"/>
      <c r="G1630" s="311"/>
      <c r="H1630" s="312"/>
      <c r="I1630" s="313"/>
      <c r="J1630" s="352"/>
      <c r="K1630" s="69"/>
      <c r="L1630" s="318"/>
      <c r="M1630" s="116"/>
      <c r="N1630" s="319"/>
    </row>
    <row r="1631" spans="2:14" ht="15" x14ac:dyDescent="0.25">
      <c r="B1631" s="91"/>
      <c r="C1631" s="66"/>
      <c r="D1631" s="109"/>
      <c r="E1631" s="68"/>
      <c r="F1631" s="68"/>
      <c r="G1631" s="104"/>
      <c r="H1631" s="123"/>
      <c r="I1631" s="107"/>
      <c r="J1631" s="351"/>
      <c r="K1631" s="69"/>
      <c r="L1631" s="120"/>
      <c r="M1631" s="116"/>
      <c r="N1631" s="319"/>
    </row>
    <row r="1632" spans="2:14" ht="15" x14ac:dyDescent="0.25">
      <c r="B1632" s="91"/>
      <c r="C1632" s="66"/>
      <c r="D1632" s="109"/>
      <c r="E1632" s="68"/>
      <c r="F1632" s="77"/>
      <c r="G1632" s="104"/>
      <c r="H1632" s="123"/>
      <c r="I1632" s="107"/>
      <c r="J1632" s="351"/>
      <c r="K1632" s="69"/>
      <c r="L1632" s="120"/>
      <c r="M1632" s="116"/>
      <c r="N1632" s="319"/>
    </row>
    <row r="1633" spans="2:14" ht="15" x14ac:dyDescent="0.25">
      <c r="B1633" s="91"/>
      <c r="C1633" s="78"/>
      <c r="D1633" s="109"/>
      <c r="E1633" s="68"/>
      <c r="F1633" s="77"/>
      <c r="G1633" s="311"/>
      <c r="H1633" s="123"/>
      <c r="I1633" s="107"/>
      <c r="J1633" s="351"/>
      <c r="K1633" s="69"/>
      <c r="L1633" s="120"/>
      <c r="M1633" s="116"/>
      <c r="N1633" s="319"/>
    </row>
    <row r="1634" spans="2:14" ht="15" x14ac:dyDescent="0.25">
      <c r="B1634" s="65"/>
      <c r="C1634" s="78"/>
      <c r="D1634" s="109"/>
      <c r="E1634" s="68"/>
      <c r="F1634" s="77"/>
      <c r="G1634" s="311"/>
      <c r="H1634" s="312"/>
      <c r="I1634" s="313"/>
      <c r="J1634" s="352"/>
      <c r="K1634" s="69"/>
      <c r="L1634" s="318"/>
      <c r="M1634" s="116"/>
      <c r="N1634" s="319"/>
    </row>
    <row r="1635" spans="2:14" ht="15" x14ac:dyDescent="0.25">
      <c r="B1635" s="65"/>
      <c r="C1635" s="78"/>
      <c r="D1635" s="109"/>
      <c r="E1635" s="68"/>
      <c r="F1635" s="77"/>
      <c r="G1635" s="311"/>
      <c r="H1635" s="312"/>
      <c r="I1635" s="313"/>
      <c r="J1635" s="352"/>
      <c r="K1635" s="69"/>
      <c r="L1635" s="318"/>
      <c r="M1635" s="116"/>
      <c r="N1635" s="319"/>
    </row>
    <row r="1636" spans="2:14" ht="15" x14ac:dyDescent="0.25">
      <c r="B1636" s="65"/>
      <c r="C1636" s="78"/>
      <c r="D1636" s="109"/>
      <c r="E1636" s="68"/>
      <c r="F1636" s="77"/>
      <c r="G1636" s="311"/>
      <c r="H1636" s="312"/>
      <c r="I1636" s="313"/>
      <c r="J1636" s="352"/>
      <c r="K1636" s="69"/>
      <c r="L1636" s="318"/>
      <c r="M1636" s="116"/>
      <c r="N1636" s="319"/>
    </row>
    <row r="1637" spans="2:14" ht="15" x14ac:dyDescent="0.25">
      <c r="B1637" s="91"/>
      <c r="C1637" s="66"/>
      <c r="D1637" s="109"/>
      <c r="E1637" s="68"/>
      <c r="F1637" s="77"/>
      <c r="G1637" s="104"/>
      <c r="H1637" s="123"/>
      <c r="I1637" s="107"/>
      <c r="J1637" s="351"/>
      <c r="K1637" s="69"/>
      <c r="L1637" s="120"/>
      <c r="M1637" s="116"/>
      <c r="N1637" s="219"/>
    </row>
    <row r="1638" spans="2:14" ht="15" x14ac:dyDescent="0.25">
      <c r="B1638" s="91"/>
      <c r="C1638" s="66"/>
      <c r="D1638" s="109"/>
      <c r="E1638" s="68"/>
      <c r="F1638" s="77"/>
      <c r="G1638" s="311"/>
      <c r="H1638" s="123"/>
      <c r="I1638" s="107"/>
      <c r="J1638" s="351"/>
      <c r="K1638" s="69"/>
      <c r="L1638" s="120"/>
      <c r="M1638" s="116"/>
      <c r="N1638" s="219"/>
    </row>
    <row r="1639" spans="2:14" ht="15" x14ac:dyDescent="0.25">
      <c r="B1639" s="91"/>
      <c r="C1639" s="66"/>
      <c r="D1639" s="109"/>
      <c r="E1639" s="68"/>
      <c r="F1639" s="77"/>
      <c r="G1639" s="104"/>
      <c r="H1639" s="123"/>
      <c r="I1639" s="107"/>
      <c r="J1639" s="351"/>
      <c r="K1639" s="69"/>
      <c r="L1639" s="120"/>
      <c r="M1639" s="116"/>
      <c r="N1639" s="219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51"/>
      <c r="K1640" s="69"/>
      <c r="L1640" s="120"/>
      <c r="M1640" s="116"/>
      <c r="N1640" s="219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1"/>
      <c r="K1641" s="69"/>
      <c r="L1641" s="120"/>
      <c r="M1641" s="116"/>
      <c r="N1641" s="219"/>
    </row>
    <row r="1642" spans="2:14" ht="15" x14ac:dyDescent="0.25">
      <c r="B1642" s="91"/>
      <c r="C1642" s="66"/>
      <c r="D1642" s="109"/>
      <c r="E1642" s="68"/>
      <c r="F1642" s="77"/>
      <c r="G1642" s="104"/>
      <c r="H1642" s="123"/>
      <c r="I1642" s="107"/>
      <c r="J1642" s="351"/>
      <c r="K1642" s="69"/>
      <c r="L1642" s="120"/>
      <c r="M1642" s="116"/>
      <c r="N1642" s="219"/>
    </row>
    <row r="1643" spans="2:14" ht="15" x14ac:dyDescent="0.25">
      <c r="B1643" s="91"/>
      <c r="C1643" s="66"/>
      <c r="D1643" s="109"/>
      <c r="E1643" s="68"/>
      <c r="F1643" s="77"/>
      <c r="G1643" s="104"/>
      <c r="H1643" s="123"/>
      <c r="I1643" s="107"/>
      <c r="J1643" s="351"/>
      <c r="K1643" s="69"/>
      <c r="L1643" s="120"/>
      <c r="M1643" s="116"/>
      <c r="N1643" s="219"/>
    </row>
    <row r="1644" spans="2:14" ht="15" x14ac:dyDescent="0.25">
      <c r="B1644" s="91"/>
      <c r="C1644" s="66"/>
      <c r="D1644" s="109"/>
      <c r="E1644" s="68"/>
      <c r="F1644" s="77"/>
      <c r="G1644" s="104"/>
      <c r="H1644" s="121"/>
      <c r="I1644" s="107"/>
      <c r="J1644" s="351"/>
      <c r="K1644" s="69"/>
      <c r="L1644" s="120"/>
      <c r="M1644" s="116"/>
      <c r="N1644" s="219"/>
    </row>
    <row r="1645" spans="2:14" ht="15" x14ac:dyDescent="0.25">
      <c r="B1645" s="91"/>
      <c r="C1645" s="66"/>
      <c r="D1645" s="109"/>
      <c r="E1645" s="68"/>
      <c r="F1645" s="77"/>
      <c r="G1645" s="104"/>
      <c r="H1645" s="123"/>
      <c r="I1645" s="107"/>
      <c r="J1645" s="351"/>
      <c r="K1645" s="69"/>
      <c r="L1645" s="120"/>
      <c r="M1645" s="116"/>
      <c r="N1645" s="219"/>
    </row>
    <row r="1646" spans="2:14" ht="15" x14ac:dyDescent="0.25">
      <c r="B1646" s="37"/>
      <c r="C1646" s="66"/>
      <c r="D1646" s="109"/>
      <c r="E1646" s="68"/>
      <c r="F1646" s="77"/>
      <c r="G1646" s="104"/>
      <c r="H1646" s="123"/>
      <c r="I1646" s="107"/>
      <c r="J1646" s="351"/>
      <c r="K1646" s="69"/>
      <c r="L1646" s="120"/>
      <c r="M1646" s="116"/>
      <c r="N1646" s="219"/>
    </row>
    <row r="1647" spans="2:14" ht="15" x14ac:dyDescent="0.25">
      <c r="B1647" s="37"/>
      <c r="C1647" s="66"/>
      <c r="D1647" s="109"/>
      <c r="E1647" s="68"/>
      <c r="F1647" s="77"/>
      <c r="G1647" s="311"/>
      <c r="H1647" s="123"/>
      <c r="I1647" s="107"/>
      <c r="J1647" s="351"/>
      <c r="K1647" s="69"/>
      <c r="L1647" s="120"/>
      <c r="M1647" s="116"/>
      <c r="N1647" s="219"/>
    </row>
    <row r="1648" spans="2:14" ht="15" x14ac:dyDescent="0.25">
      <c r="B1648" s="37"/>
      <c r="C1648" s="66"/>
      <c r="D1648" s="109"/>
      <c r="E1648" s="68"/>
      <c r="F1648" s="77"/>
      <c r="G1648" s="104"/>
      <c r="H1648" s="123"/>
      <c r="I1648" s="107"/>
      <c r="J1648" s="351"/>
      <c r="K1648" s="69"/>
      <c r="L1648" s="120"/>
      <c r="M1648" s="116"/>
      <c r="N1648" s="219"/>
    </row>
    <row r="1649" spans="2:14" ht="15" x14ac:dyDescent="0.25">
      <c r="B1649" s="37"/>
      <c r="C1649" s="78"/>
      <c r="D1649" s="109"/>
      <c r="E1649" s="68"/>
      <c r="F1649" s="77"/>
      <c r="G1649" s="311"/>
      <c r="H1649" s="312"/>
      <c r="I1649" s="313"/>
      <c r="J1649" s="352"/>
      <c r="K1649" s="69"/>
      <c r="L1649" s="120"/>
      <c r="M1649" s="116"/>
      <c r="N1649" s="219"/>
    </row>
    <row r="1650" spans="2:14" ht="15" x14ac:dyDescent="0.25">
      <c r="B1650" s="37"/>
      <c r="C1650" s="66"/>
      <c r="D1650" s="109"/>
      <c r="E1650" s="68"/>
      <c r="F1650" s="77"/>
      <c r="G1650" s="104"/>
      <c r="H1650" s="123"/>
      <c r="I1650" s="107"/>
      <c r="J1650" s="351"/>
      <c r="K1650" s="69"/>
      <c r="L1650" s="120"/>
      <c r="M1650" s="116"/>
      <c r="N1650" s="219"/>
    </row>
    <row r="1651" spans="2:14" ht="15" x14ac:dyDescent="0.25">
      <c r="B1651" s="37"/>
      <c r="C1651" s="66"/>
      <c r="D1651" s="109"/>
      <c r="E1651" s="68"/>
      <c r="F1651" s="68"/>
      <c r="G1651" s="311"/>
      <c r="H1651" s="123"/>
      <c r="I1651" s="107"/>
      <c r="J1651" s="351"/>
      <c r="K1651" s="69"/>
      <c r="L1651" s="120"/>
      <c r="M1651" s="116"/>
      <c r="N1651" s="219"/>
    </row>
    <row r="1652" spans="2:14" ht="15" x14ac:dyDescent="0.25">
      <c r="B1652" s="37"/>
      <c r="C1652" s="66"/>
      <c r="D1652" s="109"/>
      <c r="E1652" s="68"/>
      <c r="F1652" s="77"/>
      <c r="G1652" s="104"/>
      <c r="H1652" s="123"/>
      <c r="I1652" s="107"/>
      <c r="J1652" s="351"/>
      <c r="K1652" s="69"/>
      <c r="L1652" s="120"/>
      <c r="M1652" s="116"/>
      <c r="N1652" s="219"/>
    </row>
    <row r="1653" spans="2:14" ht="15" x14ac:dyDescent="0.25">
      <c r="B1653" s="37"/>
      <c r="C1653" s="66"/>
      <c r="D1653" s="109"/>
      <c r="E1653" s="68"/>
      <c r="F1653" s="77"/>
      <c r="G1653" s="104"/>
      <c r="H1653" s="123"/>
      <c r="I1653" s="107"/>
      <c r="J1653" s="351"/>
      <c r="K1653" s="69"/>
      <c r="L1653" s="318"/>
      <c r="M1653" s="116"/>
      <c r="N1653" s="319"/>
    </row>
    <row r="1654" spans="2:14" ht="15" x14ac:dyDescent="0.25">
      <c r="B1654" s="37"/>
      <c r="C1654" s="78"/>
      <c r="D1654" s="109"/>
      <c r="E1654" s="68"/>
      <c r="F1654" s="77"/>
      <c r="G1654" s="311"/>
      <c r="H1654" s="123"/>
      <c r="I1654" s="107"/>
      <c r="J1654" s="351"/>
      <c r="K1654" s="69"/>
      <c r="L1654" s="118"/>
      <c r="M1654" s="116"/>
      <c r="N1654" s="319"/>
    </row>
    <row r="1655" spans="2:14" ht="15" x14ac:dyDescent="0.25">
      <c r="B1655" s="37"/>
      <c r="C1655" s="78"/>
      <c r="D1655" s="109"/>
      <c r="E1655" s="68"/>
      <c r="F1655" s="77"/>
      <c r="G1655" s="311"/>
      <c r="H1655" s="312"/>
      <c r="I1655" s="313"/>
      <c r="J1655" s="352"/>
      <c r="K1655" s="69"/>
      <c r="L1655" s="318"/>
      <c r="M1655" s="116"/>
      <c r="N1655" s="319"/>
    </row>
    <row r="1656" spans="2:14" ht="15" x14ac:dyDescent="0.25">
      <c r="B1656" s="37"/>
      <c r="C1656" s="66"/>
      <c r="D1656" s="109"/>
      <c r="E1656" s="68"/>
      <c r="F1656" s="77"/>
      <c r="G1656" s="104"/>
      <c r="H1656" s="123"/>
      <c r="I1656" s="107"/>
      <c r="J1656" s="351"/>
      <c r="K1656" s="69"/>
      <c r="L1656" s="118"/>
      <c r="M1656" s="116"/>
      <c r="N1656" s="319"/>
    </row>
    <row r="1657" spans="2:14" ht="15" x14ac:dyDescent="0.25">
      <c r="B1657" s="65"/>
      <c r="C1657" s="78"/>
      <c r="D1657" s="109"/>
      <c r="E1657" s="68"/>
      <c r="F1657" s="77"/>
      <c r="G1657" s="311"/>
      <c r="H1657" s="312"/>
      <c r="I1657" s="313"/>
      <c r="J1657" s="352"/>
      <c r="K1657" s="69"/>
      <c r="L1657" s="318"/>
      <c r="M1657" s="116"/>
      <c r="N1657" s="319"/>
    </row>
    <row r="1658" spans="2:14" ht="15" x14ac:dyDescent="0.25">
      <c r="B1658" s="65"/>
      <c r="C1658" s="78"/>
      <c r="D1658" s="109"/>
      <c r="E1658" s="68"/>
      <c r="F1658" s="77"/>
      <c r="G1658" s="311"/>
      <c r="H1658" s="312"/>
      <c r="I1658" s="313"/>
      <c r="J1658" s="352"/>
      <c r="K1658" s="69"/>
      <c r="L1658" s="318"/>
      <c r="M1658" s="116"/>
      <c r="N1658" s="319"/>
    </row>
    <row r="1659" spans="2:14" ht="15" x14ac:dyDescent="0.25">
      <c r="B1659" s="65"/>
      <c r="C1659" s="78"/>
      <c r="D1659" s="109"/>
      <c r="E1659" s="68"/>
      <c r="F1659" s="77"/>
      <c r="G1659" s="311"/>
      <c r="H1659" s="312"/>
      <c r="I1659" s="313"/>
      <c r="J1659" s="352"/>
      <c r="K1659" s="69"/>
      <c r="L1659" s="318"/>
      <c r="M1659" s="116"/>
      <c r="N1659" s="319"/>
    </row>
    <row r="1660" spans="2:14" ht="15" x14ac:dyDescent="0.25">
      <c r="B1660" s="91"/>
      <c r="C1660" s="66"/>
      <c r="D1660" s="109"/>
      <c r="E1660" s="68"/>
      <c r="F1660" s="77"/>
      <c r="G1660" s="104"/>
      <c r="H1660" s="123"/>
      <c r="I1660" s="107"/>
      <c r="J1660" s="351"/>
      <c r="K1660" s="69"/>
      <c r="L1660" s="120"/>
      <c r="M1660" s="116"/>
      <c r="N1660" s="219"/>
    </row>
    <row r="1661" spans="2:14" ht="15" x14ac:dyDescent="0.25">
      <c r="B1661" s="65"/>
      <c r="C1661" s="78"/>
      <c r="D1661" s="109"/>
      <c r="E1661" s="68"/>
      <c r="F1661" s="77"/>
      <c r="G1661" s="311"/>
      <c r="H1661" s="312"/>
      <c r="I1661" s="313"/>
      <c r="J1661" s="352"/>
      <c r="K1661" s="69"/>
      <c r="L1661" s="318"/>
      <c r="M1661" s="116"/>
      <c r="N1661" s="319"/>
    </row>
    <row r="1662" spans="2:14" ht="15" x14ac:dyDescent="0.25">
      <c r="B1662" s="91"/>
      <c r="C1662" s="66"/>
      <c r="D1662" s="109"/>
      <c r="E1662" s="68"/>
      <c r="F1662" s="77"/>
      <c r="G1662" s="104"/>
      <c r="H1662" s="121"/>
      <c r="I1662" s="107"/>
      <c r="J1662" s="351"/>
      <c r="K1662" s="69"/>
      <c r="L1662" s="120"/>
      <c r="M1662" s="116"/>
      <c r="N1662" s="219"/>
    </row>
    <row r="1663" spans="2:14" ht="15" x14ac:dyDescent="0.25">
      <c r="B1663" s="37"/>
      <c r="C1663" s="66"/>
      <c r="D1663" s="109"/>
      <c r="E1663" s="68"/>
      <c r="F1663" s="77"/>
      <c r="G1663" s="104"/>
      <c r="H1663" s="121"/>
      <c r="I1663" s="107"/>
      <c r="J1663" s="351"/>
      <c r="K1663" s="69"/>
      <c r="L1663" s="120"/>
      <c r="M1663" s="116"/>
      <c r="N1663" s="219"/>
    </row>
    <row r="1664" spans="2:14" ht="15" x14ac:dyDescent="0.25">
      <c r="B1664" s="37"/>
      <c r="C1664" s="66"/>
      <c r="D1664" s="109"/>
      <c r="E1664" s="68"/>
      <c r="F1664" s="68"/>
      <c r="G1664" s="104"/>
      <c r="H1664" s="121"/>
      <c r="I1664" s="107"/>
      <c r="J1664" s="351"/>
      <c r="K1664" s="69"/>
      <c r="L1664" s="318"/>
      <c r="M1664" s="116"/>
      <c r="N1664" s="319"/>
    </row>
    <row r="1665" spans="2:14" ht="15" x14ac:dyDescent="0.25">
      <c r="B1665" s="65"/>
      <c r="C1665" s="78"/>
      <c r="D1665" s="109"/>
      <c r="E1665" s="68"/>
      <c r="F1665" s="77"/>
      <c r="G1665" s="311"/>
      <c r="H1665" s="312"/>
      <c r="I1665" s="313"/>
      <c r="J1665" s="352"/>
      <c r="K1665" s="69"/>
      <c r="L1665" s="318"/>
      <c r="M1665" s="116"/>
      <c r="N1665" s="319"/>
    </row>
    <row r="1666" spans="2:14" ht="15" x14ac:dyDescent="0.25">
      <c r="B1666" s="65"/>
      <c r="C1666" s="78"/>
      <c r="D1666" s="109"/>
      <c r="E1666" s="68"/>
      <c r="F1666" s="77"/>
      <c r="G1666" s="311"/>
      <c r="H1666" s="312"/>
      <c r="I1666" s="313"/>
      <c r="J1666" s="352"/>
      <c r="K1666" s="69"/>
      <c r="L1666" s="318"/>
      <c r="M1666" s="116"/>
      <c r="N1666" s="319"/>
    </row>
    <row r="1667" spans="2:14" ht="15" x14ac:dyDescent="0.25">
      <c r="B1667" s="65"/>
      <c r="C1667" s="78"/>
      <c r="D1667" s="109"/>
      <c r="E1667" s="68"/>
      <c r="F1667" s="77"/>
      <c r="G1667" s="311"/>
      <c r="H1667" s="312"/>
      <c r="I1667" s="313"/>
      <c r="J1667" s="352"/>
      <c r="K1667" s="69"/>
      <c r="L1667" s="318"/>
      <c r="M1667" s="116"/>
      <c r="N1667" s="319"/>
    </row>
    <row r="1668" spans="2:14" ht="15" x14ac:dyDescent="0.25">
      <c r="B1668" s="65"/>
      <c r="C1668" s="78"/>
      <c r="D1668" s="109"/>
      <c r="E1668" s="68"/>
      <c r="F1668" s="77"/>
      <c r="G1668" s="311"/>
      <c r="H1668" s="312"/>
      <c r="I1668" s="313"/>
      <c r="J1668" s="352"/>
      <c r="K1668" s="69"/>
      <c r="L1668" s="318"/>
      <c r="M1668" s="116"/>
      <c r="N1668" s="319"/>
    </row>
    <row r="1669" spans="2:14" ht="15" x14ac:dyDescent="0.25">
      <c r="B1669" s="65"/>
      <c r="C1669" s="78"/>
      <c r="D1669" s="109"/>
      <c r="E1669" s="68"/>
      <c r="F1669" s="77"/>
      <c r="G1669" s="311"/>
      <c r="H1669" s="312"/>
      <c r="I1669" s="313"/>
      <c r="J1669" s="352"/>
      <c r="K1669" s="69"/>
      <c r="L1669" s="318"/>
      <c r="M1669" s="116"/>
      <c r="N1669" s="319"/>
    </row>
    <row r="1670" spans="2:14" ht="15" x14ac:dyDescent="0.25">
      <c r="B1670" s="65"/>
      <c r="C1670" s="78"/>
      <c r="D1670" s="109"/>
      <c r="E1670" s="68"/>
      <c r="F1670" s="77"/>
      <c r="G1670" s="311"/>
      <c r="H1670" s="312"/>
      <c r="I1670" s="313"/>
      <c r="J1670" s="352"/>
      <c r="K1670" s="69"/>
      <c r="L1670" s="318"/>
      <c r="M1670" s="116"/>
      <c r="N1670" s="319"/>
    </row>
    <row r="1671" spans="2:14" ht="15" x14ac:dyDescent="0.25">
      <c r="B1671" s="37"/>
      <c r="C1671" s="66"/>
      <c r="D1671" s="109"/>
      <c r="E1671" s="68"/>
      <c r="F1671" s="77"/>
      <c r="G1671" s="104"/>
      <c r="H1671" s="121"/>
      <c r="I1671" s="107"/>
      <c r="J1671" s="351"/>
      <c r="K1671" s="79"/>
      <c r="L1671" s="120"/>
      <c r="M1671" s="115"/>
      <c r="N1671" s="219"/>
    </row>
    <row r="1672" spans="2:14" ht="15" x14ac:dyDescent="0.25">
      <c r="B1672" s="37"/>
      <c r="C1672" s="66"/>
      <c r="D1672" s="109"/>
      <c r="E1672" s="68"/>
      <c r="F1672" s="77"/>
      <c r="G1672" s="104"/>
      <c r="H1672" s="121"/>
      <c r="I1672" s="107"/>
      <c r="J1672" s="351"/>
      <c r="K1672" s="69"/>
      <c r="L1672" s="118"/>
      <c r="M1672" s="116"/>
      <c r="N1672" s="320"/>
    </row>
    <row r="1673" spans="2:14" ht="15" x14ac:dyDescent="0.25">
      <c r="B1673" s="37"/>
      <c r="C1673" s="66"/>
      <c r="D1673" s="109"/>
      <c r="E1673" s="68"/>
      <c r="F1673" s="77"/>
      <c r="G1673" s="104"/>
      <c r="H1673" s="121"/>
      <c r="I1673" s="107"/>
      <c r="J1673" s="351"/>
      <c r="K1673" s="69"/>
      <c r="L1673" s="118"/>
      <c r="M1673" s="116"/>
      <c r="N1673" s="320"/>
    </row>
    <row r="1674" spans="2:14" ht="15" x14ac:dyDescent="0.25">
      <c r="B1674" s="37"/>
      <c r="C1674" s="66"/>
      <c r="D1674" s="109"/>
      <c r="E1674" s="68"/>
      <c r="F1674" s="77"/>
      <c r="G1674" s="104"/>
      <c r="H1674" s="121"/>
      <c r="I1674" s="107"/>
      <c r="J1674" s="351"/>
      <c r="K1674" s="114"/>
      <c r="L1674" s="118"/>
      <c r="M1674" s="117"/>
      <c r="N1674" s="320"/>
    </row>
    <row r="1675" spans="2:14" ht="15" x14ac:dyDescent="0.25">
      <c r="B1675" s="37"/>
      <c r="C1675" s="66"/>
      <c r="D1675" s="109"/>
      <c r="E1675" s="68"/>
      <c r="F1675" s="77"/>
      <c r="G1675" s="104"/>
      <c r="H1675" s="121"/>
      <c r="I1675" s="107"/>
      <c r="J1675" s="351"/>
      <c r="K1675" s="69"/>
      <c r="L1675" s="118"/>
      <c r="M1675" s="116"/>
      <c r="N1675" s="320"/>
    </row>
    <row r="1676" spans="2:14" ht="15" x14ac:dyDescent="0.25">
      <c r="B1676" s="91"/>
      <c r="C1676" s="66"/>
      <c r="D1676" s="109"/>
      <c r="E1676" s="68"/>
      <c r="F1676" s="77"/>
      <c r="G1676" s="104"/>
      <c r="H1676" s="121"/>
      <c r="I1676" s="107"/>
      <c r="J1676" s="351"/>
      <c r="K1676" s="69"/>
      <c r="L1676" s="118"/>
      <c r="M1676" s="116"/>
      <c r="N1676" s="319"/>
    </row>
    <row r="1677" spans="2:14" ht="15" x14ac:dyDescent="0.25">
      <c r="B1677" s="91"/>
      <c r="C1677" s="66"/>
      <c r="D1677" s="109"/>
      <c r="E1677" s="68"/>
      <c r="F1677" s="77"/>
      <c r="G1677" s="104"/>
      <c r="H1677" s="121"/>
      <c r="I1677" s="107"/>
      <c r="J1677" s="351"/>
      <c r="K1677" s="69"/>
      <c r="L1677" s="118"/>
      <c r="M1677" s="116"/>
      <c r="N1677" s="320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1"/>
      <c r="K1678" s="69"/>
      <c r="L1678" s="118"/>
      <c r="M1678" s="116"/>
      <c r="N1678" s="319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1"/>
      <c r="K1679" s="69"/>
      <c r="L1679" s="118"/>
      <c r="M1679" s="116"/>
      <c r="N1679" s="319"/>
    </row>
    <row r="1680" spans="2:14" ht="15" x14ac:dyDescent="0.25">
      <c r="B1680" s="91"/>
      <c r="C1680" s="66"/>
      <c r="D1680" s="109"/>
      <c r="E1680" s="68"/>
      <c r="F1680" s="77"/>
      <c r="G1680" s="104"/>
      <c r="H1680" s="121"/>
      <c r="I1680" s="107"/>
      <c r="J1680" s="351"/>
      <c r="K1680" s="69"/>
      <c r="L1680" s="118"/>
      <c r="M1680" s="116"/>
      <c r="N1680" s="319"/>
    </row>
    <row r="1681" spans="2:14" ht="15" x14ac:dyDescent="0.25">
      <c r="B1681" s="91"/>
      <c r="C1681" s="66"/>
      <c r="D1681" s="109"/>
      <c r="E1681" s="68"/>
      <c r="F1681" s="77"/>
      <c r="G1681" s="104"/>
      <c r="H1681" s="121"/>
      <c r="I1681" s="107"/>
      <c r="J1681" s="351"/>
      <c r="K1681" s="69"/>
      <c r="L1681" s="118"/>
      <c r="M1681" s="116"/>
      <c r="N1681" s="319"/>
    </row>
    <row r="1682" spans="2:14" ht="15" x14ac:dyDescent="0.25">
      <c r="B1682" s="91"/>
      <c r="C1682" s="66"/>
      <c r="D1682" s="109"/>
      <c r="E1682" s="68"/>
      <c r="F1682" s="77"/>
      <c r="G1682" s="104"/>
      <c r="H1682" s="121"/>
      <c r="I1682" s="107"/>
      <c r="J1682" s="351"/>
      <c r="K1682" s="69"/>
      <c r="L1682" s="318"/>
      <c r="M1682" s="116"/>
      <c r="N1682" s="319"/>
    </row>
    <row r="1683" spans="2:14" ht="15" x14ac:dyDescent="0.25">
      <c r="B1683" s="91"/>
      <c r="C1683" s="78"/>
      <c r="D1683" s="109"/>
      <c r="E1683" s="68"/>
      <c r="F1683" s="77"/>
      <c r="G1683" s="311"/>
      <c r="H1683" s="312"/>
      <c r="I1683" s="313"/>
      <c r="J1683" s="352"/>
      <c r="K1683" s="69"/>
      <c r="L1683" s="318"/>
      <c r="M1683" s="116"/>
      <c r="N1683" s="319"/>
    </row>
    <row r="1684" spans="2:14" ht="15" x14ac:dyDescent="0.25">
      <c r="B1684" s="91"/>
      <c r="C1684" s="78"/>
      <c r="D1684" s="109"/>
      <c r="E1684" s="68"/>
      <c r="F1684" s="77"/>
      <c r="G1684" s="311"/>
      <c r="H1684" s="312"/>
      <c r="I1684" s="313"/>
      <c r="J1684" s="352"/>
      <c r="K1684" s="69"/>
      <c r="L1684" s="318"/>
      <c r="M1684" s="116"/>
      <c r="N1684" s="319"/>
    </row>
    <row r="1685" spans="2:14" ht="15" x14ac:dyDescent="0.25">
      <c r="B1685" s="91"/>
      <c r="C1685" s="66"/>
      <c r="D1685" s="109"/>
      <c r="E1685" s="68"/>
      <c r="F1685" s="68"/>
      <c r="G1685" s="104"/>
      <c r="H1685" s="121"/>
      <c r="I1685" s="107"/>
      <c r="J1685" s="351"/>
      <c r="K1685" s="69"/>
      <c r="L1685" s="118"/>
      <c r="M1685" s="116"/>
      <c r="N1685" s="320"/>
    </row>
    <row r="1686" spans="2:14" ht="15" x14ac:dyDescent="0.25">
      <c r="B1686" s="91"/>
      <c r="C1686" s="66"/>
      <c r="D1686" s="109"/>
      <c r="E1686" s="68"/>
      <c r="F1686" s="77"/>
      <c r="G1686" s="104"/>
      <c r="H1686" s="121"/>
      <c r="I1686" s="107"/>
      <c r="J1686" s="351"/>
      <c r="K1686" s="69"/>
      <c r="L1686" s="118"/>
      <c r="M1686" s="116"/>
      <c r="N1686" s="319"/>
    </row>
    <row r="1687" spans="2:14" ht="15" x14ac:dyDescent="0.25">
      <c r="B1687" s="91"/>
      <c r="C1687" s="66"/>
      <c r="D1687" s="109"/>
      <c r="E1687" s="68"/>
      <c r="F1687" s="77"/>
      <c r="G1687" s="104"/>
      <c r="H1687" s="121"/>
      <c r="I1687" s="107"/>
      <c r="J1687" s="351"/>
      <c r="K1687" s="69"/>
      <c r="L1687" s="118"/>
      <c r="M1687" s="116"/>
      <c r="N1687" s="319"/>
    </row>
    <row r="1688" spans="2:14" ht="15" x14ac:dyDescent="0.25">
      <c r="B1688" s="65"/>
      <c r="C1688" s="78"/>
      <c r="D1688" s="109"/>
      <c r="E1688" s="68"/>
      <c r="F1688" s="77"/>
      <c r="G1688" s="311"/>
      <c r="H1688" s="312"/>
      <c r="I1688" s="313"/>
      <c r="J1688" s="352"/>
      <c r="K1688" s="69"/>
      <c r="L1688" s="318"/>
      <c r="M1688" s="116"/>
      <c r="N1688" s="319"/>
    </row>
    <row r="1689" spans="2:14" ht="15" x14ac:dyDescent="0.25">
      <c r="B1689" s="65"/>
      <c r="C1689" s="78"/>
      <c r="D1689" s="109"/>
      <c r="E1689" s="68"/>
      <c r="F1689" s="77"/>
      <c r="G1689" s="311"/>
      <c r="H1689" s="312"/>
      <c r="I1689" s="313"/>
      <c r="J1689" s="352"/>
      <c r="K1689" s="69"/>
      <c r="L1689" s="318"/>
      <c r="M1689" s="116"/>
      <c r="N1689" s="319"/>
    </row>
    <row r="1690" spans="2:14" ht="15" x14ac:dyDescent="0.25">
      <c r="B1690" s="65"/>
      <c r="C1690" s="78"/>
      <c r="D1690" s="109"/>
      <c r="E1690" s="68"/>
      <c r="F1690" s="77"/>
      <c r="G1690" s="311"/>
      <c r="H1690" s="312"/>
      <c r="I1690" s="313"/>
      <c r="J1690" s="352"/>
      <c r="K1690" s="69"/>
      <c r="L1690" s="216"/>
      <c r="M1690" s="116"/>
      <c r="N1690" s="319"/>
    </row>
    <row r="1691" spans="2:14" ht="15" x14ac:dyDescent="0.25">
      <c r="B1691" s="65"/>
      <c r="C1691" s="78"/>
      <c r="D1691" s="109"/>
      <c r="E1691" s="68"/>
      <c r="F1691" s="77"/>
      <c r="G1691" s="311"/>
      <c r="H1691" s="312"/>
      <c r="I1691" s="313"/>
      <c r="J1691" s="352"/>
      <c r="K1691" s="69"/>
      <c r="L1691" s="216"/>
      <c r="M1691" s="82"/>
      <c r="N1691" s="319"/>
    </row>
    <row r="1692" spans="2:14" ht="15" x14ac:dyDescent="0.25">
      <c r="B1692" s="91"/>
      <c r="C1692" s="66"/>
      <c r="D1692" s="100"/>
      <c r="E1692" s="101"/>
      <c r="F1692" s="77"/>
      <c r="G1692" s="104"/>
      <c r="H1692" s="106"/>
      <c r="I1692" s="107"/>
      <c r="J1692" s="351"/>
      <c r="K1692" s="69"/>
      <c r="L1692" s="84"/>
      <c r="M1692" s="82"/>
      <c r="N1692" s="319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51"/>
      <c r="K1693" s="69"/>
      <c r="L1693" s="84"/>
      <c r="M1693" s="82"/>
      <c r="N1693" s="319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1"/>
      <c r="K1694" s="69"/>
      <c r="L1694" s="84"/>
      <c r="M1694" s="82"/>
      <c r="N1694" s="319"/>
    </row>
    <row r="1695" spans="2:14" ht="15" x14ac:dyDescent="0.25">
      <c r="B1695" s="91"/>
      <c r="C1695" s="66"/>
      <c r="D1695" s="100"/>
      <c r="E1695" s="101"/>
      <c r="F1695" s="77"/>
      <c r="G1695" s="104"/>
      <c r="H1695" s="106"/>
      <c r="I1695" s="107"/>
      <c r="J1695" s="351"/>
      <c r="K1695" s="69"/>
      <c r="L1695" s="84"/>
      <c r="M1695" s="82"/>
      <c r="N1695" s="319"/>
    </row>
    <row r="1696" spans="2:14" ht="15" x14ac:dyDescent="0.25">
      <c r="B1696" s="91"/>
      <c r="C1696" s="66"/>
      <c r="D1696" s="100"/>
      <c r="E1696" s="101"/>
      <c r="F1696" s="77"/>
      <c r="G1696" s="104"/>
      <c r="H1696" s="106"/>
      <c r="I1696" s="107"/>
      <c r="J1696" s="351"/>
      <c r="K1696" s="69"/>
      <c r="L1696" s="84"/>
      <c r="M1696" s="82"/>
      <c r="N1696" s="319"/>
    </row>
    <row r="1697" spans="2:14" ht="15" x14ac:dyDescent="0.25">
      <c r="B1697" s="91"/>
      <c r="C1697" s="78"/>
      <c r="D1697" s="100"/>
      <c r="E1697" s="101"/>
      <c r="F1697" s="77"/>
      <c r="G1697" s="311"/>
      <c r="H1697" s="321"/>
      <c r="I1697" s="107"/>
      <c r="J1697" s="351"/>
      <c r="K1697" s="69"/>
      <c r="L1697" s="84"/>
      <c r="M1697" s="82"/>
      <c r="N1697" s="319"/>
    </row>
    <row r="1698" spans="2:14" ht="15" x14ac:dyDescent="0.25">
      <c r="B1698" s="65"/>
      <c r="C1698" s="66"/>
      <c r="D1698" s="100"/>
      <c r="E1698" s="101"/>
      <c r="F1698" s="77"/>
      <c r="G1698" s="104"/>
      <c r="H1698" s="106"/>
      <c r="I1698" s="107"/>
      <c r="J1698" s="351"/>
      <c r="K1698" s="69"/>
      <c r="L1698" s="84"/>
      <c r="M1698" s="82"/>
      <c r="N1698" s="319"/>
    </row>
    <row r="1699" spans="2:14" ht="15" x14ac:dyDescent="0.25">
      <c r="B1699" s="65"/>
      <c r="C1699" s="66"/>
      <c r="D1699" s="100"/>
      <c r="E1699" s="101"/>
      <c r="F1699" s="77"/>
      <c r="G1699" s="104"/>
      <c r="H1699" s="106"/>
      <c r="I1699" s="107"/>
      <c r="J1699" s="351"/>
      <c r="K1699" s="69"/>
      <c r="L1699" s="84"/>
      <c r="M1699" s="82"/>
      <c r="N1699" s="319"/>
    </row>
    <row r="1700" spans="2:14" ht="15" x14ac:dyDescent="0.25">
      <c r="B1700" s="65"/>
      <c r="C1700" s="66"/>
      <c r="D1700" s="100"/>
      <c r="E1700" s="101"/>
      <c r="F1700" s="77"/>
      <c r="G1700" s="104"/>
      <c r="H1700" s="106"/>
      <c r="I1700" s="107"/>
      <c r="J1700" s="351"/>
      <c r="K1700" s="69"/>
      <c r="L1700" s="84"/>
      <c r="M1700" s="82"/>
      <c r="N1700" s="319"/>
    </row>
    <row r="1701" spans="2:14" ht="15" x14ac:dyDescent="0.25">
      <c r="B1701" s="65"/>
      <c r="C1701" s="78"/>
      <c r="D1701" s="100"/>
      <c r="E1701" s="101"/>
      <c r="F1701" s="77"/>
      <c r="G1701" s="311"/>
      <c r="H1701" s="321"/>
      <c r="I1701" s="313"/>
      <c r="J1701" s="352"/>
      <c r="K1701" s="69"/>
      <c r="L1701" s="84"/>
      <c r="M1701" s="82"/>
      <c r="N1701" s="319"/>
    </row>
    <row r="1702" spans="2:14" ht="15" x14ac:dyDescent="0.25">
      <c r="B1702" s="65"/>
      <c r="C1702" s="66"/>
      <c r="D1702" s="100"/>
      <c r="E1702" s="101"/>
      <c r="F1702" s="77"/>
      <c r="G1702" s="104"/>
      <c r="H1702" s="106"/>
      <c r="I1702" s="107"/>
      <c r="J1702" s="351"/>
      <c r="K1702" s="69"/>
      <c r="L1702" s="84"/>
      <c r="M1702" s="82"/>
      <c r="N1702" s="319"/>
    </row>
    <row r="1703" spans="2:14" ht="15" x14ac:dyDescent="0.25">
      <c r="B1703" s="65"/>
      <c r="C1703" s="66"/>
      <c r="D1703" s="100"/>
      <c r="E1703" s="101"/>
      <c r="F1703" s="77"/>
      <c r="G1703" s="104"/>
      <c r="H1703" s="106"/>
      <c r="I1703" s="107"/>
      <c r="J1703" s="351"/>
      <c r="K1703" s="69"/>
      <c r="L1703" s="84"/>
      <c r="M1703" s="82"/>
      <c r="N1703" s="319"/>
    </row>
    <row r="1704" spans="2:14" ht="15" x14ac:dyDescent="0.25">
      <c r="B1704" s="65"/>
      <c r="C1704" s="78"/>
      <c r="D1704" s="100"/>
      <c r="E1704" s="101"/>
      <c r="F1704" s="77"/>
      <c r="G1704" s="311"/>
      <c r="H1704" s="321"/>
      <c r="I1704" s="313"/>
      <c r="J1704" s="352"/>
      <c r="K1704" s="69"/>
      <c r="L1704" s="84"/>
      <c r="M1704" s="82"/>
      <c r="N1704" s="319"/>
    </row>
    <row r="1705" spans="2:14" ht="15" x14ac:dyDescent="0.25">
      <c r="B1705" s="65"/>
      <c r="C1705" s="66"/>
      <c r="D1705" s="109"/>
      <c r="E1705" s="101"/>
      <c r="F1705" s="77"/>
      <c r="G1705" s="104"/>
      <c r="H1705" s="106"/>
      <c r="I1705" s="107"/>
      <c r="J1705" s="351"/>
      <c r="K1705" s="69"/>
      <c r="L1705" s="322"/>
      <c r="M1705" s="82"/>
      <c r="N1705" s="319"/>
    </row>
    <row r="1706" spans="2:14" ht="15" x14ac:dyDescent="0.25">
      <c r="B1706" s="65"/>
      <c r="C1706" s="66"/>
      <c r="D1706" s="100"/>
      <c r="E1706" s="101"/>
      <c r="F1706" s="77"/>
      <c r="G1706" s="104"/>
      <c r="H1706" s="106"/>
      <c r="I1706" s="107"/>
      <c r="J1706" s="351"/>
      <c r="K1706" s="69"/>
      <c r="L1706" s="84"/>
      <c r="M1706" s="82"/>
      <c r="N1706" s="319"/>
    </row>
    <row r="1707" spans="2:14" ht="15" x14ac:dyDescent="0.25">
      <c r="B1707" s="65"/>
      <c r="C1707" s="66"/>
      <c r="D1707" s="100"/>
      <c r="E1707" s="101"/>
      <c r="F1707" s="77"/>
      <c r="G1707" s="104"/>
      <c r="H1707" s="106"/>
      <c r="I1707" s="107"/>
      <c r="J1707" s="351"/>
      <c r="K1707" s="69"/>
      <c r="L1707" s="322"/>
      <c r="M1707" s="82"/>
      <c r="N1707" s="319"/>
    </row>
    <row r="1708" spans="2:14" ht="15" x14ac:dyDescent="0.25">
      <c r="B1708" s="65"/>
      <c r="C1708" s="78"/>
      <c r="D1708" s="100"/>
      <c r="E1708" s="101"/>
      <c r="F1708" s="77"/>
      <c r="G1708" s="311"/>
      <c r="H1708" s="321"/>
      <c r="I1708" s="313"/>
      <c r="J1708" s="352"/>
      <c r="K1708" s="69"/>
      <c r="L1708" s="322"/>
      <c r="M1708" s="82"/>
      <c r="N1708" s="319"/>
    </row>
    <row r="1709" spans="2:14" ht="15" x14ac:dyDescent="0.25">
      <c r="B1709" s="65"/>
      <c r="C1709" s="78"/>
      <c r="D1709" s="100"/>
      <c r="E1709" s="101"/>
      <c r="F1709" s="77"/>
      <c r="G1709" s="311"/>
      <c r="H1709" s="321"/>
      <c r="I1709" s="313"/>
      <c r="J1709" s="352"/>
      <c r="K1709" s="69"/>
      <c r="L1709" s="322"/>
      <c r="M1709" s="82"/>
      <c r="N1709" s="323"/>
    </row>
    <row r="1710" spans="2:14" ht="15" x14ac:dyDescent="0.25">
      <c r="B1710" s="65"/>
      <c r="C1710" s="78"/>
      <c r="D1710" s="100"/>
      <c r="E1710" s="101"/>
      <c r="F1710" s="77"/>
      <c r="G1710" s="311"/>
      <c r="H1710" s="321"/>
      <c r="I1710" s="313"/>
      <c r="J1710" s="352"/>
      <c r="K1710" s="69"/>
      <c r="L1710" s="322"/>
      <c r="M1710" s="82"/>
      <c r="N1710" s="323"/>
    </row>
    <row r="1711" spans="2:14" ht="15" x14ac:dyDescent="0.25">
      <c r="B1711" s="65"/>
      <c r="C1711" s="78"/>
      <c r="D1711" s="100"/>
      <c r="E1711" s="101"/>
      <c r="F1711" s="77"/>
      <c r="G1711" s="311"/>
      <c r="H1711" s="321"/>
      <c r="I1711" s="313"/>
      <c r="J1711" s="352"/>
      <c r="K1711" s="69"/>
      <c r="L1711" s="322"/>
      <c r="M1711" s="82"/>
      <c r="N1711" s="323"/>
    </row>
    <row r="1712" spans="2:14" ht="15" x14ac:dyDescent="0.25">
      <c r="B1712" s="65"/>
      <c r="C1712" s="78"/>
      <c r="D1712" s="100"/>
      <c r="E1712" s="101"/>
      <c r="F1712" s="77"/>
      <c r="G1712" s="311"/>
      <c r="H1712" s="321"/>
      <c r="I1712" s="107"/>
      <c r="J1712" s="351"/>
      <c r="K1712" s="69"/>
      <c r="L1712" s="84"/>
      <c r="M1712" s="82"/>
      <c r="N1712" s="323"/>
    </row>
    <row r="1713" spans="2:14" ht="15" x14ac:dyDescent="0.25">
      <c r="B1713" s="91"/>
      <c r="C1713" s="66"/>
      <c r="D1713" s="100"/>
      <c r="E1713" s="101"/>
      <c r="F1713" s="77"/>
      <c r="G1713" s="104"/>
      <c r="H1713" s="106"/>
      <c r="I1713" s="107"/>
      <c r="J1713" s="351"/>
      <c r="K1713" s="69"/>
      <c r="L1713" s="84"/>
      <c r="M1713" s="82"/>
      <c r="N1713" s="323"/>
    </row>
    <row r="1714" spans="2:14" ht="15" x14ac:dyDescent="0.25">
      <c r="B1714" s="91"/>
      <c r="C1714" s="66"/>
      <c r="D1714" s="100"/>
      <c r="E1714" s="101"/>
      <c r="F1714" s="77"/>
      <c r="G1714" s="104"/>
      <c r="H1714" s="106"/>
      <c r="I1714" s="107"/>
      <c r="J1714" s="351"/>
      <c r="K1714" s="69"/>
      <c r="L1714" s="84"/>
      <c r="M1714" s="82"/>
      <c r="N1714" s="323"/>
    </row>
    <row r="1715" spans="2:14" ht="15" x14ac:dyDescent="0.25">
      <c r="B1715" s="91"/>
      <c r="C1715" s="66"/>
      <c r="D1715" s="100"/>
      <c r="E1715" s="101"/>
      <c r="F1715" s="77"/>
      <c r="G1715" s="104"/>
      <c r="H1715" s="106"/>
      <c r="I1715" s="107"/>
      <c r="J1715" s="351"/>
      <c r="K1715" s="69"/>
      <c r="L1715" s="84"/>
      <c r="M1715" s="82"/>
      <c r="N1715" s="323"/>
    </row>
    <row r="1716" spans="2:14" ht="15" x14ac:dyDescent="0.25">
      <c r="B1716" s="91"/>
      <c r="C1716" s="66"/>
      <c r="D1716" s="100"/>
      <c r="E1716" s="101"/>
      <c r="F1716" s="77"/>
      <c r="G1716" s="104"/>
      <c r="H1716" s="106"/>
      <c r="I1716" s="107"/>
      <c r="J1716" s="351"/>
      <c r="K1716" s="69"/>
      <c r="L1716" s="84"/>
      <c r="M1716" s="82"/>
      <c r="N1716" s="323"/>
    </row>
    <row r="1717" spans="2:14" ht="15" x14ac:dyDescent="0.25">
      <c r="B1717" s="91"/>
      <c r="C1717" s="66"/>
      <c r="D1717" s="100"/>
      <c r="E1717" s="101"/>
      <c r="F1717" s="77"/>
      <c r="G1717" s="104"/>
      <c r="H1717" s="106"/>
      <c r="I1717" s="107"/>
      <c r="J1717" s="351"/>
      <c r="K1717" s="69"/>
      <c r="L1717" s="84"/>
      <c r="M1717" s="82"/>
      <c r="N1717" s="323"/>
    </row>
    <row r="1718" spans="2:14" ht="15" x14ac:dyDescent="0.25">
      <c r="B1718" s="91"/>
      <c r="C1718" s="66"/>
      <c r="D1718" s="100"/>
      <c r="E1718" s="101"/>
      <c r="F1718" s="68"/>
      <c r="G1718" s="104"/>
      <c r="H1718" s="106"/>
      <c r="I1718" s="107"/>
      <c r="J1718" s="351"/>
      <c r="K1718" s="69"/>
      <c r="L1718" s="84"/>
      <c r="M1718" s="82"/>
      <c r="N1718" s="323"/>
    </row>
    <row r="1719" spans="2:14" ht="15" x14ac:dyDescent="0.25">
      <c r="B1719" s="91"/>
      <c r="C1719" s="78"/>
      <c r="D1719" s="100"/>
      <c r="E1719" s="101"/>
      <c r="F1719" s="77"/>
      <c r="G1719" s="311"/>
      <c r="H1719" s="321"/>
      <c r="I1719" s="107"/>
      <c r="J1719" s="351"/>
      <c r="K1719" s="69"/>
      <c r="L1719" s="84"/>
      <c r="M1719" s="82"/>
      <c r="N1719" s="323"/>
    </row>
    <row r="1720" spans="2:14" ht="15" x14ac:dyDescent="0.25">
      <c r="B1720" s="91"/>
      <c r="C1720" s="66"/>
      <c r="D1720" s="100"/>
      <c r="E1720" s="101"/>
      <c r="F1720" s="77"/>
      <c r="G1720" s="104"/>
      <c r="H1720" s="106"/>
      <c r="I1720" s="107"/>
      <c r="J1720" s="351"/>
      <c r="K1720" s="69"/>
      <c r="L1720" s="84"/>
      <c r="M1720" s="82"/>
      <c r="N1720" s="323"/>
    </row>
    <row r="1721" spans="2:14" ht="15" x14ac:dyDescent="0.25">
      <c r="B1721" s="91"/>
      <c r="C1721" s="66"/>
      <c r="D1721" s="100"/>
      <c r="E1721" s="101"/>
      <c r="F1721" s="77"/>
      <c r="G1721" s="104"/>
      <c r="H1721" s="106"/>
      <c r="I1721" s="107"/>
      <c r="J1721" s="351"/>
      <c r="K1721" s="70"/>
      <c r="L1721" s="84"/>
      <c r="M1721" s="82"/>
      <c r="N1721" s="323"/>
    </row>
    <row r="1722" spans="2:14" ht="15" x14ac:dyDescent="0.25">
      <c r="B1722" s="91"/>
      <c r="C1722" s="66"/>
      <c r="D1722" s="100"/>
      <c r="E1722" s="101"/>
      <c r="F1722" s="77"/>
      <c r="G1722" s="104"/>
      <c r="H1722" s="106"/>
      <c r="I1722" s="107"/>
      <c r="J1722" s="351"/>
      <c r="K1722" s="69"/>
      <c r="L1722" s="84"/>
      <c r="M1722" s="82"/>
      <c r="N1722" s="323"/>
    </row>
    <row r="1723" spans="2:14" ht="15" x14ac:dyDescent="0.25">
      <c r="B1723" s="91"/>
      <c r="C1723" s="78"/>
      <c r="D1723" s="100"/>
      <c r="E1723" s="101"/>
      <c r="F1723" s="68"/>
      <c r="G1723" s="311"/>
      <c r="H1723" s="321"/>
      <c r="I1723" s="107"/>
      <c r="J1723" s="351"/>
      <c r="K1723" s="69"/>
      <c r="L1723" s="84"/>
      <c r="M1723" s="82"/>
      <c r="N1723" s="323"/>
    </row>
    <row r="1724" spans="2:14" ht="15" x14ac:dyDescent="0.25">
      <c r="B1724" s="91"/>
      <c r="C1724" s="66"/>
      <c r="D1724" s="100"/>
      <c r="E1724" s="101"/>
      <c r="F1724" s="77"/>
      <c r="G1724" s="104"/>
      <c r="H1724" s="106"/>
      <c r="I1724" s="107"/>
      <c r="J1724" s="351"/>
      <c r="K1724" s="69"/>
      <c r="L1724" s="322"/>
      <c r="M1724" s="82"/>
      <c r="N1724" s="323"/>
    </row>
    <row r="1725" spans="2:14" ht="15" x14ac:dyDescent="0.25">
      <c r="B1725" s="65"/>
      <c r="C1725" s="78"/>
      <c r="D1725" s="100"/>
      <c r="E1725" s="101"/>
      <c r="F1725" s="77"/>
      <c r="G1725" s="311"/>
      <c r="H1725" s="321"/>
      <c r="I1725" s="313"/>
      <c r="J1725" s="352"/>
      <c r="K1725" s="69"/>
      <c r="L1725" s="322"/>
      <c r="M1725" s="82"/>
      <c r="N1725" s="323"/>
    </row>
    <row r="1726" spans="2:14" ht="15" x14ac:dyDescent="0.25">
      <c r="B1726" s="65"/>
      <c r="C1726" s="66"/>
      <c r="D1726" s="100"/>
      <c r="E1726" s="101"/>
      <c r="F1726" s="68"/>
      <c r="G1726" s="104"/>
      <c r="H1726" s="106"/>
      <c r="I1726" s="107"/>
      <c r="J1726" s="351"/>
      <c r="K1726" s="69"/>
      <c r="L1726" s="84"/>
      <c r="M1726" s="82"/>
      <c r="N1726" s="323"/>
    </row>
    <row r="1727" spans="2:14" ht="15" x14ac:dyDescent="0.25">
      <c r="B1727" s="65"/>
      <c r="C1727" s="66"/>
      <c r="D1727" s="100"/>
      <c r="E1727" s="101"/>
      <c r="F1727" s="77"/>
      <c r="G1727" s="104"/>
      <c r="H1727" s="106"/>
      <c r="I1727" s="107"/>
      <c r="J1727" s="351"/>
      <c r="K1727" s="69"/>
      <c r="L1727" s="84"/>
      <c r="M1727" s="82"/>
      <c r="N1727" s="323"/>
    </row>
    <row r="1728" spans="2:14" ht="15" x14ac:dyDescent="0.25">
      <c r="B1728" s="65"/>
      <c r="C1728" s="66"/>
      <c r="D1728" s="100"/>
      <c r="E1728" s="101"/>
      <c r="F1728" s="77"/>
      <c r="G1728" s="104"/>
      <c r="H1728" s="106"/>
      <c r="I1728" s="107"/>
      <c r="J1728" s="351"/>
      <c r="K1728" s="69"/>
      <c r="L1728" s="322"/>
      <c r="M1728" s="82"/>
      <c r="N1728" s="323"/>
    </row>
    <row r="1729" spans="2:14" ht="15" x14ac:dyDescent="0.25">
      <c r="B1729" s="65"/>
      <c r="C1729" s="66"/>
      <c r="D1729" s="100"/>
      <c r="E1729" s="101"/>
      <c r="F1729" s="77"/>
      <c r="G1729" s="104"/>
      <c r="H1729" s="106"/>
      <c r="I1729" s="107"/>
      <c r="J1729" s="351"/>
      <c r="K1729" s="69"/>
      <c r="L1729" s="322"/>
      <c r="M1729" s="82"/>
      <c r="N1729" s="323"/>
    </row>
    <row r="1730" spans="2:14" x14ac:dyDescent="0.2">
      <c r="B1730" s="65"/>
      <c r="C1730" s="78"/>
      <c r="D1730" s="100"/>
      <c r="E1730" s="101"/>
      <c r="F1730" s="77"/>
      <c r="G1730" s="311"/>
      <c r="H1730" s="321"/>
      <c r="I1730" s="324"/>
      <c r="J1730" s="354"/>
      <c r="K1730" s="69"/>
      <c r="L1730" s="84"/>
      <c r="M1730" s="82"/>
      <c r="N1730" s="323"/>
    </row>
    <row r="1731" spans="2:14" x14ac:dyDescent="0.2">
      <c r="B1731" s="65"/>
      <c r="C1731" s="78"/>
      <c r="D1731" s="100"/>
      <c r="E1731" s="101"/>
      <c r="F1731" s="77"/>
      <c r="G1731" s="311"/>
      <c r="H1731" s="321"/>
      <c r="I1731" s="324"/>
      <c r="J1731" s="354"/>
      <c r="K1731" s="69"/>
      <c r="L1731" s="84"/>
      <c r="M1731" s="82"/>
      <c r="N1731" s="323"/>
    </row>
    <row r="1732" spans="2:14" ht="15" x14ac:dyDescent="0.25">
      <c r="B1732" s="65"/>
      <c r="C1732" s="78"/>
      <c r="D1732" s="100"/>
      <c r="E1732" s="101"/>
      <c r="F1732" s="77"/>
      <c r="G1732" s="311"/>
      <c r="H1732" s="321"/>
      <c r="I1732" s="313"/>
      <c r="J1732" s="352"/>
      <c r="K1732" s="69"/>
      <c r="L1732" s="322"/>
      <c r="M1732" s="82"/>
      <c r="N1732" s="323"/>
    </row>
    <row r="1733" spans="2:14" ht="15" x14ac:dyDescent="0.25">
      <c r="B1733" s="65"/>
      <c r="C1733" s="78"/>
      <c r="D1733" s="100"/>
      <c r="E1733" s="102"/>
      <c r="F1733" s="77"/>
      <c r="G1733" s="325"/>
      <c r="H1733" s="321"/>
      <c r="I1733" s="313"/>
      <c r="J1733" s="352"/>
      <c r="K1733" s="69"/>
      <c r="L1733" s="322"/>
      <c r="M1733" s="82"/>
      <c r="N1733" s="323"/>
    </row>
    <row r="1734" spans="2:14" ht="15" x14ac:dyDescent="0.25">
      <c r="B1734" s="65"/>
      <c r="C1734" s="78"/>
      <c r="D1734" s="97"/>
      <c r="E1734" s="67"/>
      <c r="F1734" s="77"/>
      <c r="G1734" s="325"/>
      <c r="H1734" s="321"/>
      <c r="I1734" s="313"/>
      <c r="J1734" s="352"/>
      <c r="K1734" s="69"/>
      <c r="L1734" s="322"/>
      <c r="M1734" s="82"/>
      <c r="N1734" s="323"/>
    </row>
    <row r="1735" spans="2:14" ht="15" x14ac:dyDescent="0.25">
      <c r="B1735" s="65"/>
      <c r="C1735" s="78"/>
      <c r="D1735" s="97"/>
      <c r="E1735" s="67"/>
      <c r="F1735" s="77"/>
      <c r="G1735" s="325"/>
      <c r="H1735" s="321"/>
      <c r="I1735" s="313"/>
      <c r="J1735" s="352"/>
      <c r="K1735" s="69"/>
      <c r="L1735" s="322"/>
      <c r="M1735" s="82"/>
      <c r="N1735" s="323"/>
    </row>
    <row r="1736" spans="2:14" ht="15" x14ac:dyDescent="0.25">
      <c r="B1736" s="65"/>
      <c r="C1736" s="78"/>
      <c r="D1736" s="97"/>
      <c r="E1736" s="67"/>
      <c r="F1736" s="77"/>
      <c r="G1736" s="325"/>
      <c r="H1736" s="321"/>
      <c r="I1736" s="326"/>
      <c r="J1736" s="355"/>
      <c r="K1736" s="69"/>
      <c r="L1736" s="322"/>
      <c r="M1736" s="82"/>
      <c r="N1736" s="323"/>
    </row>
    <row r="1737" spans="2:14" ht="15" x14ac:dyDescent="0.25">
      <c r="B1737" s="65"/>
      <c r="C1737" s="78"/>
      <c r="D1737" s="97"/>
      <c r="E1737" s="67"/>
      <c r="F1737" s="77"/>
      <c r="G1737" s="325"/>
      <c r="H1737" s="321"/>
      <c r="I1737" s="326"/>
      <c r="J1737" s="355"/>
      <c r="K1737" s="69"/>
      <c r="L1737" s="322"/>
      <c r="M1737" s="82"/>
      <c r="N1737" s="323"/>
    </row>
    <row r="1738" spans="2:14" x14ac:dyDescent="0.2">
      <c r="B1738" s="65"/>
      <c r="C1738" s="66"/>
      <c r="D1738" s="90"/>
      <c r="E1738" s="67"/>
      <c r="F1738" s="77"/>
      <c r="G1738" s="77"/>
      <c r="H1738" s="106"/>
      <c r="I1738" s="94"/>
      <c r="J1738" s="356"/>
      <c r="K1738" s="80"/>
      <c r="L1738" s="84"/>
      <c r="M1738" s="82"/>
      <c r="N1738" s="327"/>
    </row>
    <row r="1739" spans="2:14" ht="15" x14ac:dyDescent="0.25">
      <c r="B1739" s="65"/>
      <c r="C1739" s="78"/>
      <c r="D1739" s="90"/>
      <c r="E1739" s="67"/>
      <c r="F1739" s="77"/>
      <c r="G1739" s="328"/>
      <c r="H1739" s="321"/>
      <c r="I1739" s="326"/>
      <c r="J1739" s="355"/>
      <c r="K1739" s="69"/>
      <c r="L1739" s="322"/>
      <c r="M1739" s="82"/>
      <c r="N1739" s="327"/>
    </row>
    <row r="1740" spans="2:14" ht="15" x14ac:dyDescent="0.25">
      <c r="B1740" s="65"/>
      <c r="C1740" s="66"/>
      <c r="D1740" s="90"/>
      <c r="E1740" s="67"/>
      <c r="F1740" s="77"/>
      <c r="G1740" s="77"/>
      <c r="H1740" s="106"/>
      <c r="I1740" s="95"/>
      <c r="J1740" s="357"/>
      <c r="K1740" s="80"/>
      <c r="L1740" s="84"/>
      <c r="M1740" s="82"/>
      <c r="N1740" s="327"/>
    </row>
    <row r="1741" spans="2:14" ht="15" x14ac:dyDescent="0.25">
      <c r="B1741" s="91"/>
      <c r="C1741" s="66"/>
      <c r="D1741" s="90"/>
      <c r="E1741" s="67"/>
      <c r="F1741" s="77"/>
      <c r="G1741" s="77"/>
      <c r="H1741" s="106"/>
      <c r="I1741" s="95"/>
      <c r="J1741" s="357"/>
      <c r="K1741" s="69"/>
      <c r="L1741" s="84"/>
      <c r="M1741" s="82"/>
      <c r="N1741" s="327"/>
    </row>
    <row r="1742" spans="2:14" x14ac:dyDescent="0.2">
      <c r="B1742" s="91"/>
      <c r="C1742" s="66"/>
      <c r="D1742" s="90"/>
      <c r="E1742" s="67"/>
      <c r="F1742" s="77"/>
      <c r="G1742" s="77"/>
      <c r="H1742" s="106"/>
      <c r="I1742" s="94"/>
      <c r="J1742" s="356"/>
      <c r="K1742" s="69"/>
      <c r="L1742" s="84"/>
      <c r="M1742" s="82"/>
      <c r="N1742" s="327"/>
    </row>
    <row r="1743" spans="2:14" x14ac:dyDescent="0.2">
      <c r="B1743" s="91"/>
      <c r="C1743" s="66"/>
      <c r="D1743" s="90"/>
      <c r="E1743" s="67"/>
      <c r="F1743" s="77"/>
      <c r="G1743" s="77"/>
      <c r="H1743" s="106"/>
      <c r="I1743" s="94"/>
      <c r="J1743" s="356"/>
      <c r="K1743" s="69"/>
      <c r="L1743" s="84"/>
      <c r="M1743" s="82"/>
      <c r="N1743" s="327"/>
    </row>
    <row r="1744" spans="2:14" ht="15" x14ac:dyDescent="0.25">
      <c r="B1744" s="91"/>
      <c r="C1744" s="66"/>
      <c r="D1744" s="90"/>
      <c r="E1744" s="67"/>
      <c r="F1744" s="77"/>
      <c r="G1744" s="77"/>
      <c r="H1744" s="106"/>
      <c r="I1744" s="95"/>
      <c r="J1744" s="357"/>
      <c r="K1744" s="80"/>
      <c r="L1744" s="84"/>
      <c r="M1744" s="82"/>
      <c r="N1744" s="327"/>
    </row>
    <row r="1745" spans="2:14" ht="15" x14ac:dyDescent="0.25">
      <c r="B1745" s="91"/>
      <c r="C1745" s="66"/>
      <c r="D1745" s="90"/>
      <c r="E1745" s="67"/>
      <c r="F1745" s="77"/>
      <c r="G1745" s="77"/>
      <c r="H1745" s="106"/>
      <c r="I1745" s="95"/>
      <c r="J1745" s="357"/>
      <c r="K1745" s="69"/>
      <c r="L1745" s="84"/>
      <c r="M1745" s="82"/>
      <c r="N1745" s="327"/>
    </row>
    <row r="1746" spans="2:14" ht="15" x14ac:dyDescent="0.25">
      <c r="B1746" s="91"/>
      <c r="C1746" s="78"/>
      <c r="D1746" s="90"/>
      <c r="E1746" s="67"/>
      <c r="F1746" s="77"/>
      <c r="G1746" s="328"/>
      <c r="H1746" s="321"/>
      <c r="I1746" s="326"/>
      <c r="J1746" s="355"/>
      <c r="K1746" s="69"/>
      <c r="L1746" s="84"/>
      <c r="M1746" s="82"/>
      <c r="N1746" s="327"/>
    </row>
    <row r="1747" spans="2:14" x14ac:dyDescent="0.2">
      <c r="B1747" s="91"/>
      <c r="C1747" s="66"/>
      <c r="D1747" s="90"/>
      <c r="E1747" s="67"/>
      <c r="F1747" s="77"/>
      <c r="G1747" s="77"/>
      <c r="H1747" s="106"/>
      <c r="I1747" s="94"/>
      <c r="J1747" s="356"/>
      <c r="K1747" s="69"/>
      <c r="L1747" s="84"/>
      <c r="M1747" s="82"/>
      <c r="N1747" s="327"/>
    </row>
    <row r="1748" spans="2:14" ht="15" x14ac:dyDescent="0.25">
      <c r="B1748" s="91"/>
      <c r="C1748" s="66"/>
      <c r="D1748" s="90"/>
      <c r="E1748" s="67"/>
      <c r="F1748" s="77"/>
      <c r="G1748" s="77"/>
      <c r="H1748" s="106"/>
      <c r="I1748" s="95"/>
      <c r="J1748" s="357"/>
      <c r="K1748" s="69"/>
      <c r="L1748" s="84"/>
      <c r="M1748" s="82"/>
      <c r="N1748" s="327"/>
    </row>
    <row r="1749" spans="2:14" ht="15" x14ac:dyDescent="0.25">
      <c r="B1749" s="91"/>
      <c r="C1749" s="66"/>
      <c r="D1749" s="90"/>
      <c r="E1749" s="67"/>
      <c r="F1749" s="77"/>
      <c r="G1749" s="77"/>
      <c r="H1749" s="106"/>
      <c r="I1749" s="95"/>
      <c r="J1749" s="357"/>
      <c r="K1749" s="80"/>
      <c r="L1749" s="84"/>
      <c r="M1749" s="82"/>
      <c r="N1749" s="327"/>
    </row>
    <row r="1750" spans="2:14" x14ac:dyDescent="0.2">
      <c r="B1750" s="91"/>
      <c r="C1750" s="66"/>
      <c r="D1750" s="90"/>
      <c r="E1750" s="67"/>
      <c r="F1750" s="77"/>
      <c r="G1750" s="77"/>
      <c r="H1750" s="106"/>
      <c r="I1750" s="94"/>
      <c r="J1750" s="356"/>
      <c r="K1750" s="69"/>
      <c r="L1750" s="84"/>
      <c r="M1750" s="82"/>
      <c r="N1750" s="323"/>
    </row>
    <row r="1751" spans="2:14" ht="15" x14ac:dyDescent="0.25">
      <c r="B1751" s="91"/>
      <c r="C1751" s="66"/>
      <c r="D1751" s="90"/>
      <c r="E1751" s="67"/>
      <c r="F1751" s="77"/>
      <c r="G1751" s="77"/>
      <c r="H1751" s="106"/>
      <c r="I1751" s="95"/>
      <c r="J1751" s="357"/>
      <c r="K1751" s="69"/>
      <c r="L1751" s="322"/>
      <c r="M1751" s="82"/>
      <c r="N1751" s="323"/>
    </row>
    <row r="1752" spans="2:14" ht="15" x14ac:dyDescent="0.25">
      <c r="B1752" s="91"/>
      <c r="C1752" s="66"/>
      <c r="D1752" s="90"/>
      <c r="E1752" s="67"/>
      <c r="F1752" s="77"/>
      <c r="G1752" s="77"/>
      <c r="H1752" s="106"/>
      <c r="I1752" s="95"/>
      <c r="J1752" s="357"/>
      <c r="K1752" s="69"/>
      <c r="L1752" s="84"/>
      <c r="M1752" s="82"/>
      <c r="N1752" s="323"/>
    </row>
    <row r="1753" spans="2:14" ht="15" x14ac:dyDescent="0.25">
      <c r="B1753" s="65"/>
      <c r="C1753" s="78"/>
      <c r="D1753" s="90"/>
      <c r="E1753" s="67"/>
      <c r="F1753" s="77"/>
      <c r="G1753" s="328"/>
      <c r="H1753" s="321"/>
      <c r="I1753" s="326"/>
      <c r="J1753" s="355"/>
      <c r="K1753" s="69"/>
      <c r="L1753" s="322"/>
      <c r="M1753" s="82"/>
      <c r="N1753" s="323"/>
    </row>
    <row r="1754" spans="2:14" ht="15" x14ac:dyDescent="0.25">
      <c r="B1754" s="37"/>
      <c r="C1754" s="52"/>
      <c r="D1754" s="24"/>
      <c r="E1754" s="25"/>
      <c r="F1754" s="26"/>
      <c r="G1754" s="26"/>
      <c r="H1754" s="329"/>
      <c r="I1754" s="41"/>
      <c r="J1754" s="358"/>
      <c r="K1754" s="27"/>
      <c r="L1754" s="330"/>
      <c r="M1754" s="34"/>
      <c r="N1754" s="331"/>
    </row>
    <row r="1755" spans="2:14" ht="15" x14ac:dyDescent="0.25">
      <c r="B1755" s="37"/>
      <c r="C1755" s="53"/>
      <c r="D1755" s="24"/>
      <c r="E1755" s="25"/>
      <c r="F1755" s="26"/>
      <c r="G1755" s="325"/>
      <c r="H1755" s="332"/>
      <c r="I1755" s="333"/>
      <c r="J1755" s="359"/>
      <c r="K1755" s="27"/>
      <c r="L1755" s="33"/>
      <c r="M1755" s="34"/>
      <c r="N1755" s="331"/>
    </row>
    <row r="1756" spans="2:14" ht="15" x14ac:dyDescent="0.25">
      <c r="B1756" s="37"/>
      <c r="C1756" s="53"/>
      <c r="D1756" s="24"/>
      <c r="E1756" s="25"/>
      <c r="F1756" s="26"/>
      <c r="G1756" s="325"/>
      <c r="H1756" s="332"/>
      <c r="I1756" s="333"/>
      <c r="J1756" s="359"/>
      <c r="K1756" s="27"/>
      <c r="L1756" s="330"/>
      <c r="M1756" s="34"/>
      <c r="N1756" s="331"/>
    </row>
    <row r="1757" spans="2:14" ht="15" x14ac:dyDescent="0.25">
      <c r="B1757" s="37"/>
      <c r="C1757" s="53"/>
      <c r="D1757" s="24"/>
      <c r="E1757" s="25"/>
      <c r="F1757" s="26"/>
      <c r="G1757" s="325"/>
      <c r="H1757" s="332"/>
      <c r="I1757" s="333"/>
      <c r="J1757" s="359"/>
      <c r="K1757" s="27"/>
      <c r="L1757" s="330"/>
      <c r="M1757" s="34"/>
      <c r="N1757" s="331"/>
    </row>
    <row r="1758" spans="2:14" ht="15" x14ac:dyDescent="0.25">
      <c r="B1758" s="37"/>
      <c r="C1758" s="53"/>
      <c r="D1758" s="24"/>
      <c r="E1758" s="25"/>
      <c r="F1758" s="26"/>
      <c r="G1758" s="325"/>
      <c r="H1758" s="332"/>
      <c r="I1758" s="333"/>
      <c r="J1758" s="359"/>
      <c r="K1758" s="27"/>
      <c r="L1758" s="330"/>
      <c r="M1758" s="34"/>
      <c r="N1758" s="331"/>
    </row>
    <row r="1759" spans="2:14" ht="15" x14ac:dyDescent="0.25">
      <c r="B1759" s="30"/>
      <c r="C1759" s="52"/>
      <c r="D1759" s="24"/>
      <c r="E1759" s="25"/>
      <c r="F1759" s="26"/>
      <c r="G1759" s="26"/>
      <c r="H1759" s="329"/>
      <c r="I1759" s="41"/>
      <c r="J1759" s="358"/>
      <c r="K1759" s="27"/>
      <c r="L1759" s="330"/>
      <c r="M1759" s="34"/>
      <c r="N1759" s="331"/>
    </row>
    <row r="1760" spans="2:14" ht="15" x14ac:dyDescent="0.25">
      <c r="B1760" s="37"/>
      <c r="C1760" s="53"/>
      <c r="D1760" s="24"/>
      <c r="E1760" s="25"/>
      <c r="F1760" s="26"/>
      <c r="G1760" s="325"/>
      <c r="H1760" s="332"/>
      <c r="I1760" s="333"/>
      <c r="J1760" s="359"/>
      <c r="K1760" s="27"/>
      <c r="L1760" s="330"/>
      <c r="M1760" s="34"/>
      <c r="N1760" s="331"/>
    </row>
    <row r="1761" spans="2:14" ht="15" x14ac:dyDescent="0.25">
      <c r="B1761" s="37"/>
      <c r="C1761" s="53"/>
      <c r="D1761" s="24"/>
      <c r="E1761" s="25"/>
      <c r="F1761" s="26"/>
      <c r="G1761" s="325"/>
      <c r="H1761" s="332"/>
      <c r="I1761" s="333"/>
      <c r="J1761" s="359"/>
      <c r="K1761" s="27"/>
      <c r="L1761" s="330"/>
      <c r="M1761" s="34"/>
      <c r="N1761" s="331"/>
    </row>
    <row r="1762" spans="2:14" ht="15" x14ac:dyDescent="0.25">
      <c r="B1762" s="37"/>
      <c r="C1762" s="53"/>
      <c r="D1762" s="24"/>
      <c r="E1762" s="25"/>
      <c r="F1762" s="26"/>
      <c r="G1762" s="325"/>
      <c r="H1762" s="332"/>
      <c r="I1762" s="333"/>
      <c r="J1762" s="359"/>
      <c r="K1762" s="27"/>
      <c r="L1762" s="330"/>
      <c r="M1762" s="34"/>
      <c r="N1762" s="35"/>
    </row>
    <row r="1763" spans="2:14" ht="15" x14ac:dyDescent="0.25">
      <c r="B1763" s="30"/>
      <c r="C1763" s="23"/>
      <c r="D1763" s="24"/>
      <c r="E1763" s="25"/>
      <c r="F1763" s="26"/>
      <c r="G1763" s="325"/>
      <c r="H1763" s="332"/>
      <c r="I1763" s="333"/>
      <c r="J1763" s="359"/>
      <c r="K1763" s="27"/>
      <c r="L1763" s="330"/>
      <c r="M1763" s="34"/>
      <c r="N1763" s="35"/>
    </row>
    <row r="1764" spans="2:14" ht="15" x14ac:dyDescent="0.25">
      <c r="B1764" s="30"/>
      <c r="C1764" s="52"/>
      <c r="D1764" s="24"/>
      <c r="E1764" s="25"/>
      <c r="F1764" s="26"/>
      <c r="G1764" s="26"/>
      <c r="H1764" s="329"/>
      <c r="I1764" s="41"/>
      <c r="J1764" s="358"/>
      <c r="K1764" s="27"/>
      <c r="L1764" s="33"/>
      <c r="M1764" s="34"/>
      <c r="N1764" s="35"/>
    </row>
    <row r="1765" spans="2:14" ht="15" x14ac:dyDescent="0.25">
      <c r="B1765" s="37"/>
      <c r="C1765" s="52"/>
      <c r="D1765" s="24"/>
      <c r="E1765" s="25"/>
      <c r="F1765" s="26"/>
      <c r="G1765" s="26"/>
      <c r="H1765" s="329"/>
      <c r="I1765" s="41"/>
      <c r="J1765" s="358"/>
      <c r="K1765" s="27"/>
      <c r="L1765" s="33"/>
      <c r="M1765" s="34"/>
      <c r="N1765" s="35"/>
    </row>
    <row r="1766" spans="2:14" ht="15" x14ac:dyDescent="0.25">
      <c r="B1766" s="37"/>
      <c r="C1766" s="52"/>
      <c r="D1766" s="24"/>
      <c r="E1766" s="25"/>
      <c r="F1766" s="60"/>
      <c r="G1766" s="26"/>
      <c r="H1766" s="329"/>
      <c r="I1766" s="41"/>
      <c r="J1766" s="358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26"/>
      <c r="G1767" s="26"/>
      <c r="H1767" s="329"/>
      <c r="I1767" s="41"/>
      <c r="J1767" s="358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26"/>
      <c r="G1768" s="26"/>
      <c r="H1768" s="329"/>
      <c r="I1768" s="41"/>
      <c r="J1768" s="358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29"/>
      <c r="I1769" s="41"/>
      <c r="J1769" s="358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29"/>
      <c r="I1770" s="41"/>
      <c r="J1770" s="358"/>
      <c r="K1770" s="27"/>
      <c r="L1770" s="33"/>
      <c r="M1770" s="34"/>
      <c r="N1770" s="35"/>
    </row>
    <row r="1771" spans="2:14" ht="15" x14ac:dyDescent="0.25">
      <c r="B1771" s="37"/>
      <c r="C1771" s="52"/>
      <c r="D1771" s="24"/>
      <c r="E1771" s="25"/>
      <c r="F1771" s="26"/>
      <c r="G1771" s="26"/>
      <c r="H1771" s="329"/>
      <c r="I1771" s="41"/>
      <c r="J1771" s="358"/>
      <c r="K1771" s="27"/>
      <c r="L1771" s="33"/>
      <c r="M1771" s="34"/>
      <c r="N1771" s="35"/>
    </row>
    <row r="1772" spans="2:14" ht="15" x14ac:dyDescent="0.25">
      <c r="B1772" s="37"/>
      <c r="C1772" s="52"/>
      <c r="D1772" s="24"/>
      <c r="E1772" s="25"/>
      <c r="F1772" s="26"/>
      <c r="G1772" s="26"/>
      <c r="H1772" s="329"/>
      <c r="I1772" s="41"/>
      <c r="J1772" s="358"/>
      <c r="K1772" s="27"/>
      <c r="L1772" s="33"/>
      <c r="M1772" s="34"/>
      <c r="N1772" s="35"/>
    </row>
    <row r="1773" spans="2:14" ht="15" x14ac:dyDescent="0.25">
      <c r="B1773" s="37"/>
      <c r="C1773" s="52"/>
      <c r="D1773" s="24"/>
      <c r="E1773" s="25"/>
      <c r="F1773" s="26"/>
      <c r="G1773" s="26"/>
      <c r="H1773" s="329"/>
      <c r="I1773" s="41"/>
      <c r="J1773" s="358"/>
      <c r="K1773" s="27"/>
      <c r="L1773" s="330"/>
      <c r="M1773" s="34"/>
      <c r="N1773" s="35"/>
    </row>
    <row r="1774" spans="2:14" x14ac:dyDescent="0.2">
      <c r="B1774" s="37"/>
      <c r="C1774" s="23"/>
      <c r="D1774" s="24"/>
      <c r="E1774" s="25"/>
      <c r="F1774" s="60"/>
      <c r="G1774" s="26"/>
      <c r="H1774" s="329"/>
      <c r="I1774" s="42"/>
      <c r="J1774" s="360"/>
      <c r="K1774" s="27"/>
      <c r="L1774" s="33"/>
      <c r="M1774" s="34"/>
      <c r="N1774" s="35"/>
    </row>
    <row r="1775" spans="2:14" ht="15" x14ac:dyDescent="0.25">
      <c r="B1775" s="37"/>
      <c r="C1775" s="52"/>
      <c r="D1775" s="24"/>
      <c r="E1775" s="25"/>
      <c r="F1775" s="26"/>
      <c r="G1775" s="26"/>
      <c r="H1775" s="329"/>
      <c r="I1775" s="41"/>
      <c r="J1775" s="358"/>
      <c r="K1775" s="27"/>
      <c r="L1775" s="33"/>
      <c r="M1775" s="34"/>
      <c r="N1775" s="35"/>
    </row>
    <row r="1776" spans="2:14" ht="15" x14ac:dyDescent="0.25">
      <c r="B1776" s="37"/>
      <c r="C1776" s="52"/>
      <c r="D1776" s="24"/>
      <c r="E1776" s="25"/>
      <c r="F1776" s="60"/>
      <c r="G1776" s="26"/>
      <c r="H1776" s="329"/>
      <c r="I1776" s="41"/>
      <c r="J1776" s="358"/>
      <c r="K1776" s="27"/>
      <c r="L1776" s="33"/>
      <c r="M1776" s="34"/>
      <c r="N1776" s="35"/>
    </row>
    <row r="1777" spans="2:14" ht="15" x14ac:dyDescent="0.25">
      <c r="B1777" s="37"/>
      <c r="C1777" s="53"/>
      <c r="D1777" s="24"/>
      <c r="E1777" s="25"/>
      <c r="F1777" s="26"/>
      <c r="G1777" s="325"/>
      <c r="H1777" s="332"/>
      <c r="I1777" s="333"/>
      <c r="J1777" s="359"/>
      <c r="K1777" s="27"/>
      <c r="L1777" s="330"/>
      <c r="M1777" s="34"/>
      <c r="N1777" s="35"/>
    </row>
    <row r="1778" spans="2:14" ht="15" x14ac:dyDescent="0.25">
      <c r="B1778" s="30"/>
      <c r="C1778" s="52"/>
      <c r="D1778" s="24"/>
      <c r="E1778" s="25"/>
      <c r="F1778" s="26"/>
      <c r="G1778" s="26"/>
      <c r="H1778" s="329"/>
      <c r="I1778" s="41"/>
      <c r="J1778" s="358"/>
      <c r="K1778" s="27"/>
      <c r="L1778" s="33"/>
      <c r="M1778" s="34"/>
      <c r="N1778" s="35"/>
    </row>
    <row r="1779" spans="2:14" ht="15" x14ac:dyDescent="0.25">
      <c r="B1779" s="37"/>
      <c r="C1779" s="53"/>
      <c r="D1779" s="24"/>
      <c r="E1779" s="25"/>
      <c r="F1779" s="26"/>
      <c r="G1779" s="325"/>
      <c r="H1779" s="332"/>
      <c r="I1779" s="333"/>
      <c r="J1779" s="359"/>
      <c r="K1779" s="27"/>
      <c r="L1779" s="330"/>
      <c r="M1779" s="34"/>
      <c r="N1779" s="35"/>
    </row>
    <row r="1780" spans="2:14" ht="15" x14ac:dyDescent="0.25">
      <c r="B1780" s="37"/>
      <c r="C1780" s="53"/>
      <c r="D1780" s="24"/>
      <c r="E1780" s="25"/>
      <c r="F1780" s="26"/>
      <c r="G1780" s="325"/>
      <c r="H1780" s="332"/>
      <c r="I1780" s="333"/>
      <c r="J1780" s="359"/>
      <c r="K1780" s="27"/>
      <c r="L1780" s="330"/>
      <c r="M1780" s="34"/>
      <c r="N1780" s="35"/>
    </row>
    <row r="1781" spans="2:14" ht="15" x14ac:dyDescent="0.25">
      <c r="B1781" s="37"/>
      <c r="C1781" s="53"/>
      <c r="D1781" s="24"/>
      <c r="E1781" s="25"/>
      <c r="F1781" s="26"/>
      <c r="G1781" s="325"/>
      <c r="H1781" s="332"/>
      <c r="I1781" s="333"/>
      <c r="J1781" s="359"/>
      <c r="K1781" s="27"/>
      <c r="L1781" s="330"/>
      <c r="M1781" s="34"/>
      <c r="N1781" s="35"/>
    </row>
    <row r="1782" spans="2:14" ht="15" x14ac:dyDescent="0.25">
      <c r="B1782" s="30"/>
      <c r="C1782" s="52"/>
      <c r="D1782" s="24"/>
      <c r="E1782" s="25"/>
      <c r="F1782" s="26"/>
      <c r="G1782" s="26"/>
      <c r="H1782" s="329"/>
      <c r="I1782" s="41"/>
      <c r="J1782" s="358"/>
      <c r="K1782" s="27"/>
      <c r="L1782" s="33"/>
      <c r="M1782" s="34"/>
      <c r="N1782" s="35"/>
    </row>
    <row r="1783" spans="2:14" ht="15" x14ac:dyDescent="0.25">
      <c r="B1783" s="30"/>
      <c r="C1783" s="52"/>
      <c r="D1783" s="24"/>
      <c r="E1783" s="25"/>
      <c r="F1783" s="26"/>
      <c r="G1783" s="26"/>
      <c r="H1783" s="329"/>
      <c r="I1783" s="41"/>
      <c r="J1783" s="358"/>
      <c r="K1783" s="27"/>
      <c r="L1783" s="33"/>
      <c r="M1783" s="34"/>
      <c r="N1783" s="35"/>
    </row>
    <row r="1784" spans="2:14" ht="15" x14ac:dyDescent="0.25">
      <c r="B1784" s="30"/>
      <c r="C1784" s="52"/>
      <c r="D1784" s="24"/>
      <c r="E1784" s="25"/>
      <c r="F1784" s="26"/>
      <c r="G1784" s="26"/>
      <c r="H1784" s="329"/>
      <c r="I1784" s="41"/>
      <c r="J1784" s="358"/>
      <c r="K1784" s="27"/>
      <c r="L1784" s="33"/>
      <c r="M1784" s="34"/>
      <c r="N1784" s="35"/>
    </row>
    <row r="1785" spans="2:14" ht="15" x14ac:dyDescent="0.25">
      <c r="B1785" s="37"/>
      <c r="C1785" s="53"/>
      <c r="D1785" s="24"/>
      <c r="E1785" s="25"/>
      <c r="F1785" s="26"/>
      <c r="G1785" s="325"/>
      <c r="H1785" s="332"/>
      <c r="I1785" s="333"/>
      <c r="J1785" s="359"/>
      <c r="K1785" s="27"/>
      <c r="L1785" s="330"/>
      <c r="M1785" s="34"/>
      <c r="N1785" s="35"/>
    </row>
    <row r="1786" spans="2:14" ht="15" x14ac:dyDescent="0.25">
      <c r="B1786" s="37"/>
      <c r="C1786" s="53"/>
      <c r="D1786" s="24"/>
      <c r="E1786" s="25"/>
      <c r="F1786" s="26"/>
      <c r="G1786" s="325"/>
      <c r="H1786" s="332"/>
      <c r="I1786" s="333"/>
      <c r="J1786" s="359"/>
      <c r="K1786" s="27"/>
      <c r="L1786" s="330"/>
      <c r="M1786" s="34"/>
      <c r="N1786" s="35"/>
    </row>
    <row r="1787" spans="2:14" ht="15" x14ac:dyDescent="0.25">
      <c r="B1787" s="37"/>
      <c r="C1787" s="53"/>
      <c r="D1787" s="24"/>
      <c r="E1787" s="25"/>
      <c r="F1787" s="26"/>
      <c r="G1787" s="325"/>
      <c r="H1787" s="332"/>
      <c r="I1787" s="333"/>
      <c r="J1787" s="359"/>
      <c r="K1787" s="27"/>
      <c r="L1787" s="330"/>
      <c r="M1787" s="34"/>
      <c r="N1787" s="35"/>
    </row>
    <row r="1788" spans="2:14" ht="15" x14ac:dyDescent="0.25">
      <c r="B1788" s="30"/>
      <c r="C1788" s="52"/>
      <c r="D1788" s="24"/>
      <c r="E1788" s="25"/>
      <c r="F1788" s="26"/>
      <c r="G1788" s="26"/>
      <c r="H1788" s="329"/>
      <c r="I1788" s="41"/>
      <c r="J1788" s="358"/>
      <c r="K1788" s="27"/>
      <c r="L1788" s="33"/>
      <c r="M1788" s="34"/>
      <c r="N1788" s="35"/>
    </row>
    <row r="1789" spans="2:14" ht="15" x14ac:dyDescent="0.25">
      <c r="B1789" s="30"/>
      <c r="C1789" s="23"/>
      <c r="D1789" s="24"/>
      <c r="E1789" s="25"/>
      <c r="F1789" s="26"/>
      <c r="G1789" s="26"/>
      <c r="H1789" s="329"/>
      <c r="I1789" s="41"/>
      <c r="J1789" s="358"/>
      <c r="K1789" s="36"/>
      <c r="L1789" s="33"/>
      <c r="M1789" s="34"/>
      <c r="N1789" s="35"/>
    </row>
    <row r="1790" spans="2:14" ht="15" x14ac:dyDescent="0.25">
      <c r="B1790" s="30"/>
      <c r="C1790" s="23"/>
      <c r="D1790" s="24"/>
      <c r="E1790" s="25"/>
      <c r="F1790" s="26"/>
      <c r="G1790" s="325"/>
      <c r="H1790" s="332"/>
      <c r="I1790" s="333"/>
      <c r="J1790" s="359"/>
      <c r="K1790" s="27"/>
      <c r="L1790" s="33"/>
      <c r="M1790" s="34"/>
      <c r="N1790" s="35"/>
    </row>
    <row r="1791" spans="2:14" ht="15" x14ac:dyDescent="0.25">
      <c r="B1791" s="30"/>
      <c r="C1791" s="52"/>
      <c r="D1791" s="24"/>
      <c r="E1791" s="25"/>
      <c r="F1791" s="26"/>
      <c r="G1791" s="26"/>
      <c r="H1791" s="329"/>
      <c r="I1791" s="41"/>
      <c r="J1791" s="358"/>
      <c r="K1791" s="27"/>
      <c r="L1791" s="33"/>
      <c r="M1791" s="34"/>
      <c r="N1791" s="35"/>
    </row>
    <row r="1792" spans="2:14" x14ac:dyDescent="0.2">
      <c r="B1792" s="37"/>
      <c r="C1792" s="52"/>
      <c r="D1792" s="24"/>
      <c r="E1792" s="25"/>
      <c r="F1792" s="26"/>
      <c r="G1792" s="26"/>
      <c r="H1792" s="329"/>
      <c r="I1792" s="42"/>
      <c r="J1792" s="360"/>
      <c r="K1792" s="27"/>
      <c r="L1792" s="33"/>
      <c r="M1792" s="34"/>
      <c r="N1792" s="35"/>
    </row>
    <row r="1793" spans="2:14" ht="15" x14ac:dyDescent="0.25">
      <c r="B1793" s="37"/>
      <c r="C1793" s="52"/>
      <c r="D1793" s="24"/>
      <c r="E1793" s="25"/>
      <c r="F1793" s="60"/>
      <c r="G1793" s="26"/>
      <c r="H1793" s="329"/>
      <c r="I1793" s="41"/>
      <c r="J1793" s="358"/>
      <c r="K1793" s="27"/>
      <c r="L1793" s="33"/>
      <c r="M1793" s="34"/>
      <c r="N1793" s="35"/>
    </row>
    <row r="1794" spans="2:14" ht="15" x14ac:dyDescent="0.25">
      <c r="B1794" s="37"/>
      <c r="C1794" s="52"/>
      <c r="D1794" s="24"/>
      <c r="E1794" s="25"/>
      <c r="F1794" s="26"/>
      <c r="G1794" s="26"/>
      <c r="H1794" s="329"/>
      <c r="I1794" s="41"/>
      <c r="J1794" s="358"/>
      <c r="K1794" s="27"/>
      <c r="L1794" s="33"/>
      <c r="M1794" s="34"/>
      <c r="N1794" s="35"/>
    </row>
    <row r="1795" spans="2:14" x14ac:dyDescent="0.2">
      <c r="B1795" s="37"/>
      <c r="C1795" s="52"/>
      <c r="D1795" s="24"/>
      <c r="E1795" s="25"/>
      <c r="F1795" s="26"/>
      <c r="G1795" s="26"/>
      <c r="H1795" s="329"/>
      <c r="I1795" s="42"/>
      <c r="J1795" s="360"/>
      <c r="K1795" s="27"/>
      <c r="L1795" s="33"/>
      <c r="M1795" s="34"/>
      <c r="N1795" s="35"/>
    </row>
    <row r="1796" spans="2:14" ht="15" x14ac:dyDescent="0.25">
      <c r="B1796" s="37"/>
      <c r="C1796" s="53"/>
      <c r="D1796" s="24"/>
      <c r="E1796" s="25"/>
      <c r="F1796" s="26"/>
      <c r="G1796" s="325"/>
      <c r="H1796" s="332"/>
      <c r="I1796" s="333"/>
      <c r="J1796" s="359"/>
      <c r="K1796" s="27"/>
      <c r="L1796" s="330"/>
      <c r="M1796" s="34"/>
      <c r="N1796" s="35"/>
    </row>
    <row r="1797" spans="2:14" x14ac:dyDescent="0.2">
      <c r="B1797" s="37"/>
      <c r="C1797" s="52"/>
      <c r="D1797" s="24"/>
      <c r="E1797" s="25"/>
      <c r="F1797" s="26"/>
      <c r="G1797" s="26"/>
      <c r="H1797" s="329"/>
      <c r="I1797" s="42"/>
      <c r="J1797" s="360"/>
      <c r="K1797" s="27"/>
      <c r="L1797" s="33"/>
      <c r="M1797" s="34"/>
      <c r="N1797" s="35"/>
    </row>
    <row r="1798" spans="2:14" x14ac:dyDescent="0.2">
      <c r="B1798" s="37"/>
      <c r="C1798" s="23"/>
      <c r="D1798" s="24"/>
      <c r="E1798" s="25"/>
      <c r="F1798" s="26"/>
      <c r="G1798" s="325"/>
      <c r="H1798" s="332"/>
      <c r="I1798" s="334"/>
      <c r="J1798" s="361"/>
      <c r="K1798" s="27"/>
      <c r="L1798" s="33"/>
      <c r="M1798" s="34"/>
      <c r="N1798" s="35"/>
    </row>
    <row r="1799" spans="2:14" x14ac:dyDescent="0.2">
      <c r="B1799" s="37"/>
      <c r="C1799" s="52"/>
      <c r="D1799" s="24"/>
      <c r="E1799" s="25"/>
      <c r="F1799" s="26"/>
      <c r="G1799" s="26"/>
      <c r="H1799" s="329"/>
      <c r="I1799" s="42"/>
      <c r="J1799" s="360"/>
      <c r="K1799" s="36"/>
      <c r="L1799" s="33"/>
      <c r="M1799" s="34"/>
      <c r="N1799" s="35"/>
    </row>
    <row r="1800" spans="2:14" x14ac:dyDescent="0.2">
      <c r="B1800" s="37"/>
      <c r="C1800" s="53"/>
      <c r="D1800" s="24"/>
      <c r="E1800" s="25"/>
      <c r="F1800" s="26"/>
      <c r="G1800" s="26"/>
      <c r="H1800" s="329"/>
      <c r="I1800" s="334"/>
      <c r="J1800" s="361"/>
      <c r="K1800" s="36"/>
      <c r="L1800" s="330"/>
      <c r="M1800" s="34"/>
      <c r="N1800" s="35"/>
    </row>
    <row r="1801" spans="2:14" ht="15" x14ac:dyDescent="0.25">
      <c r="B1801" s="37"/>
      <c r="C1801" s="52"/>
      <c r="D1801" s="24"/>
      <c r="E1801" s="25"/>
      <c r="F1801" s="26"/>
      <c r="G1801" s="26"/>
      <c r="H1801" s="329"/>
      <c r="I1801" s="41"/>
      <c r="J1801" s="358"/>
      <c r="K1801" s="27"/>
      <c r="L1801" s="330"/>
      <c r="M1801" s="34"/>
      <c r="N1801" s="35"/>
    </row>
    <row r="1802" spans="2:14" ht="15" x14ac:dyDescent="0.25">
      <c r="B1802" s="37"/>
      <c r="C1802" s="52"/>
      <c r="D1802" s="24"/>
      <c r="E1802" s="25"/>
      <c r="F1802" s="26"/>
      <c r="G1802" s="26"/>
      <c r="H1802" s="329"/>
      <c r="I1802" s="41"/>
      <c r="J1802" s="358"/>
      <c r="K1802" s="27"/>
      <c r="L1802" s="33"/>
      <c r="M1802" s="34"/>
      <c r="N1802" s="35"/>
    </row>
    <row r="1803" spans="2:14" ht="15" x14ac:dyDescent="0.25">
      <c r="B1803" s="37"/>
      <c r="C1803" s="53"/>
      <c r="D1803" s="24"/>
      <c r="E1803" s="25"/>
      <c r="F1803" s="26"/>
      <c r="G1803" s="26"/>
      <c r="H1803" s="329"/>
      <c r="I1803" s="333"/>
      <c r="J1803" s="359"/>
      <c r="K1803" s="36"/>
      <c r="L1803" s="33"/>
      <c r="M1803" s="34"/>
      <c r="N1803" s="35"/>
    </row>
    <row r="1804" spans="2:14" ht="15" x14ac:dyDescent="0.25">
      <c r="B1804" s="37"/>
      <c r="C1804" s="53"/>
      <c r="D1804" s="24"/>
      <c r="E1804" s="25"/>
      <c r="F1804" s="26"/>
      <c r="G1804" s="325"/>
      <c r="H1804" s="332"/>
      <c r="I1804" s="333"/>
      <c r="J1804" s="359"/>
      <c r="K1804" s="27"/>
      <c r="L1804" s="330"/>
      <c r="M1804" s="34"/>
      <c r="N1804" s="35"/>
    </row>
    <row r="1805" spans="2:14" ht="15" x14ac:dyDescent="0.25">
      <c r="B1805" s="37"/>
      <c r="C1805" s="53"/>
      <c r="D1805" s="24"/>
      <c r="E1805" s="25"/>
      <c r="F1805" s="26"/>
      <c r="G1805" s="325"/>
      <c r="H1805" s="332"/>
      <c r="I1805" s="333"/>
      <c r="J1805" s="359"/>
      <c r="K1805" s="27"/>
      <c r="L1805" s="330"/>
      <c r="M1805" s="34"/>
      <c r="N1805" s="35"/>
    </row>
    <row r="1806" spans="2:14" ht="15" x14ac:dyDescent="0.25">
      <c r="B1806" s="37"/>
      <c r="C1806" s="53"/>
      <c r="D1806" s="24"/>
      <c r="E1806" s="25"/>
      <c r="F1806" s="26"/>
      <c r="G1806" s="325"/>
      <c r="H1806" s="332"/>
      <c r="I1806" s="333"/>
      <c r="J1806" s="359"/>
      <c r="K1806" s="27"/>
      <c r="L1806" s="330"/>
      <c r="M1806" s="34"/>
      <c r="N1806" s="35"/>
    </row>
    <row r="1807" spans="2:14" ht="15" x14ac:dyDescent="0.25">
      <c r="B1807" s="30"/>
      <c r="C1807" s="52"/>
      <c r="D1807" s="24"/>
      <c r="E1807" s="25"/>
      <c r="F1807" s="26"/>
      <c r="G1807" s="26"/>
      <c r="H1807" s="329"/>
      <c r="I1807" s="41"/>
      <c r="J1807" s="358"/>
      <c r="K1807" s="27"/>
      <c r="L1807" s="33"/>
      <c r="M1807" s="34"/>
      <c r="N1807" s="35"/>
    </row>
    <row r="1808" spans="2:14" ht="15" x14ac:dyDescent="0.25">
      <c r="B1808" s="37"/>
      <c r="C1808" s="53"/>
      <c r="D1808" s="24"/>
      <c r="E1808" s="25"/>
      <c r="F1808" s="26"/>
      <c r="G1808" s="325"/>
      <c r="H1808" s="332"/>
      <c r="I1808" s="333"/>
      <c r="J1808" s="359"/>
      <c r="K1808" s="27"/>
      <c r="L1808" s="330"/>
      <c r="M1808" s="34"/>
      <c r="N1808" s="35"/>
    </row>
    <row r="1809" spans="2:14" ht="15" x14ac:dyDescent="0.25">
      <c r="B1809" s="37"/>
      <c r="C1809" s="53"/>
      <c r="D1809" s="24"/>
      <c r="E1809" s="25"/>
      <c r="F1809" s="26"/>
      <c r="G1809" s="325"/>
      <c r="H1809" s="332"/>
      <c r="I1809" s="333"/>
      <c r="J1809" s="359"/>
      <c r="K1809" s="27"/>
      <c r="L1809" s="330"/>
      <c r="M1809" s="34"/>
      <c r="N1809" s="35"/>
    </row>
    <row r="1810" spans="2:14" ht="15" x14ac:dyDescent="0.25">
      <c r="B1810" s="37"/>
      <c r="C1810" s="53"/>
      <c r="D1810" s="24"/>
      <c r="E1810" s="25"/>
      <c r="F1810" s="26"/>
      <c r="G1810" s="325"/>
      <c r="H1810" s="332"/>
      <c r="I1810" s="333"/>
      <c r="J1810" s="359"/>
      <c r="K1810" s="27"/>
      <c r="L1810" s="330"/>
      <c r="M1810" s="34"/>
      <c r="N1810" s="35"/>
    </row>
    <row r="1811" spans="2:14" ht="15" x14ac:dyDescent="0.25">
      <c r="B1811" s="37"/>
      <c r="C1811" s="53"/>
      <c r="D1811" s="24"/>
      <c r="E1811" s="25"/>
      <c r="F1811" s="26"/>
      <c r="G1811" s="325"/>
      <c r="H1811" s="332"/>
      <c r="I1811" s="333"/>
      <c r="J1811" s="359"/>
      <c r="K1811" s="27"/>
      <c r="L1811" s="330"/>
      <c r="M1811" s="34"/>
      <c r="N1811" s="35"/>
    </row>
    <row r="1812" spans="2:14" ht="15" x14ac:dyDescent="0.25">
      <c r="B1812" s="30"/>
      <c r="C1812" s="52"/>
      <c r="D1812" s="24"/>
      <c r="E1812" s="25"/>
      <c r="F1812" s="26"/>
      <c r="G1812" s="26"/>
      <c r="H1812" s="329"/>
      <c r="I1812" s="41"/>
      <c r="J1812" s="358"/>
      <c r="K1812" s="36"/>
      <c r="L1812" s="33"/>
      <c r="M1812" s="34"/>
      <c r="N1812" s="35"/>
    </row>
    <row r="1813" spans="2:14" ht="15" x14ac:dyDescent="0.25">
      <c r="B1813" s="30"/>
      <c r="C1813" s="52"/>
      <c r="D1813" s="24"/>
      <c r="E1813" s="25"/>
      <c r="F1813" s="26"/>
      <c r="G1813" s="26"/>
      <c r="H1813" s="329"/>
      <c r="I1813" s="41"/>
      <c r="J1813" s="358"/>
      <c r="K1813" s="36"/>
      <c r="L1813" s="33"/>
      <c r="M1813" s="34"/>
      <c r="N1813" s="35"/>
    </row>
    <row r="1814" spans="2:14" ht="15" x14ac:dyDescent="0.25">
      <c r="B1814" s="30"/>
      <c r="C1814" s="23"/>
      <c r="D1814" s="24"/>
      <c r="E1814" s="25"/>
      <c r="F1814" s="26"/>
      <c r="G1814" s="26"/>
      <c r="H1814" s="329"/>
      <c r="I1814" s="41"/>
      <c r="J1814" s="358"/>
      <c r="K1814" s="36"/>
      <c r="L1814" s="33"/>
      <c r="M1814" s="34"/>
      <c r="N1814" s="35"/>
    </row>
    <row r="1815" spans="2:14" ht="15" x14ac:dyDescent="0.25">
      <c r="B1815" s="30"/>
      <c r="C1815" s="23"/>
      <c r="D1815" s="24"/>
      <c r="E1815" s="25"/>
      <c r="F1815" s="26"/>
      <c r="G1815" s="26"/>
      <c r="H1815" s="329"/>
      <c r="I1815" s="41"/>
      <c r="J1815" s="358"/>
      <c r="K1815" s="27"/>
      <c r="L1815" s="33"/>
      <c r="M1815" s="34"/>
      <c r="N1815" s="35"/>
    </row>
    <row r="1816" spans="2:14" ht="15" x14ac:dyDescent="0.25">
      <c r="B1816" s="30"/>
      <c r="C1816" s="52"/>
      <c r="D1816" s="24"/>
      <c r="E1816" s="25"/>
      <c r="F1816" s="26"/>
      <c r="G1816" s="26"/>
      <c r="H1816" s="329"/>
      <c r="I1816" s="41"/>
      <c r="J1816" s="358"/>
      <c r="K1816" s="27"/>
      <c r="L1816" s="33"/>
      <c r="M1816" s="34"/>
      <c r="N1816" s="35"/>
    </row>
    <row r="1817" spans="2:14" ht="15" x14ac:dyDescent="0.25">
      <c r="B1817" s="30"/>
      <c r="C1817" s="23"/>
      <c r="D1817" s="24"/>
      <c r="E1817" s="25"/>
      <c r="F1817" s="26"/>
      <c r="G1817" s="26"/>
      <c r="H1817" s="329"/>
      <c r="I1817" s="41"/>
      <c r="J1817" s="358"/>
      <c r="K1817" s="27"/>
      <c r="L1817" s="33"/>
      <c r="M1817" s="34"/>
      <c r="N1817" s="35"/>
    </row>
    <row r="1818" spans="2:14" ht="15" x14ac:dyDescent="0.25">
      <c r="B1818" s="30"/>
      <c r="C1818" s="52"/>
      <c r="D1818" s="24"/>
      <c r="E1818" s="25"/>
      <c r="F1818" s="26"/>
      <c r="G1818" s="26"/>
      <c r="H1818" s="329"/>
      <c r="I1818" s="41"/>
      <c r="J1818" s="358"/>
      <c r="K1818" s="27"/>
      <c r="L1818" s="33"/>
      <c r="M1818" s="34"/>
      <c r="N1818" s="35"/>
    </row>
    <row r="1819" spans="2:14" ht="15" x14ac:dyDescent="0.25">
      <c r="B1819" s="30"/>
      <c r="C1819" s="53"/>
      <c r="D1819" s="24"/>
      <c r="E1819" s="25"/>
      <c r="F1819" s="26"/>
      <c r="G1819" s="325"/>
      <c r="H1819" s="332"/>
      <c r="I1819" s="333"/>
      <c r="J1819" s="359"/>
      <c r="K1819" s="36"/>
      <c r="L1819" s="33"/>
      <c r="M1819" s="34"/>
      <c r="N1819" s="35"/>
    </row>
    <row r="1820" spans="2:14" ht="15" x14ac:dyDescent="0.25">
      <c r="B1820" s="30"/>
      <c r="C1820" s="52"/>
      <c r="D1820" s="24"/>
      <c r="E1820" s="25"/>
      <c r="F1820" s="26"/>
      <c r="G1820" s="26"/>
      <c r="H1820" s="329"/>
      <c r="I1820" s="41"/>
      <c r="J1820" s="358"/>
      <c r="K1820" s="27"/>
      <c r="L1820" s="33"/>
      <c r="M1820" s="34"/>
      <c r="N1820" s="35"/>
    </row>
    <row r="1821" spans="2:14" ht="15" x14ac:dyDescent="0.25">
      <c r="B1821" s="30"/>
      <c r="C1821" s="52"/>
      <c r="D1821" s="24"/>
      <c r="E1821" s="25"/>
      <c r="F1821" s="26"/>
      <c r="G1821" s="26"/>
      <c r="H1821" s="329"/>
      <c r="I1821" s="41"/>
      <c r="J1821" s="358"/>
      <c r="K1821" s="36"/>
      <c r="L1821" s="33"/>
      <c r="M1821" s="34"/>
      <c r="N1821" s="35"/>
    </row>
    <row r="1822" spans="2:14" ht="15" x14ac:dyDescent="0.25">
      <c r="B1822" s="37"/>
      <c r="C1822" s="52"/>
      <c r="D1822" s="24"/>
      <c r="E1822" s="25"/>
      <c r="F1822" s="26"/>
      <c r="G1822" s="26"/>
      <c r="H1822" s="329"/>
      <c r="I1822" s="41"/>
      <c r="J1822" s="358"/>
      <c r="K1822" s="27"/>
      <c r="L1822" s="33"/>
      <c r="M1822" s="34"/>
      <c r="N1822" s="35"/>
    </row>
    <row r="1823" spans="2:14" x14ac:dyDescent="0.2">
      <c r="B1823" s="37"/>
      <c r="C1823" s="23"/>
      <c r="D1823" s="24"/>
      <c r="E1823" s="25"/>
      <c r="F1823" s="26"/>
      <c r="G1823" s="26"/>
      <c r="H1823" s="329"/>
      <c r="I1823" s="42"/>
      <c r="J1823" s="360"/>
      <c r="K1823" s="36"/>
      <c r="L1823" s="33"/>
      <c r="M1823" s="34"/>
      <c r="N1823" s="35"/>
    </row>
    <row r="1824" spans="2:14" x14ac:dyDescent="0.2">
      <c r="B1824" s="37"/>
      <c r="C1824" s="23"/>
      <c r="D1824" s="24"/>
      <c r="E1824" s="25"/>
      <c r="F1824" s="26"/>
      <c r="G1824" s="26"/>
      <c r="H1824" s="329"/>
      <c r="I1824" s="42"/>
      <c r="J1824" s="360"/>
      <c r="K1824" s="36"/>
      <c r="L1824" s="33"/>
      <c r="M1824" s="34"/>
      <c r="N1824" s="35"/>
    </row>
    <row r="1825" spans="2:14" ht="15" x14ac:dyDescent="0.25">
      <c r="B1825" s="37"/>
      <c r="C1825" s="23"/>
      <c r="D1825" s="24"/>
      <c r="E1825" s="25"/>
      <c r="F1825" s="26"/>
      <c r="G1825" s="26"/>
      <c r="H1825" s="329"/>
      <c r="I1825" s="41"/>
      <c r="J1825" s="358"/>
      <c r="K1825" s="27"/>
      <c r="L1825" s="33"/>
      <c r="M1825" s="34"/>
      <c r="N1825" s="35"/>
    </row>
    <row r="1826" spans="2:14" x14ac:dyDescent="0.2">
      <c r="B1826" s="37"/>
      <c r="C1826" s="52"/>
      <c r="D1826" s="24"/>
      <c r="E1826" s="25"/>
      <c r="F1826" s="26"/>
      <c r="G1826" s="26"/>
      <c r="H1826" s="329"/>
      <c r="I1826" s="42"/>
      <c r="J1826" s="360"/>
      <c r="K1826" s="36"/>
      <c r="L1826" s="33"/>
      <c r="M1826" s="34"/>
      <c r="N1826" s="35"/>
    </row>
    <row r="1827" spans="2:14" ht="15" x14ac:dyDescent="0.25">
      <c r="B1827" s="37"/>
      <c r="C1827" s="52"/>
      <c r="D1827" s="24"/>
      <c r="E1827" s="25"/>
      <c r="F1827" s="26"/>
      <c r="G1827" s="26"/>
      <c r="H1827" s="329"/>
      <c r="I1827" s="41"/>
      <c r="J1827" s="358"/>
      <c r="K1827" s="27"/>
      <c r="L1827" s="33"/>
      <c r="M1827" s="34"/>
      <c r="N1827" s="35"/>
    </row>
    <row r="1828" spans="2:14" x14ac:dyDescent="0.2">
      <c r="B1828" s="37"/>
      <c r="C1828" s="52"/>
      <c r="D1828" s="24"/>
      <c r="E1828" s="25"/>
      <c r="F1828" s="26"/>
      <c r="G1828" s="26"/>
      <c r="H1828" s="329"/>
      <c r="I1828" s="42"/>
      <c r="J1828" s="360"/>
      <c r="K1828" s="36"/>
      <c r="L1828" s="330"/>
      <c r="M1828" s="34"/>
      <c r="N1828" s="35"/>
    </row>
    <row r="1829" spans="2:14" ht="15" x14ac:dyDescent="0.25">
      <c r="B1829" s="37"/>
      <c r="C1829" s="23"/>
      <c r="D1829" s="24"/>
      <c r="E1829" s="25"/>
      <c r="F1829" s="26"/>
      <c r="G1829" s="26"/>
      <c r="H1829" s="329"/>
      <c r="I1829" s="41"/>
      <c r="J1829" s="358"/>
      <c r="K1829" s="27"/>
      <c r="L1829" s="330"/>
      <c r="M1829" s="34"/>
      <c r="N1829" s="35"/>
    </row>
    <row r="1830" spans="2:14" ht="15" x14ac:dyDescent="0.25">
      <c r="B1830" s="37"/>
      <c r="C1830" s="23"/>
      <c r="D1830" s="24"/>
      <c r="E1830" s="25"/>
      <c r="F1830" s="26"/>
      <c r="G1830" s="26"/>
      <c r="H1830" s="329"/>
      <c r="I1830" s="41"/>
      <c r="J1830" s="358"/>
      <c r="K1830" s="27"/>
      <c r="L1830" s="330"/>
      <c r="M1830" s="34"/>
      <c r="N1830" s="35"/>
    </row>
    <row r="1831" spans="2:14" x14ac:dyDescent="0.2">
      <c r="B1831" s="37"/>
      <c r="C1831" s="23"/>
      <c r="D1831" s="24"/>
      <c r="E1831" s="25"/>
      <c r="F1831" s="26"/>
      <c r="G1831" s="325"/>
      <c r="H1831" s="332"/>
      <c r="I1831" s="334"/>
      <c r="J1831" s="361"/>
      <c r="K1831" s="27"/>
      <c r="L1831" s="33"/>
      <c r="M1831" s="34"/>
      <c r="N1831" s="35"/>
    </row>
    <row r="1832" spans="2:14" ht="15" x14ac:dyDescent="0.25">
      <c r="B1832" s="37"/>
      <c r="C1832" s="53"/>
      <c r="D1832" s="24"/>
      <c r="E1832" s="25"/>
      <c r="F1832" s="26"/>
      <c r="G1832" s="325"/>
      <c r="H1832" s="332"/>
      <c r="I1832" s="333"/>
      <c r="J1832" s="359"/>
      <c r="K1832" s="27"/>
      <c r="L1832" s="330"/>
      <c r="M1832" s="34"/>
      <c r="N1832" s="35"/>
    </row>
    <row r="1833" spans="2:14" ht="15" x14ac:dyDescent="0.25">
      <c r="B1833" s="37"/>
      <c r="C1833" s="53"/>
      <c r="D1833" s="24"/>
      <c r="E1833" s="25"/>
      <c r="F1833" s="26"/>
      <c r="G1833" s="325"/>
      <c r="H1833" s="332"/>
      <c r="I1833" s="333"/>
      <c r="J1833" s="359"/>
      <c r="K1833" s="27"/>
      <c r="L1833" s="330"/>
      <c r="M1833" s="34"/>
      <c r="N1833" s="35"/>
    </row>
    <row r="1834" spans="2:14" ht="15" x14ac:dyDescent="0.25">
      <c r="B1834" s="37"/>
      <c r="C1834" s="52"/>
      <c r="D1834" s="24"/>
      <c r="E1834" s="25"/>
      <c r="F1834" s="26"/>
      <c r="G1834" s="26"/>
      <c r="H1834" s="329"/>
      <c r="I1834" s="41"/>
      <c r="J1834" s="358"/>
      <c r="K1834" s="27"/>
      <c r="L1834" s="33"/>
      <c r="M1834" s="34"/>
      <c r="N1834" s="35"/>
    </row>
    <row r="1835" spans="2:14" x14ac:dyDescent="0.2">
      <c r="B1835" s="37"/>
      <c r="C1835" s="23"/>
      <c r="D1835" s="24"/>
      <c r="E1835" s="25"/>
      <c r="F1835" s="26"/>
      <c r="G1835" s="325"/>
      <c r="H1835" s="332"/>
      <c r="I1835" s="334"/>
      <c r="J1835" s="361"/>
      <c r="K1835" s="27"/>
      <c r="L1835" s="33"/>
      <c r="M1835" s="34"/>
      <c r="N1835" s="35"/>
    </row>
    <row r="1836" spans="2:14" ht="15" x14ac:dyDescent="0.25">
      <c r="B1836" s="37"/>
      <c r="C1836" s="53"/>
      <c r="D1836" s="24"/>
      <c r="E1836" s="25"/>
      <c r="F1836" s="26"/>
      <c r="G1836" s="325"/>
      <c r="H1836" s="332"/>
      <c r="I1836" s="333"/>
      <c r="J1836" s="359"/>
      <c r="K1836" s="27"/>
      <c r="L1836" s="330"/>
      <c r="M1836" s="34"/>
      <c r="N1836" s="35"/>
    </row>
    <row r="1837" spans="2:14" ht="15" x14ac:dyDescent="0.25">
      <c r="B1837" s="37"/>
      <c r="C1837" s="53"/>
      <c r="D1837" s="24"/>
      <c r="E1837" s="25"/>
      <c r="F1837" s="26"/>
      <c r="G1837" s="325"/>
      <c r="H1837" s="332"/>
      <c r="I1837" s="333"/>
      <c r="J1837" s="359"/>
      <c r="K1837" s="27"/>
      <c r="L1837" s="330"/>
      <c r="M1837" s="34"/>
      <c r="N1837" s="35"/>
    </row>
    <row r="1838" spans="2:14" ht="15" x14ac:dyDescent="0.25">
      <c r="B1838" s="37"/>
      <c r="C1838" s="53"/>
      <c r="D1838" s="24"/>
      <c r="E1838" s="25"/>
      <c r="F1838" s="26"/>
      <c r="G1838" s="325"/>
      <c r="H1838" s="332"/>
      <c r="I1838" s="333"/>
      <c r="J1838" s="359"/>
      <c r="K1838" s="27"/>
      <c r="L1838" s="330"/>
      <c r="M1838" s="34"/>
      <c r="N1838" s="35"/>
    </row>
    <row r="1839" spans="2:14" ht="15" x14ac:dyDescent="0.25">
      <c r="B1839" s="37"/>
      <c r="C1839" s="53"/>
      <c r="D1839" s="24"/>
      <c r="E1839" s="25"/>
      <c r="F1839" s="26"/>
      <c r="G1839" s="325"/>
      <c r="H1839" s="332"/>
      <c r="I1839" s="333"/>
      <c r="J1839" s="359"/>
      <c r="K1839" s="27"/>
      <c r="L1839" s="330"/>
      <c r="M1839" s="34"/>
      <c r="N1839" s="35"/>
    </row>
    <row r="1840" spans="2:14" ht="15" x14ac:dyDescent="0.25">
      <c r="B1840" s="37"/>
      <c r="D1840" s="24"/>
      <c r="E1840" s="25"/>
      <c r="F1840" s="26"/>
      <c r="G1840" s="325"/>
      <c r="H1840" s="332"/>
      <c r="I1840" s="333"/>
      <c r="J1840" s="359"/>
      <c r="K1840" s="27"/>
      <c r="L1840" s="330"/>
      <c r="M1840" s="34"/>
      <c r="N1840" s="35"/>
    </row>
    <row r="1841" spans="2:14" ht="15" x14ac:dyDescent="0.25">
      <c r="B1841" s="30"/>
      <c r="C1841" s="23"/>
      <c r="D1841" s="24"/>
      <c r="E1841" s="25"/>
      <c r="F1841" s="26"/>
      <c r="G1841" s="26"/>
      <c r="H1841" s="329"/>
      <c r="I1841" s="41"/>
      <c r="J1841" s="358"/>
      <c r="K1841" s="27"/>
      <c r="L1841" s="33"/>
      <c r="M1841" s="34"/>
      <c r="N1841" s="35"/>
    </row>
    <row r="1842" spans="2:14" ht="15" x14ac:dyDescent="0.25">
      <c r="B1842" s="30"/>
      <c r="C1842" s="23"/>
      <c r="D1842" s="24"/>
      <c r="E1842" s="25"/>
      <c r="F1842" s="26"/>
      <c r="G1842" s="26"/>
      <c r="H1842" s="329"/>
      <c r="I1842" s="41"/>
      <c r="J1842" s="358"/>
      <c r="K1842" s="36"/>
      <c r="L1842" s="33"/>
      <c r="M1842" s="34"/>
      <c r="N1842" s="35"/>
    </row>
    <row r="1843" spans="2:14" ht="15" x14ac:dyDescent="0.25">
      <c r="B1843" s="30"/>
      <c r="C1843" s="23"/>
      <c r="D1843" s="24"/>
      <c r="E1843" s="25"/>
      <c r="F1843" s="26"/>
      <c r="G1843" s="325"/>
      <c r="H1843" s="332"/>
      <c r="I1843" s="333"/>
      <c r="J1843" s="359"/>
      <c r="K1843" s="27"/>
      <c r="L1843" s="33"/>
      <c r="M1843" s="34"/>
      <c r="N1843" s="35"/>
    </row>
    <row r="1844" spans="2:14" x14ac:dyDescent="0.2">
      <c r="B1844" s="30"/>
      <c r="C1844" s="23"/>
      <c r="D1844" s="24"/>
      <c r="E1844" s="25"/>
      <c r="F1844" s="26"/>
      <c r="G1844" s="26"/>
      <c r="H1844" s="329"/>
      <c r="I1844" s="42"/>
      <c r="J1844" s="360"/>
      <c r="K1844" s="27"/>
      <c r="L1844" s="33"/>
      <c r="M1844" s="34"/>
      <c r="N1844" s="35"/>
    </row>
    <row r="1845" spans="2:14" x14ac:dyDescent="0.2">
      <c r="B1845" s="37"/>
      <c r="C1845" s="23"/>
      <c r="D1845" s="24"/>
      <c r="E1845" s="25"/>
      <c r="F1845" s="26"/>
      <c r="G1845" s="26"/>
      <c r="H1845" s="329"/>
      <c r="I1845" s="42"/>
      <c r="J1845" s="360"/>
      <c r="K1845" s="27"/>
      <c r="L1845" s="33"/>
      <c r="M1845" s="34"/>
      <c r="N1845" s="35"/>
    </row>
    <row r="1846" spans="2:14" x14ac:dyDescent="0.2">
      <c r="B1846" s="37"/>
      <c r="C1846" s="23"/>
      <c r="D1846" s="24"/>
      <c r="E1846" s="25"/>
      <c r="F1846" s="26"/>
      <c r="G1846" s="26"/>
      <c r="H1846" s="329"/>
      <c r="I1846" s="42"/>
      <c r="J1846" s="360"/>
      <c r="K1846" s="36"/>
      <c r="L1846" s="33"/>
      <c r="M1846" s="34"/>
      <c r="N1846" s="35"/>
    </row>
    <row r="1847" spans="2:14" ht="15" x14ac:dyDescent="0.25">
      <c r="B1847" s="30"/>
      <c r="C1847" s="23"/>
      <c r="D1847" s="24"/>
      <c r="E1847" s="25"/>
      <c r="F1847" s="26"/>
      <c r="G1847" s="26"/>
      <c r="H1847" s="329"/>
      <c r="I1847" s="41"/>
      <c r="J1847" s="358"/>
      <c r="K1847" s="27"/>
      <c r="L1847" s="33"/>
      <c r="M1847" s="34"/>
      <c r="N1847" s="35"/>
    </row>
    <row r="1848" spans="2:14" x14ac:dyDescent="0.2">
      <c r="B1848" s="30"/>
      <c r="C1848" s="23"/>
      <c r="D1848" s="24"/>
      <c r="E1848" s="25"/>
      <c r="F1848" s="26"/>
      <c r="G1848" s="26"/>
      <c r="H1848" s="329"/>
      <c r="I1848" s="42"/>
      <c r="J1848" s="360"/>
      <c r="K1848" s="27"/>
      <c r="L1848" s="33"/>
      <c r="M1848" s="34"/>
      <c r="N1848" s="35"/>
    </row>
    <row r="1849" spans="2:14" ht="15" x14ac:dyDescent="0.25">
      <c r="B1849" s="30"/>
      <c r="C1849" s="23"/>
      <c r="D1849" s="24"/>
      <c r="E1849" s="25"/>
      <c r="F1849" s="26"/>
      <c r="G1849" s="325"/>
      <c r="H1849" s="332"/>
      <c r="I1849" s="333"/>
      <c r="J1849" s="359"/>
      <c r="K1849" s="27"/>
      <c r="L1849" s="33"/>
      <c r="M1849" s="34"/>
      <c r="N1849" s="35"/>
    </row>
    <row r="1850" spans="2:14" ht="15" x14ac:dyDescent="0.25">
      <c r="B1850" s="37"/>
      <c r="C1850" s="23"/>
      <c r="D1850" s="24"/>
      <c r="E1850" s="25"/>
      <c r="F1850" s="26"/>
      <c r="G1850" s="26"/>
      <c r="H1850" s="329"/>
      <c r="I1850" s="41"/>
      <c r="J1850" s="358"/>
      <c r="K1850" s="27"/>
      <c r="L1850" s="33"/>
      <c r="M1850" s="34"/>
      <c r="N1850" s="35"/>
    </row>
    <row r="1851" spans="2:14" x14ac:dyDescent="0.2">
      <c r="B1851" s="37"/>
      <c r="C1851" s="23"/>
      <c r="D1851" s="24"/>
      <c r="E1851" s="25"/>
      <c r="F1851" s="26"/>
      <c r="G1851" s="26"/>
      <c r="H1851" s="329"/>
      <c r="I1851" s="334"/>
      <c r="J1851" s="361"/>
      <c r="K1851" s="27"/>
      <c r="L1851" s="33"/>
      <c r="M1851" s="34"/>
      <c r="N1851" s="35"/>
    </row>
    <row r="1852" spans="2:14" ht="15" x14ac:dyDescent="0.25">
      <c r="B1852" s="37"/>
      <c r="C1852" s="23"/>
      <c r="D1852" s="24"/>
      <c r="E1852" s="25"/>
      <c r="F1852" s="26"/>
      <c r="G1852" s="26"/>
      <c r="H1852" s="329"/>
      <c r="I1852" s="41"/>
      <c r="J1852" s="358"/>
      <c r="K1852" s="27"/>
      <c r="L1852" s="330"/>
      <c r="M1852" s="34"/>
      <c r="N1852" s="35"/>
    </row>
    <row r="1853" spans="2:14" ht="15" x14ac:dyDescent="0.25">
      <c r="B1853" s="37"/>
      <c r="C1853" s="23"/>
      <c r="D1853" s="24"/>
      <c r="E1853" s="25"/>
      <c r="F1853" s="26"/>
      <c r="G1853" s="26"/>
      <c r="H1853" s="329"/>
      <c r="I1853" s="41"/>
      <c r="J1853" s="358"/>
      <c r="K1853" s="27"/>
      <c r="L1853" s="330"/>
      <c r="M1853" s="34"/>
      <c r="N1853" s="35"/>
    </row>
    <row r="1854" spans="2:14" x14ac:dyDescent="0.2">
      <c r="B1854" s="37"/>
      <c r="C1854" s="23"/>
      <c r="D1854" s="24"/>
      <c r="E1854" s="25"/>
      <c r="F1854" s="26"/>
      <c r="G1854" s="26"/>
      <c r="H1854" s="329"/>
      <c r="I1854" s="42"/>
      <c r="J1854" s="360"/>
      <c r="K1854" s="27"/>
      <c r="L1854" s="33"/>
      <c r="M1854" s="34"/>
      <c r="N1854" s="35"/>
    </row>
    <row r="1855" spans="2:14" x14ac:dyDescent="0.2">
      <c r="B1855" s="30"/>
      <c r="C1855" s="23"/>
      <c r="D1855" s="24"/>
      <c r="E1855" s="25"/>
      <c r="F1855" s="26"/>
      <c r="G1855" s="26"/>
      <c r="H1855" s="329"/>
      <c r="I1855" s="42"/>
      <c r="J1855" s="360"/>
      <c r="K1855" s="27"/>
      <c r="L1855" s="33"/>
      <c r="M1855" s="34"/>
      <c r="N1855" s="35"/>
    </row>
    <row r="1856" spans="2:14" ht="15" x14ac:dyDescent="0.25">
      <c r="B1856" s="37"/>
      <c r="C1856" s="23"/>
      <c r="D1856" s="24"/>
      <c r="E1856" s="25"/>
      <c r="F1856" s="26"/>
      <c r="G1856" s="325"/>
      <c r="H1856" s="332"/>
      <c r="I1856" s="333"/>
      <c r="J1856" s="359"/>
      <c r="K1856" s="27"/>
      <c r="L1856" s="330"/>
      <c r="M1856" s="34"/>
      <c r="N1856" s="35"/>
    </row>
    <row r="1857" spans="2:14" ht="15" x14ac:dyDescent="0.25">
      <c r="B1857" s="37"/>
      <c r="C1857" s="23"/>
      <c r="D1857" s="24"/>
      <c r="E1857" s="25"/>
      <c r="F1857" s="26"/>
      <c r="G1857" s="325"/>
      <c r="H1857" s="332"/>
      <c r="I1857" s="333"/>
      <c r="J1857" s="359"/>
      <c r="K1857" s="27"/>
      <c r="L1857" s="330"/>
      <c r="M1857" s="34"/>
      <c r="N1857" s="35"/>
    </row>
    <row r="1858" spans="2:14" ht="15" x14ac:dyDescent="0.25">
      <c r="B1858" s="37"/>
      <c r="C1858" s="23"/>
      <c r="D1858" s="24"/>
      <c r="E1858" s="25"/>
      <c r="F1858" s="26"/>
      <c r="G1858" s="325"/>
      <c r="H1858" s="332"/>
      <c r="I1858" s="333"/>
      <c r="J1858" s="359"/>
      <c r="K1858" s="27"/>
      <c r="L1858" s="330"/>
      <c r="M1858" s="34"/>
      <c r="N1858" s="35"/>
    </row>
    <row r="1859" spans="2:14" ht="15" x14ac:dyDescent="0.25">
      <c r="B1859" s="30"/>
      <c r="C1859" s="23"/>
      <c r="D1859" s="24"/>
      <c r="E1859" s="25"/>
      <c r="F1859" s="26"/>
      <c r="G1859" s="26"/>
      <c r="H1859" s="329"/>
      <c r="I1859" s="41"/>
      <c r="J1859" s="358"/>
      <c r="K1859" s="27"/>
      <c r="L1859" s="33"/>
      <c r="M1859" s="34"/>
      <c r="N1859" s="35"/>
    </row>
    <row r="1860" spans="2:14" ht="15" x14ac:dyDescent="0.25">
      <c r="B1860" s="30"/>
      <c r="C1860" s="23"/>
      <c r="D1860" s="24"/>
      <c r="E1860" s="25"/>
      <c r="F1860" s="26"/>
      <c r="G1860" s="26"/>
      <c r="H1860" s="329"/>
      <c r="I1860" s="41"/>
      <c r="J1860" s="358"/>
      <c r="K1860" s="27"/>
      <c r="L1860" s="330"/>
      <c r="M1860" s="34"/>
      <c r="N1860" s="35"/>
    </row>
    <row r="1861" spans="2:14" ht="15" x14ac:dyDescent="0.25">
      <c r="B1861" s="37"/>
      <c r="C1861" s="23"/>
      <c r="D1861" s="24"/>
      <c r="E1861" s="25"/>
      <c r="F1861" s="26"/>
      <c r="G1861" s="325"/>
      <c r="H1861" s="332"/>
      <c r="I1861" s="333"/>
      <c r="J1861" s="359"/>
      <c r="K1861" s="27"/>
      <c r="L1861" s="330"/>
      <c r="M1861" s="34"/>
      <c r="N1861" s="35"/>
    </row>
    <row r="1862" spans="2:14" ht="15" x14ac:dyDescent="0.25">
      <c r="B1862" s="37"/>
      <c r="C1862" s="23"/>
      <c r="D1862" s="24"/>
      <c r="E1862" s="25"/>
      <c r="F1862" s="26"/>
      <c r="G1862" s="325"/>
      <c r="H1862" s="332"/>
      <c r="I1862" s="333"/>
      <c r="J1862" s="359"/>
      <c r="K1862" s="27"/>
      <c r="L1862" s="330"/>
      <c r="M1862" s="34"/>
      <c r="N1862" s="35"/>
    </row>
    <row r="1863" spans="2:14" ht="15" x14ac:dyDescent="0.25">
      <c r="B1863" s="37"/>
      <c r="C1863" s="23"/>
      <c r="D1863" s="24"/>
      <c r="E1863" s="25"/>
      <c r="F1863" s="26"/>
      <c r="G1863" s="325"/>
      <c r="H1863" s="332"/>
      <c r="I1863" s="333"/>
      <c r="J1863" s="359"/>
      <c r="K1863" s="27"/>
      <c r="L1863" s="330"/>
      <c r="M1863" s="34"/>
      <c r="N1863" s="35"/>
    </row>
    <row r="1864" spans="2:14" x14ac:dyDescent="0.2">
      <c r="B1864" s="30"/>
      <c r="C1864" s="23"/>
      <c r="D1864" s="24"/>
      <c r="E1864" s="25"/>
      <c r="F1864" s="26"/>
      <c r="G1864" s="26"/>
      <c r="H1864" s="329"/>
      <c r="I1864" s="42"/>
      <c r="J1864" s="360"/>
      <c r="K1864" s="27"/>
      <c r="L1864" s="33"/>
      <c r="M1864" s="34"/>
      <c r="N1864" s="35"/>
    </row>
    <row r="1865" spans="2:14" x14ac:dyDescent="0.2">
      <c r="B1865" s="37"/>
      <c r="C1865" s="23"/>
      <c r="D1865" s="24"/>
      <c r="E1865" s="25"/>
      <c r="F1865" s="26"/>
      <c r="G1865" s="26"/>
      <c r="H1865" s="329"/>
      <c r="I1865" s="42"/>
      <c r="J1865" s="360"/>
      <c r="K1865" s="27"/>
      <c r="L1865" s="33"/>
      <c r="M1865" s="34"/>
      <c r="N1865" s="35"/>
    </row>
    <row r="1866" spans="2:14" x14ac:dyDescent="0.2">
      <c r="B1866" s="37"/>
      <c r="C1866" s="23"/>
      <c r="D1866" s="24"/>
      <c r="E1866" s="25"/>
      <c r="F1866" s="26"/>
      <c r="G1866" s="26"/>
      <c r="H1866" s="329"/>
      <c r="I1866" s="42"/>
      <c r="J1866" s="360"/>
      <c r="K1866" s="27"/>
      <c r="L1866" s="33"/>
      <c r="M1866" s="34"/>
      <c r="N1866" s="35"/>
    </row>
    <row r="1867" spans="2:14" ht="15" x14ac:dyDescent="0.25">
      <c r="B1867" s="37"/>
      <c r="C1867" s="23"/>
      <c r="D1867" s="24"/>
      <c r="E1867" s="25"/>
      <c r="F1867" s="26"/>
      <c r="G1867" s="26"/>
      <c r="H1867" s="329"/>
      <c r="I1867" s="41"/>
      <c r="J1867" s="358"/>
      <c r="K1867" s="36"/>
      <c r="L1867" s="33"/>
      <c r="M1867" s="34"/>
      <c r="N1867" s="35"/>
    </row>
  </sheetData>
  <sortState xmlns:xlrd2="http://schemas.microsoft.com/office/spreadsheetml/2017/richdata2" ref="B7:I1048576">
    <sortCondition ref="C7:C45"/>
  </sortState>
  <mergeCells count="3">
    <mergeCell ref="D1:H1"/>
    <mergeCell ref="D2:K2"/>
    <mergeCell ref="B3:F4"/>
  </mergeCells>
  <phoneticPr fontId="19" type="noConversion"/>
  <conditionalFormatting sqref="H1840:H1863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40:H1862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40:H1861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40:E1867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40:E1867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40:E1867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40:E1867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40:E1867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40:E1867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40:E1867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40:E1867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40:H1867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40:H1867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40:H1867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40:E1867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40:H1867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40:E1867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40:H1867">
    <cfRule type="iconSet" priority="282941">
      <iconSet>
        <cfvo type="percent" val="0"/>
        <cfvo type="percent" val="23"/>
        <cfvo type="percent" val="70"/>
      </iconSet>
    </cfRule>
  </conditionalFormatting>
  <conditionalFormatting sqref="H1840:H1867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40:H1867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40:H1867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40:H1867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40:E1867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40:H1867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40:H1867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40:H1867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40:H1867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40:H1867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40:E1867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40:H1867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40:H1867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40:E1867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40:E1867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40:H1867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40:H1867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40:H1867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40:E1867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40:H1867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40:H1867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40:H1867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40:H1867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40:H1867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40:H1867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40:E1867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40:H1867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40:H1867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40:H1867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40:H1867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40:H1867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40:H1867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40:H1867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40:H1867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40:E1867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40:H1867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40:E1867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40:H1867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40:E1867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40:H1867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40:H1867">
    <cfRule type="iconSet" priority="283409">
      <iconSet>
        <cfvo type="percent" val="0"/>
        <cfvo type="num" val="22"/>
        <cfvo type="num" val="26"/>
      </iconSet>
    </cfRule>
  </conditionalFormatting>
  <conditionalFormatting sqref="H1840:H1867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40:H1867">
    <cfRule type="iconSet" priority="283415">
      <iconSet>
        <cfvo type="percent" val="0"/>
        <cfvo type="num" val="21"/>
        <cfvo type="num" val="25"/>
      </iconSet>
    </cfRule>
  </conditionalFormatting>
  <conditionalFormatting sqref="H1840:H1867">
    <cfRule type="iconSet" priority="283417">
      <iconSet>
        <cfvo type="percent" val="0"/>
        <cfvo type="num" val="19"/>
        <cfvo type="num" val="23"/>
      </iconSet>
    </cfRule>
  </conditionalFormatting>
  <conditionalFormatting sqref="H1840:H1867">
    <cfRule type="iconSet" priority="283419">
      <iconSet>
        <cfvo type="percent" val="0"/>
        <cfvo type="num" val="23"/>
        <cfvo type="num" val="27"/>
      </iconSet>
    </cfRule>
  </conditionalFormatting>
  <conditionalFormatting sqref="E1754:E1756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49">
    <cfRule type="containsText" dxfId="21" priority="175" operator="containsText" text="M">
      <formula>NOT(ISERROR(SEARCH("M",M7)))</formula>
    </cfRule>
  </conditionalFormatting>
  <conditionalFormatting sqref="V6">
    <cfRule type="cellIs" dxfId="20" priority="172" operator="between">
      <formula>1</formula>
      <formula>4</formula>
    </cfRule>
  </conditionalFormatting>
  <conditionalFormatting sqref="E48:E1177 E7:E46">
    <cfRule type="cellIs" dxfId="19" priority="170" operator="greaterThan">
      <formula>7</formula>
    </cfRule>
  </conditionalFormatting>
  <conditionalFormatting sqref="E1487:E4765">
    <cfRule type="cellIs" dxfId="18" priority="137" operator="greaterThan">
      <formula>7</formula>
    </cfRule>
  </conditionalFormatting>
  <conditionalFormatting sqref="I48:I1249 G48:G50 I7:I46">
    <cfRule type="cellIs" dxfId="17" priority="41" operator="lessThan">
      <formula>E7</formula>
    </cfRule>
  </conditionalFormatting>
  <conditionalFormatting sqref="I1840:I1867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40:I1867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40:I1867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40:I1867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40:I1867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40:I1867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40:I1867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40:I1867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40:I1867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40:I1867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40:I1867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40:I1867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40:I1867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40:I1867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L7:L1249">
    <cfRule type="top10" dxfId="16" priority="297745" rank="1"/>
  </conditionalFormatting>
  <conditionalFormatting sqref="H1436:H1473 H1260:H1434 H48:H1249 H7:H46">
    <cfRule type="cellIs" dxfId="15" priority="297748" operator="greaterThan">
      <formula>$H$47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0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E1754:E1756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H1840:H1867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H1840:H1867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H1840:H1867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E1734:E1753</xm:sqref>
        </x14:conditionalFormatting>
        <x14:conditionalFormatting xmlns:xm="http://schemas.microsoft.com/office/excel/2006/main">
          <x14:cfRule type="iconSet" priority="297752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$H$47</xm:f>
              </x14:cfvo>
              <x14:cfIcon iconSet="NoIcons" iconId="0"/>
              <x14:cfIcon iconSet="NoIcons" iconId="0"/>
              <x14:cfIcon iconSet="3Stars" iconId="2"/>
            </x14:iconSet>
          </x14:cfRule>
          <xm:sqref>H1260:H1270 H48:H1249 H7:H46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71" t="s">
        <v>110</v>
      </c>
      <c r="E1" s="371"/>
      <c r="F1" s="371"/>
      <c r="G1" s="371"/>
      <c r="H1" s="371"/>
      <c r="I1" s="19"/>
      <c r="J1" s="16"/>
      <c r="K1"/>
    </row>
    <row r="2" spans="2:75" ht="33.75" customHeight="1" thickBot="1" x14ac:dyDescent="0.35">
      <c r="D2" s="372" t="s">
        <v>111</v>
      </c>
      <c r="E2" s="372"/>
      <c r="F2" s="372"/>
      <c r="G2" s="372"/>
      <c r="H2" s="372"/>
      <c r="I2" s="372"/>
      <c r="J2" s="372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3" t="s">
        <v>115</v>
      </c>
      <c r="E3" s="373"/>
      <c r="F3" s="373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3"/>
      <c r="E4" s="373"/>
      <c r="F4" s="373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22" workbookViewId="0">
      <selection activeCell="B49" sqref="B49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147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146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5">
        <v>43</v>
      </c>
      <c r="C46" t="s">
        <v>145</v>
      </c>
      <c r="F46" t="s">
        <v>80</v>
      </c>
    </row>
    <row r="47" spans="2:16" x14ac:dyDescent="0.2">
      <c r="B47" s="365">
        <v>44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8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2026-01-23T07:36:35Z</cp:lastPrinted>
  <dcterms:created xsi:type="dcterms:W3CDTF">2021-05-05T13:25:05Z</dcterms:created>
  <dcterms:modified xsi:type="dcterms:W3CDTF">2026-01-23T07:37:20Z</dcterms:modified>
</cp:coreProperties>
</file>