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04C728AB-2371-4429-97F6-87C8FB16982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Import!$B$6:$N$1868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H8" i="1"/>
  <c r="M8" i="1"/>
  <c r="O8" i="1"/>
  <c r="Q8" i="1" s="1"/>
  <c r="T8" i="1"/>
  <c r="H9" i="1"/>
  <c r="M9" i="1"/>
  <c r="O9" i="1"/>
  <c r="Q9" i="1" s="1"/>
  <c r="T9" i="1"/>
  <c r="H10" i="1"/>
  <c r="M10" i="1"/>
  <c r="O10" i="1"/>
  <c r="Q10" i="1"/>
  <c r="T10" i="1"/>
  <c r="H11" i="1"/>
  <c r="M11" i="1"/>
  <c r="O11" i="1"/>
  <c r="Q11" i="1"/>
  <c r="T11" i="1"/>
  <c r="H12" i="1"/>
  <c r="M12" i="1"/>
  <c r="O12" i="1"/>
  <c r="Q12" i="1" s="1"/>
  <c r="T12" i="1"/>
  <c r="H13" i="1"/>
  <c r="M13" i="1"/>
  <c r="O13" i="1"/>
  <c r="Q13" i="1" s="1"/>
  <c r="T13" i="1"/>
  <c r="H14" i="1"/>
  <c r="M14" i="1"/>
  <c r="O14" i="1"/>
  <c r="Q14" i="1"/>
  <c r="T14" i="1"/>
  <c r="H15" i="1"/>
  <c r="M15" i="1"/>
  <c r="O15" i="1"/>
  <c r="Q15" i="1"/>
  <c r="T15" i="1"/>
  <c r="H16" i="1"/>
  <c r="M16" i="1"/>
  <c r="O16" i="1"/>
  <c r="Q16" i="1" s="1"/>
  <c r="T16" i="1"/>
  <c r="H17" i="1"/>
  <c r="M17" i="1"/>
  <c r="O17" i="1"/>
  <c r="Q17" i="1" s="1"/>
  <c r="T17" i="1"/>
  <c r="H18" i="1"/>
  <c r="M18" i="1"/>
  <c r="O18" i="1"/>
  <c r="Q18" i="1" s="1"/>
  <c r="T18" i="1"/>
  <c r="H19" i="1"/>
  <c r="M19" i="1"/>
  <c r="O19" i="1"/>
  <c r="Q19" i="1"/>
  <c r="T19" i="1"/>
  <c r="H20" i="1"/>
  <c r="M20" i="1"/>
  <c r="O20" i="1"/>
  <c r="Q20" i="1" s="1"/>
  <c r="T20" i="1"/>
  <c r="H21" i="1"/>
  <c r="M21" i="1"/>
  <c r="O21" i="1"/>
  <c r="Q21" i="1" s="1"/>
  <c r="T21" i="1"/>
  <c r="H22" i="1"/>
  <c r="M22" i="1"/>
  <c r="O22" i="1"/>
  <c r="Q22" i="1"/>
  <c r="T22" i="1"/>
  <c r="H23" i="1"/>
  <c r="M23" i="1"/>
  <c r="O23" i="1"/>
  <c r="Q23" i="1"/>
  <c r="T23" i="1"/>
  <c r="H24" i="1"/>
  <c r="M24" i="1"/>
  <c r="O24" i="1"/>
  <c r="Q24" i="1" s="1"/>
  <c r="T24" i="1"/>
  <c r="H25" i="1"/>
  <c r="M25" i="1"/>
  <c r="O25" i="1"/>
  <c r="Q25" i="1" s="1"/>
  <c r="T25" i="1"/>
  <c r="H26" i="1"/>
  <c r="M26" i="1"/>
  <c r="O26" i="1"/>
  <c r="Q26" i="1"/>
  <c r="T26" i="1"/>
  <c r="H27" i="1"/>
  <c r="M27" i="1"/>
  <c r="O27" i="1"/>
  <c r="Q27" i="1"/>
  <c r="T27" i="1"/>
  <c r="H28" i="1"/>
  <c r="M28" i="1"/>
  <c r="O28" i="1"/>
  <c r="Q28" i="1" s="1"/>
  <c r="T28" i="1"/>
  <c r="H29" i="1"/>
  <c r="M29" i="1"/>
  <c r="O29" i="1"/>
  <c r="Q29" i="1" s="1"/>
  <c r="T29" i="1"/>
  <c r="H30" i="1"/>
  <c r="M30" i="1"/>
  <c r="O30" i="1"/>
  <c r="Q30" i="1"/>
  <c r="T30" i="1"/>
  <c r="H31" i="1"/>
  <c r="M31" i="1"/>
  <c r="O31" i="1"/>
  <c r="Q31" i="1"/>
  <c r="T31" i="1"/>
  <c r="H32" i="1"/>
  <c r="M32" i="1"/>
  <c r="O32" i="1"/>
  <c r="Q32" i="1" s="1"/>
  <c r="T32" i="1"/>
  <c r="H33" i="1"/>
  <c r="M33" i="1"/>
  <c r="O33" i="1"/>
  <c r="Q33" i="1" s="1"/>
  <c r="T33" i="1"/>
  <c r="H34" i="1"/>
  <c r="M34" i="1"/>
  <c r="O34" i="1"/>
  <c r="Q34" i="1"/>
  <c r="T34" i="1"/>
  <c r="H35" i="1"/>
  <c r="M35" i="1"/>
  <c r="O35" i="1"/>
  <c r="Q35" i="1"/>
  <c r="T35" i="1"/>
  <c r="H36" i="1"/>
  <c r="M36" i="1"/>
  <c r="O36" i="1"/>
  <c r="Q36" i="1" s="1"/>
  <c r="T36" i="1"/>
  <c r="H37" i="1"/>
  <c r="M37" i="1"/>
  <c r="O37" i="1"/>
  <c r="Q37" i="1" s="1"/>
  <c r="T37" i="1"/>
  <c r="H38" i="1"/>
  <c r="M38" i="1"/>
  <c r="O38" i="1"/>
  <c r="Q38" i="1"/>
  <c r="T38" i="1"/>
  <c r="H39" i="1"/>
  <c r="M39" i="1"/>
  <c r="O39" i="1"/>
  <c r="Q39" i="1"/>
  <c r="T39" i="1"/>
  <c r="H40" i="1"/>
  <c r="M40" i="1"/>
  <c r="O40" i="1"/>
  <c r="Q40" i="1" s="1"/>
  <c r="T40" i="1"/>
  <c r="H41" i="1"/>
  <c r="M41" i="1"/>
  <c r="O41" i="1"/>
  <c r="Q41" i="1" s="1"/>
  <c r="T41" i="1"/>
  <c r="H42" i="1"/>
  <c r="M42" i="1"/>
  <c r="O42" i="1"/>
  <c r="Q42" i="1"/>
  <c r="T42" i="1"/>
  <c r="H43" i="1"/>
  <c r="M43" i="1"/>
  <c r="O43" i="1"/>
  <c r="Q43" i="1"/>
  <c r="T43" i="1"/>
  <c r="H44" i="1"/>
  <c r="M44" i="1"/>
  <c r="O44" i="1"/>
  <c r="Q44" i="1" s="1"/>
  <c r="T44" i="1"/>
  <c r="H45" i="1"/>
  <c r="M45" i="1"/>
  <c r="O45" i="1"/>
  <c r="Q45" i="1" s="1"/>
  <c r="T45" i="1"/>
  <c r="H46" i="1"/>
  <c r="M46" i="1"/>
  <c r="O46" i="1"/>
  <c r="Q46" i="1"/>
  <c r="T46" i="1"/>
  <c r="H47" i="1"/>
  <c r="M47" i="1"/>
  <c r="O47" i="1"/>
  <c r="Q47" i="1"/>
  <c r="T47" i="1"/>
  <c r="C48" i="1"/>
  <c r="G48" i="1"/>
  <c r="I32" i="1" s="1"/>
  <c r="J32" i="1" s="1"/>
  <c r="F48" i="1"/>
  <c r="E48" i="1"/>
  <c r="G11" i="6"/>
  <c r="F11" i="6"/>
  <c r="E11" i="6"/>
  <c r="T7" i="1"/>
  <c r="O7" i="1"/>
  <c r="Q7" i="1" s="1"/>
  <c r="M7" i="1"/>
  <c r="H7" i="1"/>
  <c r="T48" i="1"/>
  <c r="O48" i="1"/>
  <c r="Q48" i="1" s="1"/>
  <c r="P3" i="6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E12" i="3"/>
  <c r="H11" i="3"/>
  <c r="E13" i="3"/>
  <c r="D13" i="3"/>
  <c r="D12" i="3"/>
  <c r="AP6" i="3"/>
  <c r="I15" i="1" l="1"/>
  <c r="J15" i="1" s="1"/>
  <c r="I44" i="1"/>
  <c r="J44" i="1" s="1"/>
  <c r="I36" i="1"/>
  <c r="J36" i="1" s="1"/>
  <c r="I28" i="1"/>
  <c r="J28" i="1" s="1"/>
  <c r="I46" i="1"/>
  <c r="P46" i="1" s="1"/>
  <c r="L46" i="1" s="1"/>
  <c r="I41" i="1"/>
  <c r="I38" i="1"/>
  <c r="J38" i="1" s="1"/>
  <c r="I24" i="1"/>
  <c r="J24" i="1" s="1"/>
  <c r="I19" i="1"/>
  <c r="J19" i="1" s="1"/>
  <c r="I12" i="1"/>
  <c r="J12" i="1" s="1"/>
  <c r="I40" i="1"/>
  <c r="J40" i="1" s="1"/>
  <c r="I45" i="1"/>
  <c r="I42" i="1"/>
  <c r="J42" i="1" s="1"/>
  <c r="I37" i="1"/>
  <c r="I34" i="1"/>
  <c r="J34" i="1" s="1"/>
  <c r="I10" i="1"/>
  <c r="J10" i="1" s="1"/>
  <c r="I9" i="1"/>
  <c r="I8" i="1"/>
  <c r="P44" i="1"/>
  <c r="L44" i="1" s="1"/>
  <c r="I33" i="1"/>
  <c r="P32" i="1"/>
  <c r="L32" i="1" s="1"/>
  <c r="I30" i="1"/>
  <c r="J30" i="1" s="1"/>
  <c r="I29" i="1"/>
  <c r="I26" i="1"/>
  <c r="J26" i="1" s="1"/>
  <c r="I25" i="1"/>
  <c r="I22" i="1"/>
  <c r="J22" i="1" s="1"/>
  <c r="I21" i="1"/>
  <c r="I20" i="1"/>
  <c r="I16" i="1"/>
  <c r="I14" i="1"/>
  <c r="J14" i="1" s="1"/>
  <c r="I13" i="1"/>
  <c r="I11" i="1"/>
  <c r="J11" i="1" s="1"/>
  <c r="P15" i="1"/>
  <c r="L15" i="1" s="1"/>
  <c r="I47" i="1"/>
  <c r="J47" i="1" s="1"/>
  <c r="I43" i="1"/>
  <c r="J43" i="1" s="1"/>
  <c r="I39" i="1"/>
  <c r="J39" i="1" s="1"/>
  <c r="I35" i="1"/>
  <c r="J35" i="1" s="1"/>
  <c r="I31" i="1"/>
  <c r="J31" i="1" s="1"/>
  <c r="I27" i="1"/>
  <c r="J27" i="1" s="1"/>
  <c r="I23" i="1"/>
  <c r="J23" i="1" s="1"/>
  <c r="I18" i="1"/>
  <c r="J18" i="1" s="1"/>
  <c r="I17" i="1"/>
  <c r="I7" i="1"/>
  <c r="P7" i="1" s="1"/>
  <c r="L7" i="1" s="1"/>
  <c r="H48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P11" i="1" l="1"/>
  <c r="L11" i="1" s="1"/>
  <c r="P36" i="1"/>
  <c r="L36" i="1" s="1"/>
  <c r="P28" i="1"/>
  <c r="L28" i="1" s="1"/>
  <c r="P34" i="1"/>
  <c r="L34" i="1" s="1"/>
  <c r="P38" i="1"/>
  <c r="L38" i="1" s="1"/>
  <c r="J46" i="1"/>
  <c r="P30" i="1"/>
  <c r="L30" i="1" s="1"/>
  <c r="P42" i="1"/>
  <c r="L42" i="1" s="1"/>
  <c r="P19" i="1"/>
  <c r="L19" i="1" s="1"/>
  <c r="P39" i="1"/>
  <c r="L39" i="1" s="1"/>
  <c r="P12" i="1"/>
  <c r="L12" i="1" s="1"/>
  <c r="P14" i="1"/>
  <c r="L14" i="1" s="1"/>
  <c r="P24" i="1"/>
  <c r="L24" i="1" s="1"/>
  <c r="J7" i="1"/>
  <c r="P22" i="1"/>
  <c r="L22" i="1" s="1"/>
  <c r="P23" i="1"/>
  <c r="L23" i="1" s="1"/>
  <c r="P37" i="1"/>
  <c r="L37" i="1" s="1"/>
  <c r="J37" i="1"/>
  <c r="P41" i="1"/>
  <c r="L41" i="1" s="1"/>
  <c r="J41" i="1"/>
  <c r="P45" i="1"/>
  <c r="L45" i="1" s="1"/>
  <c r="J45" i="1"/>
  <c r="P40" i="1"/>
  <c r="L40" i="1" s="1"/>
  <c r="P35" i="1"/>
  <c r="L35" i="1" s="1"/>
  <c r="U23" i="1"/>
  <c r="U27" i="1"/>
  <c r="U31" i="1"/>
  <c r="U35" i="1"/>
  <c r="U39" i="1"/>
  <c r="U43" i="1"/>
  <c r="U47" i="1"/>
  <c r="U19" i="1"/>
  <c r="U20" i="1"/>
  <c r="U40" i="1"/>
  <c r="U45" i="1"/>
  <c r="U21" i="1"/>
  <c r="U37" i="1"/>
  <c r="U18" i="1"/>
  <c r="U34" i="1"/>
  <c r="P21" i="1"/>
  <c r="L21" i="1" s="1"/>
  <c r="J21" i="1"/>
  <c r="U28" i="1"/>
  <c r="U44" i="1"/>
  <c r="P17" i="1"/>
  <c r="L17" i="1" s="1"/>
  <c r="J17" i="1"/>
  <c r="U8" i="1"/>
  <c r="U41" i="1"/>
  <c r="U17" i="1"/>
  <c r="U33" i="1"/>
  <c r="U26" i="1"/>
  <c r="U24" i="1"/>
  <c r="U13" i="1"/>
  <c r="U29" i="1"/>
  <c r="P13" i="1"/>
  <c r="L13" i="1" s="1"/>
  <c r="J13" i="1"/>
  <c r="I48" i="1"/>
  <c r="U22" i="1"/>
  <c r="U38" i="1"/>
  <c r="P33" i="1"/>
  <c r="L33" i="1" s="1"/>
  <c r="J33" i="1"/>
  <c r="P31" i="1"/>
  <c r="L31" i="1" s="1"/>
  <c r="U11" i="1"/>
  <c r="U32" i="1"/>
  <c r="U9" i="1"/>
  <c r="U25" i="1"/>
  <c r="U10" i="1"/>
  <c r="U42" i="1"/>
  <c r="J16" i="1"/>
  <c r="P16" i="1"/>
  <c r="L16" i="1" s="1"/>
  <c r="P29" i="1"/>
  <c r="L29" i="1" s="1"/>
  <c r="J29" i="1"/>
  <c r="J8" i="1"/>
  <c r="P8" i="1"/>
  <c r="L8" i="1" s="1"/>
  <c r="P43" i="1"/>
  <c r="L43" i="1" s="1"/>
  <c r="U7" i="1"/>
  <c r="U16" i="1"/>
  <c r="U36" i="1"/>
  <c r="P10" i="1"/>
  <c r="L10" i="1" s="1"/>
  <c r="P18" i="1"/>
  <c r="L18" i="1" s="1"/>
  <c r="P26" i="1"/>
  <c r="L26" i="1" s="1"/>
  <c r="U14" i="1"/>
  <c r="U30" i="1"/>
  <c r="U46" i="1"/>
  <c r="U12" i="1"/>
  <c r="J20" i="1"/>
  <c r="P20" i="1"/>
  <c r="L20" i="1" s="1"/>
  <c r="P25" i="1"/>
  <c r="L25" i="1" s="1"/>
  <c r="J25" i="1"/>
  <c r="U15" i="1"/>
  <c r="P9" i="1"/>
  <c r="L9" i="1" s="1"/>
  <c r="J9" i="1"/>
  <c r="P27" i="1"/>
  <c r="L27" i="1" s="1"/>
  <c r="P47" i="1"/>
  <c r="L47" i="1" s="1"/>
  <c r="N48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R17" i="1" l="1"/>
  <c r="S17" i="1" s="1"/>
  <c r="R18" i="1"/>
  <c r="S18" i="1" s="1"/>
  <c r="R19" i="1"/>
  <c r="S19" i="1" s="1"/>
  <c r="R34" i="1"/>
  <c r="S34" i="1" s="1"/>
  <c r="R35" i="1"/>
  <c r="S35" i="1" s="1"/>
  <c r="R37" i="1"/>
  <c r="S37" i="1" s="1"/>
  <c r="R38" i="1"/>
  <c r="S38" i="1" s="1"/>
  <c r="R39" i="1"/>
  <c r="S39" i="1" s="1"/>
  <c r="R45" i="1"/>
  <c r="S45" i="1" s="1"/>
  <c r="R28" i="1"/>
  <c r="S28" i="1" s="1"/>
  <c r="R36" i="1"/>
  <c r="S36" i="1" s="1"/>
  <c r="R44" i="1"/>
  <c r="S44" i="1" s="1"/>
  <c r="R13" i="1"/>
  <c r="S13" i="1" s="1"/>
  <c r="R14" i="1"/>
  <c r="S14" i="1" s="1"/>
  <c r="R15" i="1"/>
  <c r="S15" i="1" s="1"/>
  <c r="R16" i="1"/>
  <c r="S16" i="1" s="1"/>
  <c r="R20" i="1"/>
  <c r="S20" i="1" s="1"/>
  <c r="R21" i="1"/>
  <c r="S21" i="1" s="1"/>
  <c r="R22" i="1"/>
  <c r="S22" i="1" s="1"/>
  <c r="R23" i="1"/>
  <c r="S23" i="1" s="1"/>
  <c r="R25" i="1"/>
  <c r="S25" i="1" s="1"/>
  <c r="R26" i="1"/>
  <c r="S26" i="1" s="1"/>
  <c r="R27" i="1"/>
  <c r="S27" i="1" s="1"/>
  <c r="R29" i="1"/>
  <c r="S29" i="1" s="1"/>
  <c r="R30" i="1"/>
  <c r="S30" i="1" s="1"/>
  <c r="R31" i="1"/>
  <c r="S31" i="1" s="1"/>
  <c r="R33" i="1"/>
  <c r="S33" i="1" s="1"/>
  <c r="R41" i="1"/>
  <c r="S41" i="1" s="1"/>
  <c r="R42" i="1"/>
  <c r="S42" i="1" s="1"/>
  <c r="R43" i="1"/>
  <c r="S43" i="1" s="1"/>
  <c r="R46" i="1"/>
  <c r="S46" i="1" s="1"/>
  <c r="R47" i="1"/>
  <c r="S47" i="1" s="1"/>
  <c r="R11" i="1"/>
  <c r="S11" i="1" s="1"/>
  <c r="R12" i="1"/>
  <c r="S12" i="1" s="1"/>
  <c r="R24" i="1"/>
  <c r="S24" i="1" s="1"/>
  <c r="R32" i="1"/>
  <c r="S32" i="1" s="1"/>
  <c r="R40" i="1"/>
  <c r="S40" i="1" s="1"/>
  <c r="R9" i="1"/>
  <c r="S9" i="1" s="1"/>
  <c r="R10" i="1"/>
  <c r="S10" i="1" s="1"/>
  <c r="R8" i="1"/>
  <c r="S8" i="1" s="1"/>
  <c r="J48" i="1"/>
  <c r="R7" i="1"/>
  <c r="S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<sst xmlns="http://schemas.openxmlformats.org/spreadsheetml/2006/main" count="318" uniqueCount="201">
  <si>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</si>
  <si>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</si>
  <si>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</si>
  <si>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</si>
  <si>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</si>
  <si>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</si>
  <si>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</si>
  <si>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</si>
  <si>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</si>
  <si>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</si>
  <si>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</si>
  <si>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</si>
  <si>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</si>
  <si>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</si>
  <si>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</si>
  <si>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</si>
  <si>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</si>
  <si>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</si>
  <si>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</si>
  <si>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</si>
  <si>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</si>
  <si>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</si>
  <si>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</si>
  <si>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</si>
  <si>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</si>
  <si>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</si>
  <si>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</si>
  <si>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</si>
  <si>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</si>
  <si>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</si>
  <si>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</si>
  <si>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</si>
  <si>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</si>
  <si>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</si>
  <si>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</si>
  <si>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</si>
  <si>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</si>
  <si>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</si>
  <si>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</si>
  <si>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</si>
  <si>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</si>
  <si>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</si>
  <si>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</si>
  <si>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</si>
  <si>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</si>
  <si>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</si>
  <si>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</si>
  <si>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</si>
  <si>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</si>
  <si>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</si>
  <si>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</si>
  <si>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</si>
  <si>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</si>
  <si>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</si>
  <si>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</si>
  <si>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</si>
  <si>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</si>
  <si>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</si>
  <si>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</si>
  <si>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</si>
  <si>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</si>
  <si>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</si>
  <si>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</si>
  <si>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</si>
  <si>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</si>
  <si>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</si>
  <si>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</si>
  <si>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</si>
  <si>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</si>
  <si>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</si>
  <si>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</si>
  <si>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</si>
  <si>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</si>
  <si>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</si>
  <si>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</si>
  <si>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</si>
  <si>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</si>
  <si>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</si>
  <si>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</si>
  <si>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</si>
  <si>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</si>
  <si>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</si>
  <si>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</si>
  <si>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</si>
  <si>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</si>
  <si>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</si>
  <si>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</si>
  <si>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</si>
  <si>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</si>
  <si>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</si>
  <si>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</si>
  <si>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</si>
  <si>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</si>
  <si>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</si>
  <si>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</si>
  <si>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</si>
  <si>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</si>
  <si>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</si>
  <si>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</si>
  <si>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</si>
  <si>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</si>
  <si>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</si>
  <si>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</si>
  <si>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</si>
  <si>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</si>
  <si>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</si>
  <si>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</si>
  <si>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</si>
  <si>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</si>
  <si>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</si>
  <si>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</si>
  <si>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</si>
  <si>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</si>
  <si>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</si>
  <si>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</si>
  <si>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</si>
  <si>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</si>
  <si>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</si>
  <si>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</si>
  <si>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</si>
  <si>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</si>
  <si>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</si>
  <si>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</si>
  <si>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</si>
  <si>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</si>
  <si>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</si>
  <si>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</si>
  <si>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</si>
  <si>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</si>
  <si>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</si>
  <si>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</si>
  <si>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</si>
  <si>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</si>
  <si>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</si>
  <si>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</si>
  <si>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</si>
  <si>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</si>
  <si>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</si>
  <si>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</si>
  <si>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</si>
  <si>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</si>
  <si>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</si>
  <si>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</si>
  <si>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</si>
  <si>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</si>
  <si>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</si>
  <si>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ALBERTO ARISTIZABAL RAFAEL</t>
  </si>
  <si>
    <t>PEREZ GARCIA JUAN ESTEBAN</t>
  </si>
  <si>
    <t>GONZALEZ IPUANA RENE</t>
  </si>
  <si>
    <t>OSORIO URREGO SANTIAGO</t>
  </si>
  <si>
    <t>TSJ935</t>
  </si>
  <si>
    <t>TSJ338</t>
  </si>
  <si>
    <t>PARIAS MURIEL JHON FREDY</t>
  </si>
  <si>
    <t>JARAMILLO JARAMILLO FRANCISCO WBEIMAR</t>
  </si>
  <si>
    <t>PARRA VILLA YUBER ALONSO</t>
  </si>
  <si>
    <t>CARTAGENA RAMIREZ FREDY ALONSO</t>
  </si>
  <si>
    <t>CALLE BOTERO ANDRES CAMILO</t>
  </si>
  <si>
    <t>YEPES TORRES JHON ALEXANDER</t>
  </si>
  <si>
    <t>VERENZUELA MARTINEZ ALEXANDER</t>
  </si>
  <si>
    <t>HINCAPIE VILLA JUAN ESTIVEN</t>
  </si>
  <si>
    <t>JIMENEZ HERNANDEZ ESTEBAN CAMILO</t>
  </si>
  <si>
    <t>MONTOYA OSPINA GILBERTO ANTONIO</t>
  </si>
  <si>
    <t>TUBERQUIA URREGO HAROL</t>
  </si>
  <si>
    <t>CIRO MARIN RODRIGO ALBERTO</t>
  </si>
  <si>
    <t>LOPEZ PINEDA DANIEL ESTIVEN</t>
  </si>
  <si>
    <t>PALMAR PANA EDIXON JOSUE</t>
  </si>
  <si>
    <t>AGUDELO GARCIA DENIN ANGELO</t>
  </si>
  <si>
    <t>GONZALEZ PEREZ RAFAEL JOSE</t>
  </si>
  <si>
    <t>IBARGUEN GARRIDO JUAN ESTEBAN</t>
  </si>
  <si>
    <t>ARAQUE ARROYAVE JOSE ALBEIRO</t>
  </si>
  <si>
    <t>TABORDA ROJAS DIEGO ALEJANDRO</t>
  </si>
  <si>
    <t>GARCIA DAVID WILSON ALBERTO</t>
  </si>
  <si>
    <t>SUAREZ ESCUDERO JONATAN</t>
  </si>
  <si>
    <t>DAVID  HENRY GIOVANNY</t>
  </si>
  <si>
    <t>MIRANDA MACHADO ALVARO</t>
  </si>
  <si>
    <t>MACEA ARBELAEZ MATEO</t>
  </si>
  <si>
    <t>LAYOS JIMENEZ JOHAN CAMILO</t>
  </si>
  <si>
    <t>MARTINEZ CHAVERRA LUIS NORBERTO</t>
  </si>
  <si>
    <t>FLORES RINCON JORGE ALBERTO</t>
  </si>
  <si>
    <t>MARIN ALZATE KEVIN ANDRES</t>
  </si>
  <si>
    <t>MARULANDA JARAMILLO DAWER ANDRES</t>
  </si>
  <si>
    <t>OCAMPO OCAMPO ANTONIO JOSE</t>
  </si>
  <si>
    <t>SANCHEZ BETANCOURT FRANSCISCO</t>
  </si>
  <si>
    <t>MURILLO  YORMAN ANDRES</t>
  </si>
  <si>
    <t>DURANGO DAVID JOSE</t>
  </si>
  <si>
    <t>QUIRAMA CASTAÑEDA JHON JADER</t>
  </si>
  <si>
    <t xml:space="preserve">HERNANDEZ MACIAS GILBERTO </t>
  </si>
  <si>
    <t xml:space="preserve">FRANCO CARVAJAL GERARDO ANTONIO </t>
  </si>
  <si>
    <t xml:space="preserve">LUIS SALDARRIAGA Realizó 3 viajes donde movilizó 47 Usuarios </t>
  </si>
  <si>
    <t xml:space="preserve">1 Descuento (Usuario desubicado) </t>
  </si>
  <si>
    <t xml:space="preserve">3 Descuentos (Transbordo) </t>
  </si>
  <si>
    <t xml:space="preserve">3 Descuentos (Transbordo y despachador) </t>
  </si>
  <si>
    <t xml:space="preserve">1 Descuento (Despachador) </t>
  </si>
  <si>
    <t xml:space="preserve">2 Descuentos (Conduct) </t>
  </si>
  <si>
    <t xml:space="preserve">2 Descuentos (Usuarios desubicados) </t>
  </si>
  <si>
    <t xml:space="preserve">3 Descuentos (Despachador y conducts) </t>
  </si>
  <si>
    <t xml:space="preserve">5 Descuentos (Usuarios desubicados, despachador y conducts) </t>
  </si>
  <si>
    <t xml:space="preserve">DANIEL GUTIERREZ Realizó 7 viajes donde movilizó 158 usuarios. 2 Descuentos (Despachadora)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</si>
  <si>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22 USUARIOS</t>
    </r>
  </si>
  <si>
    <t xml:space="preserve">Se descuenta 0.5 viaje de 4 35 am ya que sube por el 13 sin autorización 1 Descuento (Usuario desubicado) </t>
  </si>
  <si>
    <t xml:space="preserve">Se descuenta 0.5 viaje de 2 pm ya que NO ingresa a la minorista.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</si>
</sst>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0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Gothic"/>
      <family val="2"/>
      <scheme val="minor"/>
    </font>
    <font>
      <sz val="11"/>
      <color rgb="FFFF0000"/>
      <name val="Century Gothic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Gothic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Gothic"/>
      <family val="2"/>
      <scheme val="minor"/>
    </font>
    <font>
      <b/>
      <sz val="14"/>
      <color theme="1"/>
      <name val="Century Gothic"/>
      <family val="2"/>
      <scheme val="minor"/>
    </font>
    <font>
      <sz val="8"/>
      <name val="Century Gothic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9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0" fontId="33" fillId="0" borderId="8" xfId="0" applyFont="1" applyBorder="1" applyAlignment="1">
      <alignment horizontal="left" vertical="center" wrapText="1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Import!$C$7:$C$48</c:f>
              <c:numCache>
                <c:formatCode>0</c:formatCode>
                <c:ptCount val="41"/>
                <c:pt idx="0">
                  <c:v>1</c:v>
                </c:pt>
                <c:pt idx="1">
                  <c:v>2</c:v>
                </c:pt>
                <c:pt idx="2" formatCode="General">
                  <c:v>3</c:v>
                </c:pt>
                <c:pt idx="3" formatCode="General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 formatCode="General">
                  <c:v>8</c:v>
                </c:pt>
                <c:pt idx="8">
                  <c:v>9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 formatCode="General">
                  <c:v>25</c:v>
                </c:pt>
                <c:pt idx="24">
                  <c:v>26</c:v>
                </c:pt>
                <c:pt idx="25">
                  <c:v>27</c:v>
                </c:pt>
                <c:pt idx="26" formatCode="General">
                  <c:v>28</c:v>
                </c:pt>
                <c:pt idx="27">
                  <c:v>29</c:v>
                </c:pt>
                <c:pt idx="28">
                  <c:v>31</c:v>
                </c:pt>
                <c:pt idx="29">
                  <c:v>32</c:v>
                </c:pt>
                <c:pt idx="30">
                  <c:v>33</c:v>
                </c:pt>
                <c:pt idx="31">
                  <c:v>34</c:v>
                </c:pt>
                <c:pt idx="32">
                  <c:v>35</c:v>
                </c:pt>
                <c:pt idx="33">
                  <c:v>36</c:v>
                </c:pt>
                <c:pt idx="34">
                  <c:v>37</c:v>
                </c:pt>
                <c:pt idx="35">
                  <c:v>38</c:v>
                </c:pt>
                <c:pt idx="36">
                  <c:v>39</c:v>
                </c:pt>
                <c:pt idx="37">
                  <c:v>40</c:v>
                </c:pt>
                <c:pt idx="38">
                  <c:v>41</c:v>
                </c:pt>
                <c:pt idx="39">
                  <c:v>42</c:v>
                </c:pt>
                <c:pt idx="40">
                  <c:v>43</c:v>
                </c:pt>
              </c:numCache>
            </c:numRef>
          </c:cat>
          <c:val>
            <c:numRef>
              <c:f>Import!$H$7:$H$48</c:f>
              <c:numCache>
                <c:formatCode>_-* #,##0.0_-;\-* #,##0.0_-;_-* "-"??_-;_-@_-</c:formatCode>
                <c:ptCount val="41"/>
                <c:pt idx="0">
                  <c:v>22.444444444444443</c:v>
                </c:pt>
                <c:pt idx="1">
                  <c:v>23.375</c:v>
                </c:pt>
                <c:pt idx="2">
                  <c:v>18.888888888888889</c:v>
                </c:pt>
                <c:pt idx="3">
                  <c:v>20.555555555555557</c:v>
                </c:pt>
                <c:pt idx="4">
                  <c:v>26.5</c:v>
                </c:pt>
                <c:pt idx="5">
                  <c:v>20.222222222222221</c:v>
                </c:pt>
                <c:pt idx="6">
                  <c:v>23.2</c:v>
                </c:pt>
                <c:pt idx="7">
                  <c:v>21.857142857142858</c:v>
                </c:pt>
                <c:pt idx="8">
                  <c:v>21.5</c:v>
                </c:pt>
                <c:pt idx="9">
                  <c:v>21.666666666666668</c:v>
                </c:pt>
                <c:pt idx="10">
                  <c:v>28.5</c:v>
                </c:pt>
                <c:pt idx="11">
                  <c:v>19.5</c:v>
                </c:pt>
                <c:pt idx="12">
                  <c:v>25</c:v>
                </c:pt>
                <c:pt idx="13">
                  <c:v>23.684210526315791</c:v>
                </c:pt>
                <c:pt idx="14">
                  <c:v>21.555555555555557</c:v>
                </c:pt>
                <c:pt idx="15">
                  <c:v>15.222222222222221</c:v>
                </c:pt>
                <c:pt idx="16">
                  <c:v>23.444444444444443</c:v>
                </c:pt>
                <c:pt idx="17">
                  <c:v>25.333333333333332</c:v>
                </c:pt>
                <c:pt idx="18">
                  <c:v>16.833333333333332</c:v>
                </c:pt>
                <c:pt idx="19">
                  <c:v>20.833333333333332</c:v>
                </c:pt>
                <c:pt idx="20">
                  <c:v>23.111111111111111</c:v>
                </c:pt>
                <c:pt idx="21">
                  <c:v>20</c:v>
                </c:pt>
                <c:pt idx="22">
                  <c:v>19.555555555555557</c:v>
                </c:pt>
                <c:pt idx="23">
                  <c:v>24.6</c:v>
                </c:pt>
                <c:pt idx="24">
                  <c:v>21</c:v>
                </c:pt>
                <c:pt idx="25">
                  <c:v>23.2</c:v>
                </c:pt>
                <c:pt idx="26">
                  <c:v>23.2</c:v>
                </c:pt>
                <c:pt idx="27">
                  <c:v>19.666666666666668</c:v>
                </c:pt>
                <c:pt idx="28">
                  <c:v>24.9</c:v>
                </c:pt>
                <c:pt idx="29">
                  <c:v>18.444444444444443</c:v>
                </c:pt>
                <c:pt idx="30">
                  <c:v>21.666666666666668</c:v>
                </c:pt>
                <c:pt idx="31">
                  <c:v>25.2</c:v>
                </c:pt>
                <c:pt idx="32">
                  <c:v>21.25</c:v>
                </c:pt>
                <c:pt idx="33">
                  <c:v>23.888888888888889</c:v>
                </c:pt>
                <c:pt idx="34">
                  <c:v>18.076923076923077</c:v>
                </c:pt>
                <c:pt idx="35">
                  <c:v>20.222222222222221</c:v>
                </c:pt>
                <c:pt idx="36">
                  <c:v>21.777777777777779</c:v>
                </c:pt>
                <c:pt idx="37">
                  <c:v>25.5</c:v>
                </c:pt>
                <c:pt idx="38">
                  <c:v>22.375</c:v>
                </c:pt>
                <c:pt idx="39">
                  <c:v>30.25</c:v>
                </c:pt>
                <c:pt idx="40">
                  <c:v>21.333333333333332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microsoft.com/office/2007/relationships/hdphoto" Target="../media/hdphoto2.wdp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7.png"/><Relationship Id="rId6" Type="http://schemas.microsoft.com/office/2007/relationships/hdphoto" Target="../media/hdphoto2.wdp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3</xdr:row>
      <xdr:rowOff>739942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8" totalsRowCount="1" headerRowDxfId="62" dataDxfId="61" totalsRowDxfId="60">
  <sortState xmlns:xlrd2="http://schemas.microsoft.com/office/spreadsheetml/2017/richdata2" ref="B7:N28">
    <sortCondition descending="1" ref="H7:H28"/>
  </sortState>
  <tableColumns count="13">
    <tableColumn id="1" xr3:uid="{00000000-0010-0000-0000-000001000000}" name="RUTA" dataDxfId="25" totalsRowDxfId="12"/>
    <tableColumn id="2" xr3:uid="{00000000-0010-0000-0000-000002000000}" name="VEH" totalsRowFunction="countNums" dataDxfId="24" totalsRowDxfId="11"/>
    <tableColumn id="3" xr3:uid="{00000000-0010-0000-0000-000003000000}" name="CONDUCTOR" totalsRowLabel="Vehs " dataDxfId="23" totalsRowDxfId="10"/>
    <tableColumn id="4" xr3:uid="{00000000-0010-0000-0000-000004000000}" name="VIAJES" totalsRowFunction="sum" dataDxfId="22" totalsRowDxfId="9"/>
    <tableColumn id="5" xr3:uid="{00000000-0010-0000-0000-000005000000}" name="VIAJES PERD." totalsRowFunction="sum" dataDxfId="21" totalsRowDxfId="8"/>
    <tableColumn id="6" xr3:uid="{00000000-0010-0000-0000-000006000000}" name="USUARIOS" totalsRowFunction="sum" dataDxfId="20" totalsRowDxfId="7" dataCellStyle="Millares"/>
    <tableColumn id="12" xr3:uid="{00000000-0010-0000-0000-00000C000000}" name="PROM X VIAJE" totalsRowFunction="custom" dataDxfId="19" totalsRowDxfId="6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18" totalsRowDxfId="5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17" totalsRowDxfId="4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22 USUARIOS" dataDxfId="16" totalsRowDxfId="3"/>
    <tableColumn id="9" xr3:uid="{00000000-0010-0000-0000-000009000000}" name="VALOR OPERACIÓN" dataDxfId="15" totalsRowDxfId="2">
      <calculatedColumnFormula>P7*585</calculatedColumnFormula>
    </tableColumn>
    <tableColumn id="10" xr3:uid="{00000000-0010-0000-0000-00000A000000}" name="CLASIFIC." dataDxfId="14" totalsRowDxfId="1">
      <calculatedColumnFormula>+VLOOKUP(C7,Lista!B:D,3,0)</calculatedColumnFormula>
    </tableColumn>
    <tableColumn id="11" xr3:uid="{00000000-0010-0000-0000-00000B000000}" name="DIFER. MICRO - BUS " totalsRowFunction="sum" dataDxfId="13" totalsRowDxfId="0" dataCellStyle="Millares">
      <calculatedColumnFormula>+(SUMIFS(G:G,M:M,"MICRO",E:E,"&gt;0")*100)/COUNTIF($E$7:$E$47,"&gt;0")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Sector">
  <a:themeElements>
    <a:clrScheme name="Violeta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Sector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ector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8"/>
  <sheetViews>
    <sheetView showGridLines="0" tabSelected="1" showWhiteSpace="0" zoomScale="89" zoomScaleNormal="89" workbookViewId="0">
      <selection activeCell="J1" sqref="J1:J1048576"/>
    </sheetView>
  </sheetViews>
  <sheetFormatPr baseColWidth="10" defaultColWidth="10.25" defaultRowHeight="16.5" x14ac:dyDescent="0.3"/>
  <cols>
    <col min="1" max="1" width="1.75" bestFit="1" customWidth="1"/>
    <col min="2" max="2" width="7.625" bestFit="1" customWidth="1"/>
    <col min="3" max="3" width="5.75" bestFit="1" customWidth="1"/>
    <col min="4" max="4" width="43.25" bestFit="1" customWidth="1"/>
    <col min="5" max="6" width="8.875" bestFit="1" customWidth="1"/>
    <col min="7" max="7" width="12.125" style="335" bestFit="1" customWidth="1"/>
    <col min="8" max="8" width="9.75" style="336" customWidth="1"/>
    <col min="9" max="9" width="11.75" style="149" bestFit="1" customWidth="1"/>
    <col min="10" max="10" width="9.875" style="362" hidden="1" customWidth="1"/>
    <col min="11" max="11" width="61.375" bestFit="1" customWidth="1"/>
    <col min="12" max="12" width="9.5" style="337" bestFit="1" customWidth="1"/>
    <col min="13" max="13" width="10.25" customWidth="1"/>
    <col min="14" max="14" width="11.375" customWidth="1"/>
    <col min="15" max="15" width="11.75" hidden="1" customWidth="1"/>
    <col min="16" max="16" width="8.25" hidden="1" customWidth="1"/>
    <col min="17" max="17" width="13.625" style="11" hidden="1" customWidth="1"/>
    <col min="18" max="18" width="10.5" hidden="1" customWidth="1"/>
    <col min="19" max="19" width="18" hidden="1" customWidth="1"/>
    <col min="20" max="20" width="15.75" hidden="1" customWidth="1"/>
    <col min="21" max="21" width="11.125" bestFit="1" customWidth="1"/>
    <col min="22" max="22" width="9.75" bestFit="1" customWidth="1"/>
    <col min="23" max="23" width="10.125" bestFit="1" customWidth="1"/>
    <col min="25" max="25" width="47.625" bestFit="1" customWidth="1"/>
  </cols>
  <sheetData>
    <row r="1" spans="1:32" ht="25.5" x14ac:dyDescent="0.35">
      <c r="A1" t="s">
        <v>134</v>
      </c>
      <c r="D1" s="366" t="s">
        <v>142</v>
      </c>
      <c r="E1" s="366"/>
      <c r="F1" s="366"/>
      <c r="G1" s="366"/>
      <c r="H1" s="366"/>
      <c r="I1" s="19"/>
      <c r="J1" s="338"/>
      <c r="K1" s="195"/>
      <c r="L1"/>
    </row>
    <row r="2" spans="1:32" ht="49.5" thickBot="1" x14ac:dyDescent="0.35">
      <c r="D2" s="367" t="s">
        <v>141</v>
      </c>
      <c r="E2" s="367"/>
      <c r="F2" s="367"/>
      <c r="G2" s="367"/>
      <c r="H2" s="367"/>
      <c r="I2" s="367"/>
      <c r="J2" s="367"/>
      <c r="K2" s="367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9.25" thickBot="1" x14ac:dyDescent="0.35">
      <c r="B3" s="368"/>
      <c r="C3" s="368"/>
      <c r="D3" s="368"/>
      <c r="E3" s="368"/>
      <c r="F3" s="368"/>
      <c r="G3" s="241"/>
      <c r="H3" s="243"/>
      <c r="I3" s="19"/>
      <c r="J3" s="338"/>
      <c r="K3" s="195"/>
      <c r="L3" s="197"/>
      <c r="Q3" s="55">
        <f>+SUM(G6:G1859)/2</f>
        <v>7815</v>
      </c>
      <c r="R3" s="55">
        <f>+SUM(E6:E1859)/2</f>
        <v>354</v>
      </c>
      <c r="S3" s="55">
        <f>+Q3-R3</f>
        <v>7461</v>
      </c>
      <c r="T3" s="56">
        <f>+S3/R3</f>
        <v>21.076271186440678</v>
      </c>
      <c r="V3" s="15"/>
      <c r="X3" s="15"/>
      <c r="Z3" s="15"/>
      <c r="AB3" s="15"/>
      <c r="AD3" s="15"/>
      <c r="AF3" s="15"/>
    </row>
    <row r="4" spans="1:32" x14ac:dyDescent="0.3">
      <c r="B4" s="368"/>
      <c r="C4" s="368"/>
      <c r="D4" s="368"/>
      <c r="E4" s="368"/>
      <c r="F4" s="368"/>
      <c r="G4" s="194">
        <v>45990</v>
      </c>
      <c r="H4" s="243"/>
      <c r="I4" s="19"/>
      <c r="J4" s="338"/>
      <c r="K4" s="195"/>
      <c r="L4" s="197"/>
    </row>
    <row r="5" spans="1:32" ht="17.25" thickBot="1" x14ac:dyDescent="0.35">
      <c r="G5" s="242"/>
      <c r="H5" s="243"/>
      <c r="I5" s="20"/>
      <c r="J5" s="339"/>
      <c r="L5" s="197"/>
    </row>
    <row r="6" spans="1:32" ht="38.25" x14ac:dyDescent="0.3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3">
      <c r="B7" s="136" t="s">
        <v>122</v>
      </c>
      <c r="C7" s="166">
        <v>1</v>
      </c>
      <c r="D7" s="151" t="s">
        <v>159</v>
      </c>
      <c r="E7" s="150">
        <v>9</v>
      </c>
      <c r="F7" s="150">
        <v>0</v>
      </c>
      <c r="G7" s="165">
        <v>202</v>
      </c>
      <c r="H7" s="226">
        <f t="shared" ref="H7:H47" si="0">+G7/E7</f>
        <v>22.444444444444443</v>
      </c>
      <c r="I7" s="227">
        <f>+(SUM($G$7:$G$1048576)/SUM($E$7:$E$1048576))*E7</f>
        <v>198.68644067796612</v>
      </c>
      <c r="J7" s="363">
        <f>+Tabla2[[#This Row],[PROM DE USUARIOS]]-Tabla2[[#This Row],[USUARIOS]]</f>
        <v>-3.3135593220338819</v>
      </c>
      <c r="K7" s="151" t="s">
        <v>129</v>
      </c>
      <c r="L7" s="163">
        <f t="shared" ref="L7:L19" si="1">P7*585</f>
        <v>110966.56779661018</v>
      </c>
      <c r="M7" s="162" t="str">
        <f>+VLOOKUP(C7,Lista!B:D,3,0)</f>
        <v>MICRO</v>
      </c>
      <c r="N7" s="365">
        <f t="shared" ref="N7:N47" si="2">+(SUMIFS(G:G,M:M,"MICRO",E:E,"&gt;0")*100)/COUNTIF($E$7:$E$47,"&gt;0")</f>
        <v>11307.317073170732</v>
      </c>
      <c r="O7" s="50">
        <f t="shared" ref="O7:O19" si="3">+(E7*1)-V7</f>
        <v>9</v>
      </c>
      <c r="P7" s="47">
        <f t="shared" ref="P7:P19" si="4">+I7-O7-W7</f>
        <v>189.68644067796612</v>
      </c>
      <c r="Q7" s="49">
        <f t="shared" ref="Q7:Q19" si="5">+G7-O7</f>
        <v>193</v>
      </c>
      <c r="R7" s="51">
        <f t="shared" ref="R7:R19" si="6">+E7*$T$3</f>
        <v>189.68644067796612</v>
      </c>
      <c r="S7" s="46">
        <f t="shared" ref="S7:S46" si="7">+R7*550</f>
        <v>104327.54237288136</v>
      </c>
      <c r="T7" t="str">
        <f t="shared" ref="T7:T19" si="8">+IF(K7&lt;&gt;"",K7,"")</f>
        <v xml:space="preserve">1 Descuento (Conduct) </v>
      </c>
      <c r="U7">
        <f>+RANK(H7,$H$6:$H$1048576,1)</f>
        <v>25</v>
      </c>
      <c r="V7"/>
      <c r="W7"/>
      <c r="Y7" t="str">
        <f>TRIM(Tabla2[[#This Row],[CONDUCTOR]])</f>
        <v>HINCAPIE VILLA JUAN ESTIVEN</v>
      </c>
    </row>
    <row r="8" spans="1:32" s="2" customFormat="1" ht="28.5" customHeight="1" x14ac:dyDescent="0.3">
      <c r="B8" s="136" t="s">
        <v>121</v>
      </c>
      <c r="C8" s="166">
        <v>2</v>
      </c>
      <c r="D8" s="136" t="s">
        <v>152</v>
      </c>
      <c r="E8" s="150">
        <v>8</v>
      </c>
      <c r="F8" s="150">
        <v>0.5</v>
      </c>
      <c r="G8" s="375">
        <v>187</v>
      </c>
      <c r="H8" s="376">
        <f t="shared" ref="H8:H47" si="9">+G8/E8</f>
        <v>23.375</v>
      </c>
      <c r="I8" s="377">
        <f t="shared" ref="I8:I47" si="10">+(SUM($G$7:$G$1048576)/SUM($E$7:$E$1048576))*E8</f>
        <v>176.61016949152543</v>
      </c>
      <c r="J8" s="378">
        <f>+Tabla2[[#This Row],[PROM DE USUARIOS]]-Tabla2[[#This Row],[USUARIOS]]</f>
        <v>-10.389830508474574</v>
      </c>
      <c r="K8" s="374" t="s">
        <v>199</v>
      </c>
      <c r="L8" s="163">
        <f t="shared" ref="L8:L47" si="11">P8*585</f>
        <v>92472.21915254237</v>
      </c>
      <c r="M8" s="162">
        <f>+VLOOKUP(C8,Lista!B:D,3,0)</f>
        <v>0</v>
      </c>
      <c r="N8" s="365">
        <f t="shared" si="2"/>
        <v>11307.317073170732</v>
      </c>
      <c r="O8" s="50">
        <f t="shared" ref="O8:O47" si="12">+(E8*1)-V8</f>
        <v>7.5</v>
      </c>
      <c r="P8" s="47">
        <f t="shared" ref="P8:P47" si="13">+I8-O8-W8</f>
        <v>158.07216949152541</v>
      </c>
      <c r="Q8" s="49">
        <f t="shared" ref="Q8:Q47" si="14">+G8-O8</f>
        <v>179.5</v>
      </c>
      <c r="R8" s="51">
        <f t="shared" ref="R8:R47" si="15">+E8*$T$3</f>
        <v>168.61016949152543</v>
      </c>
      <c r="S8" s="46">
        <f t="shared" ref="S8:S47" si="16">+R8*550</f>
        <v>92735.593220338982</v>
      </c>
      <c r="T8" s="2" t="str">
        <f t="shared" ref="T8:T47" si="17">+IF(K8&lt;&gt;"",K8,"")</f>
        <v xml:space="preserve">Se descuenta 0.5 viaje de 4 35 am ya que sube por el 13 sin autorización 1 Descuento (Usuario desubicado) </v>
      </c>
      <c r="U8" s="2">
        <f t="shared" ref="U8:U47" si="18">+RANK(H8,$H$6:$H$1048576,1)</f>
        <v>30</v>
      </c>
      <c r="V8" s="2">
        <v>0.5</v>
      </c>
      <c r="W8" s="2">
        <v>11.038</v>
      </c>
      <c r="Y8" s="2" t="str">
        <f>TRIM(Tabla2[[#This Row],[CONDUCTOR]])</f>
        <v>PARIAS MURIEL JHON FREDY</v>
      </c>
    </row>
    <row r="9" spans="1:32" x14ac:dyDescent="0.3">
      <c r="B9" s="136" t="s">
        <v>122</v>
      </c>
      <c r="C9" s="137">
        <v>3</v>
      </c>
      <c r="D9" s="151" t="s">
        <v>172</v>
      </c>
      <c r="E9" s="150">
        <v>9</v>
      </c>
      <c r="F9" s="150">
        <v>0.5</v>
      </c>
      <c r="G9" s="146">
        <v>170</v>
      </c>
      <c r="H9" s="226">
        <f t="shared" si="9"/>
        <v>18.888888888888889</v>
      </c>
      <c r="I9" s="227">
        <f t="shared" si="10"/>
        <v>198.68644067796612</v>
      </c>
      <c r="J9" s="363">
        <f>+Tabla2[[#This Row],[PROM DE USUARIOS]]-Tabla2[[#This Row],[USUARIOS]]</f>
        <v>28.686440677966118</v>
      </c>
      <c r="K9" s="151" t="s">
        <v>200</v>
      </c>
      <c r="L9" s="163">
        <f t="shared" si="11"/>
        <v>104801.83779661017</v>
      </c>
      <c r="M9" s="162" t="str">
        <f>+VLOOKUP(C9,Lista!B:D,3,0)</f>
        <v>MICRO</v>
      </c>
      <c r="N9" s="365">
        <f t="shared" si="2"/>
        <v>11307.317073170732</v>
      </c>
      <c r="O9" s="50">
        <f t="shared" si="12"/>
        <v>8.5</v>
      </c>
      <c r="P9" s="47">
        <f t="shared" si="13"/>
        <v>179.14844067796611</v>
      </c>
      <c r="Q9" s="49">
        <f t="shared" si="14"/>
        <v>161.5</v>
      </c>
      <c r="R9" s="51">
        <f t="shared" si="15"/>
        <v>189.68644067796612</v>
      </c>
      <c r="S9" s="46">
        <f t="shared" si="16"/>
        <v>104327.54237288136</v>
      </c>
      <c r="T9" t="str">
        <f t="shared" si="17"/>
        <v xml:space="preserve">Se descuenta 0.5 viaje de 2 pm ya que NO ingresa a la minorista.  </v>
      </c>
      <c r="U9">
        <f t="shared" si="18"/>
        <v>5</v>
      </c>
      <c r="V9" s="2">
        <v>0.5</v>
      </c>
      <c r="W9" s="2">
        <v>11.038</v>
      </c>
      <c r="Y9" t="str">
        <f>TRIM(Tabla2[[#This Row],[CONDUCTOR]])</f>
        <v>SUAREZ ESCUDERO JONATAN</v>
      </c>
    </row>
    <row r="10" spans="1:32" x14ac:dyDescent="0.3">
      <c r="B10" s="136" t="s">
        <v>121</v>
      </c>
      <c r="C10" s="137">
        <v>4</v>
      </c>
      <c r="D10" s="151" t="s">
        <v>182</v>
      </c>
      <c r="E10" s="150">
        <v>9</v>
      </c>
      <c r="F10" s="150">
        <v>0</v>
      </c>
      <c r="G10" s="165">
        <v>185</v>
      </c>
      <c r="H10" s="226">
        <f t="shared" si="9"/>
        <v>20.555555555555557</v>
      </c>
      <c r="I10" s="227">
        <f t="shared" si="10"/>
        <v>198.68644067796612</v>
      </c>
      <c r="J10" s="363">
        <f>+Tabla2[[#This Row],[PROM DE USUARIOS]]-Tabla2[[#This Row],[USUARIOS]]</f>
        <v>13.686440677966118</v>
      </c>
      <c r="K10" s="151"/>
      <c r="L10" s="163">
        <f t="shared" si="11"/>
        <v>110966.56779661018</v>
      </c>
      <c r="M10" s="162" t="str">
        <f>+VLOOKUP(C10,Lista!B:D,3,0)</f>
        <v>MICRO</v>
      </c>
      <c r="N10" s="365">
        <f t="shared" si="2"/>
        <v>11307.317073170732</v>
      </c>
      <c r="O10" s="50">
        <f t="shared" si="12"/>
        <v>9</v>
      </c>
      <c r="P10" s="47">
        <f t="shared" si="13"/>
        <v>189.68644067796612</v>
      </c>
      <c r="Q10" s="49">
        <f t="shared" si="14"/>
        <v>176</v>
      </c>
      <c r="R10" s="51">
        <f t="shared" si="15"/>
        <v>189.68644067796612</v>
      </c>
      <c r="S10" s="46">
        <f t="shared" si="16"/>
        <v>104327.54237288136</v>
      </c>
      <c r="T10" t="str">
        <f t="shared" si="17"/>
        <v/>
      </c>
      <c r="U10">
        <f t="shared" si="18"/>
        <v>12</v>
      </c>
      <c r="Y10" t="str">
        <f>TRIM(Tabla2[[#This Row],[CONDUCTOR]])</f>
        <v>SANCHEZ BETANCOURT FRANSCISCO</v>
      </c>
    </row>
    <row r="11" spans="1:32" x14ac:dyDescent="0.3">
      <c r="B11" s="136" t="s">
        <v>122</v>
      </c>
      <c r="C11" s="166">
        <v>5</v>
      </c>
      <c r="D11" s="151" t="s">
        <v>158</v>
      </c>
      <c r="E11" s="150">
        <v>6</v>
      </c>
      <c r="F11" s="150">
        <v>0</v>
      </c>
      <c r="G11" s="165">
        <v>159</v>
      </c>
      <c r="H11" s="226">
        <f t="shared" si="9"/>
        <v>26.5</v>
      </c>
      <c r="I11" s="227">
        <f t="shared" si="10"/>
        <v>132.45762711864407</v>
      </c>
      <c r="J11" s="363">
        <f>+Tabla2[[#This Row],[PROM DE USUARIOS]]-Tabla2[[#This Row],[USUARIOS]]</f>
        <v>-26.542372881355931</v>
      </c>
      <c r="K11" s="151" t="s">
        <v>190</v>
      </c>
      <c r="L11" s="163">
        <f t="shared" si="11"/>
        <v>73977.711864406781</v>
      </c>
      <c r="M11" s="162">
        <f>+VLOOKUP(C11,Lista!B:D,3,0)</f>
        <v>0</v>
      </c>
      <c r="N11" s="365">
        <f t="shared" si="2"/>
        <v>11307.317073170732</v>
      </c>
      <c r="O11" s="50">
        <f t="shared" si="12"/>
        <v>6</v>
      </c>
      <c r="P11" s="47">
        <f t="shared" si="13"/>
        <v>126.45762711864407</v>
      </c>
      <c r="Q11" s="49">
        <f t="shared" si="14"/>
        <v>153</v>
      </c>
      <c r="R11" s="51">
        <f t="shared" si="15"/>
        <v>126.45762711864407</v>
      </c>
      <c r="S11" s="46">
        <f t="shared" si="16"/>
        <v>69551.694915254237</v>
      </c>
      <c r="T11" t="str">
        <f t="shared" si="17"/>
        <v xml:space="preserve">3 Descuentos (Transbordo) </v>
      </c>
      <c r="U11">
        <f t="shared" si="18"/>
        <v>40</v>
      </c>
      <c r="Y11" t="str">
        <f>TRIM(Tabla2[[#This Row],[CONDUCTOR]])</f>
        <v>VERENZUELA MARTINEZ ALEXANDER</v>
      </c>
    </row>
    <row r="12" spans="1:32" x14ac:dyDescent="0.3">
      <c r="B12" s="136" t="s">
        <v>121</v>
      </c>
      <c r="C12" s="166">
        <v>6</v>
      </c>
      <c r="D12" s="151" t="s">
        <v>164</v>
      </c>
      <c r="E12" s="150">
        <v>9</v>
      </c>
      <c r="F12" s="150">
        <v>0</v>
      </c>
      <c r="G12" s="165">
        <v>182</v>
      </c>
      <c r="H12" s="226">
        <f t="shared" si="9"/>
        <v>20.222222222222221</v>
      </c>
      <c r="I12" s="227">
        <f t="shared" si="10"/>
        <v>198.68644067796612</v>
      </c>
      <c r="J12" s="363">
        <f>+Tabla2[[#This Row],[PROM DE USUARIOS]]-Tabla2[[#This Row],[USUARIOS]]</f>
        <v>16.686440677966118</v>
      </c>
      <c r="K12" s="151" t="s">
        <v>191</v>
      </c>
      <c r="L12" s="163">
        <f t="shared" si="11"/>
        <v>110966.56779661018</v>
      </c>
      <c r="M12" s="162" t="str">
        <f>+VLOOKUP(C12,Lista!B:D,3,0)</f>
        <v>MICRO</v>
      </c>
      <c r="N12" s="365">
        <f t="shared" si="2"/>
        <v>11307.317073170732</v>
      </c>
      <c r="O12" s="50">
        <f t="shared" si="12"/>
        <v>9</v>
      </c>
      <c r="P12" s="47">
        <f t="shared" si="13"/>
        <v>189.68644067796612</v>
      </c>
      <c r="Q12" s="49">
        <f t="shared" si="14"/>
        <v>173</v>
      </c>
      <c r="R12" s="51">
        <f t="shared" si="15"/>
        <v>189.68644067796612</v>
      </c>
      <c r="S12" s="46">
        <f t="shared" si="16"/>
        <v>104327.54237288136</v>
      </c>
      <c r="T12" t="str">
        <f t="shared" si="17"/>
        <v xml:space="preserve">3 Descuentos (Transbordo y despachador) </v>
      </c>
      <c r="U12">
        <f t="shared" si="18"/>
        <v>10</v>
      </c>
      <c r="Y12" t="str">
        <f>TRIM(Tabla2[[#This Row],[CONDUCTOR]])</f>
        <v>LOPEZ PINEDA DANIEL ESTIVEN</v>
      </c>
    </row>
    <row r="13" spans="1:32" x14ac:dyDescent="0.3">
      <c r="B13" s="136" t="s">
        <v>122</v>
      </c>
      <c r="C13" s="166">
        <v>7</v>
      </c>
      <c r="D13" s="151" t="s">
        <v>162</v>
      </c>
      <c r="E13" s="150">
        <v>10</v>
      </c>
      <c r="F13" s="150">
        <v>0</v>
      </c>
      <c r="G13" s="146">
        <v>232</v>
      </c>
      <c r="H13" s="226">
        <f t="shared" si="9"/>
        <v>23.2</v>
      </c>
      <c r="I13" s="227">
        <f t="shared" si="10"/>
        <v>220.76271186440678</v>
      </c>
      <c r="J13" s="363">
        <f>+Tabla2[[#This Row],[PROM DE USUARIOS]]-Tabla2[[#This Row],[USUARIOS]]</f>
        <v>-11.237288135593218</v>
      </c>
      <c r="K13" s="151"/>
      <c r="L13" s="163">
        <f t="shared" si="11"/>
        <v>123296.18644067796</v>
      </c>
      <c r="M13" s="162">
        <f>+VLOOKUP(C13,Lista!B:D,3,0)</f>
        <v>0</v>
      </c>
      <c r="N13" s="365">
        <f t="shared" si="2"/>
        <v>11307.317073170732</v>
      </c>
      <c r="O13" s="50">
        <f t="shared" si="12"/>
        <v>10</v>
      </c>
      <c r="P13" s="47">
        <f t="shared" si="13"/>
        <v>210.76271186440678</v>
      </c>
      <c r="Q13" s="49">
        <f t="shared" si="14"/>
        <v>222</v>
      </c>
      <c r="R13" s="51">
        <f t="shared" si="15"/>
        <v>210.76271186440678</v>
      </c>
      <c r="S13" s="46">
        <f t="shared" si="16"/>
        <v>115919.49152542373</v>
      </c>
      <c r="T13" t="str">
        <f t="shared" si="17"/>
        <v/>
      </c>
      <c r="U13">
        <f t="shared" si="18"/>
        <v>27</v>
      </c>
      <c r="Y13" t="str">
        <f>TRIM(Tabla2[[#This Row],[CONDUCTOR]])</f>
        <v>TUBERQUIA URREGO HAROL</v>
      </c>
    </row>
    <row r="14" spans="1:32" x14ac:dyDescent="0.3">
      <c r="B14" s="136" t="s">
        <v>121</v>
      </c>
      <c r="C14" s="137">
        <v>8</v>
      </c>
      <c r="D14" s="151" t="s">
        <v>167</v>
      </c>
      <c r="E14" s="150">
        <v>7</v>
      </c>
      <c r="F14" s="150">
        <v>0</v>
      </c>
      <c r="G14" s="165">
        <v>153</v>
      </c>
      <c r="H14" s="226">
        <f t="shared" si="9"/>
        <v>21.857142857142858</v>
      </c>
      <c r="I14" s="227">
        <f t="shared" si="10"/>
        <v>154.53389830508473</v>
      </c>
      <c r="J14" s="363">
        <f>+Tabla2[[#This Row],[PROM DE USUARIOS]]-Tabla2[[#This Row],[USUARIOS]]</f>
        <v>1.5338983050847332</v>
      </c>
      <c r="K14" s="151" t="s">
        <v>192</v>
      </c>
      <c r="L14" s="163">
        <f t="shared" si="11"/>
        <v>86307.330508474566</v>
      </c>
      <c r="M14" s="162">
        <f>+VLOOKUP(C14,Lista!B:D,3,0)</f>
        <v>0</v>
      </c>
      <c r="N14" s="365">
        <f t="shared" si="2"/>
        <v>11307.317073170732</v>
      </c>
      <c r="O14" s="50">
        <f t="shared" si="12"/>
        <v>7</v>
      </c>
      <c r="P14" s="47">
        <f t="shared" si="13"/>
        <v>147.53389830508473</v>
      </c>
      <c r="Q14" s="49">
        <f t="shared" si="14"/>
        <v>146</v>
      </c>
      <c r="R14" s="51">
        <f t="shared" si="15"/>
        <v>147.53389830508473</v>
      </c>
      <c r="S14" s="46">
        <f t="shared" si="16"/>
        <v>81143.644067796602</v>
      </c>
      <c r="T14" t="str">
        <f t="shared" si="17"/>
        <v xml:space="preserve">1 Descuento (Despachador) </v>
      </c>
      <c r="U14">
        <f t="shared" si="18"/>
        <v>22</v>
      </c>
      <c r="Y14" t="str">
        <f>TRIM(Tabla2[[#This Row],[CONDUCTOR]])</f>
        <v>GONZALEZ PEREZ RAFAEL JOSE</v>
      </c>
    </row>
    <row r="15" spans="1:32" x14ac:dyDescent="0.3">
      <c r="B15" s="136" t="s">
        <v>122</v>
      </c>
      <c r="C15" s="166">
        <v>9</v>
      </c>
      <c r="D15" s="151" t="s">
        <v>155</v>
      </c>
      <c r="E15" s="150">
        <v>12</v>
      </c>
      <c r="F15" s="150">
        <v>0</v>
      </c>
      <c r="G15" s="165">
        <v>258</v>
      </c>
      <c r="H15" s="226">
        <f t="shared" si="9"/>
        <v>21.5</v>
      </c>
      <c r="I15" s="227">
        <f t="shared" si="10"/>
        <v>264.91525423728814</v>
      </c>
      <c r="J15" s="363">
        <f>+Tabla2[[#This Row],[PROM DE USUARIOS]]-Tabla2[[#This Row],[USUARIOS]]</f>
        <v>6.9152542372881385</v>
      </c>
      <c r="K15" s="151" t="s">
        <v>192</v>
      </c>
      <c r="L15" s="163">
        <f t="shared" si="11"/>
        <v>147955.42372881356</v>
      </c>
      <c r="M15" s="162" t="str">
        <f>+VLOOKUP(C15,Lista!B:D,3,0)</f>
        <v>MICRO</v>
      </c>
      <c r="N15" s="365">
        <f t="shared" si="2"/>
        <v>11307.317073170732</v>
      </c>
      <c r="O15" s="50">
        <f t="shared" si="12"/>
        <v>12</v>
      </c>
      <c r="P15" s="47">
        <f t="shared" si="13"/>
        <v>252.91525423728814</v>
      </c>
      <c r="Q15" s="49">
        <f t="shared" si="14"/>
        <v>246</v>
      </c>
      <c r="R15" s="51">
        <f t="shared" si="15"/>
        <v>252.91525423728814</v>
      </c>
      <c r="S15" s="46">
        <f t="shared" si="16"/>
        <v>139103.38983050847</v>
      </c>
      <c r="T15" t="str">
        <f t="shared" si="17"/>
        <v xml:space="preserve">1 Descuento (Despachador) </v>
      </c>
      <c r="U15">
        <f t="shared" si="18"/>
        <v>17</v>
      </c>
      <c r="Y15" t="str">
        <f>TRIM(Tabla2[[#This Row],[CONDUCTOR]])</f>
        <v>CARTAGENA RAMIREZ FREDY ALONSO</v>
      </c>
    </row>
    <row r="16" spans="1:32" x14ac:dyDescent="0.3">
      <c r="B16" s="136" t="s">
        <v>121</v>
      </c>
      <c r="C16" s="166">
        <v>11</v>
      </c>
      <c r="D16" s="151" t="s">
        <v>157</v>
      </c>
      <c r="E16" s="150">
        <v>9</v>
      </c>
      <c r="F16" s="150">
        <v>0</v>
      </c>
      <c r="G16" s="146">
        <v>195</v>
      </c>
      <c r="H16" s="226">
        <f t="shared" si="9"/>
        <v>21.666666666666668</v>
      </c>
      <c r="I16" s="227">
        <f t="shared" si="10"/>
        <v>198.68644067796612</v>
      </c>
      <c r="J16" s="363">
        <f>+Tabla2[[#This Row],[PROM DE USUARIOS]]-Tabla2[[#This Row],[USUARIOS]]</f>
        <v>3.6864406779661181</v>
      </c>
      <c r="K16" s="151"/>
      <c r="L16" s="163">
        <f t="shared" si="11"/>
        <v>110966.56779661018</v>
      </c>
      <c r="M16" s="162" t="str">
        <f>+VLOOKUP(C16,Lista!B:D,3,0)</f>
        <v>MICRO</v>
      </c>
      <c r="N16" s="365">
        <f t="shared" si="2"/>
        <v>11307.317073170732</v>
      </c>
      <c r="O16" s="50">
        <f t="shared" si="12"/>
        <v>9</v>
      </c>
      <c r="P16" s="47">
        <f t="shared" si="13"/>
        <v>189.68644067796612</v>
      </c>
      <c r="Q16" s="49">
        <f t="shared" si="14"/>
        <v>186</v>
      </c>
      <c r="R16" s="51">
        <f t="shared" si="15"/>
        <v>189.68644067796612</v>
      </c>
      <c r="S16" s="46">
        <f t="shared" si="16"/>
        <v>104327.54237288136</v>
      </c>
      <c r="T16" t="str">
        <f t="shared" si="17"/>
        <v/>
      </c>
      <c r="U16">
        <f t="shared" si="18"/>
        <v>19</v>
      </c>
      <c r="Y16" t="str">
        <f>TRIM(Tabla2[[#This Row],[CONDUCTOR]])</f>
        <v>YEPES TORRES JHON ALEXANDER</v>
      </c>
    </row>
    <row r="17" spans="2:25" x14ac:dyDescent="0.3">
      <c r="B17" s="136" t="s">
        <v>122</v>
      </c>
      <c r="C17" s="166">
        <v>12</v>
      </c>
      <c r="D17" s="151" t="s">
        <v>173</v>
      </c>
      <c r="E17" s="150">
        <v>4</v>
      </c>
      <c r="F17" s="150">
        <v>0</v>
      </c>
      <c r="G17" s="165">
        <v>114</v>
      </c>
      <c r="H17" s="226">
        <f t="shared" si="9"/>
        <v>28.5</v>
      </c>
      <c r="I17" s="227">
        <f t="shared" si="10"/>
        <v>88.305084745762713</v>
      </c>
      <c r="J17" s="363">
        <f>+Tabla2[[#This Row],[PROM DE USUARIOS]]-Tabla2[[#This Row],[USUARIOS]]</f>
        <v>-25.694915254237287</v>
      </c>
      <c r="K17" s="151" t="s">
        <v>193</v>
      </c>
      <c r="L17" s="163">
        <f t="shared" si="11"/>
        <v>49318.47457627119</v>
      </c>
      <c r="M17" s="162">
        <f>+VLOOKUP(C17,Lista!B:D,3,0)</f>
        <v>0</v>
      </c>
      <c r="N17" s="365">
        <f t="shared" si="2"/>
        <v>11307.317073170732</v>
      </c>
      <c r="O17" s="50">
        <f t="shared" si="12"/>
        <v>4</v>
      </c>
      <c r="P17" s="47">
        <f t="shared" si="13"/>
        <v>84.305084745762713</v>
      </c>
      <c r="Q17" s="49">
        <f t="shared" si="14"/>
        <v>110</v>
      </c>
      <c r="R17" s="51">
        <f t="shared" si="15"/>
        <v>84.305084745762713</v>
      </c>
      <c r="S17" s="46">
        <f t="shared" si="16"/>
        <v>46367.796610169491</v>
      </c>
      <c r="T17" t="str">
        <f t="shared" si="17"/>
        <v xml:space="preserve">2 Descuentos (Conduct) </v>
      </c>
      <c r="U17">
        <f t="shared" si="18"/>
        <v>41</v>
      </c>
      <c r="Y17" t="str">
        <f>TRIM(Tabla2[[#This Row],[CONDUCTOR]])</f>
        <v>DAVID HENRY GIOVANNY</v>
      </c>
    </row>
    <row r="18" spans="2:25" x14ac:dyDescent="0.3">
      <c r="B18" s="136" t="s">
        <v>121</v>
      </c>
      <c r="C18" s="166">
        <v>13</v>
      </c>
      <c r="D18" s="151" t="s">
        <v>174</v>
      </c>
      <c r="E18" s="150">
        <v>4</v>
      </c>
      <c r="F18" s="150">
        <v>0</v>
      </c>
      <c r="G18" s="165">
        <v>78</v>
      </c>
      <c r="H18" s="226">
        <f t="shared" si="9"/>
        <v>19.5</v>
      </c>
      <c r="I18" s="227">
        <f t="shared" si="10"/>
        <v>88.305084745762713</v>
      </c>
      <c r="J18" s="363">
        <f>+Tabla2[[#This Row],[PROM DE USUARIOS]]-Tabla2[[#This Row],[USUARIOS]]</f>
        <v>10.305084745762713</v>
      </c>
      <c r="K18" s="151" t="s">
        <v>189</v>
      </c>
      <c r="L18" s="163">
        <f t="shared" si="11"/>
        <v>49318.47457627119</v>
      </c>
      <c r="M18" s="162" t="str">
        <f>+VLOOKUP(C18,Lista!B:D,3,0)</f>
        <v>MICRO</v>
      </c>
      <c r="N18" s="365">
        <f t="shared" si="2"/>
        <v>11307.317073170732</v>
      </c>
      <c r="O18" s="50">
        <f t="shared" si="12"/>
        <v>4</v>
      </c>
      <c r="P18" s="47">
        <f t="shared" si="13"/>
        <v>84.305084745762713</v>
      </c>
      <c r="Q18" s="49">
        <f t="shared" si="14"/>
        <v>74</v>
      </c>
      <c r="R18" s="51">
        <f t="shared" si="15"/>
        <v>84.305084745762713</v>
      </c>
      <c r="S18" s="46">
        <f t="shared" si="16"/>
        <v>46367.796610169491</v>
      </c>
      <c r="T18" t="str">
        <f t="shared" si="17"/>
        <v xml:space="preserve">1 Descuento (Usuario desubicado) </v>
      </c>
      <c r="U18">
        <f t="shared" si="18"/>
        <v>6</v>
      </c>
      <c r="Y18" t="str">
        <f>TRIM(Tabla2[[#This Row],[CONDUCTOR]])</f>
        <v>MIRANDA MACHADO ALVARO</v>
      </c>
    </row>
    <row r="19" spans="2:25" x14ac:dyDescent="0.3">
      <c r="B19" s="136" t="s">
        <v>122</v>
      </c>
      <c r="C19" s="166">
        <v>14</v>
      </c>
      <c r="D19" s="151" t="s">
        <v>120</v>
      </c>
      <c r="E19" s="150">
        <v>9</v>
      </c>
      <c r="F19" s="150">
        <v>0</v>
      </c>
      <c r="G19" s="146">
        <v>225</v>
      </c>
      <c r="H19" s="226">
        <f t="shared" si="9"/>
        <v>25</v>
      </c>
      <c r="I19" s="227">
        <f t="shared" si="10"/>
        <v>198.68644067796612</v>
      </c>
      <c r="J19" s="363">
        <f>+Tabla2[[#This Row],[PROM DE USUARIOS]]-Tabla2[[#This Row],[USUARIOS]]</f>
        <v>-26.313559322033882</v>
      </c>
      <c r="K19" s="151" t="s">
        <v>194</v>
      </c>
      <c r="L19" s="163">
        <f t="shared" si="11"/>
        <v>110966.56779661018</v>
      </c>
      <c r="M19" s="162">
        <f>+VLOOKUP(C19,Lista!B:D,3,0)</f>
        <v>0</v>
      </c>
      <c r="N19" s="365">
        <f t="shared" si="2"/>
        <v>11307.317073170732</v>
      </c>
      <c r="O19" s="50">
        <f t="shared" si="12"/>
        <v>9</v>
      </c>
      <c r="P19" s="47">
        <f t="shared" si="13"/>
        <v>189.68644067796612</v>
      </c>
      <c r="Q19" s="49">
        <f t="shared" si="14"/>
        <v>216</v>
      </c>
      <c r="R19" s="51">
        <f t="shared" si="15"/>
        <v>189.68644067796612</v>
      </c>
      <c r="S19" s="46">
        <f t="shared" si="16"/>
        <v>104327.54237288136</v>
      </c>
      <c r="T19" t="str">
        <f t="shared" si="17"/>
        <v xml:space="preserve">2 Descuentos (Usuarios desubicados) </v>
      </c>
      <c r="U19">
        <f t="shared" si="18"/>
        <v>36</v>
      </c>
      <c r="Y19" t="str">
        <f>TRIM(Tabla2[[#This Row],[CONDUCTOR]])</f>
        <v>DURANGO PAEZ GILDARDO</v>
      </c>
    </row>
    <row r="20" spans="2:25" x14ac:dyDescent="0.3">
      <c r="B20" s="136" t="s">
        <v>121</v>
      </c>
      <c r="C20" s="166">
        <v>15</v>
      </c>
      <c r="D20" s="151" t="s">
        <v>186</v>
      </c>
      <c r="E20" s="150">
        <v>9.5</v>
      </c>
      <c r="F20" s="150">
        <v>0</v>
      </c>
      <c r="G20" s="146">
        <v>225</v>
      </c>
      <c r="H20" s="226">
        <f t="shared" si="9"/>
        <v>23.684210526315791</v>
      </c>
      <c r="I20" s="227">
        <f t="shared" si="10"/>
        <v>209.72457627118644</v>
      </c>
      <c r="J20" s="363">
        <f>+Tabla2[[#This Row],[PROM DE USUARIOS]]-Tabla2[[#This Row],[USUARIOS]]</f>
        <v>-15.275423728813564</v>
      </c>
      <c r="K20" s="151"/>
      <c r="L20" s="163">
        <f t="shared" si="11"/>
        <v>117131.37711864407</v>
      </c>
      <c r="M20" s="162">
        <f>+VLOOKUP(C20,Lista!B:D,3,0)</f>
        <v>0</v>
      </c>
      <c r="N20" s="365">
        <f t="shared" si="2"/>
        <v>11307.317073170732</v>
      </c>
      <c r="O20" s="50">
        <f t="shared" si="12"/>
        <v>9.5</v>
      </c>
      <c r="P20" s="47">
        <f t="shared" si="13"/>
        <v>200.22457627118644</v>
      </c>
      <c r="Q20" s="49">
        <f t="shared" si="14"/>
        <v>215.5</v>
      </c>
      <c r="R20" s="51">
        <f t="shared" si="15"/>
        <v>200.22457627118644</v>
      </c>
      <c r="S20" s="46">
        <f t="shared" si="16"/>
        <v>110123.51694915254</v>
      </c>
      <c r="T20" t="str">
        <f t="shared" si="17"/>
        <v/>
      </c>
      <c r="U20">
        <f t="shared" si="18"/>
        <v>32</v>
      </c>
      <c r="Y20" t="str">
        <f>TRIM(Tabla2[[#This Row],[CONDUCTOR]])</f>
        <v>HERNANDEZ MACIAS GILBERTO</v>
      </c>
    </row>
    <row r="21" spans="2:25" x14ac:dyDescent="0.3">
      <c r="B21" s="136" t="s">
        <v>122</v>
      </c>
      <c r="C21" s="166">
        <v>16</v>
      </c>
      <c r="D21" s="151" t="s">
        <v>147</v>
      </c>
      <c r="E21" s="150">
        <v>9</v>
      </c>
      <c r="F21" s="150">
        <v>0</v>
      </c>
      <c r="G21" s="165">
        <v>194</v>
      </c>
      <c r="H21" s="226">
        <f t="shared" si="9"/>
        <v>21.555555555555557</v>
      </c>
      <c r="I21" s="227">
        <f t="shared" si="10"/>
        <v>198.68644067796612</v>
      </c>
      <c r="J21" s="363">
        <f>+Tabla2[[#This Row],[PROM DE USUARIOS]]-Tabla2[[#This Row],[USUARIOS]]</f>
        <v>4.6864406779661181</v>
      </c>
      <c r="K21" s="151"/>
      <c r="L21" s="163">
        <f t="shared" si="11"/>
        <v>110966.56779661018</v>
      </c>
      <c r="M21" s="162" t="str">
        <f>+VLOOKUP(C21,Lista!B:D,3,0)</f>
        <v>MICRO</v>
      </c>
      <c r="N21" s="365">
        <f t="shared" si="2"/>
        <v>11307.317073170732</v>
      </c>
      <c r="O21" s="50">
        <f t="shared" si="12"/>
        <v>9</v>
      </c>
      <c r="P21" s="47">
        <f t="shared" si="13"/>
        <v>189.68644067796612</v>
      </c>
      <c r="Q21" s="49">
        <f t="shared" si="14"/>
        <v>185</v>
      </c>
      <c r="R21" s="51">
        <f t="shared" si="15"/>
        <v>189.68644067796612</v>
      </c>
      <c r="S21" s="46">
        <f t="shared" si="16"/>
        <v>104327.54237288136</v>
      </c>
      <c r="T21" t="str">
        <f t="shared" si="17"/>
        <v/>
      </c>
      <c r="U21">
        <f t="shared" si="18"/>
        <v>18</v>
      </c>
      <c r="Y21" t="str">
        <f>TRIM(Tabla2[[#This Row],[CONDUCTOR]])</f>
        <v>PEREZ GARCIA JUAN ESTEBAN</v>
      </c>
    </row>
    <row r="22" spans="2:25" x14ac:dyDescent="0.3">
      <c r="B22" s="136" t="s">
        <v>121</v>
      </c>
      <c r="C22" s="166">
        <v>17</v>
      </c>
      <c r="D22" s="151" t="s">
        <v>154</v>
      </c>
      <c r="E22" s="150">
        <v>9</v>
      </c>
      <c r="F22" s="150">
        <v>0</v>
      </c>
      <c r="G22" s="165">
        <v>137</v>
      </c>
      <c r="H22" s="226">
        <f t="shared" si="9"/>
        <v>15.222222222222221</v>
      </c>
      <c r="I22" s="227">
        <f t="shared" si="10"/>
        <v>198.68644067796612</v>
      </c>
      <c r="J22" s="363">
        <f>+Tabla2[[#This Row],[PROM DE USUARIOS]]-Tabla2[[#This Row],[USUARIOS]]</f>
        <v>61.686440677966118</v>
      </c>
      <c r="K22" s="151"/>
      <c r="L22" s="163">
        <f t="shared" si="11"/>
        <v>110966.56779661018</v>
      </c>
      <c r="M22" s="162" t="str">
        <f>+VLOOKUP(C22,Lista!B:D,3,0)</f>
        <v>MICRO</v>
      </c>
      <c r="N22" s="365">
        <f t="shared" si="2"/>
        <v>11307.317073170732</v>
      </c>
      <c r="O22" s="50">
        <f t="shared" si="12"/>
        <v>9</v>
      </c>
      <c r="P22" s="47">
        <f t="shared" si="13"/>
        <v>189.68644067796612</v>
      </c>
      <c r="Q22" s="49">
        <f t="shared" si="14"/>
        <v>128</v>
      </c>
      <c r="R22" s="51">
        <f t="shared" si="15"/>
        <v>189.68644067796612</v>
      </c>
      <c r="S22" s="46">
        <f t="shared" si="16"/>
        <v>104327.54237288136</v>
      </c>
      <c r="T22" t="str">
        <f t="shared" si="17"/>
        <v/>
      </c>
      <c r="U22">
        <f t="shared" si="18"/>
        <v>1</v>
      </c>
      <c r="Y22" t="str">
        <f>TRIM(Tabla2[[#This Row],[CONDUCTOR]])</f>
        <v>PARRA VILLA YUBER ALONSO</v>
      </c>
    </row>
    <row r="23" spans="2:25" x14ac:dyDescent="0.3">
      <c r="B23" s="136" t="s">
        <v>122</v>
      </c>
      <c r="C23" s="166">
        <v>18</v>
      </c>
      <c r="D23" s="151" t="s">
        <v>146</v>
      </c>
      <c r="E23" s="150">
        <v>9</v>
      </c>
      <c r="F23" s="150">
        <v>0</v>
      </c>
      <c r="G23" s="165">
        <v>211</v>
      </c>
      <c r="H23" s="226">
        <f t="shared" si="9"/>
        <v>23.444444444444443</v>
      </c>
      <c r="I23" s="227">
        <f t="shared" si="10"/>
        <v>198.68644067796612</v>
      </c>
      <c r="J23" s="363">
        <f>+Tabla2[[#This Row],[PROM DE USUARIOS]]-Tabla2[[#This Row],[USUARIOS]]</f>
        <v>-12.313559322033882</v>
      </c>
      <c r="K23" s="151" t="s">
        <v>194</v>
      </c>
      <c r="L23" s="163">
        <f t="shared" si="11"/>
        <v>110966.56779661018</v>
      </c>
      <c r="M23" s="162" t="str">
        <f>+VLOOKUP(C23,Lista!B:D,3,0)</f>
        <v>MICRO</v>
      </c>
      <c r="N23" s="365">
        <f t="shared" si="2"/>
        <v>11307.317073170732</v>
      </c>
      <c r="O23" s="50">
        <f t="shared" si="12"/>
        <v>9</v>
      </c>
      <c r="P23" s="47">
        <f t="shared" si="13"/>
        <v>189.68644067796612</v>
      </c>
      <c r="Q23" s="49">
        <f t="shared" si="14"/>
        <v>202</v>
      </c>
      <c r="R23" s="51">
        <f t="shared" si="15"/>
        <v>189.68644067796612</v>
      </c>
      <c r="S23" s="46">
        <f t="shared" si="16"/>
        <v>104327.54237288136</v>
      </c>
      <c r="T23" t="str">
        <f t="shared" si="17"/>
        <v xml:space="preserve">2 Descuentos (Usuarios desubicados) </v>
      </c>
      <c r="U23">
        <f t="shared" si="18"/>
        <v>31</v>
      </c>
      <c r="Y23" t="str">
        <f>TRIM(Tabla2[[#This Row],[CONDUCTOR]])</f>
        <v>ALBERTO ARISTIZABAL RAFAEL</v>
      </c>
    </row>
    <row r="24" spans="2:25" x14ac:dyDescent="0.3">
      <c r="B24" s="136" t="s">
        <v>121</v>
      </c>
      <c r="C24" s="166">
        <v>19</v>
      </c>
      <c r="D24" s="151" t="s">
        <v>175</v>
      </c>
      <c r="E24" s="150">
        <v>4.5</v>
      </c>
      <c r="F24" s="150">
        <v>0.5</v>
      </c>
      <c r="G24" s="165">
        <v>114</v>
      </c>
      <c r="H24" s="226">
        <f t="shared" si="9"/>
        <v>25.333333333333332</v>
      </c>
      <c r="I24" s="227">
        <f t="shared" si="10"/>
        <v>99.343220338983059</v>
      </c>
      <c r="J24" s="363">
        <f>+Tabla2[[#This Row],[PROM DE USUARIOS]]-Tabla2[[#This Row],[USUARIOS]]</f>
        <v>-14.656779661016941</v>
      </c>
      <c r="K24" s="151"/>
      <c r="L24" s="163">
        <f t="shared" si="11"/>
        <v>55483.28389830509</v>
      </c>
      <c r="M24" s="162" t="str">
        <f>+VLOOKUP(C24,Lista!B:D,3,0)</f>
        <v>MICRO</v>
      </c>
      <c r="N24" s="365">
        <f t="shared" si="2"/>
        <v>11307.317073170732</v>
      </c>
      <c r="O24" s="50">
        <f t="shared" si="12"/>
        <v>4.5</v>
      </c>
      <c r="P24" s="47">
        <f t="shared" si="13"/>
        <v>94.843220338983059</v>
      </c>
      <c r="Q24" s="49">
        <f t="shared" si="14"/>
        <v>109.5</v>
      </c>
      <c r="R24" s="51">
        <f t="shared" si="15"/>
        <v>94.843220338983059</v>
      </c>
      <c r="S24" s="46">
        <f t="shared" si="16"/>
        <v>52163.771186440681</v>
      </c>
      <c r="T24" t="str">
        <f t="shared" si="17"/>
        <v/>
      </c>
      <c r="U24">
        <f t="shared" si="18"/>
        <v>38</v>
      </c>
      <c r="Y24" t="str">
        <f>TRIM(Tabla2[[#This Row],[CONDUCTOR]])</f>
        <v>MACEA ARBELAEZ MATEO</v>
      </c>
    </row>
    <row r="25" spans="2:25" x14ac:dyDescent="0.3">
      <c r="B25" s="136" t="s">
        <v>122</v>
      </c>
      <c r="C25" s="166">
        <v>20</v>
      </c>
      <c r="D25" s="151" t="s">
        <v>183</v>
      </c>
      <c r="E25" s="150">
        <v>6</v>
      </c>
      <c r="F25" s="150">
        <v>0</v>
      </c>
      <c r="G25" s="165">
        <v>101</v>
      </c>
      <c r="H25" s="226">
        <f t="shared" si="9"/>
        <v>16.833333333333332</v>
      </c>
      <c r="I25" s="227">
        <f t="shared" si="10"/>
        <v>132.45762711864407</v>
      </c>
      <c r="J25" s="363">
        <f>+Tabla2[[#This Row],[PROM DE USUARIOS]]-Tabla2[[#This Row],[USUARIOS]]</f>
        <v>31.457627118644069</v>
      </c>
      <c r="K25" s="151"/>
      <c r="L25" s="163">
        <f t="shared" si="11"/>
        <v>73977.711864406781</v>
      </c>
      <c r="M25" s="162" t="str">
        <f>+VLOOKUP(C25,Lista!B:D,3,0)</f>
        <v>MICRO</v>
      </c>
      <c r="N25" s="365">
        <f t="shared" si="2"/>
        <v>11307.317073170732</v>
      </c>
      <c r="O25" s="50">
        <f t="shared" si="12"/>
        <v>6</v>
      </c>
      <c r="P25" s="47">
        <f t="shared" si="13"/>
        <v>126.45762711864407</v>
      </c>
      <c r="Q25" s="49">
        <f t="shared" si="14"/>
        <v>95</v>
      </c>
      <c r="R25" s="51">
        <f t="shared" si="15"/>
        <v>126.45762711864407</v>
      </c>
      <c r="S25" s="46">
        <f t="shared" si="16"/>
        <v>69551.694915254237</v>
      </c>
      <c r="T25" t="str">
        <f t="shared" si="17"/>
        <v/>
      </c>
      <c r="U25">
        <f t="shared" si="18"/>
        <v>2</v>
      </c>
      <c r="Y25" t="str">
        <f>TRIM(Tabla2[[#This Row],[CONDUCTOR]])</f>
        <v>MURILLO YORMAN ANDRES</v>
      </c>
    </row>
    <row r="26" spans="2:25" x14ac:dyDescent="0.3">
      <c r="B26" s="136" t="s">
        <v>121</v>
      </c>
      <c r="C26" s="166">
        <v>21</v>
      </c>
      <c r="D26" s="151" t="s">
        <v>184</v>
      </c>
      <c r="E26" s="150">
        <v>6</v>
      </c>
      <c r="F26" s="150">
        <v>0</v>
      </c>
      <c r="G26" s="165">
        <v>125</v>
      </c>
      <c r="H26" s="226">
        <f t="shared" si="9"/>
        <v>20.833333333333332</v>
      </c>
      <c r="I26" s="227">
        <f t="shared" si="10"/>
        <v>132.45762711864407</v>
      </c>
      <c r="J26" s="363">
        <f>+Tabla2[[#This Row],[PROM DE USUARIOS]]-Tabla2[[#This Row],[USUARIOS]]</f>
        <v>7.4576271186440692</v>
      </c>
      <c r="K26" s="151"/>
      <c r="L26" s="163">
        <f t="shared" si="11"/>
        <v>73977.711864406781</v>
      </c>
      <c r="M26" s="162" t="str">
        <f>+VLOOKUP(C26,Lista!B:D,3,0)</f>
        <v>MICRO</v>
      </c>
      <c r="N26" s="365">
        <f t="shared" si="2"/>
        <v>11307.317073170732</v>
      </c>
      <c r="O26" s="50">
        <f t="shared" si="12"/>
        <v>6</v>
      </c>
      <c r="P26" s="47">
        <f t="shared" si="13"/>
        <v>126.45762711864407</v>
      </c>
      <c r="Q26" s="49">
        <f t="shared" si="14"/>
        <v>119</v>
      </c>
      <c r="R26" s="51">
        <f t="shared" si="15"/>
        <v>126.45762711864407</v>
      </c>
      <c r="S26" s="46">
        <f t="shared" si="16"/>
        <v>69551.694915254237</v>
      </c>
      <c r="T26" t="str">
        <f t="shared" si="17"/>
        <v/>
      </c>
      <c r="U26">
        <f t="shared" si="18"/>
        <v>13</v>
      </c>
      <c r="Y26" t="str">
        <f>TRIM(Tabla2[[#This Row],[CONDUCTOR]])</f>
        <v>DURANGO DAVID JOSE</v>
      </c>
    </row>
    <row r="27" spans="2:25" x14ac:dyDescent="0.3">
      <c r="B27" s="136" t="s">
        <v>122</v>
      </c>
      <c r="C27" s="166">
        <v>22</v>
      </c>
      <c r="D27" s="151" t="s">
        <v>185</v>
      </c>
      <c r="E27" s="150">
        <v>9</v>
      </c>
      <c r="F27" s="150">
        <v>0</v>
      </c>
      <c r="G27" s="165">
        <v>208</v>
      </c>
      <c r="H27" s="226">
        <f t="shared" si="9"/>
        <v>23.111111111111111</v>
      </c>
      <c r="I27" s="227">
        <f t="shared" si="10"/>
        <v>198.68644067796612</v>
      </c>
      <c r="J27" s="363">
        <f>+Tabla2[[#This Row],[PROM DE USUARIOS]]-Tabla2[[#This Row],[USUARIOS]]</f>
        <v>-9.3135593220338819</v>
      </c>
      <c r="K27" s="151" t="s">
        <v>192</v>
      </c>
      <c r="L27" s="163">
        <f t="shared" si="11"/>
        <v>110966.56779661018</v>
      </c>
      <c r="M27" s="162">
        <f>+VLOOKUP(C27,Lista!B:D,3,0)</f>
        <v>0</v>
      </c>
      <c r="N27" s="365">
        <f t="shared" si="2"/>
        <v>11307.317073170732</v>
      </c>
      <c r="O27" s="50">
        <f t="shared" si="12"/>
        <v>9</v>
      </c>
      <c r="P27" s="47">
        <f t="shared" si="13"/>
        <v>189.68644067796612</v>
      </c>
      <c r="Q27" s="49">
        <f t="shared" si="14"/>
        <v>199</v>
      </c>
      <c r="R27" s="51">
        <f t="shared" si="15"/>
        <v>189.68644067796612</v>
      </c>
      <c r="S27" s="46">
        <f t="shared" si="16"/>
        <v>104327.54237288136</v>
      </c>
      <c r="T27" t="str">
        <f t="shared" si="17"/>
        <v xml:space="preserve">1 Descuento (Despachador) </v>
      </c>
      <c r="U27">
        <f t="shared" si="18"/>
        <v>26</v>
      </c>
      <c r="Y27" t="str">
        <f>TRIM(Tabla2[[#This Row],[CONDUCTOR]])</f>
        <v>QUIRAMA CASTAÑEDA JHON JADER</v>
      </c>
    </row>
    <row r="28" spans="2:25" x14ac:dyDescent="0.3">
      <c r="B28" s="136" t="s">
        <v>121</v>
      </c>
      <c r="C28" s="166">
        <v>23</v>
      </c>
      <c r="D28" s="151" t="s">
        <v>187</v>
      </c>
      <c r="E28" s="150">
        <v>9</v>
      </c>
      <c r="F28" s="150">
        <v>0</v>
      </c>
      <c r="G28" s="146">
        <v>180</v>
      </c>
      <c r="H28" s="226">
        <f t="shared" si="9"/>
        <v>20</v>
      </c>
      <c r="I28" s="227">
        <f t="shared" si="10"/>
        <v>198.68644067796612</v>
      </c>
      <c r="J28" s="363">
        <f>+Tabla2[[#This Row],[PROM DE USUARIOS]]-Tabla2[[#This Row],[USUARIOS]]</f>
        <v>18.686440677966118</v>
      </c>
      <c r="K28" s="151" t="s">
        <v>188</v>
      </c>
      <c r="L28" s="163">
        <f t="shared" si="11"/>
        <v>110966.56779661018</v>
      </c>
      <c r="M28" s="162" t="str">
        <f>+VLOOKUP(C28,Lista!B:D,3,0)</f>
        <v xml:space="preserve">MICRO </v>
      </c>
      <c r="N28" s="365">
        <f t="shared" si="2"/>
        <v>11307.317073170732</v>
      </c>
      <c r="O28" s="50">
        <f t="shared" si="12"/>
        <v>9</v>
      </c>
      <c r="P28" s="47">
        <f t="shared" si="13"/>
        <v>189.68644067796612</v>
      </c>
      <c r="Q28" s="49">
        <f t="shared" si="14"/>
        <v>171</v>
      </c>
      <c r="R28" s="51">
        <f t="shared" si="15"/>
        <v>189.68644067796612</v>
      </c>
      <c r="S28" s="46">
        <f t="shared" si="16"/>
        <v>104327.54237288136</v>
      </c>
      <c r="T28" t="str">
        <f t="shared" si="17"/>
        <v xml:space="preserve">LUIS SALDARRIAGA Realizó 3 viajes donde movilizó 47 Usuarios </v>
      </c>
      <c r="U28">
        <f t="shared" si="18"/>
        <v>9</v>
      </c>
      <c r="Y28" t="str">
        <f>TRIM(Tabla2[[#This Row],[CONDUCTOR]])</f>
        <v>FRANCO CARVAJAL GERARDO ANTONIO</v>
      </c>
    </row>
    <row r="29" spans="2:25" x14ac:dyDescent="0.3">
      <c r="B29" s="136" t="s">
        <v>122</v>
      </c>
      <c r="C29" s="166">
        <v>24</v>
      </c>
      <c r="D29" s="151" t="s">
        <v>160</v>
      </c>
      <c r="E29" s="150">
        <v>9</v>
      </c>
      <c r="F29" s="150">
        <v>0</v>
      </c>
      <c r="G29" s="165">
        <v>176</v>
      </c>
      <c r="H29" s="226">
        <f t="shared" si="9"/>
        <v>19.555555555555557</v>
      </c>
      <c r="I29" s="227">
        <f t="shared" si="10"/>
        <v>198.68644067796612</v>
      </c>
      <c r="J29" s="363">
        <f>+Tabla2[[#This Row],[PROM DE USUARIOS]]-Tabla2[[#This Row],[USUARIOS]]</f>
        <v>22.686440677966118</v>
      </c>
      <c r="K29" s="151"/>
      <c r="L29" s="163">
        <f t="shared" si="11"/>
        <v>110966.56779661018</v>
      </c>
      <c r="M29" s="162" t="str">
        <f>+VLOOKUP(C29,Lista!B:D,3,0)</f>
        <v>MICRO</v>
      </c>
      <c r="N29" s="365">
        <f t="shared" si="2"/>
        <v>11307.317073170732</v>
      </c>
      <c r="O29" s="50">
        <f t="shared" si="12"/>
        <v>9</v>
      </c>
      <c r="P29" s="47">
        <f t="shared" si="13"/>
        <v>189.68644067796612</v>
      </c>
      <c r="Q29" s="49">
        <f t="shared" si="14"/>
        <v>167</v>
      </c>
      <c r="R29" s="51">
        <f t="shared" si="15"/>
        <v>189.68644067796612</v>
      </c>
      <c r="S29" s="46">
        <f t="shared" si="16"/>
        <v>104327.54237288136</v>
      </c>
      <c r="T29" t="str">
        <f t="shared" si="17"/>
        <v/>
      </c>
      <c r="U29">
        <f t="shared" si="18"/>
        <v>7</v>
      </c>
      <c r="Y29" t="str">
        <f>TRIM(Tabla2[[#This Row],[CONDUCTOR]])</f>
        <v>JIMENEZ HERNANDEZ ESTEBAN CAMILO</v>
      </c>
    </row>
    <row r="30" spans="2:25" s="2" customFormat="1" x14ac:dyDescent="0.3">
      <c r="B30" s="136" t="s">
        <v>121</v>
      </c>
      <c r="C30" s="137">
        <v>25</v>
      </c>
      <c r="D30" s="151" t="s">
        <v>149</v>
      </c>
      <c r="E30" s="150">
        <v>10</v>
      </c>
      <c r="F30" s="150">
        <v>0</v>
      </c>
      <c r="G30" s="146">
        <v>246</v>
      </c>
      <c r="H30" s="226">
        <f t="shared" si="9"/>
        <v>24.6</v>
      </c>
      <c r="I30" s="227">
        <f t="shared" si="10"/>
        <v>220.76271186440678</v>
      </c>
      <c r="J30" s="363">
        <f>+Tabla2[[#This Row],[PROM DE USUARIOS]]-Tabla2[[#This Row],[USUARIOS]]</f>
        <v>-25.237288135593218</v>
      </c>
      <c r="K30" s="151"/>
      <c r="L30" s="163">
        <f t="shared" si="11"/>
        <v>123296.18644067796</v>
      </c>
      <c r="M30" s="162">
        <f>+VLOOKUP(C30,Lista!B:D,3,0)</f>
        <v>0</v>
      </c>
      <c r="N30" s="365">
        <f t="shared" si="2"/>
        <v>11307.317073170732</v>
      </c>
      <c r="O30" s="50">
        <f t="shared" si="12"/>
        <v>10</v>
      </c>
      <c r="P30" s="47">
        <f t="shared" si="13"/>
        <v>210.76271186440678</v>
      </c>
      <c r="Q30" s="49">
        <f t="shared" si="14"/>
        <v>236</v>
      </c>
      <c r="R30" s="51">
        <f t="shared" si="15"/>
        <v>210.76271186440678</v>
      </c>
      <c r="S30" s="46">
        <f t="shared" si="16"/>
        <v>115919.49152542373</v>
      </c>
      <c r="T30" t="str">
        <f t="shared" si="17"/>
        <v/>
      </c>
      <c r="U30">
        <f t="shared" si="18"/>
        <v>34</v>
      </c>
      <c r="Y30" t="str">
        <f>TRIM(Tabla2[[#This Row],[CONDUCTOR]])</f>
        <v>OSORIO URREGO SANTIAGO</v>
      </c>
    </row>
    <row r="31" spans="2:25" x14ac:dyDescent="0.3">
      <c r="B31" s="136" t="s">
        <v>122</v>
      </c>
      <c r="C31" s="166">
        <v>26</v>
      </c>
      <c r="D31" s="151" t="s">
        <v>163</v>
      </c>
      <c r="E31" s="150">
        <v>9</v>
      </c>
      <c r="F31" s="150"/>
      <c r="G31" s="165">
        <v>189</v>
      </c>
      <c r="H31" s="226">
        <f t="shared" si="9"/>
        <v>21</v>
      </c>
      <c r="I31" s="227">
        <f t="shared" si="10"/>
        <v>198.68644067796612</v>
      </c>
      <c r="J31" s="363">
        <f>+Tabla2[[#This Row],[PROM DE USUARIOS]]-Tabla2[[#This Row],[USUARIOS]]</f>
        <v>9.6864406779661181</v>
      </c>
      <c r="K31" s="151" t="s">
        <v>195</v>
      </c>
      <c r="L31" s="163">
        <f t="shared" si="11"/>
        <v>110966.56779661018</v>
      </c>
      <c r="M31" s="162" t="str">
        <f>+VLOOKUP(C31,Lista!B:D,3,0)</f>
        <v>MICRO</v>
      </c>
      <c r="N31" s="365">
        <f t="shared" si="2"/>
        <v>11307.317073170732</v>
      </c>
      <c r="O31" s="50">
        <f t="shared" si="12"/>
        <v>9</v>
      </c>
      <c r="P31" s="47">
        <f t="shared" si="13"/>
        <v>189.68644067796612</v>
      </c>
      <c r="Q31" s="49">
        <f t="shared" si="14"/>
        <v>180</v>
      </c>
      <c r="R31" s="51">
        <f t="shared" si="15"/>
        <v>189.68644067796612</v>
      </c>
      <c r="S31" s="46">
        <f t="shared" si="16"/>
        <v>104327.54237288136</v>
      </c>
      <c r="T31" t="str">
        <f t="shared" si="17"/>
        <v xml:space="preserve">3 Descuentos (Despachador y conducts) </v>
      </c>
      <c r="U31">
        <f t="shared" si="18"/>
        <v>14</v>
      </c>
      <c r="Y31" t="str">
        <f>TRIM(Tabla2[[#This Row],[CONDUCTOR]])</f>
        <v>CIRO MARIN RODRIGO ALBERTO</v>
      </c>
    </row>
    <row r="32" spans="2:25" x14ac:dyDescent="0.3">
      <c r="B32" s="136" t="s">
        <v>121</v>
      </c>
      <c r="C32" s="166">
        <v>27</v>
      </c>
      <c r="D32" s="151" t="s">
        <v>178</v>
      </c>
      <c r="E32" s="150">
        <v>10</v>
      </c>
      <c r="F32" s="150">
        <v>0</v>
      </c>
      <c r="G32" s="165">
        <v>232</v>
      </c>
      <c r="H32" s="226">
        <f t="shared" si="9"/>
        <v>23.2</v>
      </c>
      <c r="I32" s="227">
        <f t="shared" si="10"/>
        <v>220.76271186440678</v>
      </c>
      <c r="J32" s="363">
        <f>+Tabla2[[#This Row],[PROM DE USUARIOS]]-Tabla2[[#This Row],[USUARIOS]]</f>
        <v>-11.237288135593218</v>
      </c>
      <c r="K32" s="151"/>
      <c r="L32" s="163">
        <f t="shared" si="11"/>
        <v>123296.18644067796</v>
      </c>
      <c r="M32" s="162">
        <f>+VLOOKUP(C32,Lista!B:D,3,0)</f>
        <v>0</v>
      </c>
      <c r="N32" s="365">
        <f t="shared" si="2"/>
        <v>11307.317073170732</v>
      </c>
      <c r="O32" s="50">
        <f t="shared" si="12"/>
        <v>10</v>
      </c>
      <c r="P32" s="47">
        <f t="shared" si="13"/>
        <v>210.76271186440678</v>
      </c>
      <c r="Q32" s="49">
        <f t="shared" si="14"/>
        <v>222</v>
      </c>
      <c r="R32" s="51">
        <f t="shared" si="15"/>
        <v>210.76271186440678</v>
      </c>
      <c r="S32" s="46">
        <f t="shared" si="16"/>
        <v>115919.49152542373</v>
      </c>
      <c r="T32" t="str">
        <f t="shared" si="17"/>
        <v/>
      </c>
      <c r="U32">
        <f t="shared" si="18"/>
        <v>27</v>
      </c>
      <c r="Y32" t="str">
        <f>TRIM(Tabla2[[#This Row],[CONDUCTOR]])</f>
        <v>FLORES RINCON JORGE ALBERTO</v>
      </c>
    </row>
    <row r="33" spans="2:25" x14ac:dyDescent="0.3">
      <c r="B33" s="136" t="s">
        <v>122</v>
      </c>
      <c r="C33" s="137">
        <v>28</v>
      </c>
      <c r="D33" s="151" t="s">
        <v>179</v>
      </c>
      <c r="E33" s="150">
        <v>10</v>
      </c>
      <c r="F33" s="150">
        <v>0</v>
      </c>
      <c r="G33" s="146">
        <v>232</v>
      </c>
      <c r="H33" s="226">
        <f t="shared" si="9"/>
        <v>23.2</v>
      </c>
      <c r="I33" s="227">
        <f t="shared" si="10"/>
        <v>220.76271186440678</v>
      </c>
      <c r="J33" s="363">
        <f>+Tabla2[[#This Row],[PROM DE USUARIOS]]-Tabla2[[#This Row],[USUARIOS]]</f>
        <v>-11.237288135593218</v>
      </c>
      <c r="K33" s="151"/>
      <c r="L33" s="163">
        <f t="shared" si="11"/>
        <v>123296.18644067796</v>
      </c>
      <c r="M33" s="162" t="str">
        <f>+VLOOKUP(C33,Lista!B:D,3,0)</f>
        <v>MICRO</v>
      </c>
      <c r="N33" s="365">
        <f t="shared" si="2"/>
        <v>11307.317073170732</v>
      </c>
      <c r="O33" s="50">
        <f t="shared" si="12"/>
        <v>10</v>
      </c>
      <c r="P33" s="47">
        <f t="shared" si="13"/>
        <v>210.76271186440678</v>
      </c>
      <c r="Q33" s="49">
        <f t="shared" si="14"/>
        <v>222</v>
      </c>
      <c r="R33" s="51">
        <f t="shared" si="15"/>
        <v>210.76271186440678</v>
      </c>
      <c r="S33" s="46">
        <f t="shared" si="16"/>
        <v>115919.49152542373</v>
      </c>
      <c r="T33" t="str">
        <f t="shared" si="17"/>
        <v/>
      </c>
      <c r="U33">
        <f t="shared" si="18"/>
        <v>27</v>
      </c>
      <c r="Y33" t="str">
        <f>TRIM(Tabla2[[#This Row],[CONDUCTOR]])</f>
        <v>MARIN ALZATE KEVIN ANDRES</v>
      </c>
    </row>
    <row r="34" spans="2:25" x14ac:dyDescent="0.3">
      <c r="B34" s="136" t="s">
        <v>121</v>
      </c>
      <c r="C34" s="166">
        <v>29</v>
      </c>
      <c r="D34" s="151" t="s">
        <v>153</v>
      </c>
      <c r="E34" s="150">
        <v>9</v>
      </c>
      <c r="F34" s="150">
        <v>0</v>
      </c>
      <c r="G34" s="165">
        <v>177</v>
      </c>
      <c r="H34" s="226">
        <f t="shared" si="9"/>
        <v>19.666666666666668</v>
      </c>
      <c r="I34" s="227">
        <f t="shared" si="10"/>
        <v>198.68644067796612</v>
      </c>
      <c r="J34" s="363">
        <f>+Tabla2[[#This Row],[PROM DE USUARIOS]]-Tabla2[[#This Row],[USUARIOS]]</f>
        <v>21.686440677966118</v>
      </c>
      <c r="K34" s="151" t="s">
        <v>192</v>
      </c>
      <c r="L34" s="163">
        <f t="shared" si="11"/>
        <v>110966.56779661018</v>
      </c>
      <c r="M34" s="162" t="str">
        <f>+VLOOKUP(C34,Lista!B:D,3,0)</f>
        <v>MICRO</v>
      </c>
      <c r="N34" s="365">
        <f t="shared" si="2"/>
        <v>11307.317073170732</v>
      </c>
      <c r="O34" s="50">
        <f t="shared" si="12"/>
        <v>9</v>
      </c>
      <c r="P34" s="47">
        <f t="shared" si="13"/>
        <v>189.68644067796612</v>
      </c>
      <c r="Q34" s="49">
        <f t="shared" si="14"/>
        <v>168</v>
      </c>
      <c r="R34" s="51">
        <f t="shared" si="15"/>
        <v>189.68644067796612</v>
      </c>
      <c r="S34" s="46">
        <f t="shared" si="16"/>
        <v>104327.54237288136</v>
      </c>
      <c r="T34" t="str">
        <f t="shared" si="17"/>
        <v xml:space="preserve">1 Descuento (Despachador) </v>
      </c>
      <c r="U34">
        <f t="shared" si="18"/>
        <v>8</v>
      </c>
      <c r="Y34" t="str">
        <f>TRIM(Tabla2[[#This Row],[CONDUCTOR]])</f>
        <v>JARAMILLO JARAMILLO FRANCISCO WBEIMAR</v>
      </c>
    </row>
    <row r="35" spans="2:25" x14ac:dyDescent="0.3">
      <c r="B35" s="136" t="s">
        <v>122</v>
      </c>
      <c r="C35" s="166">
        <v>31</v>
      </c>
      <c r="D35" s="151" t="s">
        <v>168</v>
      </c>
      <c r="E35" s="150">
        <v>10</v>
      </c>
      <c r="F35" s="150">
        <v>0</v>
      </c>
      <c r="G35" s="146">
        <v>249</v>
      </c>
      <c r="H35" s="226">
        <f t="shared" si="9"/>
        <v>24.9</v>
      </c>
      <c r="I35" s="227">
        <f t="shared" si="10"/>
        <v>220.76271186440678</v>
      </c>
      <c r="J35" s="363">
        <f>+Tabla2[[#This Row],[PROM DE USUARIOS]]-Tabla2[[#This Row],[USUARIOS]]</f>
        <v>-28.237288135593218</v>
      </c>
      <c r="K35" s="151"/>
      <c r="L35" s="163">
        <f t="shared" si="11"/>
        <v>123296.18644067796</v>
      </c>
      <c r="M35" s="162" t="str">
        <f>+VLOOKUP(C35,Lista!B:D,3,0)</f>
        <v>MICRO</v>
      </c>
      <c r="N35" s="365">
        <f t="shared" si="2"/>
        <v>11307.317073170732</v>
      </c>
      <c r="O35" s="50">
        <f t="shared" si="12"/>
        <v>10</v>
      </c>
      <c r="P35" s="47">
        <f t="shared" si="13"/>
        <v>210.76271186440678</v>
      </c>
      <c r="Q35" s="49">
        <f t="shared" si="14"/>
        <v>239</v>
      </c>
      <c r="R35" s="51">
        <f t="shared" si="15"/>
        <v>210.76271186440678</v>
      </c>
      <c r="S35" s="46">
        <f t="shared" si="16"/>
        <v>115919.49152542373</v>
      </c>
      <c r="T35" t="str">
        <f t="shared" si="17"/>
        <v/>
      </c>
      <c r="U35">
        <f t="shared" si="18"/>
        <v>35</v>
      </c>
      <c r="Y35" t="str">
        <f>TRIM(Tabla2[[#This Row],[CONDUCTOR]])</f>
        <v>IBARGUEN GARRIDO JUAN ESTEBAN</v>
      </c>
    </row>
    <row r="36" spans="2:25" x14ac:dyDescent="0.3">
      <c r="B36" s="136" t="s">
        <v>121</v>
      </c>
      <c r="C36" s="166">
        <v>32</v>
      </c>
      <c r="D36" s="151" t="s">
        <v>176</v>
      </c>
      <c r="E36" s="150">
        <v>9</v>
      </c>
      <c r="F36" s="150">
        <v>0</v>
      </c>
      <c r="G36" s="146">
        <v>166</v>
      </c>
      <c r="H36" s="226">
        <f t="shared" si="9"/>
        <v>18.444444444444443</v>
      </c>
      <c r="I36" s="227">
        <f t="shared" si="10"/>
        <v>198.68644067796612</v>
      </c>
      <c r="J36" s="363">
        <f>+Tabla2[[#This Row],[PROM DE USUARIOS]]-Tabla2[[#This Row],[USUARIOS]]</f>
        <v>32.686440677966118</v>
      </c>
      <c r="K36" s="151" t="s">
        <v>196</v>
      </c>
      <c r="L36" s="163">
        <f t="shared" si="11"/>
        <v>110966.56779661018</v>
      </c>
      <c r="M36" s="162" t="str">
        <f>+VLOOKUP(C36,Lista!B:D,3,0)</f>
        <v>MICRO</v>
      </c>
      <c r="N36" s="365">
        <f t="shared" si="2"/>
        <v>11307.317073170732</v>
      </c>
      <c r="O36" s="50">
        <f t="shared" si="12"/>
        <v>9</v>
      </c>
      <c r="P36" s="47">
        <f t="shared" si="13"/>
        <v>189.68644067796612</v>
      </c>
      <c r="Q36" s="49">
        <f t="shared" si="14"/>
        <v>157</v>
      </c>
      <c r="R36" s="51">
        <f t="shared" si="15"/>
        <v>189.68644067796612</v>
      </c>
      <c r="S36" s="46">
        <f t="shared" si="16"/>
        <v>104327.54237288136</v>
      </c>
      <c r="T36" t="str">
        <f t="shared" si="17"/>
        <v xml:space="preserve">5 Descuentos (Usuarios desubicados, despachador y conducts) </v>
      </c>
      <c r="U36">
        <f t="shared" si="18"/>
        <v>4</v>
      </c>
      <c r="Y36" t="str">
        <f>TRIM(Tabla2[[#This Row],[CONDUCTOR]])</f>
        <v>LAYOS JIMENEZ JOHAN CAMILO</v>
      </c>
    </row>
    <row r="37" spans="2:25" x14ac:dyDescent="0.3">
      <c r="B37" s="136" t="s">
        <v>122</v>
      </c>
      <c r="C37" s="166">
        <v>33</v>
      </c>
      <c r="D37" s="151" t="s">
        <v>180</v>
      </c>
      <c r="E37" s="150">
        <v>9</v>
      </c>
      <c r="F37" s="150">
        <v>0</v>
      </c>
      <c r="G37" s="165">
        <v>195</v>
      </c>
      <c r="H37" s="226">
        <f t="shared" si="9"/>
        <v>21.666666666666668</v>
      </c>
      <c r="I37" s="227">
        <f t="shared" si="10"/>
        <v>198.68644067796612</v>
      </c>
      <c r="J37" s="363">
        <f>+Tabla2[[#This Row],[PROM DE USUARIOS]]-Tabla2[[#This Row],[USUARIOS]]</f>
        <v>3.6864406779661181</v>
      </c>
      <c r="K37" s="151" t="s">
        <v>192</v>
      </c>
      <c r="L37" s="163">
        <f t="shared" si="11"/>
        <v>110966.56779661018</v>
      </c>
      <c r="M37" s="162" t="str">
        <f>+VLOOKUP(C37,Lista!B:D,3,0)</f>
        <v>MICRO</v>
      </c>
      <c r="N37" s="365">
        <f t="shared" si="2"/>
        <v>11307.317073170732</v>
      </c>
      <c r="O37" s="50">
        <f t="shared" si="12"/>
        <v>9</v>
      </c>
      <c r="P37" s="47">
        <f t="shared" si="13"/>
        <v>189.68644067796612</v>
      </c>
      <c r="Q37" s="49">
        <f t="shared" si="14"/>
        <v>186</v>
      </c>
      <c r="R37" s="51">
        <f t="shared" si="15"/>
        <v>189.68644067796612</v>
      </c>
      <c r="S37" s="46">
        <f t="shared" si="16"/>
        <v>104327.54237288136</v>
      </c>
      <c r="T37" t="str">
        <f t="shared" si="17"/>
        <v xml:space="preserve">1 Descuento (Despachador) </v>
      </c>
      <c r="U37">
        <f t="shared" si="18"/>
        <v>19</v>
      </c>
      <c r="Y37" t="str">
        <f>TRIM(Tabla2[[#This Row],[CONDUCTOR]])</f>
        <v>MARULANDA JARAMILLO DAWER ANDRES</v>
      </c>
    </row>
    <row r="38" spans="2:25" x14ac:dyDescent="0.3">
      <c r="B38" s="136" t="s">
        <v>121</v>
      </c>
      <c r="C38" s="166">
        <v>34</v>
      </c>
      <c r="D38" s="151" t="s">
        <v>161</v>
      </c>
      <c r="E38" s="150">
        <v>10</v>
      </c>
      <c r="F38" s="150">
        <v>0</v>
      </c>
      <c r="G38" s="165">
        <v>252</v>
      </c>
      <c r="H38" s="226">
        <f t="shared" si="9"/>
        <v>25.2</v>
      </c>
      <c r="I38" s="227">
        <f t="shared" si="10"/>
        <v>220.76271186440678</v>
      </c>
      <c r="J38" s="363">
        <f>+Tabla2[[#This Row],[PROM DE USUARIOS]]-Tabla2[[#This Row],[USUARIOS]]</f>
        <v>-31.237288135593218</v>
      </c>
      <c r="K38" s="151"/>
      <c r="L38" s="163">
        <f t="shared" si="11"/>
        <v>123296.18644067796</v>
      </c>
      <c r="M38" s="162" t="str">
        <f>+VLOOKUP(C38,Lista!B:D,3,0)</f>
        <v>MICRO</v>
      </c>
      <c r="N38" s="365">
        <f t="shared" si="2"/>
        <v>11307.317073170732</v>
      </c>
      <c r="O38" s="50">
        <f t="shared" si="12"/>
        <v>10</v>
      </c>
      <c r="P38" s="47">
        <f t="shared" si="13"/>
        <v>210.76271186440678</v>
      </c>
      <c r="Q38" s="49">
        <f t="shared" si="14"/>
        <v>242</v>
      </c>
      <c r="R38" s="51">
        <f t="shared" si="15"/>
        <v>210.76271186440678</v>
      </c>
      <c r="S38" s="46">
        <f t="shared" si="16"/>
        <v>115919.49152542373</v>
      </c>
      <c r="T38" t="str">
        <f t="shared" si="17"/>
        <v/>
      </c>
      <c r="U38">
        <f t="shared" si="18"/>
        <v>37</v>
      </c>
      <c r="Y38" t="str">
        <f>TRIM(Tabla2[[#This Row],[CONDUCTOR]])</f>
        <v>MONTOYA OSPINA GILBERTO ANTONIO</v>
      </c>
    </row>
    <row r="39" spans="2:25" x14ac:dyDescent="0.3">
      <c r="B39" s="136" t="s">
        <v>122</v>
      </c>
      <c r="C39" s="166">
        <v>35</v>
      </c>
      <c r="D39" s="151" t="s">
        <v>169</v>
      </c>
      <c r="E39" s="150">
        <v>8</v>
      </c>
      <c r="F39" s="150">
        <v>0</v>
      </c>
      <c r="G39" s="165">
        <v>170</v>
      </c>
      <c r="H39" s="226">
        <f t="shared" si="9"/>
        <v>21.25</v>
      </c>
      <c r="I39" s="227">
        <f t="shared" si="10"/>
        <v>176.61016949152543</v>
      </c>
      <c r="J39" s="363">
        <f>+Tabla2[[#This Row],[PROM DE USUARIOS]]-Tabla2[[#This Row],[USUARIOS]]</f>
        <v>6.6101694915254257</v>
      </c>
      <c r="K39" s="151" t="s">
        <v>189</v>
      </c>
      <c r="L39" s="163">
        <f t="shared" si="11"/>
        <v>98636.94915254238</v>
      </c>
      <c r="M39" s="162">
        <f>+VLOOKUP(C39,Lista!B:D,3,0)</f>
        <v>0</v>
      </c>
      <c r="N39" s="365">
        <f t="shared" si="2"/>
        <v>11307.317073170732</v>
      </c>
      <c r="O39" s="50">
        <f t="shared" si="12"/>
        <v>8</v>
      </c>
      <c r="P39" s="47">
        <f t="shared" si="13"/>
        <v>168.61016949152543</v>
      </c>
      <c r="Q39" s="49">
        <f t="shared" si="14"/>
        <v>162</v>
      </c>
      <c r="R39" s="51">
        <f t="shared" si="15"/>
        <v>168.61016949152543</v>
      </c>
      <c r="S39" s="46">
        <f t="shared" si="16"/>
        <v>92735.593220338982</v>
      </c>
      <c r="T39" t="str">
        <f t="shared" si="17"/>
        <v xml:space="preserve">1 Descuento (Usuario desubicado) </v>
      </c>
      <c r="U39">
        <f t="shared" si="18"/>
        <v>15</v>
      </c>
      <c r="Y39" t="str">
        <f>TRIM(Tabla2[[#This Row],[CONDUCTOR]])</f>
        <v>ARAQUE ARROYAVE JOSE ALBEIRO</v>
      </c>
    </row>
    <row r="40" spans="2:25" x14ac:dyDescent="0.3">
      <c r="B40" s="136" t="s">
        <v>121</v>
      </c>
      <c r="C40" s="166">
        <v>36</v>
      </c>
      <c r="D40" s="151" t="s">
        <v>177</v>
      </c>
      <c r="E40" s="150">
        <v>9</v>
      </c>
      <c r="F40" s="150">
        <v>0</v>
      </c>
      <c r="G40" s="146">
        <v>215</v>
      </c>
      <c r="H40" s="226">
        <f t="shared" si="9"/>
        <v>23.888888888888889</v>
      </c>
      <c r="I40" s="227">
        <f t="shared" si="10"/>
        <v>198.68644067796612</v>
      </c>
      <c r="J40" s="363">
        <f>+Tabla2[[#This Row],[PROM DE USUARIOS]]-Tabla2[[#This Row],[USUARIOS]]</f>
        <v>-16.313559322033882</v>
      </c>
      <c r="K40" s="151"/>
      <c r="L40" s="163">
        <f t="shared" si="11"/>
        <v>110966.56779661018</v>
      </c>
      <c r="M40" s="162" t="str">
        <f>+VLOOKUP(C40,Lista!B:D,3,0)</f>
        <v>MICRO</v>
      </c>
      <c r="N40" s="365">
        <f t="shared" si="2"/>
        <v>11307.317073170732</v>
      </c>
      <c r="O40" s="50">
        <f t="shared" si="12"/>
        <v>9</v>
      </c>
      <c r="P40" s="47">
        <f t="shared" si="13"/>
        <v>189.68644067796612</v>
      </c>
      <c r="Q40" s="49">
        <f t="shared" si="14"/>
        <v>206</v>
      </c>
      <c r="R40" s="51">
        <f t="shared" si="15"/>
        <v>189.68644067796612</v>
      </c>
      <c r="S40" s="46">
        <f t="shared" si="16"/>
        <v>104327.54237288136</v>
      </c>
      <c r="T40" t="str">
        <f t="shared" si="17"/>
        <v/>
      </c>
      <c r="U40">
        <f t="shared" si="18"/>
        <v>33</v>
      </c>
      <c r="Y40" t="str">
        <f>TRIM(Tabla2[[#This Row],[CONDUCTOR]])</f>
        <v>MARTINEZ CHAVERRA LUIS NORBERTO</v>
      </c>
    </row>
    <row r="41" spans="2:25" s="2" customFormat="1" ht="27" customHeight="1" x14ac:dyDescent="0.3">
      <c r="B41" s="136" t="s">
        <v>122</v>
      </c>
      <c r="C41" s="166">
        <v>37</v>
      </c>
      <c r="D41" s="136" t="s">
        <v>170</v>
      </c>
      <c r="E41" s="150">
        <v>13</v>
      </c>
      <c r="F41" s="150">
        <v>0</v>
      </c>
      <c r="G41" s="375">
        <v>235</v>
      </c>
      <c r="H41" s="376">
        <f t="shared" si="9"/>
        <v>18.076923076923077</v>
      </c>
      <c r="I41" s="377">
        <f t="shared" si="10"/>
        <v>286.99152542372883</v>
      </c>
      <c r="J41" s="378">
        <f>+Tabla2[[#This Row],[PROM DE USUARIOS]]-Tabla2[[#This Row],[USUARIOS]]</f>
        <v>51.991525423728831</v>
      </c>
      <c r="K41" s="374" t="s">
        <v>197</v>
      </c>
      <c r="L41" s="163">
        <f t="shared" si="11"/>
        <v>160285.04237288138</v>
      </c>
      <c r="M41" s="162">
        <f>+VLOOKUP(C41,Lista!B:D,3,0)</f>
        <v>0</v>
      </c>
      <c r="N41" s="365">
        <f t="shared" si="2"/>
        <v>11307.317073170732</v>
      </c>
      <c r="O41" s="50">
        <f t="shared" si="12"/>
        <v>13</v>
      </c>
      <c r="P41" s="47">
        <f t="shared" si="13"/>
        <v>273.99152542372883</v>
      </c>
      <c r="Q41" s="49">
        <f t="shared" si="14"/>
        <v>222</v>
      </c>
      <c r="R41" s="51">
        <f t="shared" si="15"/>
        <v>273.99152542372883</v>
      </c>
      <c r="S41" s="46">
        <f t="shared" si="16"/>
        <v>150695.33898305087</v>
      </c>
      <c r="T41" s="2" t="str">
        <f t="shared" si="17"/>
        <v xml:space="preserve">DANIEL GUTIERREZ Realizó 7 viajes donde movilizó 158 usuarios. 2 Descuentos (Despachadora) </v>
      </c>
      <c r="U41" s="2">
        <f t="shared" si="18"/>
        <v>3</v>
      </c>
      <c r="Y41" s="2" t="str">
        <f>TRIM(Tabla2[[#This Row],[CONDUCTOR]])</f>
        <v>TABORDA ROJAS DIEGO ALEJANDRO</v>
      </c>
    </row>
    <row r="42" spans="2:25" x14ac:dyDescent="0.3">
      <c r="B42" s="136" t="s">
        <v>121</v>
      </c>
      <c r="C42" s="166">
        <v>38</v>
      </c>
      <c r="D42" s="151" t="s">
        <v>148</v>
      </c>
      <c r="E42" s="150">
        <v>9</v>
      </c>
      <c r="F42" s="150">
        <v>0</v>
      </c>
      <c r="G42" s="146">
        <v>182</v>
      </c>
      <c r="H42" s="226">
        <f t="shared" si="9"/>
        <v>20.222222222222221</v>
      </c>
      <c r="I42" s="227">
        <f t="shared" si="10"/>
        <v>198.68644067796612</v>
      </c>
      <c r="J42" s="363">
        <f>+Tabla2[[#This Row],[PROM DE USUARIOS]]-Tabla2[[#This Row],[USUARIOS]]</f>
        <v>16.686440677966118</v>
      </c>
      <c r="K42" s="151"/>
      <c r="L42" s="163">
        <f t="shared" si="11"/>
        <v>110966.56779661018</v>
      </c>
      <c r="M42" s="162" t="str">
        <f>+VLOOKUP(C42,Lista!B:D,3,0)</f>
        <v>MICRO</v>
      </c>
      <c r="N42" s="365">
        <f t="shared" si="2"/>
        <v>11307.317073170732</v>
      </c>
      <c r="O42" s="50">
        <f t="shared" si="12"/>
        <v>9</v>
      </c>
      <c r="P42" s="47">
        <f t="shared" si="13"/>
        <v>189.68644067796612</v>
      </c>
      <c r="Q42" s="49">
        <f t="shared" si="14"/>
        <v>173</v>
      </c>
      <c r="R42" s="51">
        <f t="shared" si="15"/>
        <v>189.68644067796612</v>
      </c>
      <c r="S42" s="46">
        <f t="shared" si="16"/>
        <v>104327.54237288136</v>
      </c>
      <c r="T42" t="str">
        <f t="shared" si="17"/>
        <v/>
      </c>
      <c r="U42">
        <f t="shared" si="18"/>
        <v>10</v>
      </c>
      <c r="Y42" t="str">
        <f>TRIM(Tabla2[[#This Row],[CONDUCTOR]])</f>
        <v>GONZALEZ IPUANA RENE</v>
      </c>
    </row>
    <row r="43" spans="2:25" x14ac:dyDescent="0.3">
      <c r="B43" s="136" t="s">
        <v>122</v>
      </c>
      <c r="C43" s="166">
        <v>39</v>
      </c>
      <c r="D43" s="151" t="s">
        <v>165</v>
      </c>
      <c r="E43" s="150">
        <v>9</v>
      </c>
      <c r="F43" s="150">
        <v>0</v>
      </c>
      <c r="G43" s="165">
        <v>196</v>
      </c>
      <c r="H43" s="226">
        <f t="shared" si="9"/>
        <v>21.777777777777779</v>
      </c>
      <c r="I43" s="227">
        <f t="shared" si="10"/>
        <v>198.68644067796612</v>
      </c>
      <c r="J43" s="363">
        <f>+Tabla2[[#This Row],[PROM DE USUARIOS]]-Tabla2[[#This Row],[USUARIOS]]</f>
        <v>2.6864406779661181</v>
      </c>
      <c r="K43" s="151"/>
      <c r="L43" s="163">
        <f t="shared" si="11"/>
        <v>110966.56779661018</v>
      </c>
      <c r="M43" s="162" t="str">
        <f>+VLOOKUP(C43,Lista!B:D,3,0)</f>
        <v>MICRO</v>
      </c>
      <c r="N43" s="365">
        <f t="shared" si="2"/>
        <v>11307.317073170732</v>
      </c>
      <c r="O43" s="50">
        <f t="shared" si="12"/>
        <v>9</v>
      </c>
      <c r="P43" s="47">
        <f t="shared" si="13"/>
        <v>189.68644067796612</v>
      </c>
      <c r="Q43" s="49">
        <f t="shared" si="14"/>
        <v>187</v>
      </c>
      <c r="R43" s="51">
        <f t="shared" si="15"/>
        <v>189.68644067796612</v>
      </c>
      <c r="S43" s="46">
        <f t="shared" si="16"/>
        <v>104327.54237288136</v>
      </c>
      <c r="T43" t="str">
        <f t="shared" si="17"/>
        <v/>
      </c>
      <c r="U43">
        <f t="shared" si="18"/>
        <v>21</v>
      </c>
      <c r="Y43" t="str">
        <f>TRIM(Tabla2[[#This Row],[CONDUCTOR]])</f>
        <v>PALMAR PANA EDIXON JOSUE</v>
      </c>
    </row>
    <row r="44" spans="2:25" x14ac:dyDescent="0.3">
      <c r="B44" s="136" t="s">
        <v>121</v>
      </c>
      <c r="C44" s="166">
        <v>40</v>
      </c>
      <c r="D44" s="151" t="s">
        <v>181</v>
      </c>
      <c r="E44" s="150">
        <v>10</v>
      </c>
      <c r="F44" s="150">
        <v>0</v>
      </c>
      <c r="G44" s="165">
        <v>255</v>
      </c>
      <c r="H44" s="226">
        <f t="shared" si="9"/>
        <v>25.5</v>
      </c>
      <c r="I44" s="227">
        <f t="shared" si="10"/>
        <v>220.76271186440678</v>
      </c>
      <c r="J44" s="363">
        <f>+Tabla2[[#This Row],[PROM DE USUARIOS]]-Tabla2[[#This Row],[USUARIOS]]</f>
        <v>-34.237288135593218</v>
      </c>
      <c r="K44" s="151" t="s">
        <v>192</v>
      </c>
      <c r="L44" s="163">
        <f t="shared" si="11"/>
        <v>123296.18644067796</v>
      </c>
      <c r="M44" s="162" t="str">
        <f>+VLOOKUP(C44,Lista!B:D,3,0)</f>
        <v>MICRO</v>
      </c>
      <c r="N44" s="365">
        <f t="shared" si="2"/>
        <v>11307.317073170732</v>
      </c>
      <c r="O44" s="50">
        <f t="shared" si="12"/>
        <v>10</v>
      </c>
      <c r="P44" s="47">
        <f t="shared" si="13"/>
        <v>210.76271186440678</v>
      </c>
      <c r="Q44" s="49">
        <f t="shared" si="14"/>
        <v>245</v>
      </c>
      <c r="R44" s="51">
        <f t="shared" si="15"/>
        <v>210.76271186440678</v>
      </c>
      <c r="S44" s="46">
        <f t="shared" si="16"/>
        <v>115919.49152542373</v>
      </c>
      <c r="T44" t="str">
        <f t="shared" si="17"/>
        <v xml:space="preserve">1 Descuento (Despachador) </v>
      </c>
      <c r="U44">
        <f t="shared" si="18"/>
        <v>39</v>
      </c>
      <c r="Y44" t="str">
        <f>TRIM(Tabla2[[#This Row],[CONDUCTOR]])</f>
        <v>OCAMPO OCAMPO ANTONIO JOSE</v>
      </c>
    </row>
    <row r="45" spans="2:25" x14ac:dyDescent="0.3">
      <c r="B45" s="136" t="s">
        <v>122</v>
      </c>
      <c r="C45" s="166">
        <v>41</v>
      </c>
      <c r="D45" s="151" t="s">
        <v>171</v>
      </c>
      <c r="E45" s="150">
        <v>8</v>
      </c>
      <c r="F45" s="150">
        <v>0</v>
      </c>
      <c r="G45" s="165">
        <v>179</v>
      </c>
      <c r="H45" s="226">
        <f t="shared" si="9"/>
        <v>22.375</v>
      </c>
      <c r="I45" s="227">
        <f t="shared" si="10"/>
        <v>176.61016949152543</v>
      </c>
      <c r="J45" s="363">
        <f>+Tabla2[[#This Row],[PROM DE USUARIOS]]-Tabla2[[#This Row],[USUARIOS]]</f>
        <v>-2.3898305084745743</v>
      </c>
      <c r="K45" s="151"/>
      <c r="L45" s="163">
        <f t="shared" si="11"/>
        <v>98636.94915254238</v>
      </c>
      <c r="M45" s="162">
        <f>+VLOOKUP(C45,Lista!B:D,3,0)</f>
        <v>0</v>
      </c>
      <c r="N45" s="365">
        <f t="shared" si="2"/>
        <v>11307.317073170732</v>
      </c>
      <c r="O45" s="50">
        <f t="shared" si="12"/>
        <v>8</v>
      </c>
      <c r="P45" s="47">
        <f t="shared" si="13"/>
        <v>168.61016949152543</v>
      </c>
      <c r="Q45" s="49">
        <f t="shared" si="14"/>
        <v>171</v>
      </c>
      <c r="R45" s="51">
        <f t="shared" si="15"/>
        <v>168.61016949152543</v>
      </c>
      <c r="S45" s="46">
        <f t="shared" si="16"/>
        <v>92735.593220338982</v>
      </c>
      <c r="T45" t="str">
        <f t="shared" si="17"/>
        <v/>
      </c>
      <c r="U45">
        <f t="shared" si="18"/>
        <v>24</v>
      </c>
      <c r="Y45" t="str">
        <f>TRIM(Tabla2[[#This Row],[CONDUCTOR]])</f>
        <v>GARCIA DAVID WILSON ALBERTO</v>
      </c>
    </row>
    <row r="46" spans="2:25" x14ac:dyDescent="0.3">
      <c r="B46" s="136" t="s">
        <v>121</v>
      </c>
      <c r="C46" s="166">
        <v>42</v>
      </c>
      <c r="D46" s="151" t="s">
        <v>166</v>
      </c>
      <c r="E46" s="150">
        <v>8</v>
      </c>
      <c r="F46" s="150">
        <v>0</v>
      </c>
      <c r="G46" s="165">
        <v>242</v>
      </c>
      <c r="H46" s="226">
        <f t="shared" si="9"/>
        <v>30.25</v>
      </c>
      <c r="I46" s="227">
        <f t="shared" si="10"/>
        <v>176.61016949152543</v>
      </c>
      <c r="J46" s="363">
        <f>+Tabla2[[#This Row],[PROM DE USUARIOS]]-Tabla2[[#This Row],[USUARIOS]]</f>
        <v>-65.389830508474574</v>
      </c>
      <c r="K46" s="151"/>
      <c r="L46" s="163">
        <f t="shared" si="11"/>
        <v>98636.94915254238</v>
      </c>
      <c r="M46" s="162">
        <f>+VLOOKUP(C46,Lista!B:D,3,0)</f>
        <v>0</v>
      </c>
      <c r="N46" s="365">
        <f t="shared" si="2"/>
        <v>11307.317073170732</v>
      </c>
      <c r="O46" s="50">
        <f t="shared" si="12"/>
        <v>8</v>
      </c>
      <c r="P46" s="47">
        <f t="shared" si="13"/>
        <v>168.61016949152543</v>
      </c>
      <c r="Q46" s="49">
        <f t="shared" si="14"/>
        <v>234</v>
      </c>
      <c r="R46" s="51">
        <f t="shared" si="15"/>
        <v>168.61016949152543</v>
      </c>
      <c r="S46" s="46">
        <f t="shared" si="16"/>
        <v>92735.593220338982</v>
      </c>
      <c r="T46" t="str">
        <f t="shared" si="17"/>
        <v/>
      </c>
      <c r="U46">
        <f t="shared" si="18"/>
        <v>42</v>
      </c>
      <c r="Y46" t="str">
        <f>TRIM(Tabla2[[#This Row],[CONDUCTOR]])</f>
        <v>AGUDELO GARCIA DENIN ANGELO</v>
      </c>
    </row>
    <row r="47" spans="2:25" x14ac:dyDescent="0.3">
      <c r="B47" s="136" t="s">
        <v>122</v>
      </c>
      <c r="C47" s="166">
        <v>43</v>
      </c>
      <c r="D47" s="151" t="s">
        <v>156</v>
      </c>
      <c r="E47" s="150">
        <v>9</v>
      </c>
      <c r="F47" s="150">
        <v>0</v>
      </c>
      <c r="G47" s="165">
        <v>192</v>
      </c>
      <c r="H47" s="226">
        <f t="shared" si="9"/>
        <v>21.333333333333332</v>
      </c>
      <c r="I47" s="227">
        <f t="shared" si="10"/>
        <v>198.68644067796612</v>
      </c>
      <c r="J47" s="363">
        <f>+Tabla2[[#This Row],[PROM DE USUARIOS]]-Tabla2[[#This Row],[USUARIOS]]</f>
        <v>6.6864406779661181</v>
      </c>
      <c r="K47" s="151"/>
      <c r="L47" s="163">
        <f t="shared" si="11"/>
        <v>110966.56779661018</v>
      </c>
      <c r="M47" s="162">
        <f>+VLOOKUP(C47,Lista!B:D,3,0)</f>
        <v>0</v>
      </c>
      <c r="N47" s="365">
        <f t="shared" si="2"/>
        <v>11307.317073170732</v>
      </c>
      <c r="O47" s="50">
        <f t="shared" si="12"/>
        <v>9</v>
      </c>
      <c r="P47" s="47">
        <f t="shared" si="13"/>
        <v>189.68644067796612</v>
      </c>
      <c r="Q47" s="49">
        <f t="shared" si="14"/>
        <v>183</v>
      </c>
      <c r="R47" s="51">
        <f t="shared" si="15"/>
        <v>189.68644067796612</v>
      </c>
      <c r="S47" s="46">
        <f t="shared" si="16"/>
        <v>104327.54237288136</v>
      </c>
      <c r="T47" t="str">
        <f t="shared" si="17"/>
        <v/>
      </c>
      <c r="U47">
        <f t="shared" si="18"/>
        <v>16</v>
      </c>
      <c r="Y47" t="str">
        <f>TRIM(Tabla2[[#This Row],[CONDUCTOR]])</f>
        <v>CALLE BOTERO ANDRES CAMILO</v>
      </c>
    </row>
    <row r="48" spans="2:25" x14ac:dyDescent="0.3">
      <c r="B48" s="232"/>
      <c r="C48" s="239">
        <f>SUBTOTAL(102,Tabla2[VEH])</f>
        <v>41</v>
      </c>
      <c r="D48" s="233" t="s">
        <v>127</v>
      </c>
      <c r="E48" s="234">
        <f>SUBTOTAL(109,Tabla2[VIAJES])</f>
        <v>354</v>
      </c>
      <c r="F48" s="234">
        <f>SUBTOTAL(109,Tabla2[VIAJES PERD.])</f>
        <v>1.5</v>
      </c>
      <c r="G48" s="240">
        <f>SUBTOTAL(109,Tabla2[USUARIOS])</f>
        <v>7815</v>
      </c>
      <c r="H48" s="373">
        <f>+Tabla2[[#Totals],[USUARIOS]]/Tabla2[[#Totals],[VIAJES]]</f>
        <v>22.076271186440678</v>
      </c>
      <c r="I48" s="240">
        <f>SUBTOTAL(109,Tabla2[PROM DE USUARIOS])</f>
        <v>7814.9999999999964</v>
      </c>
      <c r="J48" s="372">
        <f>SUBTOTAL(109,Tabla2[RECIBE / ENTREGA])</f>
        <v>3.694822225952521E-13</v>
      </c>
      <c r="K48" s="235" t="s">
        <v>198</v>
      </c>
      <c r="L48" s="236"/>
      <c r="M48" s="237"/>
      <c r="N48" s="238">
        <f>SUBTOTAL(109,Tabla2[DIFER. MICRO - BUS ])</f>
        <v>463600.00000000012</v>
      </c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9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3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20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3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>+(E111*1)-V50</f>
        <v>0</v>
      </c>
      <c r="P50" s="134">
        <f>+I111-O50-W50</f>
        <v>0</v>
      </c>
      <c r="Q50" s="11">
        <f>+G111-O50</f>
        <v>0</v>
      </c>
      <c r="R50">
        <f>+E111*$T$3</f>
        <v>0</v>
      </c>
      <c r="S50">
        <f t="shared" ref="S50:S55" si="21">+R50*550</f>
        <v>0</v>
      </c>
      <c r="T50" t="str">
        <f>+IF(K111&lt;&gt;"",K111,"")</f>
        <v/>
      </c>
      <c r="U50" t="e">
        <f>+RANK(H111,$H$6:$H$1048576,1)</f>
        <v>#N/A</v>
      </c>
    </row>
    <row r="51" spans="2:21" x14ac:dyDescent="0.3">
      <c r="B51" s="245"/>
      <c r="C51" s="246"/>
      <c r="D51" s="247"/>
      <c r="E51" s="248"/>
      <c r="F51" s="248"/>
      <c r="G51" s="249"/>
      <c r="H51" s="250"/>
      <c r="I51" s="251"/>
      <c r="J51" s="341"/>
      <c r="K51" s="247"/>
      <c r="L51" s="252"/>
      <c r="M51" s="253"/>
      <c r="N51" s="203"/>
      <c r="O51">
        <f>+(E112*1)-V51</f>
        <v>0</v>
      </c>
      <c r="P51" s="134">
        <f>+I112-O51-W51</f>
        <v>0</v>
      </c>
      <c r="Q51" s="11">
        <f>+G112-O51</f>
        <v>0</v>
      </c>
      <c r="R51">
        <f>+E112*$T$3</f>
        <v>0</v>
      </c>
      <c r="S51">
        <f t="shared" si="21"/>
        <v>0</v>
      </c>
      <c r="T51" t="str">
        <f>+IF(K112&lt;&gt;"",K112,"")</f>
        <v/>
      </c>
      <c r="U51" t="e">
        <f>+RANK(H112,$H$6:$H$1048576,1)</f>
        <v>#N/A</v>
      </c>
    </row>
    <row r="52" spans="2:21" x14ac:dyDescent="0.3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+(E113*1)-V52</f>
        <v>0</v>
      </c>
      <c r="P52" s="134">
        <f>+I113-O52-W52</f>
        <v>0</v>
      </c>
      <c r="Q52" s="11">
        <f>+G113-O52</f>
        <v>0</v>
      </c>
      <c r="R52">
        <f>+E113*$T$3</f>
        <v>0</v>
      </c>
      <c r="S52">
        <f t="shared" si="21"/>
        <v>0</v>
      </c>
      <c r="T52" t="str">
        <f>+IF(K113&lt;&gt;"",K113,"")</f>
        <v/>
      </c>
      <c r="U52" t="e">
        <f>+RANK(H113,$H$6:$H$1048576,1)</f>
        <v>#N/A</v>
      </c>
    </row>
    <row r="53" spans="2:21" x14ac:dyDescent="0.3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+(E114*1)-V53</f>
        <v>0</v>
      </c>
      <c r="P53" s="134">
        <f>+I114-O53-W53</f>
        <v>0</v>
      </c>
      <c r="Q53" s="11">
        <f>+G114-O53</f>
        <v>0</v>
      </c>
      <c r="R53">
        <f>+E114*$T$3</f>
        <v>0</v>
      </c>
      <c r="S53">
        <f t="shared" si="21"/>
        <v>0</v>
      </c>
      <c r="T53" t="str">
        <f>+IF(K114&lt;&gt;"",K114,"")</f>
        <v/>
      </c>
      <c r="U53" t="e">
        <f>+RANK(H114,$H$6:$H$1048576,1)</f>
        <v>#N/A</v>
      </c>
    </row>
    <row r="54" spans="2:21" x14ac:dyDescent="0.3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+(E115*1)-V54</f>
        <v>0</v>
      </c>
      <c r="P54" s="134">
        <f>+I115-O54-W54</f>
        <v>0</v>
      </c>
      <c r="Q54" s="11">
        <f>+G115-O54</f>
        <v>0</v>
      </c>
      <c r="R54">
        <f>+E115*$T$3</f>
        <v>0</v>
      </c>
      <c r="S54">
        <f t="shared" si="21"/>
        <v>0</v>
      </c>
      <c r="T54" t="str">
        <f>+IF(K115&lt;&gt;"",K115,"")</f>
        <v/>
      </c>
      <c r="U54" t="e">
        <f>+RANK(H115,$H$6:$H$1048576,1)</f>
        <v>#N/A</v>
      </c>
    </row>
    <row r="55" spans="2:21" x14ac:dyDescent="0.3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>+(E116*1)-V55</f>
        <v>0</v>
      </c>
      <c r="P55" s="134">
        <f>+I116-O55-W55</f>
        <v>0</v>
      </c>
      <c r="Q55" s="11">
        <f>+G116-O55</f>
        <v>0</v>
      </c>
      <c r="R55">
        <f>+E116*$T$3</f>
        <v>0</v>
      </c>
      <c r="S55">
        <f t="shared" si="21"/>
        <v>0</v>
      </c>
      <c r="T55" t="str">
        <f>+IF(K116&lt;&gt;"",K116,"")</f>
        <v/>
      </c>
      <c r="U55" t="e">
        <f>+RANK(H116,$H$6:$H$1048576,1)</f>
        <v>#N/A</v>
      </c>
    </row>
    <row r="56" spans="2:21" x14ac:dyDescent="0.3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3">
      <c r="B57" s="245"/>
      <c r="C57" s="255"/>
      <c r="D57" s="247"/>
      <c r="E57" s="248"/>
      <c r="F57" s="248"/>
      <c r="G57" s="199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3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3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3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3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2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3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2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3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2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3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2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3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+(E80*1)-V65</f>
        <v>0</v>
      </c>
      <c r="P65" s="134">
        <f>+I80-O65-W65</f>
        <v>0</v>
      </c>
      <c r="Q65" s="11">
        <f>+G80-O65</f>
        <v>0</v>
      </c>
      <c r="R65">
        <f>+E80*$T$3</f>
        <v>0</v>
      </c>
      <c r="S65">
        <f t="shared" si="22"/>
        <v>0</v>
      </c>
      <c r="T65" t="str">
        <f>+IF(K80&lt;&gt;"",K80,"")</f>
        <v/>
      </c>
      <c r="U65" t="e">
        <f>+RANK(H80,$H$6:$H$1048576,1)</f>
        <v>#N/A</v>
      </c>
    </row>
    <row r="66" spans="2:21" x14ac:dyDescent="0.3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+(E81*1)-V66</f>
        <v>0</v>
      </c>
      <c r="P66" s="134">
        <f>+I81-O66-W66</f>
        <v>0</v>
      </c>
      <c r="Q66" s="11">
        <f>+G81-O66</f>
        <v>0</v>
      </c>
      <c r="R66">
        <f>+E81*$T$3</f>
        <v>0</v>
      </c>
      <c r="S66">
        <f t="shared" si="22"/>
        <v>0</v>
      </c>
      <c r="T66" t="str">
        <f>+IF(K81&lt;&gt;"",K81,"")</f>
        <v/>
      </c>
      <c r="U66" t="e">
        <f>+RANK(H81,$H$6:$H$1048576,1)</f>
        <v>#N/A</v>
      </c>
    </row>
    <row r="67" spans="2:21" x14ac:dyDescent="0.3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+(E82*1)-V67</f>
        <v>0</v>
      </c>
      <c r="P67" s="134">
        <f>+I82-O67-W67</f>
        <v>0</v>
      </c>
      <c r="Q67" s="11">
        <f>+G82-O67</f>
        <v>0</v>
      </c>
      <c r="R67">
        <f>+E82*$T$3</f>
        <v>0</v>
      </c>
      <c r="S67">
        <f t="shared" si="22"/>
        <v>0</v>
      </c>
      <c r="T67" t="str">
        <f>+IF(K82&lt;&gt;"",K82,"")</f>
        <v/>
      </c>
      <c r="U67" t="e">
        <f>+RANK(H82,$H$6:$H$1048576,1)</f>
        <v>#N/A</v>
      </c>
    </row>
    <row r="68" spans="2:21" x14ac:dyDescent="0.3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+(E83*1)-V68</f>
        <v>0</v>
      </c>
      <c r="P68" s="134">
        <f>+I83-O68-W68</f>
        <v>0</v>
      </c>
      <c r="Q68" s="11">
        <f>+G83-O68</f>
        <v>0</v>
      </c>
      <c r="R68">
        <f>+E83*$T$3</f>
        <v>0</v>
      </c>
      <c r="S68">
        <f t="shared" si="22"/>
        <v>0</v>
      </c>
      <c r="T68" t="str">
        <f>+IF(K83&lt;&gt;"",K83,"")</f>
        <v/>
      </c>
      <c r="U68" t="e">
        <f>+RANK(H83,$H$6:$H$1048576,1)</f>
        <v>#N/A</v>
      </c>
    </row>
    <row r="69" spans="2:21" x14ac:dyDescent="0.3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+(E84*1)-V69</f>
        <v>0</v>
      </c>
      <c r="P69" s="134">
        <f>+I84-O69-W69</f>
        <v>0</v>
      </c>
      <c r="Q69" s="11">
        <f>+G84-O69</f>
        <v>0</v>
      </c>
      <c r="R69">
        <f>+E84*$T$3</f>
        <v>0</v>
      </c>
      <c r="S69">
        <f t="shared" si="22"/>
        <v>0</v>
      </c>
      <c r="T69" t="str">
        <f>+IF(K84&lt;&gt;"",K84,"")</f>
        <v/>
      </c>
      <c r="U69" t="e">
        <f>+RANK(H84,$H$6:$H$1048576,1)</f>
        <v>#N/A</v>
      </c>
    </row>
    <row r="70" spans="2:21" x14ac:dyDescent="0.3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3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3">
      <c r="B72" s="245"/>
      <c r="C72" s="246"/>
      <c r="D72" s="247"/>
      <c r="E72" s="248"/>
      <c r="F72" s="248"/>
      <c r="G72" s="254"/>
      <c r="H72" s="250"/>
      <c r="I72" s="251"/>
      <c r="J72" s="341"/>
      <c r="K72" s="247"/>
      <c r="L72" s="252"/>
      <c r="M72" s="253"/>
      <c r="N72" s="203"/>
    </row>
    <row r="73" spans="2:21" x14ac:dyDescent="0.3">
      <c r="B73" s="245"/>
      <c r="C73" s="255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03"/>
    </row>
    <row r="74" spans="2:21" x14ac:dyDescent="0.3">
      <c r="B74" s="245"/>
      <c r="C74" s="246"/>
      <c r="D74" s="247"/>
      <c r="E74" s="248"/>
      <c r="F74" s="248"/>
      <c r="G74" s="256"/>
      <c r="H74" s="250"/>
      <c r="I74" s="221"/>
      <c r="J74" s="342"/>
      <c r="K74" s="247"/>
      <c r="L74" s="252"/>
      <c r="M74" s="253"/>
      <c r="N74" s="203"/>
    </row>
    <row r="75" spans="2:21" x14ac:dyDescent="0.3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3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3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3">
      <c r="B78" s="245"/>
      <c r="C78" s="255"/>
      <c r="D78" s="247"/>
      <c r="E78" s="248"/>
      <c r="F78" s="248"/>
      <c r="G78" s="199"/>
      <c r="H78" s="257"/>
      <c r="I78" s="222"/>
      <c r="J78" s="343"/>
      <c r="K78" s="247"/>
      <c r="L78" s="252"/>
      <c r="M78" s="253"/>
      <c r="N78" s="203"/>
    </row>
    <row r="79" spans="2:21" x14ac:dyDescent="0.3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03"/>
    </row>
    <row r="80" spans="2:21" x14ac:dyDescent="0.3">
      <c r="B80" s="245"/>
      <c r="C80" s="255"/>
      <c r="D80" s="247"/>
      <c r="E80" s="248"/>
      <c r="F80" s="248"/>
      <c r="G80" s="199"/>
      <c r="H80" s="257"/>
      <c r="I80" s="222"/>
      <c r="J80" s="343"/>
      <c r="K80" s="247"/>
      <c r="L80" s="252"/>
      <c r="M80" s="253"/>
      <c r="N80" s="258"/>
    </row>
    <row r="81" spans="2:14" x14ac:dyDescent="0.3">
      <c r="B81" s="245"/>
      <c r="C81" s="255"/>
      <c r="D81" s="247"/>
      <c r="E81" s="248"/>
      <c r="F81" s="248"/>
      <c r="G81" s="254"/>
      <c r="H81" s="257"/>
      <c r="I81" s="222"/>
      <c r="J81" s="343"/>
      <c r="K81" s="247"/>
      <c r="L81" s="252"/>
      <c r="M81" s="253"/>
      <c r="N81" s="258"/>
    </row>
    <row r="82" spans="2:14" x14ac:dyDescent="0.3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3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3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3">
      <c r="B85" s="245"/>
      <c r="C85" s="255"/>
      <c r="D85" s="247"/>
      <c r="E85" s="248"/>
      <c r="F85" s="248"/>
      <c r="G85" s="199"/>
      <c r="H85" s="257"/>
      <c r="I85" s="222"/>
      <c r="J85" s="343"/>
      <c r="K85" s="247"/>
      <c r="L85" s="203"/>
      <c r="M85" s="253"/>
      <c r="N85" s="258"/>
    </row>
    <row r="86" spans="2:14" x14ac:dyDescent="0.3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3">
      <c r="B87" s="245"/>
      <c r="C87" s="246"/>
      <c r="D87" s="247"/>
      <c r="E87" s="248"/>
      <c r="F87" s="248"/>
      <c r="G87" s="256"/>
      <c r="H87" s="250"/>
      <c r="I87" s="221"/>
      <c r="J87" s="342"/>
      <c r="K87" s="247"/>
      <c r="L87" s="252"/>
      <c r="M87" s="253"/>
      <c r="N87" s="258"/>
    </row>
    <row r="88" spans="2:14" x14ac:dyDescent="0.3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3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3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3">
      <c r="B91" s="245"/>
      <c r="C91" s="246"/>
      <c r="D91" s="247"/>
      <c r="E91" s="248"/>
      <c r="F91" s="248"/>
      <c r="G91" s="256"/>
      <c r="H91" s="250"/>
      <c r="I91" s="221"/>
      <c r="J91" s="342"/>
      <c r="K91" s="247"/>
      <c r="L91" s="252"/>
      <c r="M91" s="253"/>
      <c r="N91" s="258"/>
    </row>
    <row r="92" spans="2:14" x14ac:dyDescent="0.3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3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03"/>
      <c r="M93" s="253"/>
      <c r="N93" s="258"/>
    </row>
    <row r="94" spans="2:14" x14ac:dyDescent="0.3">
      <c r="B94" s="245"/>
      <c r="C94" s="255"/>
      <c r="D94" s="247"/>
      <c r="E94" s="248"/>
      <c r="F94" s="248"/>
      <c r="G94" s="199"/>
      <c r="H94" s="257"/>
      <c r="I94" s="222"/>
      <c r="J94" s="343"/>
      <c r="K94" s="247"/>
      <c r="L94" s="203"/>
      <c r="M94" s="253"/>
      <c r="N94" s="258"/>
    </row>
    <row r="95" spans="2:14" x14ac:dyDescent="0.3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3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3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3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3">
      <c r="B99" s="245"/>
      <c r="C99" s="255"/>
      <c r="D99" s="247"/>
      <c r="E99" s="248"/>
      <c r="F99" s="248"/>
      <c r="G99" s="254"/>
      <c r="H99" s="259"/>
      <c r="I99" s="260"/>
      <c r="J99" s="344"/>
      <c r="K99" s="247"/>
      <c r="L99" s="203"/>
      <c r="M99" s="253"/>
      <c r="N99" s="258"/>
    </row>
    <row r="100" spans="2:14" x14ac:dyDescent="0.3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03"/>
      <c r="M100" s="253"/>
      <c r="N100" s="258"/>
    </row>
    <row r="101" spans="2:14" x14ac:dyDescent="0.3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3">
      <c r="B102" s="245"/>
      <c r="C102" s="246"/>
      <c r="D102" s="247"/>
      <c r="E102" s="248"/>
      <c r="F102" s="248"/>
      <c r="G102" s="256"/>
      <c r="H102" s="250"/>
      <c r="I102" s="221"/>
      <c r="J102" s="342"/>
      <c r="K102" s="247"/>
      <c r="L102" s="252"/>
      <c r="M102" s="253"/>
      <c r="N102" s="258"/>
    </row>
    <row r="103" spans="2:14" x14ac:dyDescent="0.3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3">
      <c r="B104" s="245"/>
      <c r="C104" s="255"/>
      <c r="D104" s="247"/>
      <c r="E104" s="248"/>
      <c r="F104" s="248"/>
      <c r="G104" s="199"/>
      <c r="H104" s="257"/>
      <c r="I104" s="222"/>
      <c r="J104" s="343"/>
      <c r="K104" s="247"/>
      <c r="L104" s="252"/>
      <c r="M104" s="253"/>
      <c r="N104" s="258"/>
    </row>
    <row r="105" spans="2:14" x14ac:dyDescent="0.3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3">
      <c r="B106" s="245"/>
      <c r="C106" s="246"/>
      <c r="D106" s="247"/>
      <c r="E106" s="248"/>
      <c r="F106" s="248"/>
      <c r="G106" s="256"/>
      <c r="H106" s="250"/>
      <c r="I106" s="221"/>
      <c r="J106" s="342"/>
      <c r="K106" s="247"/>
      <c r="L106" s="252"/>
      <c r="M106" s="253"/>
      <c r="N106" s="258"/>
    </row>
    <row r="107" spans="2:14" x14ac:dyDescent="0.3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3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3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3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3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3">
      <c r="B112" s="245"/>
      <c r="C112" s="246"/>
      <c r="D112" s="247"/>
      <c r="E112" s="248"/>
      <c r="F112" s="248"/>
      <c r="G112" s="256"/>
      <c r="H112" s="250"/>
      <c r="I112" s="221"/>
      <c r="J112" s="342"/>
      <c r="K112" s="247"/>
      <c r="L112" s="252"/>
      <c r="M112" s="253"/>
      <c r="N112" s="258"/>
    </row>
    <row r="113" spans="2:14" x14ac:dyDescent="0.3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3">
      <c r="B114" s="245"/>
      <c r="C114" s="246"/>
      <c r="D114" s="247"/>
      <c r="E114" s="248"/>
      <c r="F114" s="248"/>
      <c r="G114" s="256"/>
      <c r="H114" s="250"/>
      <c r="I114" s="221"/>
      <c r="J114" s="342"/>
      <c r="K114" s="247"/>
      <c r="L114" s="252"/>
      <c r="M114" s="253"/>
      <c r="N114" s="258"/>
    </row>
    <row r="115" spans="2:14" x14ac:dyDescent="0.3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3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3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52"/>
      <c r="M117" s="253"/>
      <c r="N117" s="258"/>
    </row>
    <row r="118" spans="2:14" x14ac:dyDescent="0.3">
      <c r="B118" s="245"/>
      <c r="C118" s="255"/>
      <c r="D118" s="247"/>
      <c r="E118" s="248"/>
      <c r="F118" s="248"/>
      <c r="G118" s="199"/>
      <c r="H118" s="257"/>
      <c r="I118" s="222"/>
      <c r="J118" s="343"/>
      <c r="K118" s="247"/>
      <c r="L118" s="252"/>
      <c r="M118" s="253"/>
      <c r="N118" s="258"/>
    </row>
    <row r="119" spans="2:14" x14ac:dyDescent="0.3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03"/>
      <c r="M119" s="253"/>
      <c r="N119" s="258"/>
    </row>
    <row r="120" spans="2:14" x14ac:dyDescent="0.3">
      <c r="B120" s="245"/>
      <c r="C120" s="246"/>
      <c r="D120" s="247"/>
      <c r="E120" s="248"/>
      <c r="F120" s="248"/>
      <c r="G120" s="256"/>
      <c r="H120" s="250"/>
      <c r="I120" s="221"/>
      <c r="J120" s="342"/>
      <c r="K120" s="247"/>
      <c r="L120" s="252"/>
      <c r="M120" s="253"/>
      <c r="N120" s="258"/>
    </row>
    <row r="121" spans="2:14" x14ac:dyDescent="0.3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03"/>
      <c r="M121" s="253"/>
      <c r="N121" s="258"/>
    </row>
    <row r="122" spans="2:14" x14ac:dyDescent="0.3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3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3">
      <c r="B124" s="245"/>
      <c r="C124" s="246"/>
      <c r="D124" s="245"/>
      <c r="E124" s="248"/>
      <c r="F124" s="248"/>
      <c r="G124" s="261"/>
      <c r="H124" s="250"/>
      <c r="I124" s="221"/>
      <c r="J124" s="342"/>
      <c r="K124" s="247"/>
      <c r="L124" s="252"/>
      <c r="M124" s="253"/>
      <c r="N124" s="203"/>
    </row>
    <row r="125" spans="2:14" x14ac:dyDescent="0.3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3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3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3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3">
      <c r="B129" s="245"/>
      <c r="C129" s="255"/>
      <c r="D129" s="247"/>
      <c r="E129" s="248"/>
      <c r="F129" s="248"/>
      <c r="G129" s="199"/>
      <c r="H129" s="257"/>
      <c r="I129" s="222"/>
      <c r="J129" s="343"/>
      <c r="K129" s="262"/>
      <c r="L129" s="252"/>
      <c r="M129" s="253"/>
      <c r="N129" s="203"/>
    </row>
    <row r="130" spans="2:14" x14ac:dyDescent="0.3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3">
      <c r="B131" s="245"/>
      <c r="C131" s="255"/>
      <c r="D131" s="247"/>
      <c r="E131" s="248"/>
      <c r="F131" s="248"/>
      <c r="G131" s="199"/>
      <c r="H131" s="250"/>
      <c r="I131" s="221"/>
      <c r="J131" s="342"/>
      <c r="K131" s="247"/>
      <c r="L131" s="252"/>
      <c r="M131" s="253"/>
      <c r="N131" s="203"/>
    </row>
    <row r="132" spans="2:14" x14ac:dyDescent="0.3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3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3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3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3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03"/>
    </row>
    <row r="137" spans="2:14" x14ac:dyDescent="0.3">
      <c r="B137" s="245"/>
      <c r="C137" s="246"/>
      <c r="D137" s="247"/>
      <c r="E137" s="248"/>
      <c r="F137" s="248"/>
      <c r="G137" s="254"/>
      <c r="H137" s="250"/>
      <c r="I137" s="221"/>
      <c r="J137" s="342"/>
      <c r="K137" s="247"/>
      <c r="L137" s="252"/>
      <c r="M137" s="253"/>
      <c r="N137" s="203"/>
    </row>
    <row r="138" spans="2:14" x14ac:dyDescent="0.3">
      <c r="B138" s="245"/>
      <c r="C138" s="255"/>
      <c r="D138" s="247"/>
      <c r="E138" s="248"/>
      <c r="F138" s="248"/>
      <c r="G138" s="199"/>
      <c r="H138" s="200"/>
      <c r="I138" s="221"/>
      <c r="J138" s="342"/>
      <c r="K138" s="247"/>
      <c r="L138" s="203"/>
      <c r="M138" s="253"/>
      <c r="N138" s="258"/>
    </row>
    <row r="139" spans="2:14" x14ac:dyDescent="0.3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58"/>
    </row>
    <row r="140" spans="2:14" x14ac:dyDescent="0.3">
      <c r="B140" s="245"/>
      <c r="C140" s="255"/>
      <c r="D140" s="247"/>
      <c r="E140" s="248"/>
      <c r="F140" s="248"/>
      <c r="G140" s="199"/>
      <c r="H140" s="200"/>
      <c r="I140" s="221"/>
      <c r="J140" s="342"/>
      <c r="K140" s="247"/>
      <c r="L140" s="203"/>
      <c r="M140" s="253"/>
      <c r="N140" s="258"/>
    </row>
    <row r="141" spans="2:14" x14ac:dyDescent="0.3">
      <c r="B141" s="245"/>
      <c r="C141" s="246"/>
      <c r="D141" s="247"/>
      <c r="E141" s="248"/>
      <c r="F141" s="248"/>
      <c r="G141" s="254"/>
      <c r="H141" s="200"/>
      <c r="I141" s="221"/>
      <c r="J141" s="342"/>
      <c r="K141" s="247"/>
      <c r="L141" s="252"/>
      <c r="M141" s="253"/>
      <c r="N141" s="203"/>
    </row>
    <row r="142" spans="2:14" x14ac:dyDescent="0.3">
      <c r="B142" s="245"/>
      <c r="C142" s="255"/>
      <c r="D142" s="247"/>
      <c r="E142" s="248"/>
      <c r="F142" s="248"/>
      <c r="G142" s="199"/>
      <c r="H142" s="250"/>
      <c r="I142" s="221"/>
      <c r="J142" s="342"/>
      <c r="K142" s="247"/>
      <c r="L142" s="252"/>
      <c r="M142" s="253"/>
      <c r="N142" s="203"/>
    </row>
    <row r="143" spans="2:14" x14ac:dyDescent="0.3">
      <c r="B143" s="245"/>
      <c r="C143" s="255"/>
      <c r="D143" s="247"/>
      <c r="E143" s="248"/>
      <c r="F143" s="248"/>
      <c r="G143" s="199"/>
      <c r="H143" s="200"/>
      <c r="I143" s="221"/>
      <c r="J143" s="342"/>
      <c r="K143" s="247"/>
      <c r="L143" s="252"/>
      <c r="M143" s="253"/>
      <c r="N143" s="203"/>
    </row>
    <row r="144" spans="2:14" x14ac:dyDescent="0.3">
      <c r="B144" s="245"/>
      <c r="C144" s="255"/>
      <c r="D144" s="245"/>
      <c r="E144" s="248"/>
      <c r="F144" s="248"/>
      <c r="G144" s="201"/>
      <c r="H144" s="200"/>
      <c r="I144" s="221"/>
      <c r="J144" s="342"/>
      <c r="K144" s="247"/>
      <c r="L144" s="252"/>
      <c r="M144" s="253"/>
      <c r="N144" s="203"/>
    </row>
    <row r="145" spans="2:14" x14ac:dyDescent="0.3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3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3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3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3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3">
      <c r="B150" s="245"/>
      <c r="C150" s="246"/>
      <c r="D150" s="247"/>
      <c r="E150" s="248"/>
      <c r="F150" s="248"/>
      <c r="G150" s="254"/>
      <c r="H150" s="250"/>
      <c r="I150" s="221"/>
      <c r="J150" s="342"/>
      <c r="K150" s="247"/>
      <c r="L150" s="252"/>
      <c r="M150" s="253"/>
      <c r="N150" s="203"/>
    </row>
    <row r="151" spans="2:14" x14ac:dyDescent="0.3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3">
      <c r="B152" s="245"/>
      <c r="C152" s="255"/>
      <c r="D152" s="247"/>
      <c r="E152" s="248"/>
      <c r="F152" s="248"/>
      <c r="G152" s="199"/>
      <c r="H152" s="250"/>
      <c r="I152" s="221"/>
      <c r="J152" s="342"/>
      <c r="K152" s="247"/>
      <c r="L152" s="252"/>
      <c r="M152" s="253"/>
      <c r="N152" s="203"/>
    </row>
    <row r="153" spans="2:14" x14ac:dyDescent="0.3">
      <c r="B153" s="245"/>
      <c r="C153" s="246"/>
      <c r="D153" s="247"/>
      <c r="E153" s="248"/>
      <c r="F153" s="248"/>
      <c r="G153" s="254"/>
      <c r="H153" s="250"/>
      <c r="I153" s="221"/>
      <c r="J153" s="342"/>
      <c r="K153" s="247"/>
      <c r="L153" s="252"/>
      <c r="M153" s="253"/>
      <c r="N153" s="203"/>
    </row>
    <row r="154" spans="2:14" x14ac:dyDescent="0.3">
      <c r="B154" s="245"/>
      <c r="C154" s="255"/>
      <c r="D154" s="247"/>
      <c r="E154" s="248"/>
      <c r="F154" s="248"/>
      <c r="G154" s="199"/>
      <c r="H154" s="200"/>
      <c r="I154" s="221"/>
      <c r="J154" s="342"/>
      <c r="K154" s="247"/>
      <c r="L154" s="252"/>
      <c r="M154" s="253"/>
      <c r="N154" s="203"/>
    </row>
    <row r="155" spans="2:14" x14ac:dyDescent="0.3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3">
      <c r="B156" s="245"/>
      <c r="C156" s="255"/>
      <c r="D156" s="247"/>
      <c r="E156" s="248"/>
      <c r="F156" s="248"/>
      <c r="G156" s="199"/>
      <c r="H156" s="250"/>
      <c r="I156" s="221"/>
      <c r="J156" s="342"/>
      <c r="K156" s="247"/>
      <c r="L156" s="252"/>
      <c r="M156" s="253"/>
      <c r="N156" s="203"/>
    </row>
    <row r="157" spans="2:14" x14ac:dyDescent="0.3">
      <c r="B157" s="245"/>
      <c r="C157" s="246"/>
      <c r="D157" s="247"/>
      <c r="E157" s="248"/>
      <c r="F157" s="248"/>
      <c r="G157" s="254"/>
      <c r="H157" s="200"/>
      <c r="I157" s="221"/>
      <c r="J157" s="342"/>
      <c r="K157" s="247"/>
      <c r="L157" s="252"/>
      <c r="M157" s="253"/>
      <c r="N157" s="203"/>
    </row>
    <row r="158" spans="2:14" x14ac:dyDescent="0.3">
      <c r="B158" s="245"/>
      <c r="C158" s="255"/>
      <c r="D158" s="247"/>
      <c r="E158" s="248"/>
      <c r="F158" s="248"/>
      <c r="G158" s="199"/>
      <c r="H158" s="250"/>
      <c r="I158" s="251"/>
      <c r="J158" s="341"/>
      <c r="K158" s="247"/>
      <c r="L158" s="252"/>
      <c r="M158" s="253"/>
      <c r="N158" s="203"/>
    </row>
    <row r="159" spans="2:14" x14ac:dyDescent="0.3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3">
      <c r="B160" s="245"/>
      <c r="C160" s="255"/>
      <c r="D160" s="247"/>
      <c r="E160" s="248"/>
      <c r="F160" s="248"/>
      <c r="G160" s="199"/>
      <c r="H160" s="250"/>
      <c r="I160" s="221"/>
      <c r="J160" s="342"/>
      <c r="K160" s="247"/>
      <c r="L160" s="252"/>
      <c r="M160" s="253"/>
      <c r="N160" s="203"/>
    </row>
    <row r="161" spans="2:14" x14ac:dyDescent="0.3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03"/>
    </row>
    <row r="162" spans="2:14" x14ac:dyDescent="0.3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03"/>
    </row>
    <row r="163" spans="2:14" x14ac:dyDescent="0.3">
      <c r="B163" s="245"/>
      <c r="C163" s="255"/>
      <c r="D163" s="245"/>
      <c r="E163" s="248"/>
      <c r="F163" s="248"/>
      <c r="G163" s="201"/>
      <c r="H163" s="250"/>
      <c r="I163" s="221"/>
      <c r="J163" s="342"/>
      <c r="K163" s="247"/>
      <c r="L163" s="252"/>
      <c r="M163" s="253"/>
      <c r="N163" s="203"/>
    </row>
    <row r="164" spans="2:14" x14ac:dyDescent="0.3">
      <c r="B164" s="245"/>
      <c r="C164" s="255"/>
      <c r="D164" s="247"/>
      <c r="E164" s="248"/>
      <c r="F164" s="248"/>
      <c r="G164" s="199"/>
      <c r="H164" s="250"/>
      <c r="I164" s="221"/>
      <c r="J164" s="342"/>
      <c r="K164" s="247"/>
      <c r="L164" s="252"/>
      <c r="M164" s="253"/>
      <c r="N164" s="203"/>
    </row>
    <row r="165" spans="2:14" x14ac:dyDescent="0.3">
      <c r="B165" s="245"/>
      <c r="C165" s="246"/>
      <c r="D165" s="247"/>
      <c r="E165" s="248"/>
      <c r="F165" s="248"/>
      <c r="G165" s="254"/>
      <c r="H165" s="250"/>
      <c r="I165" s="221"/>
      <c r="J165" s="342"/>
      <c r="K165" s="247"/>
      <c r="L165" s="252"/>
      <c r="M165" s="253"/>
      <c r="N165" s="258"/>
    </row>
    <row r="166" spans="2:14" x14ac:dyDescent="0.3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3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3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3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3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3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3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3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3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3">
      <c r="B175" s="245"/>
      <c r="C175" s="255"/>
      <c r="D175" s="247"/>
      <c r="E175" s="248"/>
      <c r="F175" s="248"/>
      <c r="G175" s="199"/>
      <c r="H175" s="200"/>
      <c r="I175" s="221"/>
      <c r="J175" s="342"/>
      <c r="K175" s="247"/>
      <c r="L175" s="252"/>
      <c r="M175" s="253"/>
      <c r="N175" s="203"/>
    </row>
    <row r="176" spans="2:14" x14ac:dyDescent="0.3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3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3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3">
      <c r="B179" s="245"/>
      <c r="C179" s="255"/>
      <c r="D179" s="247"/>
      <c r="E179" s="248"/>
      <c r="F179" s="248"/>
      <c r="G179" s="199"/>
      <c r="H179" s="200"/>
      <c r="I179" s="221"/>
      <c r="J179" s="342"/>
      <c r="K179" s="247"/>
      <c r="L179" s="252"/>
      <c r="M179" s="253"/>
      <c r="N179" s="203"/>
    </row>
    <row r="180" spans="2:14" x14ac:dyDescent="0.3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3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3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3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3">
      <c r="B184" s="245"/>
      <c r="C184" s="255"/>
      <c r="D184" s="247"/>
      <c r="E184" s="248"/>
      <c r="F184" s="248"/>
      <c r="G184" s="199"/>
      <c r="H184" s="200"/>
      <c r="I184" s="221"/>
      <c r="J184" s="342"/>
      <c r="K184" s="247"/>
      <c r="L184" s="252"/>
      <c r="M184" s="253"/>
      <c r="N184" s="203"/>
    </row>
    <row r="185" spans="2:14" x14ac:dyDescent="0.3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3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3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3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3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3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3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3">
      <c r="B192" s="245"/>
      <c r="C192" s="255"/>
      <c r="D192" s="247"/>
      <c r="E192" s="248"/>
      <c r="F192" s="248"/>
      <c r="G192" s="199"/>
      <c r="H192" s="200"/>
      <c r="I192" s="221"/>
      <c r="J192" s="342"/>
      <c r="K192" s="247"/>
      <c r="L192" s="252"/>
      <c r="M192" s="253"/>
      <c r="N192" s="203"/>
    </row>
    <row r="193" spans="2:14" x14ac:dyDescent="0.3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52"/>
      <c r="M193" s="253"/>
      <c r="N193" s="203"/>
    </row>
    <row r="194" spans="2:14" x14ac:dyDescent="0.3">
      <c r="B194" s="245"/>
      <c r="C194" s="255"/>
      <c r="D194" s="247"/>
      <c r="E194" s="248"/>
      <c r="F194" s="248"/>
      <c r="G194" s="199"/>
      <c r="H194" s="200"/>
      <c r="I194" s="221"/>
      <c r="J194" s="342"/>
      <c r="K194" s="247"/>
      <c r="L194" s="252"/>
      <c r="M194" s="253"/>
      <c r="N194" s="203"/>
    </row>
    <row r="195" spans="2:14" x14ac:dyDescent="0.3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03"/>
      <c r="M195" s="253"/>
      <c r="N195" s="258"/>
    </row>
    <row r="196" spans="2:14" x14ac:dyDescent="0.3">
      <c r="B196" s="245"/>
      <c r="C196" s="246"/>
      <c r="D196" s="247"/>
      <c r="E196" s="248"/>
      <c r="F196" s="248"/>
      <c r="G196" s="254"/>
      <c r="H196" s="250"/>
      <c r="I196" s="221"/>
      <c r="J196" s="342"/>
      <c r="K196" s="247"/>
      <c r="L196" s="252"/>
      <c r="M196" s="253"/>
      <c r="N196" s="258"/>
    </row>
    <row r="197" spans="2:14" x14ac:dyDescent="0.3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3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3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3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52"/>
      <c r="M200" s="253"/>
      <c r="N200" s="203"/>
    </row>
    <row r="201" spans="2:14" x14ac:dyDescent="0.3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52"/>
      <c r="M201" s="253"/>
      <c r="N201" s="203"/>
    </row>
    <row r="202" spans="2:14" x14ac:dyDescent="0.3">
      <c r="B202" s="245"/>
      <c r="C202" s="255"/>
      <c r="D202" s="247"/>
      <c r="E202" s="248"/>
      <c r="F202" s="248"/>
      <c r="G202" s="199"/>
      <c r="H202" s="244"/>
      <c r="I202" s="222"/>
      <c r="J202" s="343"/>
      <c r="K202" s="247"/>
      <c r="L202" s="203"/>
      <c r="M202" s="253"/>
      <c r="N202" s="203"/>
    </row>
    <row r="203" spans="2:14" x14ac:dyDescent="0.3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03"/>
      <c r="M203" s="253"/>
      <c r="N203" s="203"/>
    </row>
    <row r="204" spans="2:14" x14ac:dyDescent="0.3">
      <c r="B204" s="245"/>
      <c r="C204" s="255"/>
      <c r="D204" s="247"/>
      <c r="E204" s="248"/>
      <c r="F204" s="248"/>
      <c r="G204" s="199"/>
      <c r="H204" s="244"/>
      <c r="I204" s="222"/>
      <c r="J204" s="343"/>
      <c r="K204" s="247"/>
      <c r="L204" s="203"/>
      <c r="M204" s="253"/>
      <c r="N204" s="203"/>
    </row>
    <row r="205" spans="2:14" x14ac:dyDescent="0.3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03"/>
      <c r="M205" s="253"/>
      <c r="N205" s="203"/>
    </row>
    <row r="206" spans="2:14" x14ac:dyDescent="0.3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3">
      <c r="B207" s="245"/>
      <c r="C207" s="255"/>
      <c r="D207" s="247"/>
      <c r="E207" s="248"/>
      <c r="F207" s="248"/>
      <c r="G207" s="199"/>
      <c r="H207" s="244"/>
      <c r="I207" s="222"/>
      <c r="J207" s="343"/>
      <c r="K207" s="247"/>
      <c r="L207" s="252"/>
      <c r="M207" s="253"/>
      <c r="N207" s="203"/>
    </row>
    <row r="208" spans="2:14" x14ac:dyDescent="0.3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03"/>
      <c r="M208" s="253"/>
      <c r="N208" s="203"/>
    </row>
    <row r="209" spans="2:14" x14ac:dyDescent="0.3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3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3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03"/>
      <c r="M211" s="253"/>
      <c r="N211" s="203"/>
    </row>
    <row r="212" spans="2:14" x14ac:dyDescent="0.3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3">
      <c r="B213" s="245"/>
      <c r="C213" s="255"/>
      <c r="D213" s="247"/>
      <c r="E213" s="248"/>
      <c r="F213" s="248"/>
      <c r="G213" s="199"/>
      <c r="H213" s="244"/>
      <c r="I213" s="222"/>
      <c r="J213" s="343"/>
      <c r="K213" s="247"/>
      <c r="L213" s="203"/>
      <c r="M213" s="253"/>
      <c r="N213" s="203"/>
    </row>
    <row r="214" spans="2:14" x14ac:dyDescent="0.3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3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3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3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3">
      <c r="B218" s="245"/>
      <c r="C218" s="255"/>
      <c r="D218" s="247"/>
      <c r="E218" s="248"/>
      <c r="F218" s="248"/>
      <c r="G218" s="199"/>
      <c r="H218" s="244"/>
      <c r="I218" s="222"/>
      <c r="J218" s="343"/>
      <c r="K218" s="247"/>
      <c r="L218" s="252"/>
      <c r="M218" s="253"/>
      <c r="N218" s="203"/>
    </row>
    <row r="219" spans="2:14" x14ac:dyDescent="0.3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03"/>
      <c r="M219" s="253"/>
      <c r="N219" s="203"/>
    </row>
    <row r="220" spans="2:14" x14ac:dyDescent="0.3">
      <c r="B220" s="245"/>
      <c r="C220" s="246"/>
      <c r="D220" s="245"/>
      <c r="E220" s="248"/>
      <c r="F220" s="248"/>
      <c r="G220" s="261"/>
      <c r="H220" s="200"/>
      <c r="I220" s="221"/>
      <c r="J220" s="342"/>
      <c r="K220" s="247"/>
      <c r="L220" s="252"/>
      <c r="M220" s="253"/>
      <c r="N220" s="203"/>
    </row>
    <row r="221" spans="2:14" x14ac:dyDescent="0.3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3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3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3">
      <c r="B224" s="245"/>
      <c r="C224" s="246"/>
      <c r="D224" s="245"/>
      <c r="E224" s="248"/>
      <c r="F224" s="248"/>
      <c r="G224" s="261"/>
      <c r="H224" s="200"/>
      <c r="I224" s="221"/>
      <c r="J224" s="342"/>
      <c r="K224" s="247"/>
      <c r="L224" s="203"/>
      <c r="M224" s="253"/>
      <c r="N224" s="203"/>
    </row>
    <row r="225" spans="2:14" x14ac:dyDescent="0.3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3">
      <c r="B226" s="245"/>
      <c r="C226" s="246"/>
      <c r="D226" s="245"/>
      <c r="E226" s="248"/>
      <c r="F226" s="248"/>
      <c r="G226" s="261"/>
      <c r="H226" s="200"/>
      <c r="I226" s="221"/>
      <c r="J226" s="342"/>
      <c r="K226" s="247"/>
      <c r="L226" s="252"/>
      <c r="M226" s="253"/>
      <c r="N226" s="203"/>
    </row>
    <row r="227" spans="2:14" x14ac:dyDescent="0.3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3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3">
      <c r="B229" s="245"/>
      <c r="C229" s="255"/>
      <c r="D229" s="247"/>
      <c r="E229" s="248"/>
      <c r="F229" s="248"/>
      <c r="G229" s="261"/>
      <c r="H229" s="263"/>
      <c r="I229" s="260"/>
      <c r="J229" s="344"/>
      <c r="K229" s="247"/>
      <c r="L229" s="252"/>
      <c r="M229" s="253"/>
      <c r="N229" s="203"/>
    </row>
    <row r="230" spans="2:14" x14ac:dyDescent="0.3">
      <c r="B230" s="245"/>
      <c r="C230" s="246"/>
      <c r="D230" s="245"/>
      <c r="E230" s="248"/>
      <c r="F230" s="248"/>
      <c r="G230" s="261"/>
      <c r="H230" s="200"/>
      <c r="I230" s="221"/>
      <c r="J230" s="342"/>
      <c r="K230" s="245"/>
      <c r="L230" s="252"/>
      <c r="M230" s="253"/>
      <c r="N230" s="203"/>
    </row>
    <row r="231" spans="2:14" x14ac:dyDescent="0.3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3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3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3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3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3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3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3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3">
      <c r="B239" s="245"/>
      <c r="C239" s="255"/>
      <c r="D239" s="247"/>
      <c r="E239" s="248"/>
      <c r="F239" s="248"/>
      <c r="G239" s="199"/>
      <c r="H239" s="244"/>
      <c r="I239" s="222"/>
      <c r="J239" s="343"/>
      <c r="K239" s="247"/>
      <c r="L239" s="252"/>
      <c r="M239" s="253"/>
      <c r="N239" s="203"/>
    </row>
    <row r="240" spans="2:14" x14ac:dyDescent="0.3">
      <c r="B240" s="245"/>
      <c r="C240" s="255"/>
      <c r="D240" s="247"/>
      <c r="E240" s="248"/>
      <c r="F240" s="248"/>
      <c r="G240" s="199"/>
      <c r="H240" s="200"/>
      <c r="I240" s="221"/>
      <c r="J240" s="342"/>
      <c r="K240" s="247"/>
      <c r="L240" s="252"/>
      <c r="M240" s="253"/>
      <c r="N240" s="203"/>
    </row>
    <row r="241" spans="2:14" x14ac:dyDescent="0.3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03"/>
      <c r="M241" s="253"/>
      <c r="N241" s="203"/>
    </row>
    <row r="242" spans="2:14" x14ac:dyDescent="0.3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3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3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3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3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3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3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3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3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3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3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3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3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3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3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3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3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3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3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3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3">
      <c r="B262" s="245"/>
      <c r="C262" s="246"/>
      <c r="D262" s="247"/>
      <c r="E262" s="248"/>
      <c r="F262" s="248"/>
      <c r="G262" s="254"/>
      <c r="H262" s="200"/>
      <c r="I262" s="221"/>
      <c r="J262" s="342"/>
      <c r="K262" s="247"/>
      <c r="L262" s="252"/>
      <c r="M262" s="253"/>
      <c r="N262" s="203"/>
    </row>
    <row r="263" spans="2:14" x14ac:dyDescent="0.3">
      <c r="B263" s="245"/>
      <c r="C263" s="255"/>
      <c r="D263" s="247"/>
      <c r="E263" s="248"/>
      <c r="F263" s="248"/>
      <c r="G263" s="261"/>
      <c r="H263" s="200"/>
      <c r="I263" s="221"/>
      <c r="J263" s="342"/>
      <c r="K263" s="245"/>
      <c r="L263" s="252"/>
      <c r="M263" s="253"/>
      <c r="N263" s="203"/>
    </row>
    <row r="264" spans="2:14" x14ac:dyDescent="0.3">
      <c r="B264" s="245"/>
      <c r="C264" s="246"/>
      <c r="D264" s="247"/>
      <c r="E264" s="248"/>
      <c r="F264" s="248"/>
      <c r="G264" s="254"/>
      <c r="H264" s="200"/>
      <c r="I264" s="221"/>
      <c r="J264" s="342"/>
      <c r="K264" s="262"/>
      <c r="L264" s="252"/>
      <c r="M264" s="253"/>
      <c r="N264" s="203"/>
    </row>
    <row r="265" spans="2:14" x14ac:dyDescent="0.3">
      <c r="B265" s="245"/>
      <c r="C265" s="255"/>
      <c r="D265" s="245"/>
      <c r="E265" s="248"/>
      <c r="F265" s="248"/>
      <c r="G265" s="201"/>
      <c r="H265" s="200"/>
      <c r="I265" s="221"/>
      <c r="J265" s="342"/>
      <c r="K265" s="262"/>
      <c r="L265" s="252"/>
      <c r="M265" s="253"/>
      <c r="N265" s="203"/>
    </row>
    <row r="266" spans="2:14" x14ac:dyDescent="0.3">
      <c r="B266" s="245"/>
      <c r="C266" s="246"/>
      <c r="D266" s="247"/>
      <c r="E266" s="248"/>
      <c r="F266" s="248"/>
      <c r="G266" s="254"/>
      <c r="H266" s="200"/>
      <c r="I266" s="221"/>
      <c r="J266" s="342"/>
      <c r="K266" s="245"/>
      <c r="L266" s="252"/>
      <c r="M266" s="253"/>
      <c r="N266" s="203"/>
    </row>
    <row r="267" spans="2:14" x14ac:dyDescent="0.3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3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3">
      <c r="B269" s="245"/>
      <c r="C269" s="246"/>
      <c r="D269" s="245"/>
      <c r="E269" s="248"/>
      <c r="F269" s="248"/>
      <c r="G269" s="261"/>
      <c r="H269" s="200"/>
      <c r="I269" s="221"/>
      <c r="J269" s="342"/>
      <c r="K269" s="247"/>
      <c r="L269" s="252"/>
      <c r="M269" s="253"/>
      <c r="N269" s="203"/>
    </row>
    <row r="270" spans="2:14" x14ac:dyDescent="0.3">
      <c r="B270" s="245"/>
      <c r="C270" s="255"/>
      <c r="D270" s="247"/>
      <c r="E270" s="248"/>
      <c r="F270" s="248"/>
      <c r="G270" s="199"/>
      <c r="H270" s="200"/>
      <c r="I270" s="221"/>
      <c r="J270" s="342"/>
      <c r="K270" s="247"/>
      <c r="L270" s="252"/>
      <c r="M270" s="253"/>
      <c r="N270" s="203"/>
    </row>
    <row r="271" spans="2:14" x14ac:dyDescent="0.3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3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3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3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3">
      <c r="B275" s="245"/>
      <c r="C275" s="255"/>
      <c r="D275" s="245"/>
      <c r="E275" s="248"/>
      <c r="F275" s="248"/>
      <c r="G275" s="201"/>
      <c r="H275" s="200"/>
      <c r="I275" s="221"/>
      <c r="J275" s="342"/>
      <c r="K275" s="247"/>
      <c r="L275" s="252"/>
      <c r="M275" s="253"/>
      <c r="N275" s="203"/>
    </row>
    <row r="276" spans="2:14" x14ac:dyDescent="0.3">
      <c r="B276" s="245"/>
      <c r="C276" s="255"/>
      <c r="D276" s="245"/>
      <c r="E276" s="248"/>
      <c r="F276" s="248"/>
      <c r="G276" s="261"/>
      <c r="H276" s="200"/>
      <c r="I276" s="221"/>
      <c r="J276" s="342"/>
      <c r="K276" s="247"/>
      <c r="L276" s="252"/>
      <c r="M276" s="253"/>
      <c r="N276" s="203"/>
    </row>
    <row r="277" spans="2:14" x14ac:dyDescent="0.3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3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3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3">
      <c r="B280" s="245"/>
      <c r="C280" s="255"/>
      <c r="D280" s="247"/>
      <c r="E280" s="248"/>
      <c r="F280" s="248"/>
      <c r="G280" s="199"/>
      <c r="H280" s="200"/>
      <c r="I280" s="221"/>
      <c r="J280" s="342"/>
      <c r="K280" s="247"/>
      <c r="L280" s="252"/>
      <c r="M280" s="253"/>
      <c r="N280" s="203"/>
    </row>
    <row r="281" spans="2:14" x14ac:dyDescent="0.3">
      <c r="B281" s="245"/>
      <c r="C281" s="246"/>
      <c r="D281" s="245"/>
      <c r="E281" s="248"/>
      <c r="F281" s="248"/>
      <c r="G281" s="261"/>
      <c r="H281" s="200"/>
      <c r="I281" s="221"/>
      <c r="J281" s="342"/>
      <c r="K281" s="247"/>
      <c r="L281" s="252"/>
      <c r="M281" s="253"/>
      <c r="N281" s="203"/>
    </row>
    <row r="282" spans="2:14" x14ac:dyDescent="0.3">
      <c r="B282" s="245"/>
      <c r="C282" s="246"/>
      <c r="D282" s="247"/>
      <c r="E282" s="248"/>
      <c r="F282" s="248"/>
      <c r="G282" s="254"/>
      <c r="H282" s="200"/>
      <c r="I282" s="221"/>
      <c r="J282" s="342"/>
      <c r="K282" s="247"/>
      <c r="L282" s="252"/>
      <c r="M282" s="253"/>
      <c r="N282" s="203"/>
    </row>
    <row r="283" spans="2:14" x14ac:dyDescent="0.3">
      <c r="B283" s="245"/>
      <c r="C283" s="255"/>
      <c r="D283" s="245"/>
      <c r="E283" s="248"/>
      <c r="F283" s="248"/>
      <c r="G283" s="201"/>
      <c r="H283" s="200"/>
      <c r="I283" s="221"/>
      <c r="J283" s="342"/>
      <c r="K283" s="247"/>
      <c r="L283" s="252"/>
      <c r="M283" s="253"/>
      <c r="N283" s="203"/>
    </row>
    <row r="284" spans="2:14" x14ac:dyDescent="0.3">
      <c r="B284" s="245"/>
      <c r="C284" s="255"/>
      <c r="D284" s="247"/>
      <c r="E284" s="248"/>
      <c r="F284" s="248"/>
      <c r="G284" s="199"/>
      <c r="H284" s="200"/>
      <c r="I284" s="221"/>
      <c r="J284" s="342"/>
      <c r="K284" s="247"/>
      <c r="L284" s="252"/>
      <c r="M284" s="253"/>
      <c r="N284" s="203"/>
    </row>
    <row r="285" spans="2:14" x14ac:dyDescent="0.3">
      <c r="B285" s="245"/>
      <c r="C285" s="246"/>
      <c r="D285" s="247"/>
      <c r="E285" s="248"/>
      <c r="F285" s="248"/>
      <c r="G285" s="254"/>
      <c r="H285" s="200"/>
      <c r="I285" s="221"/>
      <c r="J285" s="342"/>
      <c r="K285" s="247"/>
      <c r="L285" s="252"/>
      <c r="M285" s="253"/>
      <c r="N285" s="203"/>
    </row>
    <row r="286" spans="2:14" x14ac:dyDescent="0.3">
      <c r="B286" s="245"/>
      <c r="C286" s="246"/>
      <c r="D286" s="245"/>
      <c r="E286" s="248"/>
      <c r="F286" s="248"/>
      <c r="G286" s="261"/>
      <c r="H286" s="200"/>
      <c r="I286" s="221"/>
      <c r="J286" s="342"/>
      <c r="K286" s="247"/>
      <c r="L286" s="252"/>
      <c r="M286" s="253"/>
      <c r="N286" s="203"/>
    </row>
    <row r="287" spans="2:14" x14ac:dyDescent="0.3">
      <c r="B287" s="245"/>
      <c r="C287" s="255"/>
      <c r="D287" s="247"/>
      <c r="E287" s="248"/>
      <c r="F287" s="248"/>
      <c r="G287" s="199"/>
      <c r="H287" s="200"/>
      <c r="I287" s="221"/>
      <c r="J287" s="342"/>
      <c r="K287" s="247"/>
      <c r="L287" s="252"/>
      <c r="M287" s="253"/>
      <c r="N287" s="203"/>
    </row>
    <row r="288" spans="2:14" x14ac:dyDescent="0.3">
      <c r="B288" s="245"/>
      <c r="C288" s="246"/>
      <c r="D288" s="247"/>
      <c r="E288" s="248"/>
      <c r="F288" s="248"/>
      <c r="G288" s="254"/>
      <c r="H288" s="200"/>
      <c r="I288" s="221"/>
      <c r="J288" s="342"/>
      <c r="K288" s="247"/>
      <c r="L288" s="252"/>
      <c r="M288" s="253"/>
      <c r="N288" s="203"/>
    </row>
    <row r="289" spans="2:14" x14ac:dyDescent="0.3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3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3">
      <c r="B291" s="245"/>
      <c r="C291" s="246"/>
      <c r="D291" s="247"/>
      <c r="E291" s="248"/>
      <c r="F291" s="248"/>
      <c r="G291" s="254"/>
      <c r="H291" s="202"/>
      <c r="I291" s="223"/>
      <c r="J291" s="345"/>
      <c r="K291" s="264"/>
      <c r="L291" s="252"/>
      <c r="M291" s="253"/>
      <c r="N291" s="265"/>
    </row>
    <row r="292" spans="2:14" x14ac:dyDescent="0.3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3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3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3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3">
      <c r="B296" s="245"/>
      <c r="C296" s="246"/>
      <c r="D296" s="247"/>
      <c r="E296" s="248"/>
      <c r="F296" s="248"/>
      <c r="G296" s="254"/>
      <c r="H296" s="202"/>
      <c r="I296" s="223"/>
      <c r="J296" s="345"/>
      <c r="K296" s="264"/>
      <c r="L296" s="252"/>
      <c r="M296" s="253"/>
      <c r="N296" s="265"/>
    </row>
    <row r="297" spans="2:14" x14ac:dyDescent="0.3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3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3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3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3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3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3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3">
      <c r="B304" s="245"/>
      <c r="C304" s="246"/>
      <c r="D304" s="245"/>
      <c r="E304" s="248"/>
      <c r="F304" s="248"/>
      <c r="G304" s="261"/>
      <c r="H304" s="202"/>
      <c r="I304" s="223"/>
      <c r="J304" s="345"/>
      <c r="K304" s="266"/>
      <c r="L304" s="252"/>
      <c r="M304" s="253"/>
      <c r="N304" s="265"/>
    </row>
    <row r="305" spans="2:14" x14ac:dyDescent="0.3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3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3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3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3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3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3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3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3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3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3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3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3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3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3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3">
      <c r="B320" s="245"/>
      <c r="C320" s="246"/>
      <c r="D320" s="247"/>
      <c r="E320" s="248"/>
      <c r="F320" s="248"/>
      <c r="G320" s="254"/>
      <c r="H320" s="202"/>
      <c r="I320" s="223"/>
      <c r="J320" s="345"/>
      <c r="K320" s="264"/>
      <c r="L320" s="252"/>
      <c r="M320" s="253"/>
      <c r="N320" s="265"/>
    </row>
    <row r="321" spans="2:14" x14ac:dyDescent="0.3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3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3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3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3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3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3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3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3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3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3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3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3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3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3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3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3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3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3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3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3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3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3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3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3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3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3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3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3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3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3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3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3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3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3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3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3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3">
      <c r="B358" s="245"/>
      <c r="C358" s="246"/>
      <c r="D358" s="247"/>
      <c r="E358" s="248"/>
      <c r="F358" s="248"/>
      <c r="G358" s="254"/>
      <c r="H358" s="202"/>
      <c r="I358" s="223"/>
      <c r="J358" s="345"/>
      <c r="K358" s="267"/>
      <c r="L358" s="252"/>
      <c r="M358" s="253"/>
      <c r="N358" s="265"/>
    </row>
    <row r="359" spans="2:14" x14ac:dyDescent="0.3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3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3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3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3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3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3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3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3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3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3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3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3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3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3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3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3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3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3">
      <c r="B377" s="245"/>
      <c r="C377" s="255"/>
      <c r="D377" s="247"/>
      <c r="E377" s="248"/>
      <c r="F377" s="248"/>
      <c r="G377" s="199"/>
      <c r="H377" s="202"/>
      <c r="I377" s="223"/>
      <c r="J377" s="345"/>
      <c r="K377" s="266"/>
      <c r="L377" s="252"/>
      <c r="M377" s="253"/>
      <c r="N377" s="265"/>
    </row>
    <row r="378" spans="2:14" x14ac:dyDescent="0.3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3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3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3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3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3">
      <c r="B383" s="245"/>
      <c r="C383" s="255"/>
      <c r="D383" s="247"/>
      <c r="E383" s="248"/>
      <c r="F383" s="248"/>
      <c r="G383" s="199"/>
      <c r="H383" s="202"/>
      <c r="I383" s="223"/>
      <c r="J383" s="345"/>
      <c r="K383" s="266"/>
      <c r="L383" s="252"/>
      <c r="M383" s="253"/>
      <c r="N383" s="265"/>
    </row>
    <row r="384" spans="2:14" x14ac:dyDescent="0.3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3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3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3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3">
      <c r="B388" s="245"/>
      <c r="C388" s="255"/>
      <c r="D388" s="247"/>
      <c r="E388" s="248"/>
      <c r="F388" s="248"/>
      <c r="G388" s="199"/>
      <c r="H388" s="202"/>
      <c r="I388" s="223"/>
      <c r="J388" s="345"/>
      <c r="K388" s="266"/>
      <c r="L388" s="252"/>
      <c r="M388" s="253"/>
      <c r="N388" s="265"/>
    </row>
    <row r="389" spans="2:14" x14ac:dyDescent="0.3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3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3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3">
      <c r="B392" s="245"/>
      <c r="C392" s="246"/>
      <c r="D392" s="247"/>
      <c r="E392" s="248"/>
      <c r="F392" s="248"/>
      <c r="G392" s="254"/>
      <c r="H392" s="202"/>
      <c r="I392" s="223"/>
      <c r="J392" s="345"/>
      <c r="K392" s="266"/>
      <c r="L392" s="252"/>
      <c r="M392" s="253"/>
      <c r="N392" s="265"/>
    </row>
    <row r="393" spans="2:14" x14ac:dyDescent="0.3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3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3">
      <c r="B395" s="245"/>
      <c r="C395" s="255"/>
      <c r="D395" s="247"/>
      <c r="E395" s="248"/>
      <c r="F395" s="248"/>
      <c r="G395" s="199"/>
      <c r="H395" s="202"/>
      <c r="I395" s="223"/>
      <c r="J395" s="345"/>
      <c r="K395" s="266"/>
      <c r="L395" s="252"/>
      <c r="M395" s="253"/>
      <c r="N395" s="265"/>
    </row>
    <row r="396" spans="2:14" x14ac:dyDescent="0.3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3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3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3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3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3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3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3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3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3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3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3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3">
      <c r="B408" s="245"/>
      <c r="C408" s="246"/>
      <c r="D408" s="245"/>
      <c r="E408" s="248"/>
      <c r="F408" s="248"/>
      <c r="G408" s="261"/>
      <c r="H408" s="202"/>
      <c r="I408" s="223"/>
      <c r="J408" s="345"/>
      <c r="K408" s="266"/>
      <c r="L408" s="252"/>
      <c r="M408" s="253"/>
      <c r="N408" s="265"/>
    </row>
    <row r="409" spans="2:14" x14ac:dyDescent="0.3">
      <c r="B409" s="245"/>
      <c r="C409" s="246"/>
      <c r="D409" s="245"/>
      <c r="E409" s="248"/>
      <c r="F409" s="248"/>
      <c r="G409" s="261"/>
      <c r="H409" s="202"/>
      <c r="I409" s="223"/>
      <c r="J409" s="345"/>
      <c r="K409" s="266"/>
      <c r="L409" s="252"/>
      <c r="M409" s="253"/>
      <c r="N409" s="265"/>
    </row>
    <row r="410" spans="2:14" x14ac:dyDescent="0.3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3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3">
      <c r="B412" s="245"/>
      <c r="C412" s="255"/>
      <c r="D412" s="247"/>
      <c r="E412" s="248"/>
      <c r="F412" s="248"/>
      <c r="G412" s="199"/>
      <c r="H412" s="202"/>
      <c r="I412" s="223"/>
      <c r="J412" s="345"/>
      <c r="K412" s="266"/>
      <c r="L412" s="252"/>
      <c r="M412" s="253"/>
      <c r="N412" s="265"/>
    </row>
    <row r="413" spans="2:14" x14ac:dyDescent="0.3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3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3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3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3">
      <c r="B417" s="245"/>
      <c r="C417" s="255"/>
      <c r="D417" s="247"/>
      <c r="E417" s="248"/>
      <c r="F417" s="248"/>
      <c r="G417" s="199"/>
      <c r="H417" s="202"/>
      <c r="I417" s="223"/>
      <c r="J417" s="345"/>
      <c r="K417" s="266"/>
      <c r="L417" s="252"/>
      <c r="M417" s="253"/>
      <c r="N417" s="265"/>
    </row>
    <row r="418" spans="2:14" x14ac:dyDescent="0.3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3">
      <c r="B419" s="245"/>
      <c r="C419" s="255"/>
      <c r="D419" s="247"/>
      <c r="E419" s="248"/>
      <c r="F419" s="248"/>
      <c r="G419" s="199"/>
      <c r="H419" s="202"/>
      <c r="I419" s="223"/>
      <c r="J419" s="345"/>
      <c r="K419" s="266"/>
      <c r="L419" s="252"/>
      <c r="M419" s="253"/>
      <c r="N419" s="265"/>
    </row>
    <row r="420" spans="2:14" x14ac:dyDescent="0.3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3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3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3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3">
      <c r="B424" s="245"/>
      <c r="C424" s="246"/>
      <c r="D424" s="245"/>
      <c r="E424" s="248"/>
      <c r="F424" s="248"/>
      <c r="G424" s="261"/>
      <c r="H424" s="202"/>
      <c r="I424" s="223"/>
      <c r="J424" s="345"/>
      <c r="K424" s="266"/>
      <c r="L424" s="252"/>
      <c r="M424" s="253"/>
      <c r="N424" s="265"/>
    </row>
    <row r="425" spans="2:14" x14ac:dyDescent="0.3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3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3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3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3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3">
      <c r="B430" s="245"/>
      <c r="C430" s="246"/>
      <c r="D430" s="247"/>
      <c r="E430" s="248"/>
      <c r="F430" s="248"/>
      <c r="G430" s="254"/>
      <c r="H430" s="202"/>
      <c r="I430" s="223"/>
      <c r="J430" s="345"/>
      <c r="K430" s="264"/>
      <c r="L430" s="252"/>
      <c r="M430" s="253"/>
      <c r="N430" s="265"/>
    </row>
    <row r="431" spans="2:14" x14ac:dyDescent="0.3">
      <c r="B431" s="245"/>
      <c r="C431" s="246"/>
      <c r="D431" s="245"/>
      <c r="E431" s="248"/>
      <c r="F431" s="248"/>
      <c r="G431" s="261"/>
      <c r="H431" s="202"/>
      <c r="I431" s="223"/>
      <c r="J431" s="345"/>
      <c r="K431" s="266"/>
      <c r="L431" s="252"/>
      <c r="M431" s="253"/>
      <c r="N431" s="265"/>
    </row>
    <row r="432" spans="2:14" x14ac:dyDescent="0.3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3">
      <c r="B433" s="245"/>
      <c r="C433" s="246"/>
      <c r="D433" s="247"/>
      <c r="E433" s="248"/>
      <c r="F433" s="248"/>
      <c r="G433" s="254"/>
      <c r="H433" s="202"/>
      <c r="I433" s="223"/>
      <c r="J433" s="345"/>
      <c r="K433" s="264"/>
      <c r="L433" s="252"/>
      <c r="M433" s="253"/>
      <c r="N433" s="265"/>
    </row>
    <row r="434" spans="2:14" x14ac:dyDescent="0.3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3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3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3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3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3">
      <c r="B439" s="245"/>
      <c r="C439" s="246"/>
      <c r="D439" s="245"/>
      <c r="E439" s="248"/>
      <c r="F439" s="248"/>
      <c r="G439" s="261"/>
      <c r="H439" s="202"/>
      <c r="I439" s="223"/>
      <c r="J439" s="345"/>
      <c r="K439" s="266"/>
      <c r="L439" s="252"/>
      <c r="M439" s="253"/>
      <c r="N439" s="265"/>
    </row>
    <row r="440" spans="2:14" x14ac:dyDescent="0.3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3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3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3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3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3">
      <c r="B445" s="245"/>
      <c r="C445" s="255"/>
      <c r="D445" s="247"/>
      <c r="E445" s="248"/>
      <c r="F445" s="248"/>
      <c r="G445" s="199"/>
      <c r="H445" s="202"/>
      <c r="I445" s="223"/>
      <c r="J445" s="345"/>
      <c r="K445" s="266"/>
      <c r="L445" s="252"/>
      <c r="M445" s="253"/>
      <c r="N445" s="265"/>
    </row>
    <row r="446" spans="2:14" x14ac:dyDescent="0.3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3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3">
      <c r="B448" s="245"/>
      <c r="C448" s="255"/>
      <c r="D448" s="247"/>
      <c r="E448" s="248"/>
      <c r="F448" s="248"/>
      <c r="G448" s="199"/>
      <c r="H448" s="202"/>
      <c r="I448" s="223"/>
      <c r="J448" s="345"/>
      <c r="K448" s="266"/>
      <c r="L448" s="252"/>
      <c r="M448" s="253"/>
      <c r="N448" s="265"/>
    </row>
    <row r="449" spans="2:14" x14ac:dyDescent="0.3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3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3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3">
      <c r="B452" s="245"/>
      <c r="C452" s="246"/>
      <c r="D452" s="247"/>
      <c r="E452" s="268"/>
      <c r="F452" s="268"/>
      <c r="G452" s="269"/>
      <c r="H452" s="270"/>
      <c r="I452" s="271"/>
      <c r="J452" s="346"/>
      <c r="K452" s="266"/>
      <c r="L452" s="252"/>
      <c r="M452" s="253"/>
      <c r="N452" s="265"/>
    </row>
    <row r="453" spans="2:14" x14ac:dyDescent="0.3">
      <c r="B453" s="245"/>
      <c r="C453" s="255"/>
      <c r="D453" s="247"/>
      <c r="E453" s="248"/>
      <c r="F453" s="248"/>
      <c r="G453" s="261"/>
      <c r="H453" s="202"/>
      <c r="I453" s="223"/>
      <c r="J453" s="345"/>
      <c r="K453" s="266"/>
      <c r="L453" s="252"/>
      <c r="M453" s="253"/>
      <c r="N453" s="265"/>
    </row>
    <row r="454" spans="2:14" x14ac:dyDescent="0.3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3">
      <c r="B455" s="245"/>
      <c r="C455" s="255"/>
      <c r="D455" s="247"/>
      <c r="E455" s="248"/>
      <c r="F455" s="248"/>
      <c r="G455" s="199"/>
      <c r="H455" s="202"/>
      <c r="I455" s="223"/>
      <c r="J455" s="345"/>
      <c r="K455" s="266"/>
      <c r="L455" s="252"/>
      <c r="M455" s="253"/>
      <c r="N455" s="265"/>
    </row>
    <row r="456" spans="2:14" x14ac:dyDescent="0.3">
      <c r="B456" s="245"/>
      <c r="C456" s="246"/>
      <c r="D456" s="245"/>
      <c r="E456" s="248"/>
      <c r="F456" s="248"/>
      <c r="G456" s="261"/>
      <c r="H456" s="202"/>
      <c r="I456" s="223"/>
      <c r="J456" s="345"/>
      <c r="K456" s="266"/>
      <c r="L456" s="252"/>
      <c r="M456" s="253"/>
      <c r="N456" s="265"/>
    </row>
    <row r="457" spans="2:14" x14ac:dyDescent="0.3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3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3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3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3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3">
      <c r="B462" s="245"/>
      <c r="C462" s="246"/>
      <c r="D462" s="247"/>
      <c r="E462" s="248"/>
      <c r="F462" s="248"/>
      <c r="G462" s="254"/>
      <c r="H462" s="202"/>
      <c r="I462" s="223"/>
      <c r="J462" s="345"/>
      <c r="K462" s="264"/>
      <c r="L462" s="252"/>
      <c r="M462" s="253"/>
      <c r="N462" s="265"/>
    </row>
    <row r="463" spans="2:14" x14ac:dyDescent="0.3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3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3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3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3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3">
      <c r="B468" s="245"/>
      <c r="C468" s="255"/>
      <c r="D468" s="247"/>
      <c r="E468" s="248"/>
      <c r="F468" s="248"/>
      <c r="G468" s="199"/>
      <c r="H468" s="202"/>
      <c r="I468" s="223"/>
      <c r="J468" s="345"/>
      <c r="K468" s="266"/>
      <c r="L468" s="252"/>
      <c r="M468" s="253"/>
      <c r="N468" s="265"/>
    </row>
    <row r="469" spans="2:14" x14ac:dyDescent="0.3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3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3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3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3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3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3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3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3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3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3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3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3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3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3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3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3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3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3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3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3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3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3">
      <c r="B491" s="245"/>
      <c r="C491" s="246"/>
      <c r="D491" s="245"/>
      <c r="E491" s="248"/>
      <c r="F491" s="248"/>
      <c r="G491" s="261"/>
      <c r="H491" s="202"/>
      <c r="I491" s="223"/>
      <c r="J491" s="345"/>
      <c r="K491" s="264"/>
      <c r="L491" s="252"/>
      <c r="M491" s="253"/>
      <c r="N491" s="265"/>
    </row>
    <row r="492" spans="2:14" x14ac:dyDescent="0.3">
      <c r="B492" s="245"/>
      <c r="C492" s="246"/>
      <c r="D492" s="247"/>
      <c r="E492" s="248"/>
      <c r="F492" s="248"/>
      <c r="G492" s="254"/>
      <c r="H492" s="202"/>
      <c r="I492" s="223"/>
      <c r="J492" s="345"/>
      <c r="K492" s="264"/>
      <c r="L492" s="252"/>
      <c r="M492" s="253"/>
      <c r="N492" s="265"/>
    </row>
    <row r="493" spans="2:14" x14ac:dyDescent="0.3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3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3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3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3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3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3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3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3">
      <c r="B501" s="245"/>
      <c r="C501" s="246"/>
      <c r="D501" s="247"/>
      <c r="E501" s="248"/>
      <c r="F501" s="248"/>
      <c r="G501" s="254"/>
      <c r="H501" s="202"/>
      <c r="I501" s="223"/>
      <c r="J501" s="345"/>
      <c r="K501" s="264"/>
      <c r="L501" s="252"/>
      <c r="M501" s="253"/>
      <c r="N501" s="265"/>
    </row>
    <row r="502" spans="2:14" x14ac:dyDescent="0.3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3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3">
      <c r="B504" s="245"/>
      <c r="C504" s="255"/>
      <c r="D504" s="247"/>
      <c r="E504" s="248"/>
      <c r="F504" s="248"/>
      <c r="G504" s="199"/>
      <c r="H504" s="202"/>
      <c r="I504" s="223"/>
      <c r="J504" s="345"/>
      <c r="K504" s="266"/>
      <c r="L504" s="252"/>
      <c r="M504" s="253"/>
      <c r="N504" s="265"/>
    </row>
    <row r="505" spans="2:14" x14ac:dyDescent="0.3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3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3">
      <c r="B507" s="245"/>
      <c r="C507" s="246"/>
      <c r="D507" s="247"/>
      <c r="E507" s="248"/>
      <c r="F507" s="248"/>
      <c r="G507" s="254"/>
      <c r="H507" s="202"/>
      <c r="I507" s="223"/>
      <c r="J507" s="345"/>
      <c r="K507" s="264"/>
      <c r="L507" s="252"/>
      <c r="M507" s="253"/>
      <c r="N507" s="265"/>
    </row>
    <row r="508" spans="2:14" x14ac:dyDescent="0.3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3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3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3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3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3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3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3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3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3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3">
      <c r="B518" s="245"/>
      <c r="C518" s="246"/>
      <c r="D518" s="247"/>
      <c r="E518" s="248"/>
      <c r="F518" s="248"/>
      <c r="G518" s="254"/>
      <c r="H518" s="202"/>
      <c r="I518" s="223"/>
      <c r="J518" s="345"/>
      <c r="K518" s="267"/>
      <c r="L518" s="252"/>
      <c r="M518" s="253"/>
      <c r="N518" s="265"/>
    </row>
    <row r="519" spans="2:14" x14ac:dyDescent="0.3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3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3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3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3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3">
      <c r="B524" s="245"/>
      <c r="C524" s="246"/>
      <c r="D524" s="245"/>
      <c r="E524" s="248"/>
      <c r="F524" s="272"/>
      <c r="G524" s="261"/>
      <c r="H524" s="202"/>
      <c r="I524" s="223"/>
      <c r="J524" s="345"/>
      <c r="K524" s="266"/>
      <c r="L524" s="252"/>
      <c r="M524" s="253"/>
      <c r="N524" s="265"/>
    </row>
    <row r="525" spans="2:14" x14ac:dyDescent="0.3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3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3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3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3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3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3">
      <c r="B531" s="245"/>
      <c r="C531" s="255"/>
      <c r="D531" s="247"/>
      <c r="E531" s="248"/>
      <c r="F531" s="248"/>
      <c r="G531" s="199"/>
      <c r="H531" s="202"/>
      <c r="I531" s="223"/>
      <c r="J531" s="345"/>
      <c r="K531" s="266"/>
      <c r="L531" s="252"/>
      <c r="M531" s="253"/>
      <c r="N531" s="265"/>
    </row>
    <row r="532" spans="2:14" x14ac:dyDescent="0.3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3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3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3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3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3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3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3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3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3">
      <c r="B541" s="245"/>
      <c r="C541" s="246"/>
      <c r="D541" s="245"/>
      <c r="E541" s="248"/>
      <c r="F541" s="248"/>
      <c r="G541" s="261"/>
      <c r="H541" s="202"/>
      <c r="I541" s="223"/>
      <c r="J541" s="345"/>
      <c r="K541" s="266"/>
      <c r="L541" s="252"/>
      <c r="M541" s="253"/>
      <c r="N541" s="265"/>
    </row>
    <row r="542" spans="2:14" x14ac:dyDescent="0.3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3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3">
      <c r="B544" s="245"/>
      <c r="C544" s="255"/>
      <c r="D544" s="247"/>
      <c r="E544" s="248"/>
      <c r="F544" s="248"/>
      <c r="G544" s="199"/>
      <c r="H544" s="202"/>
      <c r="I544" s="223"/>
      <c r="J544" s="345"/>
      <c r="K544" s="266"/>
      <c r="L544" s="252"/>
      <c r="M544" s="253"/>
      <c r="N544" s="265"/>
    </row>
    <row r="545" spans="2:14" x14ac:dyDescent="0.3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3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3">
      <c r="B547" s="245"/>
      <c r="C547" s="246"/>
      <c r="D547" s="245"/>
      <c r="E547" s="248"/>
      <c r="F547" s="248"/>
      <c r="G547" s="261"/>
      <c r="H547" s="202"/>
      <c r="I547" s="223"/>
      <c r="J547" s="345"/>
      <c r="K547" s="266"/>
      <c r="L547" s="252"/>
      <c r="M547" s="253"/>
      <c r="N547" s="265"/>
    </row>
    <row r="548" spans="2:14" x14ac:dyDescent="0.3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3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3">
      <c r="B550" s="245"/>
      <c r="C550" s="255"/>
      <c r="D550" s="247"/>
      <c r="E550" s="248"/>
      <c r="F550" s="248"/>
      <c r="G550" s="199"/>
      <c r="H550" s="202"/>
      <c r="I550" s="223"/>
      <c r="J550" s="345"/>
      <c r="K550" s="266"/>
      <c r="L550" s="252"/>
      <c r="M550" s="253"/>
      <c r="N550" s="265"/>
    </row>
    <row r="551" spans="2:14" x14ac:dyDescent="0.3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3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3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3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3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3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3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3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3">
      <c r="B559" s="245"/>
      <c r="C559" s="246"/>
      <c r="D559" s="245"/>
      <c r="E559" s="248"/>
      <c r="F559" s="248"/>
      <c r="G559" s="261"/>
      <c r="H559" s="202"/>
      <c r="I559" s="223"/>
      <c r="J559" s="345"/>
      <c r="K559" s="266"/>
      <c r="L559" s="252"/>
      <c r="M559" s="253"/>
      <c r="N559" s="265"/>
    </row>
    <row r="560" spans="2:14" x14ac:dyDescent="0.3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3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3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3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3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3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3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3">
      <c r="B567" s="245"/>
      <c r="C567" s="255"/>
      <c r="D567" s="245"/>
      <c r="E567" s="248"/>
      <c r="F567" s="248"/>
      <c r="G567" s="201"/>
      <c r="H567" s="202"/>
      <c r="I567" s="223"/>
      <c r="J567" s="345"/>
      <c r="K567" s="266"/>
      <c r="L567" s="252"/>
      <c r="M567" s="253"/>
      <c r="N567" s="265"/>
    </row>
    <row r="568" spans="2:14" x14ac:dyDescent="0.3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3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3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3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3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3">
      <c r="B573" s="245"/>
      <c r="C573" s="255"/>
      <c r="D573" s="245"/>
      <c r="E573" s="248"/>
      <c r="F573" s="248"/>
      <c r="G573" s="201"/>
      <c r="H573" s="202"/>
      <c r="I573" s="223"/>
      <c r="J573" s="345"/>
      <c r="K573" s="264"/>
      <c r="L573" s="252"/>
      <c r="M573" s="253"/>
      <c r="N573" s="265"/>
    </row>
    <row r="574" spans="2:14" x14ac:dyDescent="0.3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3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3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3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3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3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3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3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3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3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3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3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3">
      <c r="B586" s="245"/>
      <c r="C586" s="255"/>
      <c r="D586" s="247"/>
      <c r="E586" s="248"/>
      <c r="F586" s="248"/>
      <c r="G586" s="199"/>
      <c r="H586" s="202"/>
      <c r="I586" s="223"/>
      <c r="J586" s="345"/>
      <c r="K586" s="266"/>
      <c r="L586" s="252"/>
      <c r="M586" s="253"/>
      <c r="N586" s="265"/>
    </row>
    <row r="587" spans="2:14" x14ac:dyDescent="0.3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3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3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3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3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3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3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3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3">
      <c r="B595" s="245"/>
      <c r="C595" s="246"/>
      <c r="D595" s="245"/>
      <c r="E595" s="248"/>
      <c r="F595" s="248"/>
      <c r="G595" s="261"/>
      <c r="H595" s="202"/>
      <c r="I595" s="223"/>
      <c r="J595" s="345"/>
      <c r="K595" s="266"/>
      <c r="L595" s="252"/>
      <c r="M595" s="253"/>
      <c r="N595" s="265"/>
    </row>
    <row r="596" spans="2:14" x14ac:dyDescent="0.3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3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3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3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3">
      <c r="B600" s="245"/>
      <c r="C600" s="255"/>
      <c r="D600" s="247"/>
      <c r="E600" s="248"/>
      <c r="F600" s="248"/>
      <c r="G600" s="199"/>
      <c r="H600" s="202"/>
      <c r="I600" s="223"/>
      <c r="J600" s="345"/>
      <c r="K600" s="266"/>
      <c r="L600" s="252"/>
      <c r="M600" s="253"/>
      <c r="N600" s="265"/>
    </row>
    <row r="601" spans="2:14" x14ac:dyDescent="0.3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3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3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3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3">
      <c r="B605" s="245"/>
      <c r="C605" s="255"/>
      <c r="D605" s="245"/>
      <c r="E605" s="248"/>
      <c r="F605" s="248"/>
      <c r="G605" s="201"/>
      <c r="H605" s="202"/>
      <c r="I605" s="223"/>
      <c r="J605" s="345"/>
      <c r="K605" s="266"/>
      <c r="L605" s="252"/>
      <c r="M605" s="253"/>
      <c r="N605" s="265"/>
    </row>
    <row r="606" spans="2:14" x14ac:dyDescent="0.3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3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3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3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3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3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3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3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3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3">
      <c r="B615" s="245"/>
      <c r="C615" s="246"/>
      <c r="D615" s="247"/>
      <c r="E615" s="248"/>
      <c r="F615" s="248"/>
      <c r="G615" s="254"/>
      <c r="H615" s="202"/>
      <c r="I615" s="223"/>
      <c r="J615" s="345"/>
      <c r="K615" s="264"/>
      <c r="L615" s="252"/>
      <c r="M615" s="253"/>
      <c r="N615" s="265"/>
    </row>
    <row r="616" spans="2:14" x14ac:dyDescent="0.3">
      <c r="B616" s="245"/>
      <c r="C616" s="255"/>
      <c r="D616" s="247"/>
      <c r="E616" s="248"/>
      <c r="F616" s="248"/>
      <c r="G616" s="199"/>
      <c r="H616" s="202"/>
      <c r="I616" s="223"/>
      <c r="J616" s="345"/>
      <c r="K616" s="266"/>
      <c r="L616" s="252"/>
      <c r="M616" s="253"/>
      <c r="N616" s="265"/>
    </row>
    <row r="617" spans="2:14" x14ac:dyDescent="0.3">
      <c r="B617" s="245"/>
      <c r="C617" s="246"/>
      <c r="D617" s="245"/>
      <c r="E617" s="248"/>
      <c r="F617" s="248"/>
      <c r="G617" s="261"/>
      <c r="H617" s="202"/>
      <c r="I617" s="223"/>
      <c r="J617" s="345"/>
      <c r="K617" s="266"/>
      <c r="L617" s="252"/>
      <c r="M617" s="253"/>
      <c r="N617" s="265"/>
    </row>
    <row r="618" spans="2:14" x14ac:dyDescent="0.3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3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3">
      <c r="B620" s="245"/>
      <c r="C620" s="246"/>
      <c r="D620" s="247"/>
      <c r="E620" s="248"/>
      <c r="F620" s="248"/>
      <c r="G620" s="254"/>
      <c r="H620" s="202"/>
      <c r="I620" s="223"/>
      <c r="J620" s="345"/>
      <c r="K620" s="264"/>
      <c r="L620" s="252"/>
      <c r="M620" s="253"/>
      <c r="N620" s="265"/>
    </row>
    <row r="621" spans="2:14" x14ac:dyDescent="0.3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3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3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3">
      <c r="B624" s="245"/>
      <c r="C624" s="255"/>
      <c r="D624" s="245"/>
      <c r="E624" s="248"/>
      <c r="F624" s="248"/>
      <c r="G624" s="201"/>
      <c r="H624" s="202"/>
      <c r="I624" s="223"/>
      <c r="J624" s="345"/>
      <c r="K624" s="266"/>
      <c r="L624" s="252"/>
      <c r="M624" s="253"/>
      <c r="N624" s="265"/>
    </row>
    <row r="625" spans="2:14" x14ac:dyDescent="0.3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3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3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3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3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3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3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3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3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3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3">
      <c r="B635" s="245"/>
      <c r="C635" s="255"/>
      <c r="D635" s="247"/>
      <c r="E635" s="248"/>
      <c r="F635" s="248"/>
      <c r="G635" s="199"/>
      <c r="H635" s="202"/>
      <c r="I635" s="223"/>
      <c r="J635" s="345"/>
      <c r="K635" s="266"/>
      <c r="L635" s="252"/>
      <c r="M635" s="253"/>
      <c r="N635" s="265"/>
    </row>
    <row r="636" spans="2:14" x14ac:dyDescent="0.3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3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3">
      <c r="B638" s="245"/>
      <c r="C638" s="246"/>
      <c r="D638" s="247"/>
      <c r="E638" s="248"/>
      <c r="F638" s="248"/>
      <c r="G638" s="254"/>
      <c r="H638" s="202"/>
      <c r="I638" s="223"/>
      <c r="J638" s="345"/>
      <c r="K638" s="264"/>
      <c r="L638" s="252"/>
      <c r="M638" s="253"/>
      <c r="N638" s="265"/>
    </row>
    <row r="639" spans="2:14" x14ac:dyDescent="0.3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3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3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3">
      <c r="B642" s="245"/>
      <c r="C642" s="255"/>
      <c r="D642" s="247"/>
      <c r="E642" s="248"/>
      <c r="F642" s="248"/>
      <c r="G642" s="199"/>
      <c r="H642" s="202"/>
      <c r="I642" s="223"/>
      <c r="J642" s="345"/>
      <c r="K642" s="266"/>
      <c r="L642" s="252"/>
      <c r="M642" s="253"/>
      <c r="N642" s="265"/>
    </row>
    <row r="643" spans="2:14" x14ac:dyDescent="0.3">
      <c r="B643" s="245"/>
      <c r="C643" s="255"/>
      <c r="D643" s="247"/>
      <c r="E643" s="248"/>
      <c r="F643" s="248"/>
      <c r="G643" s="199"/>
      <c r="H643" s="202"/>
      <c r="I643" s="223"/>
      <c r="J643" s="345"/>
      <c r="K643" s="266"/>
      <c r="L643" s="252"/>
      <c r="M643" s="253"/>
      <c r="N643" s="265"/>
    </row>
    <row r="644" spans="2:14" x14ac:dyDescent="0.3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3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3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3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3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3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3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3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3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3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3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3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3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3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3">
      <c r="B658" s="245"/>
      <c r="C658" s="255"/>
      <c r="D658" s="247"/>
      <c r="E658" s="248"/>
      <c r="F658" s="248"/>
      <c r="G658" s="199"/>
      <c r="H658" s="202"/>
      <c r="I658" s="223"/>
      <c r="J658" s="345"/>
      <c r="K658" s="266"/>
      <c r="L658" s="252"/>
      <c r="M658" s="253"/>
      <c r="N658" s="265"/>
    </row>
    <row r="659" spans="2:14" x14ac:dyDescent="0.3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3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3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3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3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3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3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3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3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3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3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3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3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3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3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3">
      <c r="B674" s="245"/>
      <c r="C674" s="255"/>
      <c r="D674" s="247"/>
      <c r="E674" s="248"/>
      <c r="F674" s="248"/>
      <c r="G674" s="199"/>
      <c r="H674" s="202"/>
      <c r="I674" s="223"/>
      <c r="J674" s="345"/>
      <c r="K674" s="266"/>
      <c r="L674" s="252"/>
      <c r="M674" s="253"/>
      <c r="N674" s="265"/>
    </row>
    <row r="675" spans="2:14" x14ac:dyDescent="0.3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3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3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3">
      <c r="B678" s="245"/>
      <c r="C678" s="246"/>
      <c r="D678" s="245"/>
      <c r="E678" s="248"/>
      <c r="F678" s="248"/>
      <c r="G678" s="261"/>
      <c r="H678" s="202"/>
      <c r="I678" s="223"/>
      <c r="J678" s="345"/>
      <c r="K678" s="266"/>
      <c r="L678" s="252"/>
      <c r="M678" s="253"/>
      <c r="N678" s="265"/>
    </row>
    <row r="679" spans="2:14" x14ac:dyDescent="0.3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3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3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3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3">
      <c r="B683" s="245"/>
      <c r="C683" s="255"/>
      <c r="D683" s="247"/>
      <c r="E683" s="248"/>
      <c r="F683" s="248"/>
      <c r="G683" s="199"/>
      <c r="H683" s="202"/>
      <c r="I683" s="223"/>
      <c r="J683" s="345"/>
      <c r="K683" s="266"/>
      <c r="L683" s="252"/>
      <c r="M683" s="253"/>
      <c r="N683" s="265"/>
    </row>
    <row r="684" spans="2:14" x14ac:dyDescent="0.3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3">
      <c r="B685" s="245"/>
      <c r="C685" s="246"/>
      <c r="D685" s="247"/>
      <c r="E685" s="248"/>
      <c r="F685" s="248"/>
      <c r="G685" s="254"/>
      <c r="H685" s="202"/>
      <c r="I685" s="223"/>
      <c r="J685" s="345"/>
      <c r="K685" s="266"/>
      <c r="L685" s="252"/>
      <c r="M685" s="253"/>
      <c r="N685" s="265"/>
    </row>
    <row r="686" spans="2:14" x14ac:dyDescent="0.3">
      <c r="B686" s="245"/>
      <c r="C686" s="246"/>
      <c r="D686" s="245"/>
      <c r="E686" s="248"/>
      <c r="F686" s="248"/>
      <c r="G686" s="261"/>
      <c r="H686" s="202"/>
      <c r="I686" s="223"/>
      <c r="J686" s="345"/>
      <c r="K686" s="266"/>
      <c r="L686" s="252"/>
      <c r="M686" s="253"/>
      <c r="N686" s="265"/>
    </row>
    <row r="687" spans="2:14" x14ac:dyDescent="0.3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3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3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3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3">
      <c r="B691" s="245"/>
      <c r="C691" s="246"/>
      <c r="D691" s="247"/>
      <c r="E691" s="248"/>
      <c r="F691" s="248"/>
      <c r="G691" s="254"/>
      <c r="H691" s="202"/>
      <c r="I691" s="223"/>
      <c r="J691" s="345"/>
      <c r="K691" s="264"/>
      <c r="L691" s="252"/>
      <c r="M691" s="253"/>
      <c r="N691" s="265"/>
    </row>
    <row r="692" spans="2:14" x14ac:dyDescent="0.3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3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3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3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3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3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3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3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3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3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3">
      <c r="B702" s="245"/>
      <c r="C702" s="255"/>
      <c r="D702" s="245"/>
      <c r="E702" s="248"/>
      <c r="F702" s="248"/>
      <c r="G702" s="201"/>
      <c r="H702" s="202"/>
      <c r="I702" s="223"/>
      <c r="J702" s="345"/>
      <c r="K702" s="266"/>
      <c r="L702" s="252"/>
      <c r="M702" s="253"/>
      <c r="N702" s="265"/>
    </row>
    <row r="703" spans="2:14" x14ac:dyDescent="0.3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3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3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3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3">
      <c r="B707" s="245"/>
      <c r="C707" s="255"/>
      <c r="D707" s="247"/>
      <c r="E707" s="248"/>
      <c r="F707" s="248"/>
      <c r="G707" s="199"/>
      <c r="H707" s="202"/>
      <c r="I707" s="223"/>
      <c r="J707" s="345"/>
      <c r="K707" s="266"/>
      <c r="L707" s="252"/>
      <c r="M707" s="253"/>
      <c r="N707" s="265"/>
    </row>
    <row r="708" spans="2:14" x14ac:dyDescent="0.3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3">
      <c r="B709" s="245"/>
      <c r="C709" s="255"/>
      <c r="D709" s="247"/>
      <c r="E709" s="248"/>
      <c r="F709" s="248"/>
      <c r="G709" s="199"/>
      <c r="H709" s="202"/>
      <c r="I709" s="223"/>
      <c r="J709" s="345"/>
      <c r="K709" s="264"/>
      <c r="L709" s="252"/>
      <c r="M709" s="253"/>
      <c r="N709" s="265"/>
    </row>
    <row r="710" spans="2:14" x14ac:dyDescent="0.3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3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3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3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3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3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3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3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3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3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3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3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3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3">
      <c r="B723" s="245"/>
      <c r="C723" s="246"/>
      <c r="D723" s="247"/>
      <c r="E723" s="248"/>
      <c r="F723" s="248"/>
      <c r="G723" s="254"/>
      <c r="H723" s="202"/>
      <c r="I723" s="223"/>
      <c r="J723" s="345"/>
      <c r="K723" s="264"/>
      <c r="L723" s="252"/>
      <c r="M723" s="253"/>
      <c r="N723" s="265"/>
    </row>
    <row r="724" spans="2:14" x14ac:dyDescent="0.3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3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3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3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65"/>
    </row>
    <row r="728" spans="2:14" x14ac:dyDescent="0.3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3">
      <c r="B729" s="245"/>
      <c r="C729" s="255"/>
      <c r="D729" s="247"/>
      <c r="E729" s="248"/>
      <c r="F729" s="248"/>
      <c r="G729" s="199"/>
      <c r="H729" s="202"/>
      <c r="I729" s="223"/>
      <c r="J729" s="345"/>
      <c r="K729" s="266"/>
      <c r="L729" s="252"/>
      <c r="M729" s="253"/>
      <c r="N729" s="265"/>
    </row>
    <row r="730" spans="2:14" x14ac:dyDescent="0.3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3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3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3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3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3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3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3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3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3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3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65"/>
    </row>
    <row r="741" spans="2:14" x14ac:dyDescent="0.3">
      <c r="B741" s="245"/>
      <c r="C741" s="255"/>
      <c r="D741" s="247"/>
      <c r="E741" s="248"/>
      <c r="F741" s="248"/>
      <c r="G741" s="199"/>
      <c r="H741" s="202"/>
      <c r="I741" s="223"/>
      <c r="J741" s="345"/>
      <c r="K741" s="266"/>
      <c r="L741" s="252"/>
      <c r="M741" s="253"/>
      <c r="N741" s="273"/>
    </row>
    <row r="742" spans="2:14" x14ac:dyDescent="0.3">
      <c r="B742" s="245"/>
      <c r="C742" s="255"/>
      <c r="D742" s="245"/>
      <c r="E742" s="248"/>
      <c r="F742" s="248"/>
      <c r="G742" s="201"/>
      <c r="H742" s="202"/>
      <c r="I742" s="223"/>
      <c r="J742" s="345"/>
      <c r="K742" s="266"/>
      <c r="L742" s="252"/>
      <c r="M742" s="253"/>
      <c r="N742" s="203"/>
    </row>
    <row r="743" spans="2:14" x14ac:dyDescent="0.3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3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3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3">
      <c r="B746" s="245"/>
      <c r="C746" s="255"/>
      <c r="D746" s="247"/>
      <c r="E746" s="248"/>
      <c r="F746" s="248"/>
      <c r="G746" s="199"/>
      <c r="H746" s="202"/>
      <c r="I746" s="223"/>
      <c r="J746" s="345"/>
      <c r="K746" s="266"/>
      <c r="L746" s="252"/>
      <c r="M746" s="253"/>
      <c r="N746" s="203"/>
    </row>
    <row r="747" spans="2:14" x14ac:dyDescent="0.3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3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3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3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3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3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3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3">
      <c r="B754" s="245"/>
      <c r="C754" s="246"/>
      <c r="D754" s="247"/>
      <c r="E754" s="248"/>
      <c r="F754" s="248"/>
      <c r="G754" s="254"/>
      <c r="H754" s="202"/>
      <c r="I754" s="223"/>
      <c r="J754" s="345"/>
      <c r="K754" s="264"/>
      <c r="L754" s="252"/>
      <c r="M754" s="253"/>
      <c r="N754" s="203"/>
    </row>
    <row r="755" spans="2:14" x14ac:dyDescent="0.3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3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3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3">
      <c r="B758" s="245"/>
      <c r="C758" s="255"/>
      <c r="D758" s="247"/>
      <c r="E758" s="248"/>
      <c r="F758" s="248"/>
      <c r="G758" s="199"/>
      <c r="H758" s="202"/>
      <c r="I758" s="223"/>
      <c r="J758" s="345"/>
      <c r="K758" s="266"/>
      <c r="L758" s="252"/>
      <c r="M758" s="253"/>
      <c r="N758" s="203"/>
    </row>
    <row r="759" spans="2:14" x14ac:dyDescent="0.3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3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3">
      <c r="B761" s="245"/>
      <c r="C761" s="246"/>
      <c r="D761" s="245"/>
      <c r="E761" s="248"/>
      <c r="F761" s="248"/>
      <c r="G761" s="261"/>
      <c r="H761" s="202"/>
      <c r="I761" s="223"/>
      <c r="J761" s="345"/>
      <c r="K761" s="266"/>
      <c r="L761" s="252"/>
      <c r="M761" s="253"/>
      <c r="N761" s="203"/>
    </row>
    <row r="762" spans="2:14" x14ac:dyDescent="0.3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3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3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3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3">
      <c r="B766" s="245"/>
      <c r="C766" s="246"/>
      <c r="D766" s="245"/>
      <c r="E766" s="248"/>
      <c r="F766" s="248"/>
      <c r="G766" s="261"/>
      <c r="H766" s="202"/>
      <c r="I766" s="223"/>
      <c r="J766" s="345"/>
      <c r="K766" s="266"/>
      <c r="L766" s="252"/>
      <c r="M766" s="253"/>
      <c r="N766" s="203"/>
    </row>
    <row r="767" spans="2:14" x14ac:dyDescent="0.3">
      <c r="B767" s="245"/>
      <c r="C767" s="255"/>
      <c r="D767" s="245"/>
      <c r="E767" s="248"/>
      <c r="F767" s="248"/>
      <c r="G767" s="201"/>
      <c r="H767" s="202"/>
      <c r="I767" s="223"/>
      <c r="J767" s="345"/>
      <c r="K767" s="266"/>
      <c r="L767" s="252"/>
      <c r="M767" s="253"/>
      <c r="N767" s="203"/>
    </row>
    <row r="768" spans="2:14" x14ac:dyDescent="0.3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3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3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3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3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3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3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3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3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3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3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3">
      <c r="B779" s="245"/>
      <c r="C779" s="255"/>
      <c r="D779" s="247"/>
      <c r="E779" s="248"/>
      <c r="F779" s="248"/>
      <c r="G779" s="254"/>
      <c r="H779" s="202"/>
      <c r="I779" s="223"/>
      <c r="J779" s="345"/>
      <c r="K779" s="264"/>
      <c r="L779" s="252"/>
      <c r="M779" s="253"/>
      <c r="N779" s="203"/>
    </row>
    <row r="780" spans="2:14" x14ac:dyDescent="0.3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3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3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3">
      <c r="B783" s="245"/>
      <c r="C783" s="255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3">
      <c r="B784" s="245"/>
      <c r="C784" s="255"/>
      <c r="D784" s="245"/>
      <c r="E784" s="248"/>
      <c r="F784" s="248"/>
      <c r="G784" s="261"/>
      <c r="H784" s="202"/>
      <c r="I784" s="223"/>
      <c r="J784" s="345"/>
      <c r="K784" s="266"/>
      <c r="L784" s="252"/>
      <c r="M784" s="253"/>
      <c r="N784" s="203"/>
    </row>
    <row r="785" spans="2:14" x14ac:dyDescent="0.3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3">
      <c r="B786" s="245"/>
      <c r="C786" s="255"/>
      <c r="D786" s="247"/>
      <c r="E786" s="248"/>
      <c r="F786" s="248"/>
      <c r="G786" s="199"/>
      <c r="H786" s="202"/>
      <c r="I786" s="223"/>
      <c r="J786" s="345"/>
      <c r="K786" s="266"/>
      <c r="L786" s="252"/>
      <c r="M786" s="253"/>
      <c r="N786" s="203"/>
    </row>
    <row r="787" spans="2:14" x14ac:dyDescent="0.3">
      <c r="B787" s="245"/>
      <c r="C787" s="255"/>
      <c r="D787" s="247"/>
      <c r="E787" s="248"/>
      <c r="F787" s="248"/>
      <c r="G787" s="199"/>
      <c r="H787" s="202"/>
      <c r="I787" s="223"/>
      <c r="J787" s="345"/>
      <c r="K787" s="266"/>
      <c r="L787" s="252"/>
      <c r="M787" s="253"/>
      <c r="N787" s="203"/>
    </row>
    <row r="788" spans="2:14" x14ac:dyDescent="0.3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3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3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3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3">
      <c r="B792" s="245"/>
      <c r="C792" s="255"/>
      <c r="D792" s="247"/>
      <c r="E792" s="248"/>
      <c r="F792" s="248"/>
      <c r="G792" s="199"/>
      <c r="H792" s="202"/>
      <c r="I792" s="223"/>
      <c r="J792" s="345"/>
      <c r="K792" s="266"/>
      <c r="L792" s="252"/>
      <c r="M792" s="253"/>
      <c r="N792" s="203"/>
    </row>
    <row r="793" spans="2:14" x14ac:dyDescent="0.3">
      <c r="B793" s="245"/>
      <c r="C793" s="255"/>
      <c r="D793" s="247"/>
      <c r="E793" s="248"/>
      <c r="F793" s="248"/>
      <c r="G793" s="199"/>
      <c r="H793" s="202"/>
      <c r="I793" s="223"/>
      <c r="J793" s="345"/>
      <c r="K793" s="266"/>
      <c r="L793" s="252"/>
      <c r="M793" s="253"/>
      <c r="N793" s="203"/>
    </row>
    <row r="794" spans="2:14" x14ac:dyDescent="0.3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3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3">
      <c r="B796" s="245"/>
      <c r="C796" s="246"/>
      <c r="D796" s="247"/>
      <c r="E796" s="248"/>
      <c r="F796" s="248"/>
      <c r="G796" s="254"/>
      <c r="H796" s="202"/>
      <c r="I796" s="223"/>
      <c r="J796" s="345"/>
      <c r="K796" s="264"/>
      <c r="L796" s="252"/>
      <c r="M796" s="253"/>
      <c r="N796" s="203"/>
    </row>
    <row r="797" spans="2:14" x14ac:dyDescent="0.3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3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3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3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3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3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3">
      <c r="B803" s="245"/>
      <c r="C803" s="246"/>
      <c r="D803" s="245"/>
      <c r="E803" s="248"/>
      <c r="F803" s="248"/>
      <c r="G803" s="261"/>
      <c r="H803" s="202"/>
      <c r="I803" s="223"/>
      <c r="J803" s="345"/>
      <c r="K803" s="266"/>
      <c r="L803" s="252"/>
      <c r="M803" s="253"/>
      <c r="N803" s="203"/>
    </row>
    <row r="804" spans="2:14" x14ac:dyDescent="0.3">
      <c r="B804" s="245"/>
      <c r="C804" s="246"/>
      <c r="D804" s="247"/>
      <c r="E804" s="248"/>
      <c r="F804" s="248"/>
      <c r="G804" s="254"/>
      <c r="H804" s="202"/>
      <c r="I804" s="223"/>
      <c r="J804" s="345"/>
      <c r="K804" s="264"/>
      <c r="L804" s="252"/>
      <c r="M804" s="253"/>
      <c r="N804" s="203"/>
    </row>
    <row r="805" spans="2:14" x14ac:dyDescent="0.3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3">
      <c r="B806" s="245"/>
      <c r="C806" s="246"/>
      <c r="D806" s="245"/>
      <c r="E806" s="248"/>
      <c r="F806" s="248"/>
      <c r="G806" s="261"/>
      <c r="H806" s="202"/>
      <c r="I806" s="223"/>
      <c r="J806" s="345"/>
      <c r="K806" s="266"/>
      <c r="L806" s="252"/>
      <c r="M806" s="253"/>
      <c r="N806" s="203"/>
    </row>
    <row r="807" spans="2:14" x14ac:dyDescent="0.3">
      <c r="B807" s="245"/>
      <c r="C807" s="255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3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3">
      <c r="B809" s="245"/>
      <c r="C809" s="246"/>
      <c r="D809" s="245"/>
      <c r="E809" s="248"/>
      <c r="F809" s="248"/>
      <c r="G809" s="261"/>
      <c r="H809" s="202"/>
      <c r="I809" s="223"/>
      <c r="J809" s="345"/>
      <c r="K809" s="266"/>
      <c r="L809" s="252"/>
      <c r="M809" s="253"/>
      <c r="N809" s="203"/>
    </row>
    <row r="810" spans="2:14" x14ac:dyDescent="0.3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3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3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3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3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3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3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3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3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3">
      <c r="B819" s="245"/>
      <c r="C819" s="255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3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3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3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3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3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3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3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3">
      <c r="B827" s="245"/>
      <c r="C827" s="255"/>
      <c r="D827" s="247"/>
      <c r="E827" s="248"/>
      <c r="F827" s="248"/>
      <c r="G827" s="199"/>
      <c r="H827" s="202"/>
      <c r="I827" s="223"/>
      <c r="J827" s="345"/>
      <c r="K827" s="266"/>
      <c r="L827" s="252"/>
      <c r="M827" s="253"/>
      <c r="N827" s="203"/>
    </row>
    <row r="828" spans="2:14" x14ac:dyDescent="0.3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3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3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3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3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3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3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3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3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3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3">
      <c r="B838" s="245"/>
      <c r="C838" s="246"/>
      <c r="D838" s="245"/>
      <c r="E838" s="248"/>
      <c r="F838" s="248"/>
      <c r="G838" s="261"/>
      <c r="H838" s="202"/>
      <c r="I838" s="223"/>
      <c r="J838" s="345"/>
      <c r="K838" s="266"/>
      <c r="L838" s="252"/>
      <c r="M838" s="253"/>
      <c r="N838" s="203"/>
    </row>
    <row r="839" spans="2:14" x14ac:dyDescent="0.3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3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3">
      <c r="B841" s="245"/>
      <c r="C841" s="246"/>
      <c r="D841" s="247"/>
      <c r="E841" s="248"/>
      <c r="F841" s="248"/>
      <c r="G841" s="254"/>
      <c r="H841" s="202"/>
      <c r="I841" s="223"/>
      <c r="J841" s="345"/>
      <c r="K841" s="264"/>
      <c r="L841" s="252"/>
      <c r="M841" s="253"/>
      <c r="N841" s="203"/>
    </row>
    <row r="842" spans="2:14" x14ac:dyDescent="0.3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3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3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3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3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3">
      <c r="B847" s="245"/>
      <c r="C847" s="246"/>
      <c r="D847" s="245"/>
      <c r="E847" s="248"/>
      <c r="F847" s="248"/>
      <c r="G847" s="261"/>
      <c r="H847" s="202"/>
      <c r="I847" s="223"/>
      <c r="J847" s="345"/>
      <c r="K847" s="264"/>
      <c r="L847" s="252"/>
      <c r="M847" s="253"/>
      <c r="N847" s="203"/>
    </row>
    <row r="848" spans="2:14" x14ac:dyDescent="0.3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3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3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3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3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3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3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3">
      <c r="B855" s="245"/>
      <c r="C855" s="246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3">
      <c r="B856" s="245"/>
      <c r="C856" s="246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3">
      <c r="B857" s="245"/>
      <c r="C857" s="255"/>
      <c r="D857" s="247"/>
      <c r="E857" s="248"/>
      <c r="F857" s="248"/>
      <c r="G857" s="254"/>
      <c r="H857" s="202"/>
      <c r="I857" s="223"/>
      <c r="J857" s="345"/>
      <c r="K857" s="267"/>
      <c r="L857" s="252"/>
      <c r="M857" s="253"/>
      <c r="N857" s="203"/>
    </row>
    <row r="858" spans="2:14" x14ac:dyDescent="0.3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3">
      <c r="B859" s="245"/>
      <c r="C859" s="255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3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3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3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3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3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3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3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3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3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3">
      <c r="B869" s="245"/>
      <c r="C869" s="255"/>
      <c r="D869" s="247"/>
      <c r="E869" s="248"/>
      <c r="F869" s="248"/>
      <c r="G869" s="199"/>
      <c r="H869" s="202"/>
      <c r="I869" s="223"/>
      <c r="J869" s="345"/>
      <c r="K869" s="266"/>
      <c r="L869" s="252"/>
      <c r="M869" s="253"/>
      <c r="N869" s="203"/>
    </row>
    <row r="870" spans="2:14" x14ac:dyDescent="0.3">
      <c r="B870" s="245"/>
      <c r="C870" s="255"/>
      <c r="D870" s="247"/>
      <c r="E870" s="248"/>
      <c r="F870" s="248"/>
      <c r="G870" s="199"/>
      <c r="H870" s="202"/>
      <c r="I870" s="223"/>
      <c r="J870" s="345"/>
      <c r="K870" s="266"/>
      <c r="L870" s="252"/>
      <c r="M870" s="253"/>
      <c r="N870" s="203"/>
    </row>
    <row r="871" spans="2:14" x14ac:dyDescent="0.3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3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3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3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3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3">
      <c r="B876" s="245"/>
      <c r="C876" s="255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3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3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3">
      <c r="B879" s="245"/>
      <c r="C879" s="255"/>
      <c r="D879" s="247"/>
      <c r="E879" s="248"/>
      <c r="F879" s="248"/>
      <c r="G879" s="199"/>
      <c r="H879" s="202"/>
      <c r="I879" s="223"/>
      <c r="J879" s="345"/>
      <c r="K879" s="266"/>
      <c r="L879" s="252"/>
      <c r="M879" s="253"/>
      <c r="N879" s="203"/>
    </row>
    <row r="880" spans="2:14" x14ac:dyDescent="0.3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3">
      <c r="B881" s="245"/>
      <c r="C881" s="255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3">
      <c r="B882" s="245"/>
      <c r="C882" s="246"/>
      <c r="D882" s="247"/>
      <c r="E882" s="248"/>
      <c r="F882" s="248"/>
      <c r="G882" s="254"/>
      <c r="H882" s="202"/>
      <c r="I882" s="223"/>
      <c r="J882" s="345"/>
      <c r="K882" s="274"/>
      <c r="L882" s="252"/>
      <c r="M882" s="253"/>
      <c r="N882" s="203"/>
    </row>
    <row r="883" spans="2:14" x14ac:dyDescent="0.3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3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3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3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3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3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3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3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3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3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3">
      <c r="B893" s="245"/>
      <c r="C893" s="246"/>
      <c r="D893" s="245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3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3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3">
      <c r="B896" s="245"/>
      <c r="C896" s="255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3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3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3">
      <c r="B899" s="245"/>
      <c r="C899" s="255"/>
      <c r="D899" s="247"/>
      <c r="E899" s="248"/>
      <c r="F899" s="248"/>
      <c r="G899" s="199"/>
      <c r="H899" s="202"/>
      <c r="I899" s="223"/>
      <c r="J899" s="345"/>
      <c r="K899" s="266"/>
      <c r="L899" s="252"/>
      <c r="M899" s="253"/>
      <c r="N899" s="203"/>
    </row>
    <row r="900" spans="2:14" x14ac:dyDescent="0.3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3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3">
      <c r="B902" s="245"/>
      <c r="C902" s="246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3">
      <c r="B903" s="245"/>
      <c r="C903" s="255"/>
      <c r="D903" s="247"/>
      <c r="E903" s="248"/>
      <c r="F903" s="248"/>
      <c r="G903" s="254"/>
      <c r="H903" s="202"/>
      <c r="I903" s="223"/>
      <c r="J903" s="345"/>
      <c r="K903" s="267"/>
      <c r="L903" s="252"/>
      <c r="M903" s="253"/>
      <c r="N903" s="203"/>
    </row>
    <row r="904" spans="2:14" x14ac:dyDescent="0.3">
      <c r="B904" s="245"/>
      <c r="C904" s="255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3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3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3">
      <c r="B907" s="245"/>
      <c r="C907" s="255"/>
      <c r="D907" s="247"/>
      <c r="E907" s="248"/>
      <c r="F907" s="248"/>
      <c r="G907" s="199"/>
      <c r="H907" s="202"/>
      <c r="I907" s="223"/>
      <c r="J907" s="345"/>
      <c r="K907" s="266"/>
      <c r="L907" s="252"/>
      <c r="M907" s="253"/>
      <c r="N907" s="203"/>
    </row>
    <row r="908" spans="2:14" x14ac:dyDescent="0.3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3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3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3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3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3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3">
      <c r="B914" s="245"/>
      <c r="C914" s="255"/>
      <c r="D914" s="247"/>
      <c r="E914" s="248"/>
      <c r="F914" s="248"/>
      <c r="G914" s="199"/>
      <c r="H914" s="202"/>
      <c r="I914" s="223"/>
      <c r="J914" s="345"/>
      <c r="K914" s="266"/>
      <c r="L914" s="252"/>
      <c r="M914" s="253"/>
      <c r="N914" s="203"/>
    </row>
    <row r="915" spans="2:14" x14ac:dyDescent="0.3">
      <c r="B915" s="245"/>
      <c r="C915" s="246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3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3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3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3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3">
      <c r="B920" s="245"/>
      <c r="C920" s="255"/>
      <c r="D920" s="247"/>
      <c r="E920" s="248"/>
      <c r="F920" s="248"/>
      <c r="G920" s="199"/>
      <c r="H920" s="202"/>
      <c r="I920" s="223"/>
      <c r="J920" s="345"/>
      <c r="K920" s="266"/>
      <c r="L920" s="252"/>
      <c r="M920" s="253"/>
      <c r="N920" s="203"/>
    </row>
    <row r="921" spans="2:14" x14ac:dyDescent="0.3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3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3">
      <c r="B923" s="245"/>
      <c r="C923" s="255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3">
      <c r="B924" s="245"/>
      <c r="C924" s="255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3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3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3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3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3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3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3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3">
      <c r="B932" s="245"/>
      <c r="C932" s="246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3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3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3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3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3">
      <c r="B937" s="245"/>
      <c r="C937" s="255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3">
      <c r="B938" s="245"/>
      <c r="C938" s="255"/>
      <c r="D938" s="247"/>
      <c r="E938" s="248"/>
      <c r="F938" s="248"/>
      <c r="G938" s="199"/>
      <c r="H938" s="202"/>
      <c r="I938" s="223"/>
      <c r="J938" s="345"/>
      <c r="K938" s="266"/>
      <c r="L938" s="252"/>
      <c r="M938" s="253"/>
      <c r="N938" s="203"/>
    </row>
    <row r="939" spans="2:14" x14ac:dyDescent="0.3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3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3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3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3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3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3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3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3">
      <c r="B947" s="245"/>
      <c r="C947" s="246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3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3">
      <c r="B949" s="245"/>
      <c r="C949" s="255"/>
      <c r="D949" s="247"/>
      <c r="E949" s="248"/>
      <c r="F949" s="248"/>
      <c r="G949" s="199"/>
      <c r="H949" s="202"/>
      <c r="I949" s="223"/>
      <c r="J949" s="345"/>
      <c r="K949" s="266"/>
      <c r="L949" s="252"/>
      <c r="M949" s="253"/>
      <c r="N949" s="203"/>
    </row>
    <row r="950" spans="2:14" x14ac:dyDescent="0.3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3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3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3">
      <c r="B953" s="245"/>
      <c r="C953" s="255"/>
      <c r="D953" s="247"/>
      <c r="E953" s="248"/>
      <c r="F953" s="248"/>
      <c r="G953" s="199"/>
      <c r="H953" s="202"/>
      <c r="I953" s="223"/>
      <c r="J953" s="345"/>
      <c r="K953" s="266"/>
      <c r="L953" s="252"/>
      <c r="M953" s="253"/>
      <c r="N953" s="203"/>
    </row>
    <row r="954" spans="2:14" x14ac:dyDescent="0.3">
      <c r="B954" s="245"/>
      <c r="C954" s="255"/>
      <c r="D954" s="247"/>
      <c r="E954" s="248"/>
      <c r="F954" s="248"/>
      <c r="G954" s="199"/>
      <c r="H954" s="202"/>
      <c r="I954" s="223"/>
      <c r="J954" s="345"/>
      <c r="K954" s="266"/>
      <c r="L954" s="252"/>
      <c r="M954" s="253"/>
      <c r="N954" s="203"/>
    </row>
    <row r="955" spans="2:14" x14ac:dyDescent="0.3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3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3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3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3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3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3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3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3">
      <c r="B963" s="245"/>
      <c r="C963" s="255"/>
      <c r="D963" s="247"/>
      <c r="E963" s="248"/>
      <c r="F963" s="248"/>
      <c r="G963" s="199"/>
      <c r="H963" s="202"/>
      <c r="I963" s="223"/>
      <c r="J963" s="345"/>
      <c r="K963" s="266"/>
      <c r="L963" s="252"/>
      <c r="M963" s="253"/>
      <c r="N963" s="203"/>
    </row>
    <row r="964" spans="2:14" x14ac:dyDescent="0.3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3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3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3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3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3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3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3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3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3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3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3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3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3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3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3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3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3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3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3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3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3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3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3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3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3">
      <c r="B989" s="245"/>
      <c r="C989" s="255"/>
      <c r="D989" s="247"/>
      <c r="E989" s="248"/>
      <c r="F989" s="248"/>
      <c r="G989" s="199"/>
      <c r="H989" s="202"/>
      <c r="I989" s="223"/>
      <c r="J989" s="345"/>
      <c r="K989" s="266"/>
      <c r="L989" s="252"/>
      <c r="M989" s="253"/>
      <c r="N989" s="203"/>
    </row>
    <row r="990" spans="2:14" x14ac:dyDescent="0.3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3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3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3">
      <c r="B993" s="245"/>
      <c r="C993" s="255"/>
      <c r="D993" s="247"/>
      <c r="E993" s="248"/>
      <c r="F993" s="248"/>
      <c r="G993" s="199"/>
      <c r="H993" s="202"/>
      <c r="I993" s="223"/>
      <c r="J993" s="345"/>
      <c r="K993" s="266"/>
      <c r="L993" s="252"/>
      <c r="M993" s="253"/>
      <c r="N993" s="203"/>
    </row>
    <row r="994" spans="2:14" x14ac:dyDescent="0.3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3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3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3">
      <c r="B997" s="245"/>
      <c r="C997" s="255"/>
      <c r="D997" s="247"/>
      <c r="E997" s="248"/>
      <c r="F997" s="248"/>
      <c r="G997" s="199"/>
      <c r="H997" s="202"/>
      <c r="I997" s="223"/>
      <c r="J997" s="345"/>
      <c r="K997" s="266"/>
      <c r="L997" s="252"/>
      <c r="M997" s="253"/>
      <c r="N997" s="203"/>
    </row>
    <row r="998" spans="2:14" x14ac:dyDescent="0.3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3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3">
      <c r="B1000" s="245"/>
      <c r="C1000" s="255"/>
      <c r="D1000" s="247"/>
      <c r="E1000" s="248"/>
      <c r="F1000" s="248"/>
      <c r="G1000" s="199"/>
      <c r="H1000" s="202"/>
      <c r="I1000" s="223"/>
      <c r="J1000" s="345"/>
      <c r="K1000" s="266"/>
      <c r="L1000" s="252"/>
      <c r="M1000" s="253"/>
      <c r="N1000" s="203"/>
    </row>
    <row r="1001" spans="2:14" x14ac:dyDescent="0.3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3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3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3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3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3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3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3">
      <c r="B1008" s="245"/>
      <c r="C1008" s="255"/>
      <c r="D1008" s="247"/>
      <c r="E1008" s="248"/>
      <c r="F1008" s="248"/>
      <c r="G1008" s="199"/>
      <c r="H1008" s="202"/>
      <c r="I1008" s="223"/>
      <c r="J1008" s="345"/>
      <c r="K1008" s="266"/>
      <c r="L1008" s="252"/>
      <c r="M1008" s="253"/>
      <c r="N1008" s="203"/>
    </row>
    <row r="1009" spans="2:14" x14ac:dyDescent="0.3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3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3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3">
      <c r="B1012" s="245"/>
      <c r="C1012" s="255"/>
      <c r="D1012" s="247"/>
      <c r="E1012" s="248"/>
      <c r="F1012" s="248"/>
      <c r="G1012" s="199"/>
      <c r="H1012" s="202"/>
      <c r="I1012" s="223"/>
      <c r="J1012" s="345"/>
      <c r="K1012" s="266"/>
      <c r="L1012" s="252"/>
      <c r="M1012" s="253"/>
      <c r="N1012" s="203"/>
    </row>
    <row r="1013" spans="2:14" x14ac:dyDescent="0.3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3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3">
      <c r="B1015" s="245"/>
      <c r="C1015" s="255"/>
      <c r="D1015" s="245"/>
      <c r="E1015" s="248"/>
      <c r="F1015" s="248"/>
      <c r="G1015" s="261"/>
      <c r="H1015" s="202"/>
      <c r="I1015" s="223"/>
      <c r="J1015" s="345"/>
      <c r="K1015" s="266"/>
      <c r="L1015" s="252"/>
      <c r="M1015" s="253"/>
      <c r="N1015" s="203"/>
    </row>
    <row r="1016" spans="2:14" x14ac:dyDescent="0.3">
      <c r="B1016" s="245"/>
      <c r="C1016" s="255"/>
      <c r="D1016" s="245"/>
      <c r="E1016" s="248"/>
      <c r="F1016" s="248"/>
      <c r="G1016" s="261"/>
      <c r="H1016" s="202"/>
      <c r="I1016" s="223"/>
      <c r="J1016" s="345"/>
      <c r="K1016" s="266"/>
      <c r="L1016" s="252"/>
      <c r="M1016" s="253"/>
      <c r="N1016" s="203"/>
    </row>
    <row r="1017" spans="2:14" x14ac:dyDescent="0.3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3">
      <c r="B1018" s="245"/>
      <c r="C1018" s="255"/>
      <c r="D1018" s="247"/>
      <c r="E1018" s="248"/>
      <c r="F1018" s="248"/>
      <c r="G1018" s="201"/>
      <c r="H1018" s="202"/>
      <c r="I1018" s="223"/>
      <c r="J1018" s="345"/>
      <c r="K1018" s="266"/>
      <c r="L1018" s="252"/>
      <c r="M1018" s="253"/>
      <c r="N1018" s="203"/>
    </row>
    <row r="1019" spans="2:14" x14ac:dyDescent="0.3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4"/>
      <c r="L1019" s="252"/>
      <c r="M1019" s="253"/>
      <c r="N1019" s="203"/>
    </row>
    <row r="1020" spans="2:14" x14ac:dyDescent="0.3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3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3">
      <c r="B1022" s="245"/>
      <c r="C1022" s="255"/>
      <c r="D1022" s="247"/>
      <c r="E1022" s="248"/>
      <c r="F1022" s="248"/>
      <c r="G1022" s="201"/>
      <c r="H1022" s="202"/>
      <c r="I1022" s="223"/>
      <c r="J1022" s="345"/>
      <c r="K1022" s="266"/>
      <c r="L1022" s="252"/>
      <c r="M1022" s="253"/>
      <c r="N1022" s="203"/>
    </row>
    <row r="1023" spans="2:14" x14ac:dyDescent="0.3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3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3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3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3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3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3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3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3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3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3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3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3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3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3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3">
      <c r="B1038" s="245"/>
      <c r="C1038" s="255"/>
      <c r="D1038" s="247"/>
      <c r="E1038" s="248"/>
      <c r="F1038" s="248"/>
      <c r="G1038" s="201"/>
      <c r="H1038" s="202"/>
      <c r="I1038" s="223"/>
      <c r="J1038" s="345"/>
      <c r="K1038" s="266"/>
      <c r="L1038" s="252"/>
      <c r="M1038" s="253"/>
      <c r="N1038" s="203"/>
    </row>
    <row r="1039" spans="2:14" x14ac:dyDescent="0.3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3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3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3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3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3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3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3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3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3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3">
      <c r="B1049" s="245"/>
      <c r="C1049" s="255"/>
      <c r="D1049" s="245"/>
      <c r="E1049" s="248"/>
      <c r="F1049" s="248"/>
      <c r="G1049" s="261"/>
      <c r="H1049" s="202"/>
      <c r="I1049" s="223"/>
      <c r="J1049" s="345"/>
      <c r="K1049" s="266"/>
      <c r="L1049" s="252"/>
      <c r="M1049" s="253"/>
      <c r="N1049" s="203"/>
    </row>
    <row r="1050" spans="2:14" x14ac:dyDescent="0.3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3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3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3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3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3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3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3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3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3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3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3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3">
      <c r="B1062" s="245"/>
      <c r="C1062" s="255"/>
      <c r="D1062" s="245"/>
      <c r="E1062" s="248"/>
      <c r="F1062" s="248"/>
      <c r="G1062" s="261"/>
      <c r="H1062" s="202"/>
      <c r="I1062" s="223"/>
      <c r="J1062" s="345"/>
      <c r="K1062" s="264"/>
      <c r="L1062" s="252"/>
      <c r="M1062" s="253"/>
      <c r="N1062" s="203"/>
    </row>
    <row r="1063" spans="2:14" x14ac:dyDescent="0.3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3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3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3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3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3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3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3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3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3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3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3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3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3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3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3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3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3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3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3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3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3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3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3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3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3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03"/>
      <c r="M1088" s="253"/>
      <c r="N1088" s="203"/>
    </row>
    <row r="1089" spans="2:14" x14ac:dyDescent="0.3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3">
      <c r="B1090" s="245"/>
      <c r="C1090" s="255"/>
      <c r="D1090" s="245"/>
      <c r="E1090" s="275"/>
      <c r="F1090" s="275"/>
      <c r="G1090" s="205"/>
      <c r="H1090" s="202"/>
      <c r="I1090" s="223"/>
      <c r="J1090" s="345"/>
      <c r="K1090" s="266"/>
      <c r="L1090" s="252"/>
      <c r="M1090" s="253"/>
      <c r="N1090" s="203"/>
    </row>
    <row r="1091" spans="2:14" x14ac:dyDescent="0.3">
      <c r="B1091" s="245"/>
      <c r="C1091" s="255"/>
      <c r="D1091" s="247"/>
      <c r="E1091" s="248"/>
      <c r="F1091" s="248"/>
      <c r="G1091" s="199"/>
      <c r="H1091" s="202"/>
      <c r="I1091" s="223"/>
      <c r="J1091" s="345"/>
      <c r="K1091" s="266"/>
      <c r="L1091" s="252"/>
      <c r="M1091" s="253"/>
      <c r="N1091" s="203"/>
    </row>
    <row r="1092" spans="2:14" x14ac:dyDescent="0.3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3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3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3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3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3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3">
      <c r="B1098" s="245"/>
      <c r="C1098" s="255"/>
      <c r="D1098" s="245"/>
      <c r="E1098" s="248"/>
      <c r="F1098" s="248"/>
      <c r="G1098" s="205"/>
      <c r="H1098" s="202"/>
      <c r="I1098" s="223"/>
      <c r="J1098" s="345"/>
      <c r="K1098" s="266"/>
      <c r="L1098" s="252"/>
      <c r="M1098" s="253"/>
      <c r="N1098" s="203"/>
    </row>
    <row r="1099" spans="2:14" x14ac:dyDescent="0.3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3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3">
      <c r="B1101" s="245"/>
      <c r="C1101" s="255"/>
      <c r="D1101" s="247"/>
      <c r="E1101" s="248"/>
      <c r="F1101" s="248"/>
      <c r="G1101" s="199"/>
      <c r="H1101" s="202"/>
      <c r="I1101" s="223"/>
      <c r="J1101" s="345"/>
      <c r="K1101" s="266"/>
      <c r="L1101" s="252"/>
      <c r="M1101" s="253"/>
      <c r="N1101" s="203"/>
    </row>
    <row r="1102" spans="2:14" x14ac:dyDescent="0.3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3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3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3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3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3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3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3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3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3">
      <c r="B1111" s="245"/>
      <c r="C1111" s="255"/>
      <c r="D1111" s="247"/>
      <c r="E1111" s="248"/>
      <c r="F1111" s="248"/>
      <c r="G1111" s="199"/>
      <c r="H1111" s="202"/>
      <c r="I1111" s="223"/>
      <c r="J1111" s="345"/>
      <c r="K1111" s="266"/>
      <c r="L1111" s="252"/>
      <c r="M1111" s="253"/>
      <c r="N1111" s="203"/>
    </row>
    <row r="1112" spans="2:14" x14ac:dyDescent="0.3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3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3">
      <c r="B1114" s="245"/>
      <c r="C1114" s="255"/>
      <c r="D1114" s="247"/>
      <c r="E1114" s="248"/>
      <c r="F1114" s="248"/>
      <c r="G1114" s="199"/>
      <c r="H1114" s="202"/>
      <c r="I1114" s="223"/>
      <c r="J1114" s="345"/>
      <c r="K1114" s="266"/>
      <c r="L1114" s="252"/>
      <c r="M1114" s="253"/>
      <c r="N1114" s="203"/>
    </row>
    <row r="1115" spans="2:14" x14ac:dyDescent="0.3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3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3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3">
      <c r="B1118" s="245"/>
      <c r="C1118" s="255"/>
      <c r="D1118" s="247"/>
      <c r="E1118" s="248"/>
      <c r="F1118" s="248"/>
      <c r="G1118" s="199"/>
      <c r="H1118" s="202"/>
      <c r="I1118" s="223"/>
      <c r="J1118" s="345"/>
      <c r="K1118" s="266"/>
      <c r="L1118" s="252"/>
      <c r="M1118" s="253"/>
      <c r="N1118" s="203"/>
    </row>
    <row r="1119" spans="2:14" x14ac:dyDescent="0.3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03"/>
      <c r="M1119" s="253"/>
      <c r="N1119" s="203"/>
    </row>
    <row r="1120" spans="2:14" x14ac:dyDescent="0.3">
      <c r="B1120" s="245"/>
      <c r="C1120" s="255"/>
      <c r="D1120" s="245"/>
      <c r="E1120" s="248"/>
      <c r="F1120" s="248"/>
      <c r="G1120" s="205"/>
      <c r="H1120" s="202"/>
      <c r="I1120" s="223"/>
      <c r="J1120" s="345"/>
      <c r="K1120" s="266"/>
      <c r="L1120" s="252"/>
      <c r="M1120" s="253"/>
      <c r="N1120" s="203"/>
    </row>
    <row r="1121" spans="2:14" x14ac:dyDescent="0.3">
      <c r="B1121" s="245"/>
      <c r="C1121" s="255"/>
      <c r="D1121" s="247"/>
      <c r="E1121" s="248"/>
      <c r="F1121" s="248"/>
      <c r="G1121" s="199"/>
      <c r="H1121" s="202"/>
      <c r="I1121" s="223"/>
      <c r="J1121" s="345"/>
      <c r="K1121" s="266"/>
      <c r="L1121" s="252"/>
      <c r="M1121" s="253"/>
      <c r="N1121" s="203"/>
    </row>
    <row r="1122" spans="2:14" x14ac:dyDescent="0.3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3">
      <c r="B1123" s="245"/>
      <c r="C1123" s="255"/>
      <c r="D1123" s="247"/>
      <c r="E1123" s="248"/>
      <c r="F1123" s="248"/>
      <c r="G1123" s="199"/>
      <c r="H1123" s="202"/>
      <c r="I1123" s="223"/>
      <c r="J1123" s="345"/>
      <c r="K1123" s="266"/>
      <c r="L1123" s="252"/>
      <c r="M1123" s="253"/>
      <c r="N1123" s="203"/>
    </row>
    <row r="1124" spans="2:14" x14ac:dyDescent="0.3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3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3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3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3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3">
      <c r="B1129" s="245"/>
      <c r="C1129" s="255"/>
      <c r="D1129" s="245"/>
      <c r="E1129" s="248"/>
      <c r="F1129" s="248"/>
      <c r="G1129" s="206"/>
      <c r="H1129" s="202"/>
      <c r="I1129" s="223"/>
      <c r="J1129" s="345"/>
      <c r="K1129" s="266"/>
      <c r="L1129" s="252"/>
      <c r="M1129" s="253"/>
      <c r="N1129" s="203"/>
    </row>
    <row r="1130" spans="2:14" x14ac:dyDescent="0.3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3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3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3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3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3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3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3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3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3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3">
      <c r="B1140" s="245"/>
      <c r="C1140" s="276"/>
      <c r="D1140" s="276"/>
      <c r="E1140" s="248"/>
      <c r="F1140" s="277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3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3">
      <c r="B1142" s="245"/>
      <c r="C1142" s="255"/>
      <c r="D1142" s="245"/>
      <c r="E1142" s="248"/>
      <c r="F1142" s="248"/>
      <c r="G1142" s="201"/>
      <c r="H1142" s="202"/>
      <c r="I1142" s="223"/>
      <c r="J1142" s="345"/>
      <c r="K1142" s="266"/>
      <c r="L1142" s="252"/>
      <c r="M1142" s="253"/>
      <c r="N1142" s="203"/>
    </row>
    <row r="1143" spans="2:14" x14ac:dyDescent="0.3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3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3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3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4"/>
      <c r="L1146" s="252"/>
      <c r="M1146" s="253"/>
      <c r="N1146" s="203"/>
    </row>
    <row r="1147" spans="2:14" x14ac:dyDescent="0.3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66"/>
      <c r="L1147" s="252"/>
      <c r="M1147" s="253"/>
      <c r="N1147" s="203"/>
    </row>
    <row r="1148" spans="2:14" x14ac:dyDescent="0.3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74"/>
      <c r="L1148" s="252"/>
      <c r="M1148" s="253"/>
      <c r="N1148" s="203"/>
    </row>
    <row r="1149" spans="2:14" x14ac:dyDescent="0.3">
      <c r="B1149" s="245"/>
      <c r="C1149" s="255"/>
      <c r="D1149" s="245"/>
      <c r="E1149" s="248"/>
      <c r="F1149" s="248"/>
      <c r="G1149" s="261"/>
      <c r="H1149" s="202"/>
      <c r="I1149" s="223"/>
      <c r="J1149" s="345"/>
      <c r="K1149" s="266"/>
      <c r="L1149" s="252"/>
      <c r="M1149" s="253"/>
      <c r="N1149" s="203"/>
    </row>
    <row r="1150" spans="2:14" x14ac:dyDescent="0.3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74"/>
      <c r="L1150" s="252"/>
      <c r="M1150" s="253"/>
      <c r="N1150" s="203"/>
    </row>
    <row r="1151" spans="2:14" x14ac:dyDescent="0.3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3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3">
      <c r="B1153" s="245"/>
      <c r="C1153" s="255"/>
      <c r="D1153" s="247"/>
      <c r="E1153" s="248"/>
      <c r="F1153" s="248"/>
      <c r="G1153" s="199"/>
      <c r="H1153" s="202"/>
      <c r="I1153" s="223"/>
      <c r="J1153" s="345"/>
      <c r="K1153" s="266"/>
      <c r="L1153" s="252"/>
      <c r="M1153" s="253"/>
      <c r="N1153" s="203"/>
    </row>
    <row r="1154" spans="2:14" x14ac:dyDescent="0.3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3"/>
    </row>
    <row r="1155" spans="2:14" x14ac:dyDescent="0.3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3"/>
    </row>
    <row r="1156" spans="2:14" x14ac:dyDescent="0.3">
      <c r="B1156" s="245"/>
      <c r="C1156" s="255"/>
      <c r="D1156" s="247"/>
      <c r="E1156" s="248"/>
      <c r="F1156" s="248"/>
      <c r="G1156" s="261"/>
      <c r="H1156" s="202"/>
      <c r="I1156" s="223"/>
      <c r="J1156" s="345"/>
      <c r="K1156" s="266"/>
      <c r="L1156" s="252"/>
      <c r="M1156" s="253"/>
      <c r="N1156" s="203"/>
    </row>
    <row r="1157" spans="2:14" x14ac:dyDescent="0.3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3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3">
      <c r="B1159" s="245"/>
      <c r="C1159" s="255"/>
      <c r="D1159" s="247"/>
      <c r="E1159" s="248"/>
      <c r="F1159" s="248"/>
      <c r="G1159" s="199"/>
      <c r="H1159" s="202"/>
      <c r="I1159" s="223"/>
      <c r="J1159" s="345"/>
      <c r="K1159" s="266"/>
      <c r="L1159" s="252"/>
      <c r="M1159" s="253"/>
      <c r="N1159" s="204"/>
    </row>
    <row r="1160" spans="2:14" x14ac:dyDescent="0.3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3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3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3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3">
      <c r="B1164" s="245"/>
      <c r="C1164" s="255"/>
      <c r="D1164" s="245"/>
      <c r="E1164" s="275"/>
      <c r="F1164" s="275"/>
      <c r="G1164" s="205"/>
      <c r="H1164" s="202"/>
      <c r="I1164" s="223"/>
      <c r="J1164" s="345"/>
      <c r="K1164" s="274"/>
      <c r="L1164" s="252"/>
      <c r="M1164" s="253"/>
      <c r="N1164" s="204"/>
    </row>
    <row r="1165" spans="2:14" x14ac:dyDescent="0.3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3">
      <c r="B1166" s="245"/>
      <c r="C1166" s="255"/>
      <c r="D1166" s="247"/>
      <c r="E1166" s="248"/>
      <c r="F1166" s="248"/>
      <c r="G1166" s="199"/>
      <c r="H1166" s="202"/>
      <c r="I1166" s="223"/>
      <c r="J1166" s="345"/>
      <c r="K1166" s="266"/>
      <c r="L1166" s="252"/>
      <c r="M1166" s="253"/>
      <c r="N1166" s="204"/>
    </row>
    <row r="1167" spans="2:14" x14ac:dyDescent="0.3">
      <c r="B1167" s="245"/>
      <c r="C1167" s="255"/>
      <c r="D1167" s="247"/>
      <c r="E1167" s="248"/>
      <c r="F1167" s="248"/>
      <c r="G1167" s="199"/>
      <c r="H1167" s="202"/>
      <c r="I1167" s="223"/>
      <c r="J1167" s="345"/>
      <c r="K1167" s="266"/>
      <c r="L1167" s="252"/>
      <c r="M1167" s="253"/>
      <c r="N1167" s="204"/>
    </row>
    <row r="1168" spans="2:14" x14ac:dyDescent="0.3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3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3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3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74"/>
      <c r="L1171" s="252"/>
      <c r="M1171" s="253"/>
      <c r="N1171" s="204"/>
    </row>
    <row r="1172" spans="2:14" x14ac:dyDescent="0.3">
      <c r="B1172" s="245"/>
      <c r="C1172" s="255"/>
      <c r="D1172" s="247"/>
      <c r="E1172" s="248"/>
      <c r="F1172" s="248"/>
      <c r="G1172" s="199"/>
      <c r="H1172" s="202"/>
      <c r="I1172" s="223"/>
      <c r="J1172" s="345"/>
      <c r="K1172" s="266"/>
      <c r="L1172" s="252"/>
      <c r="M1172" s="253"/>
      <c r="N1172" s="204"/>
    </row>
    <row r="1173" spans="2:14" x14ac:dyDescent="0.3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3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3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3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3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3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66"/>
      <c r="L1178" s="252"/>
      <c r="M1178" s="253"/>
      <c r="N1178" s="204"/>
    </row>
    <row r="1179" spans="2:14" x14ac:dyDescent="0.3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3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3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66"/>
      <c r="L1181" s="252"/>
      <c r="M1181" s="253"/>
      <c r="N1181" s="204"/>
    </row>
    <row r="1182" spans="2:14" x14ac:dyDescent="0.3">
      <c r="B1182" s="245"/>
      <c r="C1182" s="255"/>
      <c r="D1182" s="247"/>
      <c r="E1182" s="248"/>
      <c r="F1182" s="248"/>
      <c r="G1182" s="199"/>
      <c r="H1182" s="202"/>
      <c r="I1182" s="223"/>
      <c r="J1182" s="345"/>
      <c r="K1182" s="266"/>
      <c r="L1182" s="252"/>
      <c r="M1182" s="253"/>
      <c r="N1182" s="204"/>
    </row>
    <row r="1183" spans="2:14" x14ac:dyDescent="0.3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3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3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3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3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3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3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3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3">
      <c r="B1191" s="245"/>
      <c r="C1191" s="255"/>
      <c r="D1191" s="245"/>
      <c r="E1191" s="248"/>
      <c r="F1191" s="248"/>
      <c r="G1191" s="261"/>
      <c r="H1191" s="202"/>
      <c r="I1191" s="223"/>
      <c r="J1191" s="345"/>
      <c r="K1191" s="266"/>
      <c r="L1191" s="252"/>
      <c r="M1191" s="253"/>
      <c r="N1191" s="204"/>
    </row>
    <row r="1192" spans="2:14" x14ac:dyDescent="0.3">
      <c r="B1192" s="245"/>
      <c r="C1192" s="255"/>
      <c r="D1192" s="247"/>
      <c r="E1192" s="248"/>
      <c r="F1192" s="248"/>
      <c r="G1192" s="199"/>
      <c r="H1192" s="202"/>
      <c r="I1192" s="223"/>
      <c r="J1192" s="345"/>
      <c r="K1192" s="274"/>
      <c r="L1192" s="252"/>
      <c r="M1192" s="253"/>
      <c r="N1192" s="204"/>
    </row>
    <row r="1193" spans="2:14" x14ac:dyDescent="0.3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66"/>
      <c r="L1193" s="252"/>
      <c r="M1193" s="253"/>
      <c r="N1193" s="204"/>
    </row>
    <row r="1194" spans="2:14" x14ac:dyDescent="0.3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66"/>
      <c r="L1194" s="252"/>
      <c r="M1194" s="253"/>
      <c r="N1194" s="204"/>
    </row>
    <row r="1195" spans="2:14" x14ac:dyDescent="0.3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3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3">
      <c r="B1197" s="245"/>
      <c r="C1197" s="255"/>
      <c r="D1197" s="247"/>
      <c r="E1197" s="248"/>
      <c r="F1197" s="248"/>
      <c r="G1197" s="199"/>
      <c r="H1197" s="202"/>
      <c r="I1197" s="223"/>
      <c r="J1197" s="345"/>
      <c r="K1197" s="278"/>
      <c r="L1197" s="252"/>
      <c r="M1197" s="253"/>
      <c r="N1197" s="204"/>
    </row>
    <row r="1198" spans="2:14" x14ac:dyDescent="0.3">
      <c r="B1198" s="245"/>
      <c r="C1198" s="255"/>
      <c r="D1198" s="247"/>
      <c r="E1198" s="248"/>
      <c r="F1198" s="248"/>
      <c r="G1198" s="199"/>
      <c r="H1198" s="202"/>
      <c r="I1198" s="223"/>
      <c r="J1198" s="345"/>
      <c r="K1198" s="278"/>
      <c r="L1198" s="252"/>
      <c r="M1198" s="253"/>
      <c r="N1198" s="204"/>
    </row>
    <row r="1199" spans="2:14" x14ac:dyDescent="0.3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3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3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8"/>
      <c r="L1201" s="252"/>
      <c r="M1201" s="253"/>
      <c r="N1201" s="204"/>
    </row>
    <row r="1202" spans="2:14" x14ac:dyDescent="0.3">
      <c r="B1202" s="245"/>
      <c r="C1202" s="255"/>
      <c r="D1202" s="247"/>
      <c r="E1202" s="248"/>
      <c r="F1202" s="248"/>
      <c r="G1202" s="199"/>
      <c r="H1202" s="202"/>
      <c r="I1202" s="223"/>
      <c r="J1202" s="345"/>
      <c r="K1202" s="278"/>
      <c r="L1202" s="252"/>
      <c r="M1202" s="253"/>
      <c r="N1202" s="204"/>
    </row>
    <row r="1203" spans="2:14" x14ac:dyDescent="0.3">
      <c r="B1203" s="245"/>
      <c r="C1203" s="255"/>
      <c r="D1203" s="245"/>
      <c r="E1203" s="275"/>
      <c r="F1203" s="275"/>
      <c r="G1203" s="205"/>
      <c r="H1203" s="202"/>
      <c r="I1203" s="223"/>
      <c r="J1203" s="345"/>
      <c r="K1203" s="279"/>
      <c r="L1203" s="252"/>
      <c r="M1203" s="253"/>
      <c r="N1203" s="204"/>
    </row>
    <row r="1204" spans="2:14" x14ac:dyDescent="0.3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3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3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3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3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3">
      <c r="B1209" s="245"/>
      <c r="C1209" s="255"/>
      <c r="D1209" s="247"/>
      <c r="E1209" s="248"/>
      <c r="F1209" s="248"/>
      <c r="G1209" s="199"/>
      <c r="H1209" s="202"/>
      <c r="I1209" s="223"/>
      <c r="J1209" s="345"/>
      <c r="K1209" s="279"/>
      <c r="L1209" s="252"/>
      <c r="M1209" s="253"/>
      <c r="N1209" s="204"/>
    </row>
    <row r="1210" spans="2:14" x14ac:dyDescent="0.3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3">
      <c r="B1211" s="245"/>
      <c r="C1211" s="255"/>
      <c r="D1211" s="245"/>
      <c r="E1211" s="248"/>
      <c r="F1211" s="248"/>
      <c r="G1211" s="205"/>
      <c r="H1211" s="202"/>
      <c r="I1211" s="223"/>
      <c r="J1211" s="345"/>
      <c r="K1211" s="279"/>
      <c r="L1211" s="252"/>
      <c r="M1211" s="253"/>
      <c r="N1211" s="204"/>
    </row>
    <row r="1212" spans="2:14" x14ac:dyDescent="0.3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3">
      <c r="B1213" s="245"/>
      <c r="C1213" s="255"/>
      <c r="D1213" s="247"/>
      <c r="E1213" s="248"/>
      <c r="F1213" s="248"/>
      <c r="G1213" s="201"/>
      <c r="H1213" s="202"/>
      <c r="I1213" s="223"/>
      <c r="J1213" s="345"/>
      <c r="K1213" s="279"/>
      <c r="L1213" s="252"/>
      <c r="M1213" s="253"/>
      <c r="N1213" s="204"/>
    </row>
    <row r="1214" spans="2:14" x14ac:dyDescent="0.3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3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3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3">
      <c r="B1217" s="245"/>
      <c r="C1217" s="255"/>
      <c r="D1217" s="245"/>
      <c r="E1217" s="248"/>
      <c r="F1217" s="248"/>
      <c r="G1217" s="206"/>
      <c r="H1217" s="202"/>
      <c r="I1217" s="223"/>
      <c r="J1217" s="345"/>
      <c r="K1217" s="279"/>
      <c r="L1217" s="252"/>
      <c r="M1217" s="253"/>
      <c r="N1217" s="204"/>
    </row>
    <row r="1218" spans="2:14" x14ac:dyDescent="0.3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3">
      <c r="B1219" s="245"/>
      <c r="C1219" s="255"/>
      <c r="D1219" s="245"/>
      <c r="E1219" s="275"/>
      <c r="F1219" s="275"/>
      <c r="G1219" s="205"/>
      <c r="H1219" s="202"/>
      <c r="I1219" s="223"/>
      <c r="J1219" s="345"/>
      <c r="K1219" s="279"/>
      <c r="L1219" s="252"/>
      <c r="M1219" s="253"/>
      <c r="N1219" s="204"/>
    </row>
    <row r="1220" spans="2:14" x14ac:dyDescent="0.3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3">
      <c r="B1221" s="245"/>
      <c r="C1221" s="255"/>
      <c r="D1221" s="247"/>
      <c r="E1221" s="248"/>
      <c r="F1221" s="248"/>
      <c r="G1221" s="199"/>
      <c r="H1221" s="202"/>
      <c r="I1221" s="223"/>
      <c r="J1221" s="345"/>
      <c r="K1221" s="279"/>
      <c r="L1221" s="252"/>
      <c r="M1221" s="253"/>
      <c r="N1221" s="204"/>
    </row>
    <row r="1222" spans="2:14" x14ac:dyDescent="0.3">
      <c r="B1222" s="245"/>
      <c r="C1222" s="255"/>
      <c r="D1222" s="247"/>
      <c r="E1222" s="248"/>
      <c r="F1222" s="248"/>
      <c r="G1222" s="199"/>
      <c r="H1222" s="202"/>
      <c r="I1222" s="223"/>
      <c r="J1222" s="345"/>
      <c r="K1222" s="279"/>
      <c r="L1222" s="252"/>
      <c r="M1222" s="253"/>
      <c r="N1222" s="204"/>
    </row>
    <row r="1223" spans="2:14" x14ac:dyDescent="0.3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3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3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3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3">
      <c r="B1227" s="245"/>
      <c r="C1227" s="255"/>
      <c r="D1227" s="247"/>
      <c r="E1227" s="248"/>
      <c r="F1227" s="248"/>
      <c r="G1227" s="199"/>
      <c r="H1227" s="202"/>
      <c r="I1227" s="223"/>
      <c r="J1227" s="345"/>
      <c r="K1227" s="279"/>
      <c r="L1227" s="252"/>
      <c r="M1227" s="253"/>
      <c r="N1227" s="204"/>
    </row>
    <row r="1228" spans="2:14" x14ac:dyDescent="0.3">
      <c r="B1228" s="245"/>
      <c r="C1228" s="255"/>
      <c r="D1228" s="247"/>
      <c r="E1228" s="248"/>
      <c r="F1228" s="248"/>
      <c r="G1228" s="199"/>
      <c r="H1228" s="202"/>
      <c r="I1228" s="223"/>
      <c r="J1228" s="345"/>
      <c r="K1228" s="279"/>
      <c r="L1228" s="252"/>
      <c r="M1228" s="253"/>
      <c r="N1228" s="204"/>
    </row>
    <row r="1229" spans="2:14" x14ac:dyDescent="0.3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3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3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3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3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03"/>
      <c r="M1233" s="253"/>
      <c r="N1233" s="204"/>
    </row>
    <row r="1234" spans="2:14" x14ac:dyDescent="0.3">
      <c r="B1234" s="245"/>
      <c r="C1234" s="280"/>
      <c r="D1234" s="281"/>
      <c r="E1234" s="275"/>
      <c r="F1234" s="275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3">
      <c r="B1235" s="245"/>
      <c r="C1235" s="255"/>
      <c r="D1235" s="247"/>
      <c r="E1235" s="248"/>
      <c r="F1235" s="248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3">
      <c r="B1236" s="245"/>
      <c r="C1236" s="255"/>
      <c r="D1236" s="247"/>
      <c r="E1236" s="248"/>
      <c r="F1236" s="248"/>
      <c r="G1236" s="199"/>
      <c r="H1236" s="202"/>
      <c r="I1236" s="223"/>
      <c r="J1236" s="345"/>
      <c r="K1236" s="279"/>
      <c r="L1236" s="203"/>
      <c r="M1236" s="253"/>
      <c r="N1236" s="204"/>
    </row>
    <row r="1237" spans="2:14" x14ac:dyDescent="0.3">
      <c r="B1237" s="245"/>
      <c r="C1237" s="255"/>
      <c r="D1237" s="247"/>
      <c r="E1237" s="248"/>
      <c r="F1237" s="248"/>
      <c r="G1237" s="254"/>
      <c r="H1237" s="202"/>
      <c r="I1237" s="223"/>
      <c r="J1237" s="345"/>
      <c r="K1237" s="279"/>
      <c r="L1237" s="252"/>
      <c r="M1237" s="253"/>
      <c r="N1237" s="204"/>
    </row>
    <row r="1238" spans="2:14" x14ac:dyDescent="0.3">
      <c r="B1238" s="245"/>
      <c r="C1238" s="255"/>
      <c r="D1238" s="247"/>
      <c r="E1238" s="248"/>
      <c r="F1238" s="248"/>
      <c r="G1238" s="199"/>
      <c r="H1238" s="202"/>
      <c r="I1238" s="223"/>
      <c r="J1238" s="345"/>
      <c r="K1238" s="279"/>
      <c r="L1238" s="252"/>
      <c r="M1238" s="253"/>
      <c r="N1238" s="204"/>
    </row>
    <row r="1239" spans="2:14" x14ac:dyDescent="0.3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3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3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3">
      <c r="B1242" s="245"/>
      <c r="C1242" s="246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3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3">
      <c r="B1244" s="245"/>
      <c r="C1244" s="276"/>
      <c r="D1244" s="276"/>
      <c r="E1244" s="277"/>
      <c r="F1244" s="277"/>
      <c r="G1244" s="209"/>
      <c r="H1244" s="207"/>
      <c r="I1244" s="221"/>
      <c r="J1244" s="342"/>
      <c r="K1244" s="282"/>
      <c r="L1244" s="252"/>
      <c r="M1244" s="253"/>
      <c r="N1244" s="208"/>
    </row>
    <row r="1245" spans="2:14" x14ac:dyDescent="0.3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3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3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3">
      <c r="B1248" s="245"/>
      <c r="C1248" s="255"/>
      <c r="D1248" s="245"/>
      <c r="E1248" s="248"/>
      <c r="F1248" s="248"/>
      <c r="G1248" s="261"/>
      <c r="H1248" s="207"/>
      <c r="I1248" s="221"/>
      <c r="J1248" s="342"/>
      <c r="K1248" s="279"/>
      <c r="L1248" s="252"/>
      <c r="M1248" s="253"/>
      <c r="N1248" s="208"/>
    </row>
    <row r="1249" spans="2:14" x14ac:dyDescent="0.3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3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3">
      <c r="B1251" s="245"/>
      <c r="C1251" s="255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3">
      <c r="B1252" s="245"/>
      <c r="C1252" s="246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3">
      <c r="B1253" s="245"/>
      <c r="C1253" s="255"/>
      <c r="D1253" s="247"/>
      <c r="E1253" s="248"/>
      <c r="F1253" s="248"/>
      <c r="G1253" s="205"/>
      <c r="H1253" s="207"/>
      <c r="I1253" s="221"/>
      <c r="J1253" s="342"/>
      <c r="K1253" s="279"/>
      <c r="L1253" s="252"/>
      <c r="M1253" s="253"/>
      <c r="N1253" s="208"/>
    </row>
    <row r="1254" spans="2:14" x14ac:dyDescent="0.3">
      <c r="B1254" s="245"/>
      <c r="C1254" s="246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3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52"/>
      <c r="M1255" s="253"/>
      <c r="N1255" s="208"/>
    </row>
    <row r="1256" spans="2:14" x14ac:dyDescent="0.3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10"/>
      <c r="M1256" s="253"/>
      <c r="N1256" s="208"/>
    </row>
    <row r="1257" spans="2:14" x14ac:dyDescent="0.3">
      <c r="B1257" s="245"/>
      <c r="C1257" s="255"/>
      <c r="D1257" s="247"/>
      <c r="E1257" s="248"/>
      <c r="F1257" s="248"/>
      <c r="G1257" s="261"/>
      <c r="H1257" s="207"/>
      <c r="I1257" s="221"/>
      <c r="J1257" s="342"/>
      <c r="K1257" s="279"/>
      <c r="L1257" s="252"/>
      <c r="M1257" s="253"/>
      <c r="N1257" s="208"/>
    </row>
    <row r="1258" spans="2:14" x14ac:dyDescent="0.3">
      <c r="B1258" s="245"/>
      <c r="C1258" s="246"/>
      <c r="D1258" s="247"/>
      <c r="E1258" s="248"/>
      <c r="F1258" s="248"/>
      <c r="G1258" s="261"/>
      <c r="H1258" s="207"/>
      <c r="I1258" s="221"/>
      <c r="J1258" s="342"/>
      <c r="K1258" s="279"/>
      <c r="L1258" s="252"/>
      <c r="M1258" s="253"/>
      <c r="N1258" s="208"/>
    </row>
    <row r="1259" spans="2:14" x14ac:dyDescent="0.3">
      <c r="B1259" s="245"/>
      <c r="C1259" s="255"/>
      <c r="D1259" s="247"/>
      <c r="E1259" s="248"/>
      <c r="F1259" s="248"/>
      <c r="G1259" s="254"/>
      <c r="H1259" s="207"/>
      <c r="I1259" s="221"/>
      <c r="J1259" s="342"/>
      <c r="K1259" s="279"/>
      <c r="L1259" s="252"/>
      <c r="M1259" s="253"/>
      <c r="N1259" s="208"/>
    </row>
    <row r="1260" spans="2:14" x14ac:dyDescent="0.3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x14ac:dyDescent="0.3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x14ac:dyDescent="0.3">
      <c r="B1262" s="30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x14ac:dyDescent="0.3">
      <c r="B1263" s="37"/>
      <c r="C1263" s="78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x14ac:dyDescent="0.3">
      <c r="B1264" s="37"/>
      <c r="C1264" s="283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x14ac:dyDescent="0.3">
      <c r="B1265" s="37"/>
      <c r="C1265" s="78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x14ac:dyDescent="0.3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x14ac:dyDescent="0.3">
      <c r="B1267" s="37"/>
      <c r="C1267" s="286"/>
      <c r="D1267" s="37"/>
      <c r="E1267" s="60"/>
      <c r="F1267" s="60"/>
      <c r="G1267" s="213"/>
      <c r="H1267" s="211"/>
      <c r="I1267" s="224"/>
      <c r="J1267" s="347"/>
      <c r="K1267" s="69"/>
      <c r="L1267" s="285"/>
      <c r="M1267" s="116"/>
      <c r="N1267" s="212"/>
    </row>
    <row r="1268" spans="2:14" x14ac:dyDescent="0.3">
      <c r="B1268" s="37"/>
      <c r="C1268" s="78"/>
      <c r="D1268" s="109"/>
      <c r="E1268" s="68"/>
      <c r="F1268" s="68"/>
      <c r="G1268" s="214"/>
      <c r="H1268" s="211"/>
      <c r="I1268" s="224"/>
      <c r="J1268" s="347"/>
      <c r="K1268" s="69"/>
      <c r="L1268" s="285"/>
      <c r="M1268" s="116"/>
      <c r="N1268" s="212"/>
    </row>
    <row r="1269" spans="2:14" x14ac:dyDescent="0.3">
      <c r="B1269" s="37"/>
      <c r="C1269" s="283"/>
      <c r="D1269" s="109"/>
      <c r="E1269" s="68"/>
      <c r="F1269" s="68"/>
      <c r="G1269" s="284"/>
      <c r="H1269" s="211"/>
      <c r="I1269" s="224"/>
      <c r="J1269" s="347"/>
      <c r="K1269" s="69"/>
      <c r="L1269" s="285"/>
      <c r="M1269" s="116"/>
      <c r="N1269" s="212"/>
    </row>
    <row r="1270" spans="2:14" x14ac:dyDescent="0.3">
      <c r="B1270" s="37"/>
      <c r="C1270" s="283"/>
      <c r="D1270" s="109"/>
      <c r="E1270" s="68"/>
      <c r="F1270" s="68"/>
      <c r="G1270" s="284"/>
      <c r="H1270" s="211"/>
      <c r="I1270" s="224"/>
      <c r="J1270" s="347"/>
      <c r="K1270" s="69"/>
      <c r="L1270" s="285"/>
      <c r="M1270" s="116"/>
      <c r="N1270" s="212"/>
    </row>
    <row r="1271" spans="2:14" x14ac:dyDescent="0.3">
      <c r="B1271" s="37"/>
      <c r="C1271" s="66"/>
      <c r="D1271" s="287"/>
      <c r="E1271" s="68"/>
      <c r="F1271" s="68"/>
      <c r="G1271" s="214"/>
      <c r="H1271" s="211"/>
      <c r="I1271" s="224"/>
      <c r="J1271" s="347"/>
      <c r="K1271" s="69"/>
      <c r="L1271" s="285"/>
      <c r="M1271" s="116"/>
      <c r="N1271" s="212"/>
    </row>
    <row r="1272" spans="2:14" x14ac:dyDescent="0.3">
      <c r="B1272" s="30"/>
      <c r="C1272" s="283"/>
      <c r="D1272" s="109"/>
      <c r="E1272" s="68"/>
      <c r="F1272" s="68"/>
      <c r="G1272" s="288"/>
      <c r="H1272" s="215"/>
      <c r="I1272" s="224"/>
      <c r="J1272" s="347"/>
      <c r="K1272" s="69"/>
      <c r="L1272" s="285"/>
      <c r="M1272" s="116"/>
      <c r="N1272" s="212"/>
    </row>
    <row r="1273" spans="2:14" x14ac:dyDescent="0.3">
      <c r="B1273" s="30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x14ac:dyDescent="0.3">
      <c r="B1274" s="30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x14ac:dyDescent="0.3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x14ac:dyDescent="0.3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x14ac:dyDescent="0.3">
      <c r="B1277" s="30"/>
      <c r="C1277" s="78"/>
      <c r="D1277" s="109"/>
      <c r="E1277" s="68"/>
      <c r="F1277" s="68"/>
      <c r="G1277" s="214"/>
      <c r="H1277" s="215"/>
      <c r="I1277" s="224"/>
      <c r="J1277" s="347"/>
      <c r="K1277" s="69"/>
      <c r="L1277" s="285"/>
      <c r="M1277" s="116"/>
      <c r="N1277" s="212"/>
    </row>
    <row r="1278" spans="2:14" x14ac:dyDescent="0.3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x14ac:dyDescent="0.3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x14ac:dyDescent="0.3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x14ac:dyDescent="0.3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x14ac:dyDescent="0.3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x14ac:dyDescent="0.3">
      <c r="B1283" s="65"/>
      <c r="C1283" s="78"/>
      <c r="D1283" s="109"/>
      <c r="E1283" s="68"/>
      <c r="F1283" s="68"/>
      <c r="G1283" s="214"/>
      <c r="H1283" s="215"/>
      <c r="I1283" s="224"/>
      <c r="J1283" s="347"/>
      <c r="K1283" s="69"/>
      <c r="L1283" s="285"/>
      <c r="M1283" s="116"/>
      <c r="N1283" s="212"/>
    </row>
    <row r="1284" spans="2:14" x14ac:dyDescent="0.3">
      <c r="B1284" s="65"/>
      <c r="C1284" s="78"/>
      <c r="D1284" s="109"/>
      <c r="E1284" s="68"/>
      <c r="F1284" s="68"/>
      <c r="G1284" s="214"/>
      <c r="H1284" s="215"/>
      <c r="I1284" s="224"/>
      <c r="J1284" s="347"/>
      <c r="K1284" s="69"/>
      <c r="L1284" s="285"/>
      <c r="M1284" s="116"/>
      <c r="N1284" s="212"/>
    </row>
    <row r="1285" spans="2:14" x14ac:dyDescent="0.3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x14ac:dyDescent="0.3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x14ac:dyDescent="0.3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x14ac:dyDescent="0.3">
      <c r="B1288" s="30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16"/>
      <c r="M1288" s="116"/>
      <c r="N1288" s="212"/>
    </row>
    <row r="1289" spans="2:14" x14ac:dyDescent="0.3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x14ac:dyDescent="0.3">
      <c r="B1290" s="65"/>
      <c r="C1290" s="78"/>
      <c r="D1290" s="109"/>
      <c r="E1290" s="68"/>
      <c r="F1290" s="68"/>
      <c r="G1290" s="214"/>
      <c r="H1290" s="215"/>
      <c r="I1290" s="224"/>
      <c r="J1290" s="347"/>
      <c r="K1290" s="69"/>
      <c r="L1290" s="285"/>
      <c r="M1290" s="116"/>
      <c r="N1290" s="212"/>
    </row>
    <row r="1291" spans="2:14" x14ac:dyDescent="0.3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16"/>
      <c r="M1291" s="116"/>
      <c r="N1291" s="212"/>
    </row>
    <row r="1292" spans="2:14" x14ac:dyDescent="0.3">
      <c r="B1292" s="65"/>
      <c r="C1292" s="78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x14ac:dyDescent="0.3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x14ac:dyDescent="0.3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x14ac:dyDescent="0.3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x14ac:dyDescent="0.3">
      <c r="B1296" s="65"/>
      <c r="C1296" s="283"/>
      <c r="D1296" s="109"/>
      <c r="E1296" s="68"/>
      <c r="F1296" s="68"/>
      <c r="G1296" s="284"/>
      <c r="H1296" s="215"/>
      <c r="I1296" s="224"/>
      <c r="J1296" s="347"/>
      <c r="K1296" s="69"/>
      <c r="L1296" s="216"/>
      <c r="M1296" s="116"/>
      <c r="N1296" s="212"/>
    </row>
    <row r="1297" spans="2:14" x14ac:dyDescent="0.3">
      <c r="B1297" s="65"/>
      <c r="C1297" s="78"/>
      <c r="D1297" s="109"/>
      <c r="E1297" s="68"/>
      <c r="F1297" s="68"/>
      <c r="G1297" s="214"/>
      <c r="H1297" s="215"/>
      <c r="I1297" s="224"/>
      <c r="J1297" s="347"/>
      <c r="K1297" s="69"/>
      <c r="L1297" s="285"/>
      <c r="M1297" s="116"/>
      <c r="N1297" s="212"/>
    </row>
    <row r="1298" spans="2:14" x14ac:dyDescent="0.3">
      <c r="B1298" s="65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x14ac:dyDescent="0.3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x14ac:dyDescent="0.3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16"/>
      <c r="M1300" s="116"/>
      <c r="N1300" s="212"/>
    </row>
    <row r="1301" spans="2:14" x14ac:dyDescent="0.3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x14ac:dyDescent="0.3">
      <c r="B1302" s="30"/>
      <c r="C1302" s="283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x14ac:dyDescent="0.3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x14ac:dyDescent="0.3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x14ac:dyDescent="0.3">
      <c r="B1305" s="30"/>
      <c r="C1305" s="289"/>
      <c r="D1305" s="290"/>
      <c r="E1305" s="291"/>
      <c r="F1305" s="291"/>
      <c r="G1305" s="284"/>
      <c r="H1305" s="215"/>
      <c r="I1305" s="224"/>
      <c r="J1305" s="347"/>
      <c r="K1305" s="69"/>
      <c r="L1305" s="216"/>
      <c r="M1305" s="116"/>
      <c r="N1305" s="212"/>
    </row>
    <row r="1306" spans="2:14" x14ac:dyDescent="0.3">
      <c r="B1306" s="30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x14ac:dyDescent="0.3">
      <c r="B1307" s="30"/>
      <c r="C1307" s="283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x14ac:dyDescent="0.3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x14ac:dyDescent="0.3">
      <c r="B1309" s="30"/>
      <c r="C1309" s="78"/>
      <c r="D1309" s="109"/>
      <c r="E1309" s="68"/>
      <c r="F1309" s="68"/>
      <c r="G1309" s="288"/>
      <c r="H1309" s="211"/>
      <c r="I1309" s="224"/>
      <c r="J1309" s="347"/>
      <c r="K1309" s="80"/>
      <c r="L1309" s="285"/>
      <c r="M1309" s="116"/>
      <c r="N1309" s="212"/>
    </row>
    <row r="1310" spans="2:14" x14ac:dyDescent="0.3">
      <c r="B1310" s="30"/>
      <c r="C1310" s="283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x14ac:dyDescent="0.3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x14ac:dyDescent="0.3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16"/>
      <c r="M1312" s="116"/>
      <c r="N1312" s="212"/>
    </row>
    <row r="1313" spans="2:14" x14ac:dyDescent="0.3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x14ac:dyDescent="0.3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x14ac:dyDescent="0.3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x14ac:dyDescent="0.3">
      <c r="B1316" s="65"/>
      <c r="C1316" s="78"/>
      <c r="D1316" s="109"/>
      <c r="E1316" s="68"/>
      <c r="F1316" s="68"/>
      <c r="G1316" s="214"/>
      <c r="H1316" s="215"/>
      <c r="I1316" s="224"/>
      <c r="J1316" s="347"/>
      <c r="K1316" s="69"/>
      <c r="L1316" s="216"/>
      <c r="M1316" s="116"/>
      <c r="N1316" s="212"/>
    </row>
    <row r="1317" spans="2:14" x14ac:dyDescent="0.3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x14ac:dyDescent="0.3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x14ac:dyDescent="0.3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16"/>
      <c r="M1319" s="116"/>
      <c r="N1319" s="212"/>
    </row>
    <row r="1320" spans="2:14" x14ac:dyDescent="0.3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x14ac:dyDescent="0.3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x14ac:dyDescent="0.3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x14ac:dyDescent="0.3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x14ac:dyDescent="0.3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x14ac:dyDescent="0.3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x14ac:dyDescent="0.3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x14ac:dyDescent="0.3">
      <c r="B1327" s="65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x14ac:dyDescent="0.3">
      <c r="B1328" s="65"/>
      <c r="C1328" s="78"/>
      <c r="D1328" s="109"/>
      <c r="E1328" s="68"/>
      <c r="F1328" s="68"/>
      <c r="G1328" s="214"/>
      <c r="H1328" s="215"/>
      <c r="I1328" s="224"/>
      <c r="J1328" s="347"/>
      <c r="K1328" s="69"/>
      <c r="L1328" s="285"/>
      <c r="M1328" s="116"/>
      <c r="N1328" s="212"/>
    </row>
    <row r="1329" spans="2:14" x14ac:dyDescent="0.3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x14ac:dyDescent="0.3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x14ac:dyDescent="0.3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x14ac:dyDescent="0.3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x14ac:dyDescent="0.3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x14ac:dyDescent="0.3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x14ac:dyDescent="0.3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x14ac:dyDescent="0.3">
      <c r="B1336" s="30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x14ac:dyDescent="0.3">
      <c r="B1337" s="292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x14ac:dyDescent="0.3">
      <c r="B1338" s="65"/>
      <c r="C1338" s="78"/>
      <c r="D1338" s="109"/>
      <c r="E1338" s="68"/>
      <c r="F1338" s="68"/>
      <c r="G1338" s="214"/>
      <c r="H1338" s="215"/>
      <c r="I1338" s="224"/>
      <c r="J1338" s="347"/>
      <c r="K1338" s="69"/>
      <c r="L1338" s="285"/>
      <c r="M1338" s="116"/>
      <c r="N1338" s="212"/>
    </row>
    <row r="1339" spans="2:14" x14ac:dyDescent="0.3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x14ac:dyDescent="0.3">
      <c r="B1340" s="65"/>
      <c r="C1340" s="78"/>
      <c r="D1340" s="109"/>
      <c r="E1340" s="68"/>
      <c r="F1340" s="68"/>
      <c r="G1340" s="214"/>
      <c r="H1340" s="215"/>
      <c r="I1340" s="224"/>
      <c r="J1340" s="347"/>
      <c r="K1340" s="69"/>
      <c r="L1340" s="285"/>
      <c r="M1340" s="116"/>
      <c r="N1340" s="212"/>
    </row>
    <row r="1341" spans="2:14" x14ac:dyDescent="0.3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x14ac:dyDescent="0.3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x14ac:dyDescent="0.3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x14ac:dyDescent="0.3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x14ac:dyDescent="0.3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x14ac:dyDescent="0.3">
      <c r="B1346" s="65"/>
      <c r="C1346" s="78"/>
      <c r="D1346" s="109"/>
      <c r="E1346" s="68"/>
      <c r="F1346" s="68"/>
      <c r="G1346" s="284"/>
      <c r="H1346" s="215"/>
      <c r="I1346" s="224"/>
      <c r="J1346" s="347"/>
      <c r="K1346" s="69"/>
      <c r="L1346" s="285"/>
      <c r="M1346" s="116"/>
      <c r="N1346" s="212"/>
    </row>
    <row r="1347" spans="2:14" x14ac:dyDescent="0.3">
      <c r="B1347" s="65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x14ac:dyDescent="0.3">
      <c r="B1348" s="292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x14ac:dyDescent="0.3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x14ac:dyDescent="0.3">
      <c r="B1350" s="292"/>
      <c r="C1350" s="78"/>
      <c r="D1350" s="109"/>
      <c r="E1350" s="68"/>
      <c r="F1350" s="68"/>
      <c r="G1350" s="214"/>
      <c r="H1350" s="215"/>
      <c r="I1350" s="293"/>
      <c r="J1350" s="348"/>
      <c r="K1350" s="69"/>
      <c r="L1350" s="285"/>
      <c r="M1350" s="116"/>
      <c r="N1350" s="212"/>
    </row>
    <row r="1351" spans="2:14" x14ac:dyDescent="0.3">
      <c r="B1351" s="292"/>
      <c r="C1351" s="78"/>
      <c r="D1351" s="109"/>
      <c r="E1351" s="68"/>
      <c r="F1351" s="68"/>
      <c r="G1351" s="288"/>
      <c r="H1351" s="215"/>
      <c r="I1351" s="293"/>
      <c r="J1351" s="348"/>
      <c r="K1351" s="69"/>
      <c r="L1351" s="285"/>
      <c r="M1351" s="116"/>
      <c r="N1351" s="212"/>
    </row>
    <row r="1352" spans="2:14" x14ac:dyDescent="0.3">
      <c r="B1352" s="292"/>
      <c r="C1352" s="78"/>
      <c r="D1352" s="109"/>
      <c r="E1352" s="68"/>
      <c r="F1352" s="68"/>
      <c r="G1352" s="284"/>
      <c r="H1352" s="215"/>
      <c r="I1352" s="293"/>
      <c r="J1352" s="348"/>
      <c r="K1352" s="69"/>
      <c r="L1352" s="285"/>
      <c r="M1352" s="116"/>
      <c r="N1352" s="212"/>
    </row>
    <row r="1353" spans="2:14" x14ac:dyDescent="0.3">
      <c r="B1353" s="292"/>
      <c r="C1353" s="78"/>
      <c r="D1353" s="109"/>
      <c r="E1353" s="68"/>
      <c r="F1353" s="68"/>
      <c r="G1353" s="284"/>
      <c r="H1353" s="215"/>
      <c r="I1353" s="293"/>
      <c r="J1353" s="348"/>
      <c r="K1353" s="69"/>
      <c r="L1353" s="285"/>
      <c r="M1353" s="116"/>
      <c r="N1353" s="212"/>
    </row>
    <row r="1354" spans="2:14" x14ac:dyDescent="0.3">
      <c r="B1354" s="292"/>
      <c r="C1354" s="78"/>
      <c r="D1354" s="109"/>
      <c r="E1354" s="68"/>
      <c r="F1354" s="68"/>
      <c r="G1354" s="213"/>
      <c r="H1354" s="215"/>
      <c r="I1354" s="293"/>
      <c r="J1354" s="348"/>
      <c r="K1354" s="69"/>
      <c r="L1354" s="285"/>
      <c r="M1354" s="116"/>
      <c r="N1354" s="212"/>
    </row>
    <row r="1355" spans="2:14" x14ac:dyDescent="0.3">
      <c r="B1355" s="292"/>
      <c r="C1355" s="78"/>
      <c r="D1355" s="109"/>
      <c r="E1355" s="68"/>
      <c r="F1355" s="68"/>
      <c r="G1355" s="288"/>
      <c r="H1355" s="211"/>
      <c r="I1355" s="224"/>
      <c r="J1355" s="347"/>
      <c r="K1355" s="80"/>
      <c r="L1355" s="216"/>
      <c r="M1355" s="116"/>
      <c r="N1355" s="212"/>
    </row>
    <row r="1356" spans="2:14" x14ac:dyDescent="0.3">
      <c r="B1356" s="292"/>
      <c r="C1356" s="78"/>
      <c r="D1356" s="109"/>
      <c r="E1356" s="68"/>
      <c r="F1356" s="68"/>
      <c r="G1356" s="288"/>
      <c r="H1356" s="215"/>
      <c r="I1356" s="293"/>
      <c r="J1356" s="348"/>
      <c r="K1356" s="69"/>
      <c r="L1356" s="285"/>
      <c r="M1356" s="116"/>
      <c r="N1356" s="212"/>
    </row>
    <row r="1357" spans="2:14" x14ac:dyDescent="0.3">
      <c r="B1357" s="65"/>
      <c r="C1357" s="289"/>
      <c r="D1357" s="290"/>
      <c r="E1357" s="294"/>
      <c r="F1357" s="295"/>
      <c r="G1357" s="296"/>
      <c r="H1357" s="215"/>
      <c r="I1357" s="293"/>
      <c r="J1357" s="348"/>
      <c r="K1357" s="69"/>
      <c r="L1357" s="285"/>
      <c r="M1357" s="116"/>
      <c r="N1357" s="212"/>
    </row>
    <row r="1358" spans="2:14" x14ac:dyDescent="0.3">
      <c r="B1358" s="65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x14ac:dyDescent="0.3">
      <c r="B1359" s="65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x14ac:dyDescent="0.3">
      <c r="B1360" s="292"/>
      <c r="C1360" s="78"/>
      <c r="D1360" s="109"/>
      <c r="E1360" s="297"/>
      <c r="F1360" s="298"/>
      <c r="G1360" s="299"/>
      <c r="H1360" s="300"/>
      <c r="I1360" s="301"/>
      <c r="J1360" s="349"/>
      <c r="K1360" s="69"/>
      <c r="L1360" s="285"/>
      <c r="M1360" s="116"/>
      <c r="N1360" s="212"/>
    </row>
    <row r="1361" spans="2:14" x14ac:dyDescent="0.3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x14ac:dyDescent="0.3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x14ac:dyDescent="0.3">
      <c r="B1363" s="292"/>
      <c r="C1363" s="78"/>
      <c r="D1363" s="109"/>
      <c r="E1363" s="68"/>
      <c r="F1363" s="77"/>
      <c r="G1363" s="214"/>
      <c r="H1363" s="215"/>
      <c r="I1363" s="293"/>
      <c r="J1363" s="348"/>
      <c r="K1363" s="69"/>
      <c r="L1363" s="216"/>
      <c r="M1363" s="116"/>
      <c r="N1363" s="212"/>
    </row>
    <row r="1364" spans="2:14" x14ac:dyDescent="0.3">
      <c r="B1364" s="292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x14ac:dyDescent="0.3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x14ac:dyDescent="0.3">
      <c r="B1366" s="65"/>
      <c r="C1366" s="289"/>
      <c r="D1366" s="290"/>
      <c r="E1366" s="291"/>
      <c r="F1366" s="284"/>
      <c r="G1366" s="284"/>
      <c r="H1366" s="215"/>
      <c r="I1366" s="293"/>
      <c r="J1366" s="348"/>
      <c r="K1366" s="69"/>
      <c r="L1366" s="285"/>
      <c r="M1366" s="116"/>
      <c r="N1366" s="212"/>
    </row>
    <row r="1367" spans="2:14" x14ac:dyDescent="0.3">
      <c r="B1367" s="65"/>
      <c r="C1367" s="66"/>
      <c r="D1367" s="109"/>
      <c r="E1367" s="68"/>
      <c r="F1367" s="77"/>
      <c r="G1367" s="296"/>
      <c r="H1367" s="215"/>
      <c r="I1367" s="293"/>
      <c r="J1367" s="348"/>
      <c r="K1367" s="69"/>
      <c r="L1367" s="285"/>
      <c r="M1367" s="116"/>
      <c r="N1367" s="212"/>
    </row>
    <row r="1368" spans="2:14" x14ac:dyDescent="0.3">
      <c r="B1368" s="65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x14ac:dyDescent="0.3">
      <c r="B1369" s="65"/>
      <c r="C1369" s="78"/>
      <c r="D1369" s="109"/>
      <c r="E1369" s="68"/>
      <c r="F1369" s="77"/>
      <c r="G1369" s="288"/>
      <c r="H1369" s="215"/>
      <c r="I1369" s="293"/>
      <c r="J1369" s="348"/>
      <c r="K1369" s="69"/>
      <c r="L1369" s="285"/>
      <c r="M1369" s="116"/>
      <c r="N1369" s="212"/>
    </row>
    <row r="1370" spans="2:14" x14ac:dyDescent="0.3">
      <c r="B1370" s="65"/>
      <c r="C1370" s="78"/>
      <c r="D1370" s="109"/>
      <c r="E1370" s="68"/>
      <c r="F1370" s="77"/>
      <c r="G1370" s="288"/>
      <c r="H1370" s="215"/>
      <c r="I1370" s="293"/>
      <c r="J1370" s="348"/>
      <c r="K1370" s="69"/>
      <c r="L1370" s="285"/>
      <c r="M1370" s="116"/>
      <c r="N1370" s="212"/>
    </row>
    <row r="1371" spans="2:14" x14ac:dyDescent="0.3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x14ac:dyDescent="0.3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x14ac:dyDescent="0.3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x14ac:dyDescent="0.3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x14ac:dyDescent="0.3">
      <c r="B1375" s="292"/>
      <c r="C1375" s="66"/>
      <c r="D1375" s="109"/>
      <c r="E1375" s="68"/>
      <c r="F1375" s="77"/>
      <c r="G1375" s="296"/>
      <c r="H1375" s="215"/>
      <c r="I1375" s="293"/>
      <c r="J1375" s="348"/>
      <c r="K1375" s="69"/>
      <c r="L1375" s="285"/>
      <c r="M1375" s="116"/>
      <c r="N1375" s="212"/>
    </row>
    <row r="1376" spans="2:14" x14ac:dyDescent="0.3">
      <c r="B1376" s="292"/>
      <c r="C1376" s="78"/>
      <c r="D1376" s="109"/>
      <c r="E1376" s="68"/>
      <c r="F1376" s="77"/>
      <c r="G1376" s="214"/>
      <c r="H1376" s="215"/>
      <c r="I1376" s="293"/>
      <c r="J1376" s="348"/>
      <c r="K1376" s="69"/>
      <c r="L1376" s="285"/>
      <c r="M1376" s="116"/>
      <c r="N1376" s="212"/>
    </row>
    <row r="1377" spans="2:14" x14ac:dyDescent="0.3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x14ac:dyDescent="0.3">
      <c r="B1378" s="292"/>
      <c r="C1378" s="78"/>
      <c r="D1378" s="109"/>
      <c r="E1378" s="68"/>
      <c r="F1378" s="77"/>
      <c r="G1378" s="214"/>
      <c r="H1378" s="215"/>
      <c r="I1378" s="293"/>
      <c r="J1378" s="348"/>
      <c r="K1378" s="69"/>
      <c r="L1378" s="285"/>
      <c r="M1378" s="116"/>
      <c r="N1378" s="212"/>
    </row>
    <row r="1379" spans="2:14" x14ac:dyDescent="0.3">
      <c r="B1379" s="292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x14ac:dyDescent="0.3">
      <c r="B1380" s="292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x14ac:dyDescent="0.3">
      <c r="B1381" s="292"/>
      <c r="C1381" s="78"/>
      <c r="D1381" s="109"/>
      <c r="E1381" s="68"/>
      <c r="F1381" s="77"/>
      <c r="G1381" s="288"/>
      <c r="H1381" s="215"/>
      <c r="I1381" s="293"/>
      <c r="J1381" s="348"/>
      <c r="K1381" s="69"/>
      <c r="L1381" s="285"/>
      <c r="M1381" s="116"/>
      <c r="N1381" s="212"/>
    </row>
    <row r="1382" spans="2:14" x14ac:dyDescent="0.3">
      <c r="B1382" s="91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x14ac:dyDescent="0.3">
      <c r="B1383" s="91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x14ac:dyDescent="0.3">
      <c r="B1384" s="65"/>
      <c r="C1384" s="78"/>
      <c r="D1384" s="109"/>
      <c r="E1384" s="68"/>
      <c r="F1384" s="77"/>
      <c r="G1384" s="214"/>
      <c r="H1384" s="215"/>
      <c r="I1384" s="293"/>
      <c r="J1384" s="348"/>
      <c r="K1384" s="69"/>
      <c r="L1384" s="285"/>
      <c r="M1384" s="116"/>
      <c r="N1384" s="212"/>
    </row>
    <row r="1385" spans="2:14" x14ac:dyDescent="0.3">
      <c r="B1385" s="65"/>
      <c r="C1385" s="78"/>
      <c r="D1385" s="109"/>
      <c r="E1385" s="68"/>
      <c r="F1385" s="77"/>
      <c r="G1385" s="284"/>
      <c r="H1385" s="215"/>
      <c r="I1385" s="293"/>
      <c r="J1385" s="348"/>
      <c r="K1385" s="69"/>
      <c r="L1385" s="285"/>
      <c r="M1385" s="116"/>
      <c r="N1385" s="212"/>
    </row>
    <row r="1386" spans="2:14" x14ac:dyDescent="0.3">
      <c r="B1386" s="65"/>
      <c r="C1386" s="66"/>
      <c r="D1386" s="109"/>
      <c r="E1386" s="68"/>
      <c r="F1386" s="77"/>
      <c r="G1386" s="296"/>
      <c r="H1386" s="215"/>
      <c r="I1386" s="293"/>
      <c r="J1386" s="348"/>
      <c r="K1386" s="69"/>
      <c r="L1386" s="285"/>
      <c r="M1386" s="116"/>
      <c r="N1386" s="212"/>
    </row>
    <row r="1387" spans="2:14" x14ac:dyDescent="0.3">
      <c r="B1387" s="65"/>
      <c r="C1387" s="66"/>
      <c r="D1387" s="109"/>
      <c r="E1387" s="68"/>
      <c r="F1387" s="68"/>
      <c r="G1387" s="296"/>
      <c r="H1387" s="215"/>
      <c r="I1387" s="293"/>
      <c r="J1387" s="348"/>
      <c r="K1387" s="69"/>
      <c r="L1387" s="285"/>
      <c r="M1387" s="116"/>
      <c r="N1387" s="212"/>
    </row>
    <row r="1388" spans="2:14" x14ac:dyDescent="0.3">
      <c r="B1388" s="65"/>
      <c r="C1388" s="78"/>
      <c r="D1388" s="109"/>
      <c r="E1388" s="68"/>
      <c r="F1388" s="77"/>
      <c r="G1388" s="214"/>
      <c r="H1388" s="215"/>
      <c r="I1388" s="293"/>
      <c r="J1388" s="348"/>
      <c r="K1388" s="69"/>
      <c r="L1388" s="285"/>
      <c r="M1388" s="116"/>
      <c r="N1388" s="212"/>
    </row>
    <row r="1389" spans="2:14" x14ac:dyDescent="0.3">
      <c r="B1389" s="65"/>
      <c r="C1389" s="78"/>
      <c r="D1389" s="109"/>
      <c r="E1389" s="68"/>
      <c r="F1389" s="77"/>
      <c r="G1389" s="302"/>
      <c r="H1389" s="211"/>
      <c r="I1389" s="224"/>
      <c r="J1389" s="347"/>
      <c r="K1389" s="80"/>
      <c r="L1389" s="285"/>
      <c r="M1389" s="116"/>
      <c r="N1389" s="212"/>
    </row>
    <row r="1390" spans="2:14" x14ac:dyDescent="0.3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x14ac:dyDescent="0.3">
      <c r="B1391" s="65"/>
      <c r="C1391" s="66"/>
      <c r="D1391" s="109"/>
      <c r="E1391" s="68"/>
      <c r="F1391" s="77"/>
      <c r="G1391" s="296"/>
      <c r="H1391" s="215"/>
      <c r="I1391" s="293"/>
      <c r="J1391" s="348"/>
      <c r="K1391" s="69"/>
      <c r="L1391" s="285"/>
      <c r="M1391" s="116"/>
      <c r="N1391" s="212"/>
    </row>
    <row r="1392" spans="2:14" x14ac:dyDescent="0.3">
      <c r="B1392" s="65"/>
      <c r="C1392" s="78"/>
      <c r="D1392" s="109"/>
      <c r="E1392" s="68"/>
      <c r="F1392" s="77"/>
      <c r="G1392" s="284"/>
      <c r="H1392" s="215"/>
      <c r="I1392" s="293"/>
      <c r="J1392" s="348"/>
      <c r="K1392" s="69"/>
      <c r="L1392" s="285"/>
      <c r="M1392" s="116"/>
      <c r="N1392" s="212"/>
    </row>
    <row r="1393" spans="2:14" x14ac:dyDescent="0.3">
      <c r="B1393" s="65"/>
      <c r="C1393" s="78"/>
      <c r="D1393" s="109"/>
      <c r="E1393" s="68"/>
      <c r="F1393" s="77"/>
      <c r="G1393" s="284"/>
      <c r="H1393" s="215"/>
      <c r="I1393" s="293"/>
      <c r="J1393" s="348"/>
      <c r="K1393" s="69"/>
      <c r="L1393" s="285"/>
      <c r="M1393" s="116"/>
      <c r="N1393" s="212"/>
    </row>
    <row r="1394" spans="2:14" x14ac:dyDescent="0.3">
      <c r="B1394" s="65"/>
      <c r="C1394" s="66"/>
      <c r="D1394" s="109"/>
      <c r="E1394" s="68"/>
      <c r="F1394" s="77"/>
      <c r="G1394" s="296"/>
      <c r="H1394" s="215"/>
      <c r="I1394" s="293"/>
      <c r="J1394" s="348"/>
      <c r="K1394" s="69"/>
      <c r="L1394" s="285"/>
      <c r="M1394" s="116"/>
      <c r="N1394" s="212"/>
    </row>
    <row r="1395" spans="2:14" x14ac:dyDescent="0.3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x14ac:dyDescent="0.3">
      <c r="B1396" s="65"/>
      <c r="C1396" s="289"/>
      <c r="D1396" s="290"/>
      <c r="E1396" s="291"/>
      <c r="F1396" s="304"/>
      <c r="G1396" s="284"/>
      <c r="H1396" s="303"/>
      <c r="I1396" s="225"/>
      <c r="J1396" s="350"/>
      <c r="K1396" s="69"/>
      <c r="L1396" s="285"/>
      <c r="M1396" s="116"/>
      <c r="N1396" s="212"/>
    </row>
    <row r="1397" spans="2:14" x14ac:dyDescent="0.3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x14ac:dyDescent="0.3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x14ac:dyDescent="0.3">
      <c r="B1399" s="65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x14ac:dyDescent="0.3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x14ac:dyDescent="0.3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x14ac:dyDescent="0.3">
      <c r="B1402" s="91"/>
      <c r="C1402" s="78"/>
      <c r="D1402" s="109"/>
      <c r="E1402" s="68"/>
      <c r="F1402" s="68"/>
      <c r="G1402" s="214"/>
      <c r="H1402" s="215"/>
      <c r="I1402" s="293"/>
      <c r="J1402" s="348"/>
      <c r="K1402" s="69"/>
      <c r="L1402" s="285"/>
      <c r="M1402" s="116"/>
      <c r="N1402" s="212"/>
    </row>
    <row r="1403" spans="2:14" x14ac:dyDescent="0.3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x14ac:dyDescent="0.3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x14ac:dyDescent="0.3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x14ac:dyDescent="0.3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x14ac:dyDescent="0.3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x14ac:dyDescent="0.3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x14ac:dyDescent="0.3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x14ac:dyDescent="0.3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x14ac:dyDescent="0.3">
      <c r="B1411" s="91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x14ac:dyDescent="0.3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x14ac:dyDescent="0.3">
      <c r="B1413" s="65"/>
      <c r="C1413" s="289"/>
      <c r="D1413" s="290"/>
      <c r="E1413" s="291"/>
      <c r="F1413" s="304"/>
      <c r="G1413" s="284"/>
      <c r="H1413" s="303"/>
      <c r="I1413" s="225"/>
      <c r="J1413" s="350"/>
      <c r="K1413" s="69"/>
      <c r="L1413" s="285"/>
      <c r="M1413" s="116"/>
      <c r="N1413" s="212"/>
    </row>
    <row r="1414" spans="2:14" x14ac:dyDescent="0.3">
      <c r="B1414" s="65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x14ac:dyDescent="0.3">
      <c r="B1415" s="65"/>
      <c r="C1415" s="78"/>
      <c r="D1415" s="109"/>
      <c r="E1415" s="68"/>
      <c r="F1415" s="77"/>
      <c r="G1415" s="214"/>
      <c r="H1415" s="303"/>
      <c r="I1415" s="225"/>
      <c r="J1415" s="350"/>
      <c r="K1415" s="69"/>
      <c r="L1415" s="285"/>
      <c r="M1415" s="116"/>
      <c r="N1415" s="212"/>
    </row>
    <row r="1416" spans="2:14" x14ac:dyDescent="0.3">
      <c r="B1416" s="65"/>
      <c r="C1416" s="78"/>
      <c r="D1416" s="109"/>
      <c r="E1416" s="68"/>
      <c r="F1416" s="77"/>
      <c r="G1416" s="214"/>
      <c r="H1416" s="303"/>
      <c r="I1416" s="225"/>
      <c r="J1416" s="350"/>
      <c r="K1416" s="69"/>
      <c r="L1416" s="285"/>
      <c r="M1416" s="116"/>
      <c r="N1416" s="212"/>
    </row>
    <row r="1417" spans="2:14" x14ac:dyDescent="0.3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x14ac:dyDescent="0.3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x14ac:dyDescent="0.3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x14ac:dyDescent="0.3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x14ac:dyDescent="0.3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x14ac:dyDescent="0.3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x14ac:dyDescent="0.3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x14ac:dyDescent="0.3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x14ac:dyDescent="0.3">
      <c r="B1425" s="91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x14ac:dyDescent="0.3">
      <c r="B1426" s="91"/>
      <c r="C1426" s="66"/>
      <c r="D1426" s="109"/>
      <c r="E1426" s="68"/>
      <c r="F1426" s="68"/>
      <c r="G1426" s="296"/>
      <c r="H1426" s="303"/>
      <c r="I1426" s="225"/>
      <c r="J1426" s="350"/>
      <c r="K1426" s="69"/>
      <c r="L1426" s="285"/>
      <c r="M1426" s="116"/>
      <c r="N1426" s="212"/>
    </row>
    <row r="1427" spans="2:14" x14ac:dyDescent="0.3">
      <c r="B1427" s="91"/>
      <c r="C1427" s="66"/>
      <c r="D1427" s="109"/>
      <c r="E1427" s="68"/>
      <c r="F1427" s="77"/>
      <c r="G1427" s="26"/>
      <c r="H1427" s="303"/>
      <c r="I1427" s="225"/>
      <c r="J1427" s="350"/>
      <c r="K1427" s="69"/>
      <c r="L1427" s="285"/>
      <c r="M1427" s="116"/>
      <c r="N1427" s="212"/>
    </row>
    <row r="1428" spans="2:14" x14ac:dyDescent="0.3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x14ac:dyDescent="0.3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x14ac:dyDescent="0.3">
      <c r="B1430" s="65"/>
      <c r="C1430" s="78"/>
      <c r="D1430" s="109"/>
      <c r="E1430" s="68"/>
      <c r="F1430" s="77"/>
      <c r="G1430" s="214"/>
      <c r="H1430" s="303"/>
      <c r="I1430" s="225"/>
      <c r="J1430" s="350"/>
      <c r="K1430" s="69"/>
      <c r="L1430" s="285"/>
      <c r="M1430" s="116"/>
      <c r="N1430" s="212"/>
    </row>
    <row r="1431" spans="2:14" x14ac:dyDescent="0.3">
      <c r="B1431" s="65"/>
      <c r="C1431" s="78"/>
      <c r="D1431" s="109"/>
      <c r="E1431" s="68"/>
      <c r="F1431" s="77"/>
      <c r="G1431" s="214"/>
      <c r="H1431" s="303"/>
      <c r="I1431" s="225"/>
      <c r="J1431" s="350"/>
      <c r="K1431" s="69"/>
      <c r="L1431" s="285"/>
      <c r="M1431" s="116"/>
      <c r="N1431" s="212"/>
    </row>
    <row r="1432" spans="2:14" x14ac:dyDescent="0.3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x14ac:dyDescent="0.3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x14ac:dyDescent="0.3">
      <c r="B1434" s="65"/>
      <c r="C1434" s="23"/>
      <c r="D1434" s="37"/>
      <c r="E1434" s="60"/>
      <c r="F1434" s="26"/>
      <c r="G1434" s="26"/>
      <c r="H1434" s="303"/>
      <c r="I1434" s="225"/>
      <c r="J1434" s="350"/>
      <c r="K1434" s="69"/>
      <c r="L1434" s="285"/>
      <c r="M1434" s="116"/>
      <c r="N1434" s="212"/>
    </row>
    <row r="1435" spans="2:14" x14ac:dyDescent="0.3">
      <c r="B1435" s="65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x14ac:dyDescent="0.3">
      <c r="B1436" s="65"/>
      <c r="C1436" s="78"/>
      <c r="D1436" s="109"/>
      <c r="E1436" s="68"/>
      <c r="F1436" s="77"/>
      <c r="G1436" s="305"/>
      <c r="H1436" s="215"/>
      <c r="I1436" s="293"/>
      <c r="J1436" s="348"/>
      <c r="K1436" s="69"/>
      <c r="L1436" s="216"/>
      <c r="M1436" s="116"/>
      <c r="N1436" s="212"/>
    </row>
    <row r="1437" spans="2:14" x14ac:dyDescent="0.3">
      <c r="B1437" s="91"/>
      <c r="C1437" s="78"/>
      <c r="D1437" s="109"/>
      <c r="E1437" s="68"/>
      <c r="F1437" s="77"/>
      <c r="G1437" s="302"/>
      <c r="H1437" s="303"/>
      <c r="I1437" s="225"/>
      <c r="J1437" s="350"/>
      <c r="K1437" s="69"/>
      <c r="L1437" s="285"/>
      <c r="M1437" s="116"/>
      <c r="N1437" s="212"/>
    </row>
    <row r="1438" spans="2:14" x14ac:dyDescent="0.3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x14ac:dyDescent="0.3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x14ac:dyDescent="0.3">
      <c r="B1440" s="91"/>
      <c r="C1440" s="78"/>
      <c r="D1440" s="109"/>
      <c r="E1440" s="68"/>
      <c r="F1440" s="77"/>
      <c r="G1440" s="214"/>
      <c r="H1440" s="303"/>
      <c r="I1440" s="225"/>
      <c r="J1440" s="350"/>
      <c r="K1440" s="69"/>
      <c r="L1440" s="285"/>
      <c r="M1440" s="116"/>
      <c r="N1440" s="212"/>
    </row>
    <row r="1441" spans="2:14" x14ac:dyDescent="0.3">
      <c r="B1441" s="91"/>
      <c r="C1441" s="78"/>
      <c r="D1441" s="109"/>
      <c r="E1441" s="68"/>
      <c r="F1441" s="77"/>
      <c r="G1441" s="214"/>
      <c r="H1441" s="303"/>
      <c r="I1441" s="225"/>
      <c r="J1441" s="350"/>
      <c r="K1441" s="69"/>
      <c r="L1441" s="285"/>
      <c r="M1441" s="116"/>
      <c r="N1441" s="212"/>
    </row>
    <row r="1442" spans="2:14" x14ac:dyDescent="0.3">
      <c r="B1442" s="91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x14ac:dyDescent="0.3">
      <c r="B1443" s="91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x14ac:dyDescent="0.3">
      <c r="B1444" s="91"/>
      <c r="C1444" s="23"/>
      <c r="D1444" s="37"/>
      <c r="E1444" s="60"/>
      <c r="F1444" s="26"/>
      <c r="G1444" s="104"/>
      <c r="H1444" s="303"/>
      <c r="I1444" s="225"/>
      <c r="J1444" s="350"/>
      <c r="K1444" s="69"/>
      <c r="L1444" s="285"/>
      <c r="M1444" s="116"/>
      <c r="N1444" s="212"/>
    </row>
    <row r="1445" spans="2:14" x14ac:dyDescent="0.3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x14ac:dyDescent="0.3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x14ac:dyDescent="0.3">
      <c r="B1447" s="65"/>
      <c r="C1447" s="23"/>
      <c r="D1447" s="290"/>
      <c r="E1447" s="291"/>
      <c r="F1447" s="304"/>
      <c r="G1447" s="284"/>
      <c r="H1447" s="303"/>
      <c r="I1447" s="225"/>
      <c r="J1447" s="350"/>
      <c r="K1447" s="69"/>
      <c r="L1447" s="285"/>
      <c r="M1447" s="116"/>
      <c r="N1447" s="212"/>
    </row>
    <row r="1448" spans="2:14" x14ac:dyDescent="0.3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x14ac:dyDescent="0.3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x14ac:dyDescent="0.3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80"/>
      <c r="L1450" s="285"/>
      <c r="M1450" s="116"/>
      <c r="N1450" s="212"/>
    </row>
    <row r="1451" spans="2:14" x14ac:dyDescent="0.3">
      <c r="B1451" s="91"/>
      <c r="C1451" s="23"/>
      <c r="D1451" s="37"/>
      <c r="E1451" s="60"/>
      <c r="F1451" s="26"/>
      <c r="G1451" s="104"/>
      <c r="H1451" s="303"/>
      <c r="I1451" s="225"/>
      <c r="J1451" s="350"/>
      <c r="K1451" s="69"/>
      <c r="L1451" s="285"/>
      <c r="M1451" s="116"/>
      <c r="N1451" s="212"/>
    </row>
    <row r="1452" spans="2:14" x14ac:dyDescent="0.3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27"/>
      <c r="L1452" s="285"/>
      <c r="M1452" s="116"/>
      <c r="N1452" s="212"/>
    </row>
    <row r="1453" spans="2:14" x14ac:dyDescent="0.3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x14ac:dyDescent="0.3">
      <c r="B1454" s="91"/>
      <c r="C1454" s="78"/>
      <c r="D1454" s="109"/>
      <c r="E1454" s="68"/>
      <c r="F1454" s="77"/>
      <c r="G1454" s="214"/>
      <c r="H1454" s="303"/>
      <c r="I1454" s="225"/>
      <c r="J1454" s="350"/>
      <c r="K1454" s="69"/>
      <c r="L1454" s="285"/>
      <c r="M1454" s="116"/>
      <c r="N1454" s="212"/>
    </row>
    <row r="1455" spans="2:14" x14ac:dyDescent="0.3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69"/>
      <c r="L1455" s="285"/>
      <c r="M1455" s="116"/>
      <c r="N1455" s="212"/>
    </row>
    <row r="1456" spans="2:14" x14ac:dyDescent="0.3">
      <c r="B1456" s="91"/>
      <c r="C1456" s="66"/>
      <c r="D1456" s="109"/>
      <c r="E1456" s="68"/>
      <c r="F1456" s="77"/>
      <c r="G1456" s="26"/>
      <c r="H1456" s="303"/>
      <c r="I1456" s="225"/>
      <c r="J1456" s="350"/>
      <c r="K1456" s="69"/>
      <c r="L1456" s="285"/>
      <c r="M1456" s="116"/>
      <c r="N1456" s="212"/>
    </row>
    <row r="1457" spans="2:14" x14ac:dyDescent="0.3">
      <c r="B1457" s="91"/>
      <c r="C1457" s="78"/>
      <c r="D1457" s="109"/>
      <c r="E1457" s="68"/>
      <c r="F1457" s="77"/>
      <c r="G1457" s="214"/>
      <c r="H1457" s="303"/>
      <c r="I1457" s="225"/>
      <c r="J1457" s="350"/>
      <c r="K1457" s="69"/>
      <c r="L1457" s="285"/>
      <c r="M1457" s="116"/>
      <c r="N1457" s="212"/>
    </row>
    <row r="1458" spans="2:14" x14ac:dyDescent="0.3">
      <c r="B1458" s="91"/>
      <c r="C1458" s="66"/>
      <c r="D1458" s="109"/>
      <c r="E1458" s="68"/>
      <c r="F1458" s="77"/>
      <c r="G1458" s="296"/>
      <c r="H1458" s="303"/>
      <c r="I1458" s="225"/>
      <c r="J1458" s="350"/>
      <c r="K1458" s="69"/>
      <c r="L1458" s="285"/>
      <c r="M1458" s="116"/>
      <c r="N1458" s="212"/>
    </row>
    <row r="1459" spans="2:14" x14ac:dyDescent="0.3">
      <c r="B1459" s="91"/>
      <c r="C1459" s="66"/>
      <c r="D1459" s="109"/>
      <c r="E1459" s="68"/>
      <c r="F1459" s="77"/>
      <c r="G1459" s="296"/>
      <c r="H1459" s="303"/>
      <c r="I1459" s="225"/>
      <c r="J1459" s="350"/>
      <c r="K1459" s="290"/>
      <c r="L1459" s="285"/>
      <c r="M1459" s="116"/>
      <c r="N1459" s="212"/>
    </row>
    <row r="1460" spans="2:14" x14ac:dyDescent="0.3">
      <c r="B1460" s="65"/>
      <c r="C1460" s="66"/>
      <c r="D1460" s="109"/>
      <c r="E1460" s="68"/>
      <c r="F1460" s="77"/>
      <c r="G1460" s="104"/>
      <c r="H1460" s="303"/>
      <c r="I1460" s="225"/>
      <c r="J1460" s="350"/>
      <c r="K1460" s="69"/>
      <c r="L1460" s="285"/>
      <c r="M1460" s="116"/>
      <c r="N1460" s="212"/>
    </row>
    <row r="1461" spans="2:14" x14ac:dyDescent="0.3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x14ac:dyDescent="0.3">
      <c r="B1462" s="65"/>
      <c r="C1462" s="286"/>
      <c r="D1462" s="286"/>
      <c r="E1462" s="306"/>
      <c r="F1462" s="307"/>
      <c r="G1462" s="307"/>
      <c r="H1462" s="303"/>
      <c r="I1462" s="225"/>
      <c r="J1462" s="350"/>
      <c r="K1462" s="69"/>
      <c r="L1462" s="285"/>
      <c r="M1462" s="116"/>
      <c r="N1462" s="212"/>
    </row>
    <row r="1463" spans="2:14" x14ac:dyDescent="0.3">
      <c r="B1463" s="65"/>
      <c r="C1463" s="78"/>
      <c r="D1463" s="109"/>
      <c r="E1463" s="68"/>
      <c r="F1463" s="77"/>
      <c r="G1463" s="214"/>
      <c r="H1463" s="215"/>
      <c r="I1463" s="293"/>
      <c r="J1463" s="348"/>
      <c r="K1463" s="69"/>
      <c r="L1463" s="285"/>
      <c r="M1463" s="116"/>
      <c r="N1463" s="212"/>
    </row>
    <row r="1464" spans="2:14" x14ac:dyDescent="0.3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x14ac:dyDescent="0.3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x14ac:dyDescent="0.3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x14ac:dyDescent="0.3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x14ac:dyDescent="0.3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x14ac:dyDescent="0.3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x14ac:dyDescent="0.3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x14ac:dyDescent="0.3">
      <c r="B1471" s="65"/>
      <c r="C1471" s="66"/>
      <c r="D1471" s="109"/>
      <c r="E1471" s="68"/>
      <c r="F1471" s="77"/>
      <c r="G1471" s="296"/>
      <c r="H1471" s="303"/>
      <c r="I1471" s="225"/>
      <c r="J1471" s="350"/>
      <c r="K1471" s="69"/>
      <c r="L1471" s="285"/>
      <c r="M1471" s="116"/>
      <c r="N1471" s="212"/>
    </row>
    <row r="1472" spans="2:14" x14ac:dyDescent="0.3">
      <c r="B1472" s="65"/>
      <c r="C1472" s="78"/>
      <c r="D1472" s="109"/>
      <c r="E1472" s="68"/>
      <c r="F1472" s="77"/>
      <c r="G1472" s="308"/>
      <c r="H1472" s="215"/>
      <c r="I1472" s="293"/>
      <c r="J1472" s="348"/>
      <c r="K1472" s="69"/>
      <c r="L1472" s="216"/>
      <c r="M1472" s="116"/>
      <c r="N1472" s="212"/>
    </row>
    <row r="1473" spans="2:14" x14ac:dyDescent="0.3">
      <c r="B1473" s="65"/>
      <c r="C1473" s="66"/>
      <c r="D1473" s="109"/>
      <c r="E1473" s="68"/>
      <c r="F1473" s="77"/>
      <c r="G1473" s="309"/>
      <c r="H1473" s="303"/>
      <c r="I1473" s="225"/>
      <c r="J1473" s="350"/>
      <c r="K1473" s="69"/>
      <c r="L1473" s="285"/>
      <c r="M1473" s="116"/>
      <c r="N1473" s="212"/>
    </row>
    <row r="1474" spans="2:14" x14ac:dyDescent="0.3">
      <c r="B1474" s="65"/>
      <c r="C1474" s="66"/>
      <c r="D1474" s="109"/>
      <c r="E1474" s="68"/>
      <c r="F1474" s="77"/>
      <c r="G1474" s="309"/>
      <c r="H1474" s="303"/>
      <c r="I1474" s="225"/>
      <c r="J1474" s="350"/>
      <c r="K1474" s="69"/>
      <c r="L1474" s="285"/>
      <c r="M1474" s="116"/>
      <c r="N1474" s="212"/>
    </row>
    <row r="1475" spans="2:14" x14ac:dyDescent="0.3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x14ac:dyDescent="0.3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x14ac:dyDescent="0.3">
      <c r="B1477" s="65"/>
      <c r="C1477" s="66"/>
      <c r="D1477" s="109"/>
      <c r="E1477" s="68"/>
      <c r="F1477" s="77"/>
      <c r="G1477" s="310"/>
      <c r="H1477" s="121"/>
      <c r="I1477" s="107"/>
      <c r="J1477" s="351"/>
      <c r="K1477" s="69"/>
      <c r="L1477" s="285"/>
      <c r="M1477" s="116"/>
      <c r="N1477" s="212"/>
    </row>
    <row r="1478" spans="2:14" x14ac:dyDescent="0.3">
      <c r="B1478" s="65"/>
      <c r="C1478" s="66"/>
      <c r="D1478" s="109"/>
      <c r="E1478" s="68"/>
      <c r="F1478" s="77"/>
      <c r="G1478" s="296"/>
      <c r="H1478" s="121"/>
      <c r="I1478" s="107"/>
      <c r="J1478" s="351"/>
      <c r="K1478" s="69"/>
      <c r="L1478" s="285"/>
      <c r="M1478" s="116"/>
      <c r="N1478" s="212"/>
    </row>
    <row r="1479" spans="2:14" x14ac:dyDescent="0.3">
      <c r="B1479" s="65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x14ac:dyDescent="0.3">
      <c r="B1480" s="65"/>
      <c r="C1480" s="66"/>
      <c r="D1480" s="109"/>
      <c r="E1480" s="68"/>
      <c r="F1480" s="77"/>
      <c r="G1480" s="296"/>
      <c r="H1480" s="121"/>
      <c r="I1480" s="107"/>
      <c r="J1480" s="351"/>
      <c r="K1480" s="69"/>
      <c r="L1480" s="285"/>
      <c r="M1480" s="116"/>
      <c r="N1480" s="212"/>
    </row>
    <row r="1481" spans="2:14" x14ac:dyDescent="0.3">
      <c r="B1481" s="91"/>
      <c r="C1481" s="78"/>
      <c r="D1481" s="109"/>
      <c r="E1481" s="68"/>
      <c r="F1481" s="77"/>
      <c r="G1481" s="311"/>
      <c r="H1481" s="121"/>
      <c r="I1481" s="107"/>
      <c r="J1481" s="351"/>
      <c r="K1481" s="69"/>
      <c r="L1481" s="285"/>
      <c r="M1481" s="116"/>
      <c r="N1481" s="212"/>
    </row>
    <row r="1482" spans="2:14" x14ac:dyDescent="0.3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x14ac:dyDescent="0.3">
      <c r="B1483" s="91"/>
      <c r="C1483" s="66"/>
      <c r="D1483" s="109"/>
      <c r="E1483" s="68"/>
      <c r="F1483" s="68"/>
      <c r="G1483" s="104"/>
      <c r="H1483" s="121"/>
      <c r="I1483" s="107"/>
      <c r="J1483" s="351"/>
      <c r="K1483" s="69"/>
      <c r="L1483" s="285"/>
      <c r="M1483" s="116"/>
      <c r="N1483" s="212"/>
    </row>
    <row r="1484" spans="2:14" x14ac:dyDescent="0.3">
      <c r="B1484" s="91"/>
      <c r="C1484" s="66"/>
      <c r="D1484" s="109"/>
      <c r="E1484" s="68"/>
      <c r="F1484" s="77"/>
      <c r="G1484" s="296"/>
      <c r="H1484" s="121"/>
      <c r="I1484" s="107"/>
      <c r="J1484" s="351"/>
      <c r="K1484" s="69"/>
      <c r="L1484" s="285"/>
      <c r="M1484" s="116"/>
      <c r="N1484" s="212"/>
    </row>
    <row r="1485" spans="2:14" x14ac:dyDescent="0.3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x14ac:dyDescent="0.3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x14ac:dyDescent="0.3">
      <c r="B1487" s="91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x14ac:dyDescent="0.3">
      <c r="B1488" s="65"/>
      <c r="C1488" s="78"/>
      <c r="D1488" s="109"/>
      <c r="E1488" s="68"/>
      <c r="F1488" s="77"/>
      <c r="G1488" s="311"/>
      <c r="H1488" s="312"/>
      <c r="I1488" s="313"/>
      <c r="J1488" s="352"/>
      <c r="K1488" s="69"/>
      <c r="L1488" s="285"/>
      <c r="M1488" s="116"/>
      <c r="N1488" s="212"/>
    </row>
    <row r="1489" spans="2:14" x14ac:dyDescent="0.3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x14ac:dyDescent="0.3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x14ac:dyDescent="0.3">
      <c r="B1491" s="65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x14ac:dyDescent="0.3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x14ac:dyDescent="0.3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x14ac:dyDescent="0.3">
      <c r="B1494" s="91"/>
      <c r="C1494" s="78"/>
      <c r="D1494" s="109"/>
      <c r="E1494" s="68"/>
      <c r="F1494" s="77"/>
      <c r="G1494" s="311"/>
      <c r="H1494" s="312"/>
      <c r="I1494" s="313"/>
      <c r="J1494" s="352"/>
      <c r="K1494" s="69"/>
      <c r="L1494" s="285"/>
      <c r="M1494" s="116"/>
      <c r="N1494" s="212"/>
    </row>
    <row r="1495" spans="2:14" x14ac:dyDescent="0.3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x14ac:dyDescent="0.3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x14ac:dyDescent="0.3">
      <c r="B1497" s="91"/>
      <c r="C1497" s="78"/>
      <c r="D1497" s="109"/>
      <c r="E1497" s="68"/>
      <c r="F1497" s="77"/>
      <c r="G1497" s="311"/>
      <c r="H1497" s="121"/>
      <c r="I1497" s="107"/>
      <c r="J1497" s="351"/>
      <c r="K1497" s="69"/>
      <c r="L1497" s="285"/>
      <c r="M1497" s="116"/>
      <c r="N1497" s="212"/>
    </row>
    <row r="1498" spans="2:14" x14ac:dyDescent="0.3">
      <c r="B1498" s="91"/>
      <c r="C1498" s="66"/>
      <c r="D1498" s="109"/>
      <c r="E1498" s="68"/>
      <c r="F1498" s="77"/>
      <c r="G1498" s="104"/>
      <c r="H1498" s="121"/>
      <c r="I1498" s="107"/>
      <c r="J1498" s="351"/>
      <c r="K1498" s="69"/>
      <c r="L1498" s="285"/>
      <c r="M1498" s="116"/>
      <c r="N1498" s="212"/>
    </row>
    <row r="1499" spans="2:14" x14ac:dyDescent="0.3">
      <c r="B1499" s="91"/>
      <c r="C1499" s="78"/>
      <c r="D1499" s="109"/>
      <c r="E1499" s="68"/>
      <c r="F1499" s="77"/>
      <c r="G1499" s="311"/>
      <c r="H1499" s="121"/>
      <c r="I1499" s="107"/>
      <c r="J1499" s="351"/>
      <c r="K1499" s="69"/>
      <c r="L1499" s="285"/>
      <c r="M1499" s="116"/>
      <c r="N1499" s="212"/>
    </row>
    <row r="1500" spans="2:14" x14ac:dyDescent="0.3">
      <c r="B1500" s="6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x14ac:dyDescent="0.3">
      <c r="B1501" s="314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x14ac:dyDescent="0.3">
      <c r="B1502" s="315"/>
      <c r="C1502" s="66"/>
      <c r="D1502" s="109"/>
      <c r="E1502" s="68"/>
      <c r="F1502" s="77"/>
      <c r="G1502" s="104"/>
      <c r="H1502" s="121"/>
      <c r="I1502" s="107"/>
      <c r="J1502" s="351"/>
      <c r="K1502" s="69"/>
      <c r="L1502" s="126"/>
      <c r="M1502" s="116"/>
      <c r="N1502" s="217"/>
    </row>
    <row r="1503" spans="2:14" x14ac:dyDescent="0.3">
      <c r="B1503" s="31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126"/>
      <c r="M1503" s="116"/>
      <c r="N1503" s="217"/>
    </row>
    <row r="1504" spans="2:14" x14ac:dyDescent="0.3">
      <c r="B1504" s="314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216"/>
      <c r="M1504" s="116"/>
      <c r="N1504" s="212"/>
    </row>
    <row r="1505" spans="2:14" x14ac:dyDescent="0.3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7"/>
    </row>
    <row r="1506" spans="2:14" x14ac:dyDescent="0.3">
      <c r="B1506" s="91"/>
      <c r="C1506" s="316"/>
      <c r="D1506" s="65"/>
      <c r="E1506" s="68"/>
      <c r="F1506" s="117"/>
      <c r="G1506" s="117"/>
      <c r="H1506" s="121"/>
      <c r="I1506" s="107"/>
      <c r="J1506" s="351"/>
      <c r="K1506" s="69"/>
      <c r="L1506" s="126"/>
      <c r="M1506" s="116"/>
      <c r="N1506" s="217"/>
    </row>
    <row r="1507" spans="2:14" x14ac:dyDescent="0.3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x14ac:dyDescent="0.3">
      <c r="B1508" s="91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x14ac:dyDescent="0.3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x14ac:dyDescent="0.3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x14ac:dyDescent="0.3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x14ac:dyDescent="0.3">
      <c r="B1512" s="65"/>
      <c r="C1512" s="78"/>
      <c r="D1512" s="109"/>
      <c r="E1512" s="68"/>
      <c r="F1512" s="77"/>
      <c r="G1512" s="311"/>
      <c r="H1512" s="312"/>
      <c r="I1512" s="107"/>
      <c r="J1512" s="351"/>
      <c r="K1512" s="69"/>
      <c r="L1512" s="126"/>
      <c r="M1512" s="116"/>
      <c r="N1512" s="212"/>
    </row>
    <row r="1513" spans="2:14" x14ac:dyDescent="0.3">
      <c r="B1513" s="65"/>
      <c r="C1513" s="78"/>
      <c r="D1513" s="109"/>
      <c r="E1513" s="68"/>
      <c r="F1513" s="77"/>
      <c r="G1513" s="311"/>
      <c r="H1513" s="312"/>
      <c r="I1513" s="313"/>
      <c r="J1513" s="352"/>
      <c r="K1513" s="69"/>
      <c r="L1513" s="126"/>
      <c r="M1513" s="116"/>
      <c r="N1513" s="212"/>
    </row>
    <row r="1514" spans="2:14" x14ac:dyDescent="0.3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2"/>
    </row>
    <row r="1515" spans="2:14" x14ac:dyDescent="0.3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2"/>
    </row>
    <row r="1516" spans="2:14" x14ac:dyDescent="0.3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216"/>
      <c r="M1516" s="116"/>
      <c r="N1516" s="212"/>
    </row>
    <row r="1517" spans="2:14" x14ac:dyDescent="0.3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x14ac:dyDescent="0.3">
      <c r="B1518" s="65"/>
      <c r="C1518" s="66"/>
      <c r="D1518" s="109"/>
      <c r="E1518" s="68"/>
      <c r="F1518" s="77"/>
      <c r="G1518" s="104"/>
      <c r="H1518" s="121"/>
      <c r="I1518" s="107"/>
      <c r="J1518" s="351"/>
      <c r="K1518" s="69"/>
      <c r="L1518" s="216"/>
      <c r="M1518" s="116"/>
      <c r="N1518" s="212"/>
    </row>
    <row r="1519" spans="2:14" x14ac:dyDescent="0.3">
      <c r="B1519" s="65"/>
      <c r="C1519" s="78"/>
      <c r="D1519" s="109"/>
      <c r="E1519" s="68"/>
      <c r="F1519" s="77"/>
      <c r="G1519" s="311"/>
      <c r="H1519" s="312"/>
      <c r="I1519" s="107"/>
      <c r="J1519" s="351"/>
      <c r="K1519" s="69"/>
      <c r="L1519" s="285"/>
      <c r="M1519" s="116"/>
      <c r="N1519" s="212"/>
    </row>
    <row r="1520" spans="2:14" x14ac:dyDescent="0.3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x14ac:dyDescent="0.3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x14ac:dyDescent="0.3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x14ac:dyDescent="0.3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x14ac:dyDescent="0.3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x14ac:dyDescent="0.3">
      <c r="B1525" s="65"/>
      <c r="C1525" s="78"/>
      <c r="D1525" s="109"/>
      <c r="E1525" s="68"/>
      <c r="F1525" s="77"/>
      <c r="G1525" s="311"/>
      <c r="H1525" s="312"/>
      <c r="I1525" s="313"/>
      <c r="J1525" s="352"/>
      <c r="K1525" s="69"/>
      <c r="L1525" s="216"/>
      <c r="M1525" s="116"/>
      <c r="N1525" s="212"/>
    </row>
    <row r="1526" spans="2:14" x14ac:dyDescent="0.3">
      <c r="B1526" s="91"/>
      <c r="C1526" s="66"/>
      <c r="D1526" s="109"/>
      <c r="E1526" s="68"/>
      <c r="F1526" s="77"/>
      <c r="G1526" s="104"/>
      <c r="H1526" s="121"/>
      <c r="I1526" s="107"/>
      <c r="J1526" s="351"/>
      <c r="K1526" s="69"/>
      <c r="L1526" s="126"/>
      <c r="M1526" s="116"/>
      <c r="N1526" s="217"/>
    </row>
    <row r="1527" spans="2:14" x14ac:dyDescent="0.3">
      <c r="B1527" s="91"/>
      <c r="C1527" s="66"/>
      <c r="D1527" s="109"/>
      <c r="E1527" s="68"/>
      <c r="F1527" s="77"/>
      <c r="G1527" s="104"/>
      <c r="H1527" s="123"/>
      <c r="I1527" s="107"/>
      <c r="J1527" s="351"/>
      <c r="K1527" s="69"/>
      <c r="L1527" s="126"/>
      <c r="M1527" s="116"/>
      <c r="N1527" s="217"/>
    </row>
    <row r="1528" spans="2:14" x14ac:dyDescent="0.3">
      <c r="B1528" s="91"/>
      <c r="C1528" s="66"/>
      <c r="D1528" s="109"/>
      <c r="E1528" s="68"/>
      <c r="F1528" s="77"/>
      <c r="G1528" s="104"/>
      <c r="H1528" s="121"/>
      <c r="I1528" s="107"/>
      <c r="J1528" s="351"/>
      <c r="K1528" s="80"/>
      <c r="L1528" s="126"/>
      <c r="M1528" s="117"/>
      <c r="N1528" s="217"/>
    </row>
    <row r="1529" spans="2:14" x14ac:dyDescent="0.3">
      <c r="B1529" s="37"/>
      <c r="C1529" s="66"/>
      <c r="D1529" s="109"/>
      <c r="E1529" s="68"/>
      <c r="F1529" s="77"/>
      <c r="G1529" s="104"/>
      <c r="H1529" s="123"/>
      <c r="I1529" s="107"/>
      <c r="J1529" s="351"/>
      <c r="K1529" s="80"/>
      <c r="L1529" s="126"/>
      <c r="M1529" s="116"/>
      <c r="N1529" s="217"/>
    </row>
    <row r="1530" spans="2:14" x14ac:dyDescent="0.3">
      <c r="B1530" s="37"/>
      <c r="C1530" s="66"/>
      <c r="D1530" s="109"/>
      <c r="E1530" s="68"/>
      <c r="F1530" s="68"/>
      <c r="G1530" s="104"/>
      <c r="H1530" s="121"/>
      <c r="I1530" s="107"/>
      <c r="J1530" s="351"/>
      <c r="K1530" s="69"/>
      <c r="L1530" s="126"/>
      <c r="M1530" s="116"/>
      <c r="N1530" s="217"/>
    </row>
    <row r="1531" spans="2:14" x14ac:dyDescent="0.3">
      <c r="B1531" s="37"/>
      <c r="C1531" s="316"/>
      <c r="D1531" s="65"/>
      <c r="E1531" s="68"/>
      <c r="F1531" s="117"/>
      <c r="G1531" s="117"/>
      <c r="H1531" s="121"/>
      <c r="I1531" s="107"/>
      <c r="J1531" s="351"/>
      <c r="K1531" s="69"/>
      <c r="L1531" s="126"/>
      <c r="M1531" s="116"/>
      <c r="N1531" s="217"/>
    </row>
    <row r="1532" spans="2:14" x14ac:dyDescent="0.3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x14ac:dyDescent="0.3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x14ac:dyDescent="0.3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x14ac:dyDescent="0.3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x14ac:dyDescent="0.3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x14ac:dyDescent="0.3">
      <c r="B1537" s="37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x14ac:dyDescent="0.3">
      <c r="B1538" s="65"/>
      <c r="C1538" s="78"/>
      <c r="D1538" s="109"/>
      <c r="E1538" s="68"/>
      <c r="F1538" s="77"/>
      <c r="G1538" s="311"/>
      <c r="H1538" s="312"/>
      <c r="I1538" s="313"/>
      <c r="J1538" s="352"/>
      <c r="K1538" s="69"/>
      <c r="L1538" s="216"/>
      <c r="M1538" s="116"/>
      <c r="N1538" s="212"/>
    </row>
    <row r="1539" spans="2:14" x14ac:dyDescent="0.3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x14ac:dyDescent="0.3">
      <c r="B1540" s="65"/>
      <c r="C1540" s="78"/>
      <c r="D1540" s="109"/>
      <c r="E1540" s="68"/>
      <c r="F1540" s="77"/>
      <c r="G1540" s="311"/>
      <c r="H1540" s="312"/>
      <c r="I1540" s="313"/>
      <c r="J1540" s="352"/>
      <c r="K1540" s="69"/>
      <c r="L1540" s="216"/>
      <c r="M1540" s="116"/>
      <c r="N1540" s="212"/>
    </row>
    <row r="1541" spans="2:14" x14ac:dyDescent="0.3">
      <c r="B1541" s="91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x14ac:dyDescent="0.3">
      <c r="B1542" s="91"/>
      <c r="C1542" s="66"/>
      <c r="D1542" s="109"/>
      <c r="E1542" s="68"/>
      <c r="F1542" s="77"/>
      <c r="G1542" s="104"/>
      <c r="H1542" s="121"/>
      <c r="I1542" s="107"/>
      <c r="J1542" s="351"/>
      <c r="K1542" s="69"/>
      <c r="L1542" s="126"/>
      <c r="M1542" s="116"/>
      <c r="N1542" s="217"/>
    </row>
    <row r="1543" spans="2:14" x14ac:dyDescent="0.3">
      <c r="B1543" s="91"/>
      <c r="C1543" s="78"/>
      <c r="D1543" s="109"/>
      <c r="E1543" s="68"/>
      <c r="F1543" s="77"/>
      <c r="G1543" s="311"/>
      <c r="H1543" s="312"/>
      <c r="I1543" s="107"/>
      <c r="J1543" s="351"/>
      <c r="K1543" s="69"/>
      <c r="L1543" s="126"/>
      <c r="M1543" s="116"/>
      <c r="N1543" s="217"/>
    </row>
    <row r="1544" spans="2:14" x14ac:dyDescent="0.3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x14ac:dyDescent="0.3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x14ac:dyDescent="0.3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x14ac:dyDescent="0.3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x14ac:dyDescent="0.3">
      <c r="B1548" s="65"/>
      <c r="C1548" s="78"/>
      <c r="D1548" s="109"/>
      <c r="E1548" s="68"/>
      <c r="F1548" s="77"/>
      <c r="G1548" s="311"/>
      <c r="H1548" s="312"/>
      <c r="I1548" s="313"/>
      <c r="J1548" s="352"/>
      <c r="K1548" s="69"/>
      <c r="L1548" s="216"/>
      <c r="M1548" s="116"/>
      <c r="N1548" s="212"/>
    </row>
    <row r="1549" spans="2:14" x14ac:dyDescent="0.3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x14ac:dyDescent="0.3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x14ac:dyDescent="0.3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x14ac:dyDescent="0.3">
      <c r="B1552" s="91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x14ac:dyDescent="0.3">
      <c r="B1553" s="65"/>
      <c r="C1553" s="78"/>
      <c r="D1553" s="109"/>
      <c r="E1553" s="68"/>
      <c r="F1553" s="77"/>
      <c r="G1553" s="311"/>
      <c r="H1553" s="312"/>
      <c r="I1553" s="107"/>
      <c r="J1553" s="351"/>
      <c r="K1553" s="69"/>
      <c r="L1553" s="126"/>
      <c r="M1553" s="116"/>
      <c r="N1553" s="217"/>
    </row>
    <row r="1554" spans="2:14" x14ac:dyDescent="0.3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x14ac:dyDescent="0.3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x14ac:dyDescent="0.3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x14ac:dyDescent="0.3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x14ac:dyDescent="0.3">
      <c r="B1558" s="65"/>
      <c r="C1558" s="66"/>
      <c r="D1558" s="109"/>
      <c r="E1558" s="68"/>
      <c r="F1558" s="68"/>
      <c r="G1558" s="104"/>
      <c r="H1558" s="121"/>
      <c r="I1558" s="107"/>
      <c r="J1558" s="351"/>
      <c r="K1558" s="69"/>
      <c r="L1558" s="126"/>
      <c r="M1558" s="116"/>
      <c r="N1558" s="217"/>
    </row>
    <row r="1559" spans="2:14" x14ac:dyDescent="0.3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x14ac:dyDescent="0.3">
      <c r="B1560" s="65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x14ac:dyDescent="0.3">
      <c r="B1561" s="65"/>
      <c r="C1561" s="78"/>
      <c r="D1561" s="109"/>
      <c r="E1561" s="68"/>
      <c r="F1561" s="77"/>
      <c r="G1561" s="311"/>
      <c r="H1561" s="123"/>
      <c r="I1561" s="107"/>
      <c r="J1561" s="351"/>
      <c r="K1561" s="69"/>
      <c r="L1561" s="126"/>
      <c r="M1561" s="116"/>
      <c r="N1561" s="217"/>
    </row>
    <row r="1562" spans="2:14" x14ac:dyDescent="0.3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212"/>
    </row>
    <row r="1563" spans="2:14" x14ac:dyDescent="0.3">
      <c r="B1563" s="91"/>
      <c r="C1563" s="66"/>
      <c r="D1563" s="109"/>
      <c r="E1563" s="68"/>
      <c r="F1563" s="77"/>
      <c r="G1563" s="104"/>
      <c r="H1563" s="121"/>
      <c r="I1563" s="129"/>
      <c r="J1563" s="353"/>
      <c r="K1563" s="80"/>
      <c r="L1563" s="126"/>
      <c r="M1563" s="116"/>
      <c r="N1563" s="217"/>
    </row>
    <row r="1564" spans="2:14" x14ac:dyDescent="0.3">
      <c r="B1564" s="65"/>
      <c r="C1564" s="78"/>
      <c r="D1564" s="109"/>
      <c r="E1564" s="68"/>
      <c r="F1564" s="77"/>
      <c r="G1564" s="311"/>
      <c r="H1564" s="312"/>
      <c r="I1564" s="313"/>
      <c r="J1564" s="352"/>
      <c r="K1564" s="69"/>
      <c r="L1564" s="216"/>
      <c r="M1564" s="116"/>
      <c r="N1564" s="212"/>
    </row>
    <row r="1565" spans="2:14" x14ac:dyDescent="0.3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317"/>
    </row>
    <row r="1566" spans="2:14" x14ac:dyDescent="0.3">
      <c r="B1566" s="65"/>
      <c r="C1566" s="78"/>
      <c r="D1566" s="109"/>
      <c r="E1566" s="68"/>
      <c r="F1566" s="77"/>
      <c r="G1566" s="311"/>
      <c r="H1566" s="312"/>
      <c r="I1566" s="313"/>
      <c r="J1566" s="352"/>
      <c r="K1566" s="69"/>
      <c r="L1566" s="216"/>
      <c r="M1566" s="116"/>
      <c r="N1566" s="317"/>
    </row>
    <row r="1567" spans="2:14" x14ac:dyDescent="0.3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x14ac:dyDescent="0.3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x14ac:dyDescent="0.3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x14ac:dyDescent="0.3">
      <c r="B1570" s="65"/>
      <c r="C1570" s="66"/>
      <c r="D1570" s="109"/>
      <c r="E1570" s="68"/>
      <c r="F1570" s="77"/>
      <c r="G1570" s="104"/>
      <c r="H1570" s="121"/>
      <c r="I1570" s="107"/>
      <c r="J1570" s="351"/>
      <c r="K1570" s="69"/>
      <c r="L1570" s="126"/>
      <c r="M1570" s="116"/>
      <c r="N1570" s="212"/>
    </row>
    <row r="1571" spans="2:14" x14ac:dyDescent="0.3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x14ac:dyDescent="0.3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x14ac:dyDescent="0.3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x14ac:dyDescent="0.3">
      <c r="B1574" s="65"/>
      <c r="C1574" s="78"/>
      <c r="D1574" s="109"/>
      <c r="E1574" s="68"/>
      <c r="F1574" s="77"/>
      <c r="G1574" s="311"/>
      <c r="H1574" s="312"/>
      <c r="I1574" s="313"/>
      <c r="J1574" s="352"/>
      <c r="K1574" s="69"/>
      <c r="L1574" s="216"/>
      <c r="M1574" s="116"/>
      <c r="N1574" s="212"/>
    </row>
    <row r="1575" spans="2:14" x14ac:dyDescent="0.3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x14ac:dyDescent="0.3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79"/>
      <c r="L1576" s="126"/>
      <c r="M1576" s="115"/>
      <c r="N1576" s="217"/>
    </row>
    <row r="1577" spans="2:14" x14ac:dyDescent="0.3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x14ac:dyDescent="0.3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x14ac:dyDescent="0.3">
      <c r="B1579" s="91"/>
      <c r="C1579" s="66"/>
      <c r="D1579" s="109"/>
      <c r="E1579" s="68"/>
      <c r="F1579" s="77"/>
      <c r="G1579" s="104"/>
      <c r="H1579" s="121"/>
      <c r="I1579" s="107"/>
      <c r="J1579" s="351"/>
      <c r="K1579" s="79"/>
      <c r="L1579" s="126"/>
      <c r="M1579" s="115"/>
      <c r="N1579" s="217"/>
    </row>
    <row r="1580" spans="2:14" x14ac:dyDescent="0.3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x14ac:dyDescent="0.3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x14ac:dyDescent="0.3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x14ac:dyDescent="0.3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x14ac:dyDescent="0.3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x14ac:dyDescent="0.3">
      <c r="B1585" s="65"/>
      <c r="C1585" s="78"/>
      <c r="D1585" s="109"/>
      <c r="E1585" s="68"/>
      <c r="F1585" s="77"/>
      <c r="G1585" s="311"/>
      <c r="H1585" s="312"/>
      <c r="I1585" s="107"/>
      <c r="J1585" s="351"/>
      <c r="K1585" s="69"/>
      <c r="L1585" s="126"/>
      <c r="M1585" s="116"/>
      <c r="N1585" s="217"/>
    </row>
    <row r="1586" spans="2:14" x14ac:dyDescent="0.3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x14ac:dyDescent="0.3">
      <c r="B1587" s="65"/>
      <c r="C1587" s="66"/>
      <c r="D1587" s="109"/>
      <c r="E1587" s="68"/>
      <c r="F1587" s="77"/>
      <c r="G1587" s="104"/>
      <c r="H1587" s="123"/>
      <c r="I1587" s="107"/>
      <c r="J1587" s="351"/>
      <c r="K1587" s="69"/>
      <c r="L1587" s="126"/>
      <c r="M1587" s="116"/>
      <c r="N1587" s="217"/>
    </row>
    <row r="1588" spans="2:14" x14ac:dyDescent="0.3">
      <c r="B1588" s="65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x14ac:dyDescent="0.3">
      <c r="B1589" s="65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x14ac:dyDescent="0.3">
      <c r="B1590" s="65"/>
      <c r="C1590" s="78"/>
      <c r="D1590" s="109"/>
      <c r="E1590" s="68"/>
      <c r="F1590" s="77"/>
      <c r="G1590" s="311"/>
      <c r="H1590" s="312"/>
      <c r="I1590" s="107"/>
      <c r="J1590" s="351"/>
      <c r="K1590" s="69"/>
      <c r="L1590" s="126"/>
      <c r="M1590" s="116"/>
      <c r="N1590" s="217"/>
    </row>
    <row r="1591" spans="2:14" x14ac:dyDescent="0.3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216"/>
      <c r="M1591" s="116"/>
      <c r="N1591" s="212"/>
    </row>
    <row r="1592" spans="2:14" x14ac:dyDescent="0.3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6"/>
      <c r="M1592" s="116"/>
      <c r="N1592" s="217"/>
    </row>
    <row r="1593" spans="2:14" x14ac:dyDescent="0.3">
      <c r="B1593" s="65"/>
      <c r="C1593" s="78"/>
      <c r="D1593" s="109"/>
      <c r="E1593" s="68"/>
      <c r="F1593" s="77"/>
      <c r="G1593" s="311"/>
      <c r="H1593" s="312"/>
      <c r="I1593" s="313"/>
      <c r="J1593" s="352"/>
      <c r="K1593" s="69"/>
      <c r="L1593" s="216"/>
      <c r="M1593" s="116"/>
      <c r="N1593" s="212"/>
    </row>
    <row r="1594" spans="2:14" x14ac:dyDescent="0.3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x14ac:dyDescent="0.3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x14ac:dyDescent="0.3">
      <c r="B1596" s="91"/>
      <c r="C1596" s="66"/>
      <c r="D1596" s="109"/>
      <c r="E1596" s="68"/>
      <c r="F1596" s="77"/>
      <c r="G1596" s="104"/>
      <c r="H1596" s="121"/>
      <c r="I1596" s="107"/>
      <c r="J1596" s="351"/>
      <c r="K1596" s="69"/>
      <c r="L1596" s="120"/>
      <c r="M1596" s="116"/>
      <c r="N1596" s="218"/>
    </row>
    <row r="1597" spans="2:14" x14ac:dyDescent="0.3">
      <c r="B1597" s="91"/>
      <c r="C1597" s="66"/>
      <c r="D1597" s="109"/>
      <c r="E1597" s="68"/>
      <c r="F1597" s="68"/>
      <c r="G1597" s="104"/>
      <c r="H1597" s="121"/>
      <c r="I1597" s="107"/>
      <c r="J1597" s="351"/>
      <c r="K1597" s="69"/>
      <c r="L1597" s="120"/>
      <c r="M1597" s="116"/>
      <c r="N1597" s="218"/>
    </row>
    <row r="1598" spans="2:14" x14ac:dyDescent="0.3">
      <c r="B1598" s="91"/>
      <c r="C1598" s="66"/>
      <c r="D1598" s="109"/>
      <c r="E1598" s="68"/>
      <c r="F1598" s="77"/>
      <c r="G1598" s="104"/>
      <c r="H1598" s="123"/>
      <c r="I1598" s="107"/>
      <c r="J1598" s="351"/>
      <c r="K1598" s="69"/>
      <c r="L1598" s="120"/>
      <c r="M1598" s="116"/>
      <c r="N1598" s="218"/>
    </row>
    <row r="1599" spans="2:14" x14ac:dyDescent="0.3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318"/>
      <c r="M1599" s="116"/>
      <c r="N1599" s="318"/>
    </row>
    <row r="1600" spans="2:14" x14ac:dyDescent="0.3">
      <c r="B1600" s="91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20"/>
      <c r="M1600" s="116"/>
      <c r="N1600" s="218"/>
    </row>
    <row r="1601" spans="2:14" x14ac:dyDescent="0.3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x14ac:dyDescent="0.3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118"/>
      <c r="M1602" s="116"/>
      <c r="N1602" s="318"/>
    </row>
    <row r="1603" spans="2:14" x14ac:dyDescent="0.3">
      <c r="B1603" s="65"/>
      <c r="C1603" s="66"/>
      <c r="D1603" s="109"/>
      <c r="E1603" s="68"/>
      <c r="F1603" s="77"/>
      <c r="G1603" s="104"/>
      <c r="H1603" s="121"/>
      <c r="I1603" s="107"/>
      <c r="J1603" s="351"/>
      <c r="K1603" s="69"/>
      <c r="L1603" s="118"/>
      <c r="M1603" s="116"/>
      <c r="N1603" s="318"/>
    </row>
    <row r="1604" spans="2:14" x14ac:dyDescent="0.3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x14ac:dyDescent="0.3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x14ac:dyDescent="0.3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318"/>
      <c r="M1606" s="116"/>
      <c r="N1606" s="318"/>
    </row>
    <row r="1607" spans="2:14" x14ac:dyDescent="0.3">
      <c r="B1607" s="65"/>
      <c r="C1607" s="66"/>
      <c r="D1607" s="109"/>
      <c r="E1607" s="68"/>
      <c r="F1607" s="68"/>
      <c r="G1607" s="104"/>
      <c r="H1607" s="121"/>
      <c r="I1607" s="107"/>
      <c r="J1607" s="351"/>
      <c r="K1607" s="69"/>
      <c r="L1607" s="120"/>
      <c r="M1607" s="116"/>
      <c r="N1607" s="218"/>
    </row>
    <row r="1608" spans="2:14" x14ac:dyDescent="0.3">
      <c r="B1608" s="65"/>
      <c r="C1608" s="78"/>
      <c r="D1608" s="109"/>
      <c r="E1608" s="68"/>
      <c r="F1608" s="77"/>
      <c r="G1608" s="311"/>
      <c r="H1608" s="312"/>
      <c r="I1608" s="313"/>
      <c r="J1608" s="352"/>
      <c r="K1608" s="69"/>
      <c r="L1608" s="120"/>
      <c r="M1608" s="116"/>
      <c r="N1608" s="218"/>
    </row>
    <row r="1609" spans="2:14" x14ac:dyDescent="0.3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20"/>
      <c r="M1609" s="116"/>
      <c r="N1609" s="218"/>
    </row>
    <row r="1610" spans="2:14" x14ac:dyDescent="0.3">
      <c r="B1610" s="65"/>
      <c r="C1610" s="66"/>
      <c r="D1610" s="109"/>
      <c r="E1610" s="68"/>
      <c r="F1610" s="77"/>
      <c r="G1610" s="104"/>
      <c r="H1610" s="121"/>
      <c r="I1610" s="107"/>
      <c r="J1610" s="351"/>
      <c r="K1610" s="69"/>
      <c r="L1610" s="120"/>
      <c r="M1610" s="116"/>
      <c r="N1610" s="218"/>
    </row>
    <row r="1611" spans="2:14" x14ac:dyDescent="0.3">
      <c r="B1611" s="65"/>
      <c r="C1611" s="66"/>
      <c r="D1611" s="109"/>
      <c r="E1611" s="68"/>
      <c r="F1611" s="77"/>
      <c r="G1611" s="104"/>
      <c r="H1611" s="121"/>
      <c r="I1611" s="107"/>
      <c r="J1611" s="351"/>
      <c r="K1611" s="69"/>
      <c r="L1611" s="120"/>
      <c r="M1611" s="116"/>
      <c r="N1611" s="218"/>
    </row>
    <row r="1612" spans="2:14" x14ac:dyDescent="0.3">
      <c r="B1612" s="65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x14ac:dyDescent="0.3">
      <c r="B1613" s="65"/>
      <c r="C1613" s="66"/>
      <c r="D1613" s="109"/>
      <c r="E1613" s="68"/>
      <c r="F1613" s="77"/>
      <c r="G1613" s="311"/>
      <c r="H1613" s="123"/>
      <c r="I1613" s="107"/>
      <c r="J1613" s="351"/>
      <c r="K1613" s="69"/>
      <c r="L1613" s="120"/>
      <c r="M1613" s="116"/>
      <c r="N1613" s="218"/>
    </row>
    <row r="1614" spans="2:14" x14ac:dyDescent="0.3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x14ac:dyDescent="0.3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x14ac:dyDescent="0.3">
      <c r="B1616" s="91"/>
      <c r="C1616" s="78"/>
      <c r="D1616" s="109"/>
      <c r="E1616" s="68"/>
      <c r="F1616" s="77"/>
      <c r="G1616" s="311"/>
      <c r="H1616" s="312"/>
      <c r="I1616" s="313"/>
      <c r="J1616" s="352"/>
      <c r="K1616" s="69"/>
      <c r="L1616" s="120"/>
      <c r="M1616" s="116"/>
      <c r="N1616" s="218"/>
    </row>
    <row r="1617" spans="2:14" x14ac:dyDescent="0.3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x14ac:dyDescent="0.3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x14ac:dyDescent="0.3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x14ac:dyDescent="0.3">
      <c r="B1620" s="91"/>
      <c r="C1620" s="66"/>
      <c r="D1620" s="109"/>
      <c r="E1620" s="68"/>
      <c r="F1620" s="77"/>
      <c r="G1620" s="104"/>
      <c r="H1620" s="123"/>
      <c r="I1620" s="107"/>
      <c r="J1620" s="351"/>
      <c r="K1620" s="69"/>
      <c r="L1620" s="120"/>
      <c r="M1620" s="116"/>
      <c r="N1620" s="218"/>
    </row>
    <row r="1621" spans="2:14" x14ac:dyDescent="0.3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120"/>
      <c r="M1621" s="116"/>
      <c r="N1621" s="218"/>
    </row>
    <row r="1622" spans="2:14" x14ac:dyDescent="0.3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120"/>
      <c r="M1622" s="116"/>
      <c r="N1622" s="218"/>
    </row>
    <row r="1623" spans="2:14" x14ac:dyDescent="0.3">
      <c r="B1623" s="91"/>
      <c r="C1623" s="66"/>
      <c r="D1623" s="109"/>
      <c r="E1623" s="68"/>
      <c r="F1623" s="77"/>
      <c r="G1623" s="104"/>
      <c r="H1623" s="121"/>
      <c r="I1623" s="107"/>
      <c r="J1623" s="351"/>
      <c r="K1623" s="69"/>
      <c r="L1623" s="318"/>
      <c r="M1623" s="116"/>
      <c r="N1623" s="318"/>
    </row>
    <row r="1624" spans="2:14" x14ac:dyDescent="0.3">
      <c r="B1624" s="91"/>
      <c r="C1624" s="66"/>
      <c r="D1624" s="109"/>
      <c r="E1624" s="68"/>
      <c r="F1624" s="68"/>
      <c r="G1624" s="104"/>
      <c r="H1624" s="121"/>
      <c r="I1624" s="107"/>
      <c r="J1624" s="351"/>
      <c r="K1624" s="69"/>
      <c r="L1624" s="118"/>
      <c r="M1624" s="116"/>
      <c r="N1624" s="318"/>
    </row>
    <row r="1625" spans="2:14" x14ac:dyDescent="0.3">
      <c r="B1625" s="65"/>
      <c r="C1625" s="78"/>
      <c r="D1625" s="109"/>
      <c r="E1625" s="68"/>
      <c r="F1625" s="77"/>
      <c r="G1625" s="311"/>
      <c r="H1625" s="312"/>
      <c r="I1625" s="313"/>
      <c r="J1625" s="352"/>
      <c r="K1625" s="69"/>
      <c r="L1625" s="318"/>
      <c r="M1625" s="116"/>
      <c r="N1625" s="318"/>
    </row>
    <row r="1626" spans="2:14" x14ac:dyDescent="0.3">
      <c r="B1626" s="65"/>
      <c r="C1626" s="78"/>
      <c r="D1626" s="109"/>
      <c r="E1626" s="68"/>
      <c r="F1626" s="77"/>
      <c r="G1626" s="311"/>
      <c r="H1626" s="312"/>
      <c r="I1626" s="313"/>
      <c r="J1626" s="352"/>
      <c r="K1626" s="69"/>
      <c r="L1626" s="318"/>
      <c r="M1626" s="116"/>
      <c r="N1626" s="318"/>
    </row>
    <row r="1627" spans="2:14" x14ac:dyDescent="0.3">
      <c r="B1627" s="65"/>
      <c r="C1627" s="66"/>
      <c r="D1627" s="109"/>
      <c r="E1627" s="68"/>
      <c r="F1627" s="77"/>
      <c r="G1627" s="104"/>
      <c r="H1627" s="121"/>
      <c r="I1627" s="107"/>
      <c r="J1627" s="351"/>
      <c r="K1627" s="69"/>
      <c r="L1627" s="318"/>
      <c r="M1627" s="116"/>
      <c r="N1627" s="318"/>
    </row>
    <row r="1628" spans="2:14" x14ac:dyDescent="0.3">
      <c r="B1628" s="65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18"/>
      <c r="M1628" s="116"/>
      <c r="N1628" s="318"/>
    </row>
    <row r="1629" spans="2:14" x14ac:dyDescent="0.3">
      <c r="B1629" s="65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18"/>
      <c r="M1629" s="116"/>
      <c r="N1629" s="318"/>
    </row>
    <row r="1630" spans="2:14" x14ac:dyDescent="0.3">
      <c r="B1630" s="65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318"/>
      <c r="M1630" s="116"/>
      <c r="N1630" s="318"/>
    </row>
    <row r="1631" spans="2:14" x14ac:dyDescent="0.3">
      <c r="B1631" s="65"/>
      <c r="C1631" s="78"/>
      <c r="D1631" s="109"/>
      <c r="E1631" s="68"/>
      <c r="F1631" s="77"/>
      <c r="G1631" s="311"/>
      <c r="H1631" s="312"/>
      <c r="I1631" s="313"/>
      <c r="J1631" s="352"/>
      <c r="K1631" s="69"/>
      <c r="L1631" s="318"/>
      <c r="M1631" s="116"/>
      <c r="N1631" s="319"/>
    </row>
    <row r="1632" spans="2:14" x14ac:dyDescent="0.3">
      <c r="B1632" s="91"/>
      <c r="C1632" s="66"/>
      <c r="D1632" s="109"/>
      <c r="E1632" s="68"/>
      <c r="F1632" s="68"/>
      <c r="G1632" s="104"/>
      <c r="H1632" s="123"/>
      <c r="I1632" s="107"/>
      <c r="J1632" s="351"/>
      <c r="K1632" s="69"/>
      <c r="L1632" s="120"/>
      <c r="M1632" s="116"/>
      <c r="N1632" s="319"/>
    </row>
    <row r="1633" spans="2:14" x14ac:dyDescent="0.3">
      <c r="B1633" s="91"/>
      <c r="C1633" s="66"/>
      <c r="D1633" s="109"/>
      <c r="E1633" s="68"/>
      <c r="F1633" s="77"/>
      <c r="G1633" s="104"/>
      <c r="H1633" s="123"/>
      <c r="I1633" s="107"/>
      <c r="J1633" s="351"/>
      <c r="K1633" s="69"/>
      <c r="L1633" s="120"/>
      <c r="M1633" s="116"/>
      <c r="N1633" s="319"/>
    </row>
    <row r="1634" spans="2:14" x14ac:dyDescent="0.3">
      <c r="B1634" s="91"/>
      <c r="C1634" s="78"/>
      <c r="D1634" s="109"/>
      <c r="E1634" s="68"/>
      <c r="F1634" s="77"/>
      <c r="G1634" s="311"/>
      <c r="H1634" s="123"/>
      <c r="I1634" s="107"/>
      <c r="J1634" s="351"/>
      <c r="K1634" s="69"/>
      <c r="L1634" s="120"/>
      <c r="M1634" s="116"/>
      <c r="N1634" s="319"/>
    </row>
    <row r="1635" spans="2:14" x14ac:dyDescent="0.3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x14ac:dyDescent="0.3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x14ac:dyDescent="0.3">
      <c r="B1637" s="65"/>
      <c r="C1637" s="78"/>
      <c r="D1637" s="109"/>
      <c r="E1637" s="68"/>
      <c r="F1637" s="77"/>
      <c r="G1637" s="311"/>
      <c r="H1637" s="312"/>
      <c r="I1637" s="313"/>
      <c r="J1637" s="352"/>
      <c r="K1637" s="69"/>
      <c r="L1637" s="318"/>
      <c r="M1637" s="116"/>
      <c r="N1637" s="319"/>
    </row>
    <row r="1638" spans="2:14" x14ac:dyDescent="0.3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x14ac:dyDescent="0.3">
      <c r="B1639" s="91"/>
      <c r="C1639" s="66"/>
      <c r="D1639" s="109"/>
      <c r="E1639" s="68"/>
      <c r="F1639" s="77"/>
      <c r="G1639" s="311"/>
      <c r="H1639" s="123"/>
      <c r="I1639" s="107"/>
      <c r="J1639" s="351"/>
      <c r="K1639" s="69"/>
      <c r="L1639" s="120"/>
      <c r="M1639" s="116"/>
      <c r="N1639" s="219"/>
    </row>
    <row r="1640" spans="2:14" x14ac:dyDescent="0.3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x14ac:dyDescent="0.3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x14ac:dyDescent="0.3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x14ac:dyDescent="0.3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x14ac:dyDescent="0.3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x14ac:dyDescent="0.3">
      <c r="B1645" s="91"/>
      <c r="C1645" s="66"/>
      <c r="D1645" s="109"/>
      <c r="E1645" s="68"/>
      <c r="F1645" s="77"/>
      <c r="G1645" s="104"/>
      <c r="H1645" s="121"/>
      <c r="I1645" s="107"/>
      <c r="J1645" s="351"/>
      <c r="K1645" s="69"/>
      <c r="L1645" s="120"/>
      <c r="M1645" s="116"/>
      <c r="N1645" s="219"/>
    </row>
    <row r="1646" spans="2:14" x14ac:dyDescent="0.3">
      <c r="B1646" s="91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x14ac:dyDescent="0.3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x14ac:dyDescent="0.3">
      <c r="B1648" s="37"/>
      <c r="C1648" s="66"/>
      <c r="D1648" s="109"/>
      <c r="E1648" s="68"/>
      <c r="F1648" s="77"/>
      <c r="G1648" s="311"/>
      <c r="H1648" s="123"/>
      <c r="I1648" s="107"/>
      <c r="J1648" s="351"/>
      <c r="K1648" s="69"/>
      <c r="L1648" s="120"/>
      <c r="M1648" s="116"/>
      <c r="N1648" s="219"/>
    </row>
    <row r="1649" spans="2:14" x14ac:dyDescent="0.3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x14ac:dyDescent="0.3">
      <c r="B1650" s="37"/>
      <c r="C1650" s="78"/>
      <c r="D1650" s="109"/>
      <c r="E1650" s="68"/>
      <c r="F1650" s="77"/>
      <c r="G1650" s="311"/>
      <c r="H1650" s="312"/>
      <c r="I1650" s="313"/>
      <c r="J1650" s="352"/>
      <c r="K1650" s="69"/>
      <c r="L1650" s="120"/>
      <c r="M1650" s="116"/>
      <c r="N1650" s="219"/>
    </row>
    <row r="1651" spans="2:14" x14ac:dyDescent="0.3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120"/>
      <c r="M1651" s="116"/>
      <c r="N1651" s="219"/>
    </row>
    <row r="1652" spans="2:14" x14ac:dyDescent="0.3">
      <c r="B1652" s="37"/>
      <c r="C1652" s="66"/>
      <c r="D1652" s="109"/>
      <c r="E1652" s="68"/>
      <c r="F1652" s="68"/>
      <c r="G1652" s="311"/>
      <c r="H1652" s="123"/>
      <c r="I1652" s="107"/>
      <c r="J1652" s="351"/>
      <c r="K1652" s="69"/>
      <c r="L1652" s="120"/>
      <c r="M1652" s="116"/>
      <c r="N1652" s="219"/>
    </row>
    <row r="1653" spans="2:14" x14ac:dyDescent="0.3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120"/>
      <c r="M1653" s="116"/>
      <c r="N1653" s="219"/>
    </row>
    <row r="1654" spans="2:14" x14ac:dyDescent="0.3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318"/>
      <c r="M1654" s="116"/>
      <c r="N1654" s="319"/>
    </row>
    <row r="1655" spans="2:14" x14ac:dyDescent="0.3">
      <c r="B1655" s="37"/>
      <c r="C1655" s="78"/>
      <c r="D1655" s="109"/>
      <c r="E1655" s="68"/>
      <c r="F1655" s="77"/>
      <c r="G1655" s="311"/>
      <c r="H1655" s="123"/>
      <c r="I1655" s="107"/>
      <c r="J1655" s="351"/>
      <c r="K1655" s="69"/>
      <c r="L1655" s="118"/>
      <c r="M1655" s="116"/>
      <c r="N1655" s="319"/>
    </row>
    <row r="1656" spans="2:14" x14ac:dyDescent="0.3">
      <c r="B1656" s="37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x14ac:dyDescent="0.3">
      <c r="B1657" s="37"/>
      <c r="C1657" s="66"/>
      <c r="D1657" s="109"/>
      <c r="E1657" s="68"/>
      <c r="F1657" s="77"/>
      <c r="G1657" s="104"/>
      <c r="H1657" s="123"/>
      <c r="I1657" s="107"/>
      <c r="J1657" s="351"/>
      <c r="K1657" s="69"/>
      <c r="L1657" s="118"/>
      <c r="M1657" s="116"/>
      <c r="N1657" s="319"/>
    </row>
    <row r="1658" spans="2:14" x14ac:dyDescent="0.3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x14ac:dyDescent="0.3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x14ac:dyDescent="0.3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x14ac:dyDescent="0.3">
      <c r="B1661" s="91"/>
      <c r="C1661" s="66"/>
      <c r="D1661" s="109"/>
      <c r="E1661" s="68"/>
      <c r="F1661" s="77"/>
      <c r="G1661" s="104"/>
      <c r="H1661" s="123"/>
      <c r="I1661" s="107"/>
      <c r="J1661" s="351"/>
      <c r="K1661" s="69"/>
      <c r="L1661" s="120"/>
      <c r="M1661" s="116"/>
      <c r="N1661" s="219"/>
    </row>
    <row r="1662" spans="2:14" x14ac:dyDescent="0.3">
      <c r="B1662" s="65"/>
      <c r="C1662" s="78"/>
      <c r="D1662" s="109"/>
      <c r="E1662" s="68"/>
      <c r="F1662" s="77"/>
      <c r="G1662" s="311"/>
      <c r="H1662" s="312"/>
      <c r="I1662" s="313"/>
      <c r="J1662" s="352"/>
      <c r="K1662" s="69"/>
      <c r="L1662" s="318"/>
      <c r="M1662" s="116"/>
      <c r="N1662" s="319"/>
    </row>
    <row r="1663" spans="2:14" x14ac:dyDescent="0.3">
      <c r="B1663" s="91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20"/>
      <c r="M1663" s="116"/>
      <c r="N1663" s="219"/>
    </row>
    <row r="1664" spans="2:14" x14ac:dyDescent="0.3">
      <c r="B1664" s="37"/>
      <c r="C1664" s="66"/>
      <c r="D1664" s="109"/>
      <c r="E1664" s="68"/>
      <c r="F1664" s="77"/>
      <c r="G1664" s="104"/>
      <c r="H1664" s="121"/>
      <c r="I1664" s="107"/>
      <c r="J1664" s="351"/>
      <c r="K1664" s="69"/>
      <c r="L1664" s="120"/>
      <c r="M1664" s="116"/>
      <c r="N1664" s="219"/>
    </row>
    <row r="1665" spans="2:14" x14ac:dyDescent="0.3">
      <c r="B1665" s="37"/>
      <c r="C1665" s="66"/>
      <c r="D1665" s="109"/>
      <c r="E1665" s="68"/>
      <c r="F1665" s="68"/>
      <c r="G1665" s="104"/>
      <c r="H1665" s="121"/>
      <c r="I1665" s="107"/>
      <c r="J1665" s="351"/>
      <c r="K1665" s="69"/>
      <c r="L1665" s="318"/>
      <c r="M1665" s="116"/>
      <c r="N1665" s="319"/>
    </row>
    <row r="1666" spans="2:14" x14ac:dyDescent="0.3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x14ac:dyDescent="0.3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x14ac:dyDescent="0.3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x14ac:dyDescent="0.3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x14ac:dyDescent="0.3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x14ac:dyDescent="0.3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318"/>
      <c r="M1671" s="116"/>
      <c r="N1671" s="319"/>
    </row>
    <row r="1672" spans="2:14" x14ac:dyDescent="0.3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79"/>
      <c r="L1672" s="120"/>
      <c r="M1672" s="115"/>
      <c r="N1672" s="219"/>
    </row>
    <row r="1673" spans="2:14" x14ac:dyDescent="0.3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x14ac:dyDescent="0.3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x14ac:dyDescent="0.3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114"/>
      <c r="L1675" s="118"/>
      <c r="M1675" s="117"/>
      <c r="N1675" s="320"/>
    </row>
    <row r="1676" spans="2:14" x14ac:dyDescent="0.3">
      <c r="B1676" s="37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20"/>
    </row>
    <row r="1677" spans="2:14" x14ac:dyDescent="0.3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x14ac:dyDescent="0.3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20"/>
    </row>
    <row r="1679" spans="2:14" x14ac:dyDescent="0.3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x14ac:dyDescent="0.3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x14ac:dyDescent="0.3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x14ac:dyDescent="0.3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118"/>
      <c r="M1682" s="116"/>
      <c r="N1682" s="319"/>
    </row>
    <row r="1683" spans="2:14" x14ac:dyDescent="0.3">
      <c r="B1683" s="91"/>
      <c r="C1683" s="66"/>
      <c r="D1683" s="109"/>
      <c r="E1683" s="68"/>
      <c r="F1683" s="77"/>
      <c r="G1683" s="104"/>
      <c r="H1683" s="121"/>
      <c r="I1683" s="107"/>
      <c r="J1683" s="351"/>
      <c r="K1683" s="69"/>
      <c r="L1683" s="318"/>
      <c r="M1683" s="116"/>
      <c r="N1683" s="319"/>
    </row>
    <row r="1684" spans="2:14" x14ac:dyDescent="0.3">
      <c r="B1684" s="91"/>
      <c r="C1684" s="78"/>
      <c r="D1684" s="109"/>
      <c r="E1684" s="68"/>
      <c r="F1684" s="77"/>
      <c r="G1684" s="311"/>
      <c r="H1684" s="312"/>
      <c r="I1684" s="313"/>
      <c r="J1684" s="352"/>
      <c r="K1684" s="69"/>
      <c r="L1684" s="318"/>
      <c r="M1684" s="116"/>
      <c r="N1684" s="319"/>
    </row>
    <row r="1685" spans="2:14" x14ac:dyDescent="0.3">
      <c r="B1685" s="91"/>
      <c r="C1685" s="78"/>
      <c r="D1685" s="109"/>
      <c r="E1685" s="68"/>
      <c r="F1685" s="77"/>
      <c r="G1685" s="311"/>
      <c r="H1685" s="312"/>
      <c r="I1685" s="313"/>
      <c r="J1685" s="352"/>
      <c r="K1685" s="69"/>
      <c r="L1685" s="318"/>
      <c r="M1685" s="116"/>
      <c r="N1685" s="319"/>
    </row>
    <row r="1686" spans="2:14" x14ac:dyDescent="0.3">
      <c r="B1686" s="91"/>
      <c r="C1686" s="66"/>
      <c r="D1686" s="109"/>
      <c r="E1686" s="68"/>
      <c r="F1686" s="68"/>
      <c r="G1686" s="104"/>
      <c r="H1686" s="121"/>
      <c r="I1686" s="107"/>
      <c r="J1686" s="351"/>
      <c r="K1686" s="69"/>
      <c r="L1686" s="118"/>
      <c r="M1686" s="116"/>
      <c r="N1686" s="320"/>
    </row>
    <row r="1687" spans="2:14" x14ac:dyDescent="0.3">
      <c r="B1687" s="91"/>
      <c r="C1687" s="66"/>
      <c r="D1687" s="109"/>
      <c r="E1687" s="68"/>
      <c r="F1687" s="77"/>
      <c r="G1687" s="104"/>
      <c r="H1687" s="121"/>
      <c r="I1687" s="107"/>
      <c r="J1687" s="351"/>
      <c r="K1687" s="69"/>
      <c r="L1687" s="118"/>
      <c r="M1687" s="116"/>
      <c r="N1687" s="319"/>
    </row>
    <row r="1688" spans="2:14" x14ac:dyDescent="0.3">
      <c r="B1688" s="91"/>
      <c r="C1688" s="66"/>
      <c r="D1688" s="109"/>
      <c r="E1688" s="68"/>
      <c r="F1688" s="77"/>
      <c r="G1688" s="104"/>
      <c r="H1688" s="121"/>
      <c r="I1688" s="107"/>
      <c r="J1688" s="351"/>
      <c r="K1688" s="69"/>
      <c r="L1688" s="118"/>
      <c r="M1688" s="116"/>
      <c r="N1688" s="319"/>
    </row>
    <row r="1689" spans="2:14" x14ac:dyDescent="0.3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318"/>
      <c r="M1689" s="116"/>
      <c r="N1689" s="319"/>
    </row>
    <row r="1690" spans="2:14" x14ac:dyDescent="0.3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318"/>
      <c r="M1690" s="116"/>
      <c r="N1690" s="319"/>
    </row>
    <row r="1691" spans="2:14" x14ac:dyDescent="0.3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216"/>
      <c r="M1691" s="116"/>
      <c r="N1691" s="319"/>
    </row>
    <row r="1692" spans="2:14" x14ac:dyDescent="0.3">
      <c r="B1692" s="65"/>
      <c r="C1692" s="78"/>
      <c r="D1692" s="109"/>
      <c r="E1692" s="68"/>
      <c r="F1692" s="77"/>
      <c r="G1692" s="311"/>
      <c r="H1692" s="312"/>
      <c r="I1692" s="313"/>
      <c r="J1692" s="352"/>
      <c r="K1692" s="69"/>
      <c r="L1692" s="216"/>
      <c r="M1692" s="82"/>
      <c r="N1692" s="319"/>
    </row>
    <row r="1693" spans="2:14" x14ac:dyDescent="0.3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x14ac:dyDescent="0.3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x14ac:dyDescent="0.3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x14ac:dyDescent="0.3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x14ac:dyDescent="0.3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x14ac:dyDescent="0.3">
      <c r="B1698" s="91"/>
      <c r="C1698" s="78"/>
      <c r="D1698" s="100"/>
      <c r="E1698" s="101"/>
      <c r="F1698" s="77"/>
      <c r="G1698" s="311"/>
      <c r="H1698" s="321"/>
      <c r="I1698" s="107"/>
      <c r="J1698" s="351"/>
      <c r="K1698" s="69"/>
      <c r="L1698" s="84"/>
      <c r="M1698" s="82"/>
      <c r="N1698" s="319"/>
    </row>
    <row r="1699" spans="2:14" x14ac:dyDescent="0.3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x14ac:dyDescent="0.3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x14ac:dyDescent="0.3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x14ac:dyDescent="0.3">
      <c r="B1702" s="65"/>
      <c r="C1702" s="78"/>
      <c r="D1702" s="100"/>
      <c r="E1702" s="101"/>
      <c r="F1702" s="77"/>
      <c r="G1702" s="311"/>
      <c r="H1702" s="321"/>
      <c r="I1702" s="313"/>
      <c r="J1702" s="352"/>
      <c r="K1702" s="69"/>
      <c r="L1702" s="84"/>
      <c r="M1702" s="82"/>
      <c r="N1702" s="319"/>
    </row>
    <row r="1703" spans="2:14" x14ac:dyDescent="0.3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x14ac:dyDescent="0.3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x14ac:dyDescent="0.3">
      <c r="B1705" s="65"/>
      <c r="C1705" s="78"/>
      <c r="D1705" s="100"/>
      <c r="E1705" s="101"/>
      <c r="F1705" s="77"/>
      <c r="G1705" s="311"/>
      <c r="H1705" s="321"/>
      <c r="I1705" s="313"/>
      <c r="J1705" s="352"/>
      <c r="K1705" s="69"/>
      <c r="L1705" s="84"/>
      <c r="M1705" s="82"/>
      <c r="N1705" s="319"/>
    </row>
    <row r="1706" spans="2:14" x14ac:dyDescent="0.3">
      <c r="B1706" s="65"/>
      <c r="C1706" s="66"/>
      <c r="D1706" s="109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19"/>
    </row>
    <row r="1707" spans="2:14" x14ac:dyDescent="0.3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84"/>
      <c r="M1707" s="82"/>
      <c r="N1707" s="319"/>
    </row>
    <row r="1708" spans="2:14" x14ac:dyDescent="0.3">
      <c r="B1708" s="65"/>
      <c r="C1708" s="66"/>
      <c r="D1708" s="100"/>
      <c r="E1708" s="101"/>
      <c r="F1708" s="77"/>
      <c r="G1708" s="104"/>
      <c r="H1708" s="106"/>
      <c r="I1708" s="107"/>
      <c r="J1708" s="351"/>
      <c r="K1708" s="69"/>
      <c r="L1708" s="322"/>
      <c r="M1708" s="82"/>
      <c r="N1708" s="319"/>
    </row>
    <row r="1709" spans="2:14" x14ac:dyDescent="0.3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19"/>
    </row>
    <row r="1710" spans="2:14" x14ac:dyDescent="0.3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x14ac:dyDescent="0.3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x14ac:dyDescent="0.3">
      <c r="B1712" s="65"/>
      <c r="C1712" s="78"/>
      <c r="D1712" s="100"/>
      <c r="E1712" s="101"/>
      <c r="F1712" s="77"/>
      <c r="G1712" s="311"/>
      <c r="H1712" s="321"/>
      <c r="I1712" s="313"/>
      <c r="J1712" s="352"/>
      <c r="K1712" s="69"/>
      <c r="L1712" s="322"/>
      <c r="M1712" s="82"/>
      <c r="N1712" s="323"/>
    </row>
    <row r="1713" spans="2:14" x14ac:dyDescent="0.3">
      <c r="B1713" s="65"/>
      <c r="C1713" s="78"/>
      <c r="D1713" s="100"/>
      <c r="E1713" s="101"/>
      <c r="F1713" s="77"/>
      <c r="G1713" s="311"/>
      <c r="H1713" s="321"/>
      <c r="I1713" s="107"/>
      <c r="J1713" s="351"/>
      <c r="K1713" s="69"/>
      <c r="L1713" s="84"/>
      <c r="M1713" s="82"/>
      <c r="N1713" s="323"/>
    </row>
    <row r="1714" spans="2:14" x14ac:dyDescent="0.3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x14ac:dyDescent="0.3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x14ac:dyDescent="0.3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x14ac:dyDescent="0.3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x14ac:dyDescent="0.3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x14ac:dyDescent="0.3">
      <c r="B1719" s="91"/>
      <c r="C1719" s="66"/>
      <c r="D1719" s="100"/>
      <c r="E1719" s="101"/>
      <c r="F1719" s="68"/>
      <c r="G1719" s="104"/>
      <c r="H1719" s="106"/>
      <c r="I1719" s="107"/>
      <c r="J1719" s="351"/>
      <c r="K1719" s="69"/>
      <c r="L1719" s="84"/>
      <c r="M1719" s="82"/>
      <c r="N1719" s="323"/>
    </row>
    <row r="1720" spans="2:14" x14ac:dyDescent="0.3">
      <c r="B1720" s="91"/>
      <c r="C1720" s="78"/>
      <c r="D1720" s="100"/>
      <c r="E1720" s="101"/>
      <c r="F1720" s="77"/>
      <c r="G1720" s="311"/>
      <c r="H1720" s="321"/>
      <c r="I1720" s="107"/>
      <c r="J1720" s="351"/>
      <c r="K1720" s="69"/>
      <c r="L1720" s="84"/>
      <c r="M1720" s="82"/>
      <c r="N1720" s="323"/>
    </row>
    <row r="1721" spans="2:14" x14ac:dyDescent="0.3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84"/>
      <c r="M1721" s="82"/>
      <c r="N1721" s="323"/>
    </row>
    <row r="1722" spans="2:14" x14ac:dyDescent="0.3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70"/>
      <c r="L1722" s="84"/>
      <c r="M1722" s="82"/>
      <c r="N1722" s="323"/>
    </row>
    <row r="1723" spans="2:14" x14ac:dyDescent="0.3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69"/>
      <c r="L1723" s="84"/>
      <c r="M1723" s="82"/>
      <c r="N1723" s="323"/>
    </row>
    <row r="1724" spans="2:14" x14ac:dyDescent="0.3">
      <c r="B1724" s="91"/>
      <c r="C1724" s="78"/>
      <c r="D1724" s="100"/>
      <c r="E1724" s="101"/>
      <c r="F1724" s="68"/>
      <c r="G1724" s="311"/>
      <c r="H1724" s="321"/>
      <c r="I1724" s="107"/>
      <c r="J1724" s="351"/>
      <c r="K1724" s="69"/>
      <c r="L1724" s="84"/>
      <c r="M1724" s="82"/>
      <c r="N1724" s="323"/>
    </row>
    <row r="1725" spans="2:14" x14ac:dyDescent="0.3">
      <c r="B1725" s="91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322"/>
      <c r="M1725" s="82"/>
      <c r="N1725" s="323"/>
    </row>
    <row r="1726" spans="2:14" x14ac:dyDescent="0.3">
      <c r="B1726" s="65"/>
      <c r="C1726" s="78"/>
      <c r="D1726" s="100"/>
      <c r="E1726" s="101"/>
      <c r="F1726" s="77"/>
      <c r="G1726" s="311"/>
      <c r="H1726" s="321"/>
      <c r="I1726" s="313"/>
      <c r="J1726" s="352"/>
      <c r="K1726" s="69"/>
      <c r="L1726" s="322"/>
      <c r="M1726" s="82"/>
      <c r="N1726" s="323"/>
    </row>
    <row r="1727" spans="2:14" x14ac:dyDescent="0.3">
      <c r="B1727" s="65"/>
      <c r="C1727" s="66"/>
      <c r="D1727" s="100"/>
      <c r="E1727" s="101"/>
      <c r="F1727" s="68"/>
      <c r="G1727" s="104"/>
      <c r="H1727" s="106"/>
      <c r="I1727" s="107"/>
      <c r="J1727" s="351"/>
      <c r="K1727" s="69"/>
      <c r="L1727" s="84"/>
      <c r="M1727" s="82"/>
      <c r="N1727" s="323"/>
    </row>
    <row r="1728" spans="2:14" x14ac:dyDescent="0.3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84"/>
      <c r="M1728" s="82"/>
      <c r="N1728" s="323"/>
    </row>
    <row r="1729" spans="2:14" x14ac:dyDescent="0.3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322"/>
      <c r="M1729" s="82"/>
      <c r="N1729" s="323"/>
    </row>
    <row r="1730" spans="2:14" x14ac:dyDescent="0.3">
      <c r="B1730" s="65"/>
      <c r="C1730" s="66"/>
      <c r="D1730" s="100"/>
      <c r="E1730" s="101"/>
      <c r="F1730" s="77"/>
      <c r="G1730" s="104"/>
      <c r="H1730" s="106"/>
      <c r="I1730" s="107"/>
      <c r="J1730" s="351"/>
      <c r="K1730" s="69"/>
      <c r="L1730" s="322"/>
      <c r="M1730" s="82"/>
      <c r="N1730" s="323"/>
    </row>
    <row r="1731" spans="2:14" x14ac:dyDescent="0.3">
      <c r="B1731" s="65"/>
      <c r="C1731" s="78"/>
      <c r="D1731" s="100"/>
      <c r="E1731" s="101"/>
      <c r="F1731" s="77"/>
      <c r="G1731" s="311"/>
      <c r="H1731" s="321"/>
      <c r="I1731" s="324"/>
      <c r="J1731" s="354"/>
      <c r="K1731" s="69"/>
      <c r="L1731" s="84"/>
      <c r="M1731" s="82"/>
      <c r="N1731" s="323"/>
    </row>
    <row r="1732" spans="2:14" x14ac:dyDescent="0.3">
      <c r="B1732" s="65"/>
      <c r="C1732" s="78"/>
      <c r="D1732" s="100"/>
      <c r="E1732" s="101"/>
      <c r="F1732" s="77"/>
      <c r="G1732" s="311"/>
      <c r="H1732" s="321"/>
      <c r="I1732" s="324"/>
      <c r="J1732" s="354"/>
      <c r="K1732" s="69"/>
      <c r="L1732" s="84"/>
      <c r="M1732" s="82"/>
      <c r="N1732" s="323"/>
    </row>
    <row r="1733" spans="2:14" x14ac:dyDescent="0.3">
      <c r="B1733" s="65"/>
      <c r="C1733" s="78"/>
      <c r="D1733" s="100"/>
      <c r="E1733" s="101"/>
      <c r="F1733" s="77"/>
      <c r="G1733" s="311"/>
      <c r="H1733" s="321"/>
      <c r="I1733" s="313"/>
      <c r="J1733" s="352"/>
      <c r="K1733" s="69"/>
      <c r="L1733" s="322"/>
      <c r="M1733" s="82"/>
      <c r="N1733" s="323"/>
    </row>
    <row r="1734" spans="2:14" x14ac:dyDescent="0.3">
      <c r="B1734" s="65"/>
      <c r="C1734" s="78"/>
      <c r="D1734" s="100"/>
      <c r="E1734" s="102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x14ac:dyDescent="0.3">
      <c r="B1735" s="65"/>
      <c r="C1735" s="78"/>
      <c r="D1735" s="97"/>
      <c r="E1735" s="67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x14ac:dyDescent="0.3">
      <c r="B1736" s="65"/>
      <c r="C1736" s="78"/>
      <c r="D1736" s="97"/>
      <c r="E1736" s="67"/>
      <c r="F1736" s="77"/>
      <c r="G1736" s="325"/>
      <c r="H1736" s="321"/>
      <c r="I1736" s="313"/>
      <c r="J1736" s="352"/>
      <c r="K1736" s="69"/>
      <c r="L1736" s="322"/>
      <c r="M1736" s="82"/>
      <c r="N1736" s="323"/>
    </row>
    <row r="1737" spans="2:14" x14ac:dyDescent="0.3">
      <c r="B1737" s="65"/>
      <c r="C1737" s="78"/>
      <c r="D1737" s="97"/>
      <c r="E1737" s="67"/>
      <c r="F1737" s="77"/>
      <c r="G1737" s="325"/>
      <c r="H1737" s="321"/>
      <c r="I1737" s="326"/>
      <c r="J1737" s="355"/>
      <c r="K1737" s="69"/>
      <c r="L1737" s="322"/>
      <c r="M1737" s="82"/>
      <c r="N1737" s="323"/>
    </row>
    <row r="1738" spans="2:14" x14ac:dyDescent="0.3">
      <c r="B1738" s="65"/>
      <c r="C1738" s="78"/>
      <c r="D1738" s="97"/>
      <c r="E1738" s="67"/>
      <c r="F1738" s="77"/>
      <c r="G1738" s="325"/>
      <c r="H1738" s="321"/>
      <c r="I1738" s="326"/>
      <c r="J1738" s="355"/>
      <c r="K1738" s="69"/>
      <c r="L1738" s="322"/>
      <c r="M1738" s="82"/>
      <c r="N1738" s="323"/>
    </row>
    <row r="1739" spans="2:14" x14ac:dyDescent="0.3">
      <c r="B1739" s="65"/>
      <c r="C1739" s="66"/>
      <c r="D1739" s="90"/>
      <c r="E1739" s="67"/>
      <c r="F1739" s="77"/>
      <c r="G1739" s="77"/>
      <c r="H1739" s="106"/>
      <c r="I1739" s="94"/>
      <c r="J1739" s="356"/>
      <c r="K1739" s="80"/>
      <c r="L1739" s="84"/>
      <c r="M1739" s="82"/>
      <c r="N1739" s="327"/>
    </row>
    <row r="1740" spans="2:14" x14ac:dyDescent="0.3">
      <c r="B1740" s="65"/>
      <c r="C1740" s="78"/>
      <c r="D1740" s="90"/>
      <c r="E1740" s="67"/>
      <c r="F1740" s="77"/>
      <c r="G1740" s="328"/>
      <c r="H1740" s="321"/>
      <c r="I1740" s="326"/>
      <c r="J1740" s="355"/>
      <c r="K1740" s="69"/>
      <c r="L1740" s="322"/>
      <c r="M1740" s="82"/>
      <c r="N1740" s="327"/>
    </row>
    <row r="1741" spans="2:14" x14ac:dyDescent="0.3">
      <c r="B1741" s="65"/>
      <c r="C1741" s="66"/>
      <c r="D1741" s="90"/>
      <c r="E1741" s="67"/>
      <c r="F1741" s="77"/>
      <c r="G1741" s="77"/>
      <c r="H1741" s="106"/>
      <c r="I1741" s="95"/>
      <c r="J1741" s="357"/>
      <c r="K1741" s="80"/>
      <c r="L1741" s="84"/>
      <c r="M1741" s="82"/>
      <c r="N1741" s="327"/>
    </row>
    <row r="1742" spans="2:14" x14ac:dyDescent="0.3">
      <c r="B1742" s="91"/>
      <c r="C1742" s="66"/>
      <c r="D1742" s="90"/>
      <c r="E1742" s="67"/>
      <c r="F1742" s="77"/>
      <c r="G1742" s="77"/>
      <c r="H1742" s="106"/>
      <c r="I1742" s="95"/>
      <c r="J1742" s="357"/>
      <c r="K1742" s="69"/>
      <c r="L1742" s="84"/>
      <c r="M1742" s="82"/>
      <c r="N1742" s="327"/>
    </row>
    <row r="1743" spans="2:14" x14ac:dyDescent="0.3">
      <c r="B1743" s="91"/>
      <c r="C1743" s="66"/>
      <c r="D1743" s="90"/>
      <c r="E1743" s="67"/>
      <c r="F1743" s="77"/>
      <c r="G1743" s="77"/>
      <c r="H1743" s="106"/>
      <c r="I1743" s="94"/>
      <c r="J1743" s="356"/>
      <c r="K1743" s="69"/>
      <c r="L1743" s="84"/>
      <c r="M1743" s="82"/>
      <c r="N1743" s="327"/>
    </row>
    <row r="1744" spans="2:14" x14ac:dyDescent="0.3">
      <c r="B1744" s="91"/>
      <c r="C1744" s="66"/>
      <c r="D1744" s="90"/>
      <c r="E1744" s="67"/>
      <c r="F1744" s="77"/>
      <c r="G1744" s="77"/>
      <c r="H1744" s="106"/>
      <c r="I1744" s="94"/>
      <c r="J1744" s="356"/>
      <c r="K1744" s="69"/>
      <c r="L1744" s="84"/>
      <c r="M1744" s="82"/>
      <c r="N1744" s="327"/>
    </row>
    <row r="1745" spans="2:14" x14ac:dyDescent="0.3">
      <c r="B1745" s="91"/>
      <c r="C1745" s="66"/>
      <c r="D1745" s="90"/>
      <c r="E1745" s="67"/>
      <c r="F1745" s="77"/>
      <c r="G1745" s="77"/>
      <c r="H1745" s="106"/>
      <c r="I1745" s="95"/>
      <c r="J1745" s="357"/>
      <c r="K1745" s="80"/>
      <c r="L1745" s="84"/>
      <c r="M1745" s="82"/>
      <c r="N1745" s="327"/>
    </row>
    <row r="1746" spans="2:14" x14ac:dyDescent="0.3">
      <c r="B1746" s="91"/>
      <c r="C1746" s="66"/>
      <c r="D1746" s="90"/>
      <c r="E1746" s="67"/>
      <c r="F1746" s="77"/>
      <c r="G1746" s="77"/>
      <c r="H1746" s="106"/>
      <c r="I1746" s="95"/>
      <c r="J1746" s="357"/>
      <c r="K1746" s="69"/>
      <c r="L1746" s="84"/>
      <c r="M1746" s="82"/>
      <c r="N1746" s="327"/>
    </row>
    <row r="1747" spans="2:14" x14ac:dyDescent="0.3">
      <c r="B1747" s="91"/>
      <c r="C1747" s="78"/>
      <c r="D1747" s="90"/>
      <c r="E1747" s="67"/>
      <c r="F1747" s="77"/>
      <c r="G1747" s="328"/>
      <c r="H1747" s="321"/>
      <c r="I1747" s="326"/>
      <c r="J1747" s="355"/>
      <c r="K1747" s="69"/>
      <c r="L1747" s="84"/>
      <c r="M1747" s="82"/>
      <c r="N1747" s="327"/>
    </row>
    <row r="1748" spans="2:14" x14ac:dyDescent="0.3">
      <c r="B1748" s="91"/>
      <c r="C1748" s="66"/>
      <c r="D1748" s="90"/>
      <c r="E1748" s="67"/>
      <c r="F1748" s="77"/>
      <c r="G1748" s="77"/>
      <c r="H1748" s="106"/>
      <c r="I1748" s="94"/>
      <c r="J1748" s="356"/>
      <c r="K1748" s="69"/>
      <c r="L1748" s="84"/>
      <c r="M1748" s="82"/>
      <c r="N1748" s="327"/>
    </row>
    <row r="1749" spans="2:14" x14ac:dyDescent="0.3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84"/>
      <c r="M1749" s="82"/>
      <c r="N1749" s="327"/>
    </row>
    <row r="1750" spans="2:14" x14ac:dyDescent="0.3">
      <c r="B1750" s="91"/>
      <c r="C1750" s="66"/>
      <c r="D1750" s="90"/>
      <c r="E1750" s="67"/>
      <c r="F1750" s="77"/>
      <c r="G1750" s="77"/>
      <c r="H1750" s="106"/>
      <c r="I1750" s="95"/>
      <c r="J1750" s="357"/>
      <c r="K1750" s="80"/>
      <c r="L1750" s="84"/>
      <c r="M1750" s="82"/>
      <c r="N1750" s="327"/>
    </row>
    <row r="1751" spans="2:14" x14ac:dyDescent="0.3">
      <c r="B1751" s="91"/>
      <c r="C1751" s="66"/>
      <c r="D1751" s="90"/>
      <c r="E1751" s="67"/>
      <c r="F1751" s="77"/>
      <c r="G1751" s="77"/>
      <c r="H1751" s="106"/>
      <c r="I1751" s="94"/>
      <c r="J1751" s="356"/>
      <c r="K1751" s="69"/>
      <c r="L1751" s="84"/>
      <c r="M1751" s="82"/>
      <c r="N1751" s="323"/>
    </row>
    <row r="1752" spans="2:14" x14ac:dyDescent="0.3">
      <c r="B1752" s="91"/>
      <c r="C1752" s="66"/>
      <c r="D1752" s="90"/>
      <c r="E1752" s="67"/>
      <c r="F1752" s="77"/>
      <c r="G1752" s="77"/>
      <c r="H1752" s="106"/>
      <c r="I1752" s="95"/>
      <c r="J1752" s="357"/>
      <c r="K1752" s="69"/>
      <c r="L1752" s="322"/>
      <c r="M1752" s="82"/>
      <c r="N1752" s="323"/>
    </row>
    <row r="1753" spans="2:14" x14ac:dyDescent="0.3">
      <c r="B1753" s="91"/>
      <c r="C1753" s="66"/>
      <c r="D1753" s="90"/>
      <c r="E1753" s="67"/>
      <c r="F1753" s="77"/>
      <c r="G1753" s="77"/>
      <c r="H1753" s="106"/>
      <c r="I1753" s="95"/>
      <c r="J1753" s="357"/>
      <c r="K1753" s="69"/>
      <c r="L1753" s="84"/>
      <c r="M1753" s="82"/>
      <c r="N1753" s="323"/>
    </row>
    <row r="1754" spans="2:14" x14ac:dyDescent="0.3">
      <c r="B1754" s="65"/>
      <c r="C1754" s="78"/>
      <c r="D1754" s="90"/>
      <c r="E1754" s="67"/>
      <c r="F1754" s="77"/>
      <c r="G1754" s="328"/>
      <c r="H1754" s="321"/>
      <c r="I1754" s="326"/>
      <c r="J1754" s="355"/>
      <c r="K1754" s="69"/>
      <c r="L1754" s="322"/>
      <c r="M1754" s="82"/>
      <c r="N1754" s="323"/>
    </row>
    <row r="1755" spans="2:14" x14ac:dyDescent="0.3">
      <c r="B1755" s="37"/>
      <c r="C1755" s="52"/>
      <c r="D1755" s="24"/>
      <c r="E1755" s="25"/>
      <c r="F1755" s="26"/>
      <c r="G1755" s="26"/>
      <c r="H1755" s="329"/>
      <c r="I1755" s="41"/>
      <c r="J1755" s="358"/>
      <c r="K1755" s="27"/>
      <c r="L1755" s="330"/>
      <c r="M1755" s="34"/>
      <c r="N1755" s="331"/>
    </row>
    <row r="1756" spans="2:14" x14ac:dyDescent="0.3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"/>
      <c r="M1756" s="34"/>
      <c r="N1756" s="331"/>
    </row>
    <row r="1757" spans="2:14" x14ac:dyDescent="0.3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x14ac:dyDescent="0.3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x14ac:dyDescent="0.3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x14ac:dyDescent="0.3">
      <c r="B1760" s="30"/>
      <c r="C1760" s="52"/>
      <c r="D1760" s="24"/>
      <c r="E1760" s="25"/>
      <c r="F1760" s="26"/>
      <c r="G1760" s="26"/>
      <c r="H1760" s="329"/>
      <c r="I1760" s="41"/>
      <c r="J1760" s="358"/>
      <c r="K1760" s="27"/>
      <c r="L1760" s="330"/>
      <c r="M1760" s="34"/>
      <c r="N1760" s="331"/>
    </row>
    <row r="1761" spans="2:14" x14ac:dyDescent="0.3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31"/>
    </row>
    <row r="1762" spans="2:14" x14ac:dyDescent="0.3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31"/>
    </row>
    <row r="1763" spans="2:14" x14ac:dyDescent="0.3">
      <c r="B1763" s="37"/>
      <c r="C1763" s="5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x14ac:dyDescent="0.3">
      <c r="B1764" s="30"/>
      <c r="C1764" s="23"/>
      <c r="D1764" s="24"/>
      <c r="E1764" s="25"/>
      <c r="F1764" s="26"/>
      <c r="G1764" s="325"/>
      <c r="H1764" s="332"/>
      <c r="I1764" s="333"/>
      <c r="J1764" s="359"/>
      <c r="K1764" s="27"/>
      <c r="L1764" s="330"/>
      <c r="M1764" s="34"/>
      <c r="N1764" s="35"/>
    </row>
    <row r="1765" spans="2:14" x14ac:dyDescent="0.3">
      <c r="B1765" s="30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x14ac:dyDescent="0.3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x14ac:dyDescent="0.3">
      <c r="B1767" s="37"/>
      <c r="C1767" s="52"/>
      <c r="D1767" s="24"/>
      <c r="E1767" s="25"/>
      <c r="F1767" s="60"/>
      <c r="G1767" s="26"/>
      <c r="H1767" s="329"/>
      <c r="I1767" s="41"/>
      <c r="J1767" s="358"/>
      <c r="K1767" s="27"/>
      <c r="L1767" s="33"/>
      <c r="M1767" s="34"/>
      <c r="N1767" s="35"/>
    </row>
    <row r="1768" spans="2:14" x14ac:dyDescent="0.3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x14ac:dyDescent="0.3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x14ac:dyDescent="0.3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x14ac:dyDescent="0.3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x14ac:dyDescent="0.3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x14ac:dyDescent="0.3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x14ac:dyDescent="0.3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0"/>
      <c r="M1774" s="34"/>
      <c r="N1774" s="35"/>
    </row>
    <row r="1775" spans="2:14" x14ac:dyDescent="0.3">
      <c r="B1775" s="37"/>
      <c r="C1775" s="23"/>
      <c r="D1775" s="24"/>
      <c r="E1775" s="25"/>
      <c r="F1775" s="60"/>
      <c r="G1775" s="26"/>
      <c r="H1775" s="329"/>
      <c r="I1775" s="42"/>
      <c r="J1775" s="360"/>
      <c r="K1775" s="27"/>
      <c r="L1775" s="33"/>
      <c r="M1775" s="34"/>
      <c r="N1775" s="35"/>
    </row>
    <row r="1776" spans="2:14" x14ac:dyDescent="0.3">
      <c r="B1776" s="37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x14ac:dyDescent="0.3">
      <c r="B1777" s="37"/>
      <c r="C1777" s="52"/>
      <c r="D1777" s="24"/>
      <c r="E1777" s="25"/>
      <c r="F1777" s="60"/>
      <c r="G1777" s="26"/>
      <c r="H1777" s="329"/>
      <c r="I1777" s="41"/>
      <c r="J1777" s="358"/>
      <c r="K1777" s="27"/>
      <c r="L1777" s="33"/>
      <c r="M1777" s="34"/>
      <c r="N1777" s="35"/>
    </row>
    <row r="1778" spans="2:14" x14ac:dyDescent="0.3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x14ac:dyDescent="0.3">
      <c r="B1779" s="30"/>
      <c r="C1779" s="52"/>
      <c r="D1779" s="24"/>
      <c r="E1779" s="25"/>
      <c r="F1779" s="26"/>
      <c r="G1779" s="26"/>
      <c r="H1779" s="329"/>
      <c r="I1779" s="41"/>
      <c r="J1779" s="358"/>
      <c r="K1779" s="27"/>
      <c r="L1779" s="33"/>
      <c r="M1779" s="34"/>
      <c r="N1779" s="35"/>
    </row>
    <row r="1780" spans="2:14" x14ac:dyDescent="0.3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x14ac:dyDescent="0.3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x14ac:dyDescent="0.3">
      <c r="B1782" s="37"/>
      <c r="C1782" s="53"/>
      <c r="D1782" s="24"/>
      <c r="E1782" s="25"/>
      <c r="F1782" s="26"/>
      <c r="G1782" s="325"/>
      <c r="H1782" s="332"/>
      <c r="I1782" s="333"/>
      <c r="J1782" s="359"/>
      <c r="K1782" s="27"/>
      <c r="L1782" s="330"/>
      <c r="M1782" s="34"/>
      <c r="N1782" s="35"/>
    </row>
    <row r="1783" spans="2:14" x14ac:dyDescent="0.3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x14ac:dyDescent="0.3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x14ac:dyDescent="0.3">
      <c r="B1785" s="30"/>
      <c r="C1785" s="52"/>
      <c r="D1785" s="24"/>
      <c r="E1785" s="25"/>
      <c r="F1785" s="26"/>
      <c r="G1785" s="26"/>
      <c r="H1785" s="329"/>
      <c r="I1785" s="41"/>
      <c r="J1785" s="358"/>
      <c r="K1785" s="27"/>
      <c r="L1785" s="33"/>
      <c r="M1785" s="34"/>
      <c r="N1785" s="35"/>
    </row>
    <row r="1786" spans="2:14" x14ac:dyDescent="0.3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x14ac:dyDescent="0.3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x14ac:dyDescent="0.3">
      <c r="B1788" s="37"/>
      <c r="C1788" s="53"/>
      <c r="D1788" s="24"/>
      <c r="E1788" s="25"/>
      <c r="F1788" s="26"/>
      <c r="G1788" s="325"/>
      <c r="H1788" s="332"/>
      <c r="I1788" s="333"/>
      <c r="J1788" s="359"/>
      <c r="K1788" s="27"/>
      <c r="L1788" s="330"/>
      <c r="M1788" s="34"/>
      <c r="N1788" s="35"/>
    </row>
    <row r="1789" spans="2:14" x14ac:dyDescent="0.3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x14ac:dyDescent="0.3">
      <c r="B1790" s="30"/>
      <c r="C1790" s="23"/>
      <c r="D1790" s="24"/>
      <c r="E1790" s="25"/>
      <c r="F1790" s="26"/>
      <c r="G1790" s="26"/>
      <c r="H1790" s="329"/>
      <c r="I1790" s="41"/>
      <c r="J1790" s="358"/>
      <c r="K1790" s="36"/>
      <c r="L1790" s="33"/>
      <c r="M1790" s="34"/>
      <c r="N1790" s="35"/>
    </row>
    <row r="1791" spans="2:14" x14ac:dyDescent="0.3">
      <c r="B1791" s="30"/>
      <c r="C1791" s="23"/>
      <c r="D1791" s="24"/>
      <c r="E1791" s="25"/>
      <c r="F1791" s="26"/>
      <c r="G1791" s="325"/>
      <c r="H1791" s="332"/>
      <c r="I1791" s="333"/>
      <c r="J1791" s="359"/>
      <c r="K1791" s="27"/>
      <c r="L1791" s="33"/>
      <c r="M1791" s="34"/>
      <c r="N1791" s="35"/>
    </row>
    <row r="1792" spans="2:14" x14ac:dyDescent="0.3">
      <c r="B1792" s="30"/>
      <c r="C1792" s="52"/>
      <c r="D1792" s="24"/>
      <c r="E1792" s="25"/>
      <c r="F1792" s="26"/>
      <c r="G1792" s="26"/>
      <c r="H1792" s="329"/>
      <c r="I1792" s="41"/>
      <c r="J1792" s="358"/>
      <c r="K1792" s="27"/>
      <c r="L1792" s="33"/>
      <c r="M1792" s="34"/>
      <c r="N1792" s="35"/>
    </row>
    <row r="1793" spans="2:14" x14ac:dyDescent="0.3">
      <c r="B1793" s="37"/>
      <c r="C1793" s="52"/>
      <c r="D1793" s="24"/>
      <c r="E1793" s="25"/>
      <c r="F1793" s="26"/>
      <c r="G1793" s="26"/>
      <c r="H1793" s="329"/>
      <c r="I1793" s="42"/>
      <c r="J1793" s="360"/>
      <c r="K1793" s="27"/>
      <c r="L1793" s="33"/>
      <c r="M1793" s="34"/>
      <c r="N1793" s="35"/>
    </row>
    <row r="1794" spans="2:14" x14ac:dyDescent="0.3">
      <c r="B1794" s="37"/>
      <c r="C1794" s="52"/>
      <c r="D1794" s="24"/>
      <c r="E1794" s="25"/>
      <c r="F1794" s="60"/>
      <c r="G1794" s="26"/>
      <c r="H1794" s="329"/>
      <c r="I1794" s="41"/>
      <c r="J1794" s="358"/>
      <c r="K1794" s="27"/>
      <c r="L1794" s="33"/>
      <c r="M1794" s="34"/>
      <c r="N1794" s="35"/>
    </row>
    <row r="1795" spans="2:14" x14ac:dyDescent="0.3">
      <c r="B1795" s="37"/>
      <c r="C1795" s="52"/>
      <c r="D1795" s="24"/>
      <c r="E1795" s="25"/>
      <c r="F1795" s="26"/>
      <c r="G1795" s="26"/>
      <c r="H1795" s="329"/>
      <c r="I1795" s="41"/>
      <c r="J1795" s="358"/>
      <c r="K1795" s="27"/>
      <c r="L1795" s="33"/>
      <c r="M1795" s="34"/>
      <c r="N1795" s="35"/>
    </row>
    <row r="1796" spans="2:14" x14ac:dyDescent="0.3">
      <c r="B1796" s="37"/>
      <c r="C1796" s="52"/>
      <c r="D1796" s="24"/>
      <c r="E1796" s="25"/>
      <c r="F1796" s="26"/>
      <c r="G1796" s="26"/>
      <c r="H1796" s="329"/>
      <c r="I1796" s="42"/>
      <c r="J1796" s="360"/>
      <c r="K1796" s="27"/>
      <c r="L1796" s="33"/>
      <c r="M1796" s="34"/>
      <c r="N1796" s="35"/>
    </row>
    <row r="1797" spans="2:14" x14ac:dyDescent="0.3">
      <c r="B1797" s="37"/>
      <c r="C1797" s="53"/>
      <c r="D1797" s="24"/>
      <c r="E1797" s="25"/>
      <c r="F1797" s="26"/>
      <c r="G1797" s="325"/>
      <c r="H1797" s="332"/>
      <c r="I1797" s="333"/>
      <c r="J1797" s="359"/>
      <c r="K1797" s="27"/>
      <c r="L1797" s="330"/>
      <c r="M1797" s="34"/>
      <c r="N1797" s="35"/>
    </row>
    <row r="1798" spans="2:14" x14ac:dyDescent="0.3">
      <c r="B1798" s="37"/>
      <c r="C1798" s="52"/>
      <c r="D1798" s="24"/>
      <c r="E1798" s="25"/>
      <c r="F1798" s="26"/>
      <c r="G1798" s="26"/>
      <c r="H1798" s="329"/>
      <c r="I1798" s="42"/>
      <c r="J1798" s="360"/>
      <c r="K1798" s="27"/>
      <c r="L1798" s="33"/>
      <c r="M1798" s="34"/>
      <c r="N1798" s="35"/>
    </row>
    <row r="1799" spans="2:14" x14ac:dyDescent="0.3">
      <c r="B1799" s="37"/>
      <c r="C1799" s="23"/>
      <c r="D1799" s="24"/>
      <c r="E1799" s="25"/>
      <c r="F1799" s="26"/>
      <c r="G1799" s="325"/>
      <c r="H1799" s="332"/>
      <c r="I1799" s="334"/>
      <c r="J1799" s="361"/>
      <c r="K1799" s="27"/>
      <c r="L1799" s="33"/>
      <c r="M1799" s="34"/>
      <c r="N1799" s="35"/>
    </row>
    <row r="1800" spans="2:14" x14ac:dyDescent="0.3">
      <c r="B1800" s="37"/>
      <c r="C1800" s="52"/>
      <c r="D1800" s="24"/>
      <c r="E1800" s="25"/>
      <c r="F1800" s="26"/>
      <c r="G1800" s="26"/>
      <c r="H1800" s="329"/>
      <c r="I1800" s="42"/>
      <c r="J1800" s="360"/>
      <c r="K1800" s="36"/>
      <c r="L1800" s="33"/>
      <c r="M1800" s="34"/>
      <c r="N1800" s="35"/>
    </row>
    <row r="1801" spans="2:14" x14ac:dyDescent="0.3">
      <c r="B1801" s="37"/>
      <c r="C1801" s="53"/>
      <c r="D1801" s="24"/>
      <c r="E1801" s="25"/>
      <c r="F1801" s="26"/>
      <c r="G1801" s="26"/>
      <c r="H1801" s="329"/>
      <c r="I1801" s="334"/>
      <c r="J1801" s="361"/>
      <c r="K1801" s="36"/>
      <c r="L1801" s="330"/>
      <c r="M1801" s="34"/>
      <c r="N1801" s="35"/>
    </row>
    <row r="1802" spans="2:14" x14ac:dyDescent="0.3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0"/>
      <c r="M1802" s="34"/>
      <c r="N1802" s="35"/>
    </row>
    <row r="1803" spans="2:14" x14ac:dyDescent="0.3">
      <c r="B1803" s="37"/>
      <c r="C1803" s="52"/>
      <c r="D1803" s="24"/>
      <c r="E1803" s="25"/>
      <c r="F1803" s="26"/>
      <c r="G1803" s="26"/>
      <c r="H1803" s="329"/>
      <c r="I1803" s="41"/>
      <c r="J1803" s="358"/>
      <c r="K1803" s="27"/>
      <c r="L1803" s="33"/>
      <c r="M1803" s="34"/>
      <c r="N1803" s="35"/>
    </row>
    <row r="1804" spans="2:14" x14ac:dyDescent="0.3">
      <c r="B1804" s="37"/>
      <c r="C1804" s="53"/>
      <c r="D1804" s="24"/>
      <c r="E1804" s="25"/>
      <c r="F1804" s="26"/>
      <c r="G1804" s="26"/>
      <c r="H1804" s="329"/>
      <c r="I1804" s="333"/>
      <c r="J1804" s="359"/>
      <c r="K1804" s="36"/>
      <c r="L1804" s="33"/>
      <c r="M1804" s="34"/>
      <c r="N1804" s="35"/>
    </row>
    <row r="1805" spans="2:14" x14ac:dyDescent="0.3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x14ac:dyDescent="0.3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x14ac:dyDescent="0.3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x14ac:dyDescent="0.3">
      <c r="B1808" s="30"/>
      <c r="C1808" s="52"/>
      <c r="D1808" s="24"/>
      <c r="E1808" s="25"/>
      <c r="F1808" s="26"/>
      <c r="G1808" s="26"/>
      <c r="H1808" s="329"/>
      <c r="I1808" s="41"/>
      <c r="J1808" s="358"/>
      <c r="K1808" s="27"/>
      <c r="L1808" s="33"/>
      <c r="M1808" s="34"/>
      <c r="N1808" s="35"/>
    </row>
    <row r="1809" spans="2:14" x14ac:dyDescent="0.3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x14ac:dyDescent="0.3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x14ac:dyDescent="0.3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x14ac:dyDescent="0.3">
      <c r="B1812" s="37"/>
      <c r="C1812" s="53"/>
      <c r="D1812" s="24"/>
      <c r="E1812" s="25"/>
      <c r="F1812" s="26"/>
      <c r="G1812" s="325"/>
      <c r="H1812" s="332"/>
      <c r="I1812" s="333"/>
      <c r="J1812" s="359"/>
      <c r="K1812" s="27"/>
      <c r="L1812" s="330"/>
      <c r="M1812" s="34"/>
      <c r="N1812" s="35"/>
    </row>
    <row r="1813" spans="2:14" x14ac:dyDescent="0.3">
      <c r="B1813" s="30"/>
      <c r="C1813" s="52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x14ac:dyDescent="0.3">
      <c r="B1814" s="30"/>
      <c r="C1814" s="52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x14ac:dyDescent="0.3">
      <c r="B1815" s="30"/>
      <c r="C1815" s="23"/>
      <c r="D1815" s="24"/>
      <c r="E1815" s="25"/>
      <c r="F1815" s="26"/>
      <c r="G1815" s="26"/>
      <c r="H1815" s="329"/>
      <c r="I1815" s="41"/>
      <c r="J1815" s="358"/>
      <c r="K1815" s="36"/>
      <c r="L1815" s="33"/>
      <c r="M1815" s="34"/>
      <c r="N1815" s="35"/>
    </row>
    <row r="1816" spans="2:14" x14ac:dyDescent="0.3">
      <c r="B1816" s="30"/>
      <c r="C1816" s="23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x14ac:dyDescent="0.3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x14ac:dyDescent="0.3">
      <c r="B1818" s="30"/>
      <c r="C1818" s="23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x14ac:dyDescent="0.3">
      <c r="B1819" s="30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x14ac:dyDescent="0.3">
      <c r="B1820" s="30"/>
      <c r="C1820" s="53"/>
      <c r="D1820" s="24"/>
      <c r="E1820" s="25"/>
      <c r="F1820" s="26"/>
      <c r="G1820" s="325"/>
      <c r="H1820" s="332"/>
      <c r="I1820" s="333"/>
      <c r="J1820" s="359"/>
      <c r="K1820" s="36"/>
      <c r="L1820" s="33"/>
      <c r="M1820" s="34"/>
      <c r="N1820" s="35"/>
    </row>
    <row r="1821" spans="2:14" x14ac:dyDescent="0.3">
      <c r="B1821" s="30"/>
      <c r="C1821" s="52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x14ac:dyDescent="0.3">
      <c r="B1822" s="30"/>
      <c r="C1822" s="52"/>
      <c r="D1822" s="24"/>
      <c r="E1822" s="25"/>
      <c r="F1822" s="26"/>
      <c r="G1822" s="26"/>
      <c r="H1822" s="329"/>
      <c r="I1822" s="41"/>
      <c r="J1822" s="358"/>
      <c r="K1822" s="36"/>
      <c r="L1822" s="33"/>
      <c r="M1822" s="34"/>
      <c r="N1822" s="35"/>
    </row>
    <row r="1823" spans="2:14" x14ac:dyDescent="0.3">
      <c r="B1823" s="37"/>
      <c r="C1823" s="52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3">
      <c r="B1824" s="37"/>
      <c r="C1824" s="23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x14ac:dyDescent="0.3">
      <c r="B1825" s="37"/>
      <c r="C1825" s="23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x14ac:dyDescent="0.3">
      <c r="B1826" s="37"/>
      <c r="C1826" s="23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3">
      <c r="B1827" s="37"/>
      <c r="C1827" s="52"/>
      <c r="D1827" s="24"/>
      <c r="E1827" s="25"/>
      <c r="F1827" s="26"/>
      <c r="G1827" s="26"/>
      <c r="H1827" s="329"/>
      <c r="I1827" s="42"/>
      <c r="J1827" s="360"/>
      <c r="K1827" s="36"/>
      <c r="L1827" s="33"/>
      <c r="M1827" s="34"/>
      <c r="N1827" s="35"/>
    </row>
    <row r="1828" spans="2:14" x14ac:dyDescent="0.3">
      <c r="B1828" s="37"/>
      <c r="C1828" s="52"/>
      <c r="D1828" s="24"/>
      <c r="E1828" s="25"/>
      <c r="F1828" s="26"/>
      <c r="G1828" s="26"/>
      <c r="H1828" s="329"/>
      <c r="I1828" s="41"/>
      <c r="J1828" s="358"/>
      <c r="K1828" s="27"/>
      <c r="L1828" s="33"/>
      <c r="M1828" s="34"/>
      <c r="N1828" s="35"/>
    </row>
    <row r="1829" spans="2:14" x14ac:dyDescent="0.3">
      <c r="B1829" s="37"/>
      <c r="C1829" s="52"/>
      <c r="D1829" s="24"/>
      <c r="E1829" s="25"/>
      <c r="F1829" s="26"/>
      <c r="G1829" s="26"/>
      <c r="H1829" s="329"/>
      <c r="I1829" s="42"/>
      <c r="J1829" s="360"/>
      <c r="K1829" s="36"/>
      <c r="L1829" s="330"/>
      <c r="M1829" s="34"/>
      <c r="N1829" s="35"/>
    </row>
    <row r="1830" spans="2:14" x14ac:dyDescent="0.3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0"/>
      <c r="M1830" s="34"/>
      <c r="N1830" s="35"/>
    </row>
    <row r="1831" spans="2:14" x14ac:dyDescent="0.3">
      <c r="B1831" s="37"/>
      <c r="C1831" s="23"/>
      <c r="D1831" s="24"/>
      <c r="E1831" s="25"/>
      <c r="F1831" s="26"/>
      <c r="G1831" s="26"/>
      <c r="H1831" s="329"/>
      <c r="I1831" s="41"/>
      <c r="J1831" s="358"/>
      <c r="K1831" s="27"/>
      <c r="L1831" s="330"/>
      <c r="M1831" s="34"/>
      <c r="N1831" s="35"/>
    </row>
    <row r="1832" spans="2:14" x14ac:dyDescent="0.3">
      <c r="B1832" s="37"/>
      <c r="C1832" s="23"/>
      <c r="D1832" s="24"/>
      <c r="E1832" s="25"/>
      <c r="F1832" s="26"/>
      <c r="G1832" s="325"/>
      <c r="H1832" s="332"/>
      <c r="I1832" s="334"/>
      <c r="J1832" s="361"/>
      <c r="K1832" s="27"/>
      <c r="L1832" s="33"/>
      <c r="M1832" s="34"/>
      <c r="N1832" s="35"/>
    </row>
    <row r="1833" spans="2:14" x14ac:dyDescent="0.3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x14ac:dyDescent="0.3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x14ac:dyDescent="0.3">
      <c r="B1835" s="37"/>
      <c r="C1835" s="52"/>
      <c r="D1835" s="24"/>
      <c r="E1835" s="25"/>
      <c r="F1835" s="26"/>
      <c r="G1835" s="26"/>
      <c r="H1835" s="329"/>
      <c r="I1835" s="41"/>
      <c r="J1835" s="358"/>
      <c r="K1835" s="27"/>
      <c r="L1835" s="33"/>
      <c r="M1835" s="34"/>
      <c r="N1835" s="35"/>
    </row>
    <row r="1836" spans="2:14" x14ac:dyDescent="0.3">
      <c r="B1836" s="37"/>
      <c r="C1836" s="23"/>
      <c r="D1836" s="24"/>
      <c r="E1836" s="25"/>
      <c r="F1836" s="26"/>
      <c r="G1836" s="325"/>
      <c r="H1836" s="332"/>
      <c r="I1836" s="334"/>
      <c r="J1836" s="361"/>
      <c r="K1836" s="27"/>
      <c r="L1836" s="33"/>
      <c r="M1836" s="34"/>
      <c r="N1836" s="35"/>
    </row>
    <row r="1837" spans="2:14" x14ac:dyDescent="0.3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x14ac:dyDescent="0.3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x14ac:dyDescent="0.3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x14ac:dyDescent="0.3">
      <c r="B1840" s="37"/>
      <c r="C1840" s="53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x14ac:dyDescent="0.3">
      <c r="B1841" s="37"/>
      <c r="D1841" s="24"/>
      <c r="E1841" s="25"/>
      <c r="F1841" s="26"/>
      <c r="G1841" s="325"/>
      <c r="H1841" s="332"/>
      <c r="I1841" s="333"/>
      <c r="J1841" s="359"/>
      <c r="K1841" s="27"/>
      <c r="L1841" s="330"/>
      <c r="M1841" s="34"/>
      <c r="N1841" s="35"/>
    </row>
    <row r="1842" spans="2:14" x14ac:dyDescent="0.3">
      <c r="B1842" s="30"/>
      <c r="C1842" s="23"/>
      <c r="D1842" s="24"/>
      <c r="E1842" s="25"/>
      <c r="F1842" s="26"/>
      <c r="G1842" s="26"/>
      <c r="H1842" s="329"/>
      <c r="I1842" s="41"/>
      <c r="J1842" s="358"/>
      <c r="K1842" s="27"/>
      <c r="L1842" s="33"/>
      <c r="M1842" s="34"/>
      <c r="N1842" s="35"/>
    </row>
    <row r="1843" spans="2:14" x14ac:dyDescent="0.3">
      <c r="B1843" s="30"/>
      <c r="C1843" s="23"/>
      <c r="D1843" s="24"/>
      <c r="E1843" s="25"/>
      <c r="F1843" s="26"/>
      <c r="G1843" s="26"/>
      <c r="H1843" s="329"/>
      <c r="I1843" s="41"/>
      <c r="J1843" s="358"/>
      <c r="K1843" s="36"/>
      <c r="L1843" s="33"/>
      <c r="M1843" s="34"/>
      <c r="N1843" s="35"/>
    </row>
    <row r="1844" spans="2:14" x14ac:dyDescent="0.3">
      <c r="B1844" s="30"/>
      <c r="C1844" s="23"/>
      <c r="D1844" s="24"/>
      <c r="E1844" s="25"/>
      <c r="F1844" s="26"/>
      <c r="G1844" s="325"/>
      <c r="H1844" s="332"/>
      <c r="I1844" s="333"/>
      <c r="J1844" s="359"/>
      <c r="K1844" s="27"/>
      <c r="L1844" s="33"/>
      <c r="M1844" s="34"/>
      <c r="N1844" s="35"/>
    </row>
    <row r="1845" spans="2:14" x14ac:dyDescent="0.3">
      <c r="B1845" s="30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3">
      <c r="B1846" s="37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x14ac:dyDescent="0.3">
      <c r="B1847" s="37"/>
      <c r="C1847" s="23"/>
      <c r="D1847" s="24"/>
      <c r="E1847" s="25"/>
      <c r="F1847" s="26"/>
      <c r="G1847" s="26"/>
      <c r="H1847" s="329"/>
      <c r="I1847" s="42"/>
      <c r="J1847" s="360"/>
      <c r="K1847" s="36"/>
      <c r="L1847" s="33"/>
      <c r="M1847" s="34"/>
      <c r="N1847" s="35"/>
    </row>
    <row r="1848" spans="2:14" x14ac:dyDescent="0.3">
      <c r="B1848" s="30"/>
      <c r="C1848" s="23"/>
      <c r="D1848" s="24"/>
      <c r="E1848" s="25"/>
      <c r="F1848" s="26"/>
      <c r="G1848" s="26"/>
      <c r="H1848" s="329"/>
      <c r="I1848" s="41"/>
      <c r="J1848" s="358"/>
      <c r="K1848" s="27"/>
      <c r="L1848" s="33"/>
      <c r="M1848" s="34"/>
      <c r="N1848" s="35"/>
    </row>
    <row r="1849" spans="2:14" x14ac:dyDescent="0.3">
      <c r="B1849" s="30"/>
      <c r="C1849" s="23"/>
      <c r="D1849" s="24"/>
      <c r="E1849" s="25"/>
      <c r="F1849" s="26"/>
      <c r="G1849" s="26"/>
      <c r="H1849" s="329"/>
      <c r="I1849" s="42"/>
      <c r="J1849" s="360"/>
      <c r="K1849" s="27"/>
      <c r="L1849" s="33"/>
      <c r="M1849" s="34"/>
      <c r="N1849" s="35"/>
    </row>
    <row r="1850" spans="2:14" x14ac:dyDescent="0.3">
      <c r="B1850" s="30"/>
      <c r="C1850" s="23"/>
      <c r="D1850" s="24"/>
      <c r="E1850" s="25"/>
      <c r="F1850" s="26"/>
      <c r="G1850" s="325"/>
      <c r="H1850" s="332"/>
      <c r="I1850" s="333"/>
      <c r="J1850" s="359"/>
      <c r="K1850" s="27"/>
      <c r="L1850" s="33"/>
      <c r="M1850" s="34"/>
      <c r="N1850" s="35"/>
    </row>
    <row r="1851" spans="2:14" x14ac:dyDescent="0.3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"/>
      <c r="M1851" s="34"/>
      <c r="N1851" s="35"/>
    </row>
    <row r="1852" spans="2:14" x14ac:dyDescent="0.3">
      <c r="B1852" s="37"/>
      <c r="C1852" s="23"/>
      <c r="D1852" s="24"/>
      <c r="E1852" s="25"/>
      <c r="F1852" s="26"/>
      <c r="G1852" s="26"/>
      <c r="H1852" s="329"/>
      <c r="I1852" s="334"/>
      <c r="J1852" s="361"/>
      <c r="K1852" s="27"/>
      <c r="L1852" s="33"/>
      <c r="M1852" s="34"/>
      <c r="N1852" s="35"/>
    </row>
    <row r="1853" spans="2:14" x14ac:dyDescent="0.3">
      <c r="B1853" s="37"/>
      <c r="C1853" s="23"/>
      <c r="D1853" s="24"/>
      <c r="E1853" s="25"/>
      <c r="F1853" s="26"/>
      <c r="G1853" s="26"/>
      <c r="H1853" s="329"/>
      <c r="I1853" s="41"/>
      <c r="J1853" s="358"/>
      <c r="K1853" s="27"/>
      <c r="L1853" s="330"/>
      <c r="M1853" s="34"/>
      <c r="N1853" s="35"/>
    </row>
    <row r="1854" spans="2:14" x14ac:dyDescent="0.3">
      <c r="B1854" s="37"/>
      <c r="C1854" s="23"/>
      <c r="D1854" s="24"/>
      <c r="E1854" s="25"/>
      <c r="F1854" s="26"/>
      <c r="G1854" s="26"/>
      <c r="H1854" s="329"/>
      <c r="I1854" s="41"/>
      <c r="J1854" s="358"/>
      <c r="K1854" s="27"/>
      <c r="L1854" s="330"/>
      <c r="M1854" s="34"/>
      <c r="N1854" s="35"/>
    </row>
    <row r="1855" spans="2:14" x14ac:dyDescent="0.3">
      <c r="B1855" s="37"/>
      <c r="C1855" s="23"/>
      <c r="D1855" s="24"/>
      <c r="E1855" s="25"/>
      <c r="F1855" s="26"/>
      <c r="G1855" s="26"/>
      <c r="H1855" s="329"/>
      <c r="I1855" s="42"/>
      <c r="J1855" s="360"/>
      <c r="K1855" s="27"/>
      <c r="L1855" s="33"/>
      <c r="M1855" s="34"/>
      <c r="N1855" s="35"/>
    </row>
    <row r="1856" spans="2:14" x14ac:dyDescent="0.3">
      <c r="B1856" s="30"/>
      <c r="C1856" s="23"/>
      <c r="D1856" s="24"/>
      <c r="E1856" s="25"/>
      <c r="F1856" s="26"/>
      <c r="G1856" s="26"/>
      <c r="H1856" s="329"/>
      <c r="I1856" s="42"/>
      <c r="J1856" s="360"/>
      <c r="K1856" s="27"/>
      <c r="L1856" s="33"/>
      <c r="M1856" s="34"/>
      <c r="N1856" s="35"/>
    </row>
    <row r="1857" spans="2:14" x14ac:dyDescent="0.3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x14ac:dyDescent="0.3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x14ac:dyDescent="0.3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x14ac:dyDescent="0.3">
      <c r="B1860" s="30"/>
      <c r="C1860" s="23"/>
      <c r="D1860" s="24"/>
      <c r="E1860" s="25"/>
      <c r="F1860" s="26"/>
      <c r="G1860" s="26"/>
      <c r="H1860" s="329"/>
      <c r="I1860" s="41"/>
      <c r="J1860" s="358"/>
      <c r="K1860" s="27"/>
      <c r="L1860" s="33"/>
      <c r="M1860" s="34"/>
      <c r="N1860" s="35"/>
    </row>
    <row r="1861" spans="2:14" x14ac:dyDescent="0.3">
      <c r="B1861" s="30"/>
      <c r="C1861" s="23"/>
      <c r="D1861" s="24"/>
      <c r="E1861" s="25"/>
      <c r="F1861" s="26"/>
      <c r="G1861" s="26"/>
      <c r="H1861" s="329"/>
      <c r="I1861" s="41"/>
      <c r="J1861" s="358"/>
      <c r="K1861" s="27"/>
      <c r="L1861" s="330"/>
      <c r="M1861" s="34"/>
      <c r="N1861" s="35"/>
    </row>
    <row r="1862" spans="2:14" x14ac:dyDescent="0.3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x14ac:dyDescent="0.3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x14ac:dyDescent="0.3">
      <c r="B1864" s="37"/>
      <c r="C1864" s="23"/>
      <c r="D1864" s="24"/>
      <c r="E1864" s="25"/>
      <c r="F1864" s="26"/>
      <c r="G1864" s="325"/>
      <c r="H1864" s="332"/>
      <c r="I1864" s="333"/>
      <c r="J1864" s="359"/>
      <c r="K1864" s="27"/>
      <c r="L1864" s="330"/>
      <c r="M1864" s="34"/>
      <c r="N1864" s="35"/>
    </row>
    <row r="1865" spans="2:14" x14ac:dyDescent="0.3">
      <c r="B1865" s="30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x14ac:dyDescent="0.3">
      <c r="B1866" s="37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x14ac:dyDescent="0.3">
      <c r="B1867" s="37"/>
      <c r="C1867" s="23"/>
      <c r="D1867" s="24"/>
      <c r="E1867" s="25"/>
      <c r="F1867" s="26"/>
      <c r="G1867" s="26"/>
      <c r="H1867" s="329"/>
      <c r="I1867" s="42"/>
      <c r="J1867" s="360"/>
      <c r="K1867" s="27"/>
      <c r="L1867" s="33"/>
      <c r="M1867" s="34"/>
      <c r="N1867" s="35"/>
    </row>
    <row r="1868" spans="2:14" x14ac:dyDescent="0.3">
      <c r="B1868" s="37"/>
      <c r="C1868" s="23"/>
      <c r="D1868" s="24"/>
      <c r="E1868" s="25"/>
      <c r="F1868" s="26"/>
      <c r="G1868" s="26"/>
      <c r="H1868" s="329"/>
      <c r="I1868" s="41"/>
      <c r="J1868" s="358"/>
      <c r="K1868" s="36"/>
      <c r="L1868" s="33"/>
      <c r="M1868" s="34"/>
      <c r="N1868" s="35"/>
    </row>
  </sheetData>
  <sortState xmlns:xlrd2="http://schemas.microsoft.com/office/spreadsheetml/2017/richdata2" ref="B7:I1048574">
    <sortCondition ref="C7:C46"/>
  </sortState>
  <mergeCells count="3">
    <mergeCell ref="D1:H1"/>
    <mergeCell ref="D2:K2"/>
    <mergeCell ref="B3:F4"/>
  </mergeCells>
  <phoneticPr fontId="19" type="noConversion"/>
  <conditionalFormatting sqref="H1841:H1864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1:H1863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1:H1862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1:E1868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1:E1868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1:E1868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1:E1868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1:E1868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1:E1868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1:E1868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1:E1868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1:H1868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1:H1868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1:H1868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1:E1868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1:H1868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1:E1868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1:H1868">
    <cfRule type="iconSet" priority="282941">
      <iconSet>
        <cfvo type="percent" val="0"/>
        <cfvo type="percent" val="23"/>
        <cfvo type="percent" val="70"/>
      </iconSet>
    </cfRule>
  </conditionalFormatting>
  <conditionalFormatting sqref="H1841:H1868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1:H1868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1:H1868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1:H1868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1:E1868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1:H1868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1:H1868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1:H1868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1:H1868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1:H1868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1:E1868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1:H1868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1:H1868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1:E1868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1:E1868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1:H1868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1:H1868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1:H1868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1:E1868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1:H1868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1:H1868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1:H1868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1:H1868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1:H1868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1:H1868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1:E1868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1:H1868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1:H1868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1:H1868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1:H1868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1:H1868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1:H1868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1:E1868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1:H1868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1:E1868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1:H1868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1:E1868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1:H1868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09">
      <iconSet>
        <cfvo type="percent" val="0"/>
        <cfvo type="num" val="22"/>
        <cfvo type="num" val="26"/>
      </iconSet>
    </cfRule>
  </conditionalFormatting>
  <conditionalFormatting sqref="H1841:H1868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15">
      <iconSet>
        <cfvo type="percent" val="0"/>
        <cfvo type="num" val="21"/>
        <cfvo type="num" val="25"/>
      </iconSet>
    </cfRule>
  </conditionalFormatting>
  <conditionalFormatting sqref="H1841:H1868">
    <cfRule type="iconSet" priority="283417">
      <iconSet>
        <cfvo type="percent" val="0"/>
        <cfvo type="num" val="19"/>
        <cfvo type="num" val="23"/>
      </iconSet>
    </cfRule>
  </conditionalFormatting>
  <conditionalFormatting sqref="H1841:H1868">
    <cfRule type="iconSet" priority="283419">
      <iconSet>
        <cfvo type="percent" val="0"/>
        <cfvo type="num" val="23"/>
        <cfvo type="num" val="27"/>
      </iconSet>
    </cfRule>
  </conditionalFormatting>
  <conditionalFormatting sqref="E1755:E1757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50">
    <cfRule type="containsText" dxfId="32" priority="175" operator="containsText" text="M">
      <formula>NOT(ISERROR(SEARCH("M",M7)))</formula>
    </cfRule>
  </conditionalFormatting>
  <conditionalFormatting sqref="U6">
    <cfRule type="cellIs" dxfId="31" priority="172" operator="between">
      <formula>1</formula>
      <formula>4</formula>
    </cfRule>
  </conditionalFormatting>
  <conditionalFormatting sqref="E49:E1178 E7:E47">
    <cfRule type="cellIs" dxfId="30" priority="170" operator="greaterThan">
      <formula>7</formula>
    </cfRule>
  </conditionalFormatting>
  <conditionalFormatting sqref="E1488:E4766">
    <cfRule type="cellIs" dxfId="29" priority="137" operator="greaterThan">
      <formula>7</formula>
    </cfRule>
  </conditionalFormatting>
  <conditionalFormatting sqref="I49:I1250 G49:G51 I7:I47">
    <cfRule type="cellIs" dxfId="28" priority="41" operator="lessThan">
      <formula>E7</formula>
    </cfRule>
  </conditionalFormatting>
  <conditionalFormatting sqref="I1841:I1868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1:I1868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1:I1868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1:I1868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1:I1868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1:I1868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1:I1868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1:I1868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1:I1868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1:I1868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1:I1868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1:I1868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1:I1868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1:I1868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7:H1474 H1261:H1435 H49:H1250 H7:H47">
    <cfRule type="cellIs" dxfId="27" priority="297711" operator="greaterThan">
      <formula>$H$48</formula>
    </cfRule>
  </conditionalFormatting>
  <conditionalFormatting sqref="L7:L1250">
    <cfRule type="top10" dxfId="26" priority="297731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3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picture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E1755:E1757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E1735:E1754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$H$48</xm:f>
              </x14:cfvo>
              <x14:cfIcon iconSet="NoIcons" iconId="0"/>
              <x14:cfIcon iconSet="NoIcons" iconId="0"/>
              <x14:cfIcon iconSet="3Stars" iconId="2"/>
            </x14:iconSet>
          </x14:cfRule>
          <xm:sqref>H1261:H1271 H49:H1250 H7:H47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6.5" x14ac:dyDescent="0.3"/>
  <cols>
    <col min="1" max="1" width="1" customWidth="1"/>
    <col min="2" max="2" width="7.25" customWidth="1"/>
    <col min="3" max="3" width="4.25" customWidth="1"/>
    <col min="4" max="4" width="31" customWidth="1"/>
    <col min="5" max="5" width="6.625" customWidth="1"/>
    <col min="6" max="6" width="12.125" customWidth="1"/>
    <col min="7" max="7" width="9.5" style="1" customWidth="1"/>
    <col min="8" max="8" width="8" style="12" customWidth="1"/>
    <col min="9" max="9" width="9.5" style="3" customWidth="1"/>
    <col min="10" max="10" width="32" customWidth="1"/>
    <col min="11" max="11" width="10.625" style="1" customWidth="1"/>
    <col min="12" max="12" width="10.375" customWidth="1"/>
    <col min="13" max="13" width="14.375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customWidth="1"/>
    <col min="23" max="68" width="9.625" customWidth="1"/>
    <col min="69" max="70" width="11.375" customWidth="1"/>
    <col min="71" max="71" width="9.625" customWidth="1"/>
    <col min="72" max="72" width="10.875" customWidth="1"/>
    <col min="73" max="73" width="10.125" customWidth="1"/>
  </cols>
  <sheetData>
    <row r="1" spans="2:75" ht="31.5" customHeight="1" x14ac:dyDescent="0.4">
      <c r="D1" s="369" t="s">
        <v>110</v>
      </c>
      <c r="E1" s="369"/>
      <c r="F1" s="369"/>
      <c r="G1" s="369"/>
      <c r="H1" s="369"/>
      <c r="I1" s="19"/>
      <c r="J1" s="16"/>
      <c r="K1"/>
    </row>
    <row r="2" spans="2:75" ht="33.75" customHeight="1" thickBot="1" x14ac:dyDescent="0.35">
      <c r="D2" s="370" t="s">
        <v>111</v>
      </c>
      <c r="E2" s="370"/>
      <c r="F2" s="370"/>
      <c r="G2" s="370"/>
      <c r="H2" s="370"/>
      <c r="I2" s="370"/>
      <c r="J2" s="370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35">
      <c r="D3" s="371" t="s">
        <v>115</v>
      </c>
      <c r="E3" s="371"/>
      <c r="F3" s="371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3">
      <c r="D4" s="371"/>
      <c r="E4" s="371"/>
      <c r="F4" s="371"/>
      <c r="G4" s="133">
        <v>44959</v>
      </c>
      <c r="H4" s="21"/>
      <c r="I4" s="19"/>
      <c r="J4" s="16"/>
    </row>
    <row r="5" spans="2:75" ht="4.5" customHeight="1" thickBot="1" x14ac:dyDescent="0.35">
      <c r="I5" s="20"/>
    </row>
    <row r="6" spans="2:75" ht="45" customHeight="1" x14ac:dyDescent="0.3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x14ac:dyDescent="0.3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x14ac:dyDescent="0.3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x14ac:dyDescent="0.3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x14ac:dyDescent="0.3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3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3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3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3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3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3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3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3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x14ac:dyDescent="0.3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x14ac:dyDescent="0.3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x14ac:dyDescent="0.3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x14ac:dyDescent="0.3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x14ac:dyDescent="0.3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x14ac:dyDescent="0.3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x14ac:dyDescent="0.3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x14ac:dyDescent="0.3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x14ac:dyDescent="0.3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x14ac:dyDescent="0.3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x14ac:dyDescent="0.3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x14ac:dyDescent="0.3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x14ac:dyDescent="0.3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x14ac:dyDescent="0.3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x14ac:dyDescent="0.3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x14ac:dyDescent="0.3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x14ac:dyDescent="0.3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x14ac:dyDescent="0.3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x14ac:dyDescent="0.3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x14ac:dyDescent="0.3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x14ac:dyDescent="0.3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x14ac:dyDescent="0.3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x14ac:dyDescent="0.3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x14ac:dyDescent="0.3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3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x14ac:dyDescent="0.3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x14ac:dyDescent="0.3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x14ac:dyDescent="0.3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x14ac:dyDescent="0.3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x14ac:dyDescent="0.3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x14ac:dyDescent="0.3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x14ac:dyDescent="0.3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x14ac:dyDescent="0.3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x14ac:dyDescent="0.3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x14ac:dyDescent="0.3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x14ac:dyDescent="0.3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x14ac:dyDescent="0.3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x14ac:dyDescent="0.3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x14ac:dyDescent="0.3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x14ac:dyDescent="0.3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x14ac:dyDescent="0.3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x14ac:dyDescent="0.3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x14ac:dyDescent="0.3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x14ac:dyDescent="0.3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x14ac:dyDescent="0.3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x14ac:dyDescent="0.3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x14ac:dyDescent="0.3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x14ac:dyDescent="0.3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x14ac:dyDescent="0.3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x14ac:dyDescent="0.3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x14ac:dyDescent="0.3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x14ac:dyDescent="0.3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x14ac:dyDescent="0.3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x14ac:dyDescent="0.3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x14ac:dyDescent="0.3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x14ac:dyDescent="0.3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x14ac:dyDescent="0.3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x14ac:dyDescent="0.3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x14ac:dyDescent="0.3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x14ac:dyDescent="0.3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x14ac:dyDescent="0.3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x14ac:dyDescent="0.3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x14ac:dyDescent="0.3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x14ac:dyDescent="0.3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x14ac:dyDescent="0.3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x14ac:dyDescent="0.3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x14ac:dyDescent="0.3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x14ac:dyDescent="0.3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x14ac:dyDescent="0.3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x14ac:dyDescent="0.3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x14ac:dyDescent="0.3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x14ac:dyDescent="0.3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x14ac:dyDescent="0.3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x14ac:dyDescent="0.3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x14ac:dyDescent="0.3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x14ac:dyDescent="0.3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x14ac:dyDescent="0.3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x14ac:dyDescent="0.3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x14ac:dyDescent="0.3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x14ac:dyDescent="0.3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x14ac:dyDescent="0.3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x14ac:dyDescent="0.3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x14ac:dyDescent="0.3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x14ac:dyDescent="0.3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x14ac:dyDescent="0.3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x14ac:dyDescent="0.3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x14ac:dyDescent="0.3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x14ac:dyDescent="0.3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x14ac:dyDescent="0.3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x14ac:dyDescent="0.3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x14ac:dyDescent="0.3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x14ac:dyDescent="0.3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x14ac:dyDescent="0.3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x14ac:dyDescent="0.3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x14ac:dyDescent="0.3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x14ac:dyDescent="0.3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x14ac:dyDescent="0.3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x14ac:dyDescent="0.3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x14ac:dyDescent="0.3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x14ac:dyDescent="0.3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x14ac:dyDescent="0.3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x14ac:dyDescent="0.3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x14ac:dyDescent="0.3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x14ac:dyDescent="0.3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x14ac:dyDescent="0.3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x14ac:dyDescent="0.3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x14ac:dyDescent="0.3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x14ac:dyDescent="0.3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x14ac:dyDescent="0.3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x14ac:dyDescent="0.3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x14ac:dyDescent="0.3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x14ac:dyDescent="0.3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x14ac:dyDescent="0.3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x14ac:dyDescent="0.3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x14ac:dyDescent="0.3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x14ac:dyDescent="0.3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x14ac:dyDescent="0.3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x14ac:dyDescent="0.3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x14ac:dyDescent="0.3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x14ac:dyDescent="0.3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x14ac:dyDescent="0.3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x14ac:dyDescent="0.3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x14ac:dyDescent="0.3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x14ac:dyDescent="0.3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x14ac:dyDescent="0.3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x14ac:dyDescent="0.3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x14ac:dyDescent="0.3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x14ac:dyDescent="0.3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x14ac:dyDescent="0.3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x14ac:dyDescent="0.3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x14ac:dyDescent="0.3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x14ac:dyDescent="0.3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x14ac:dyDescent="0.3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x14ac:dyDescent="0.3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x14ac:dyDescent="0.3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x14ac:dyDescent="0.3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x14ac:dyDescent="0.3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x14ac:dyDescent="0.3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x14ac:dyDescent="0.3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x14ac:dyDescent="0.3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x14ac:dyDescent="0.3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x14ac:dyDescent="0.3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x14ac:dyDescent="0.3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x14ac:dyDescent="0.3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x14ac:dyDescent="0.3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x14ac:dyDescent="0.3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x14ac:dyDescent="0.3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x14ac:dyDescent="0.3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x14ac:dyDescent="0.3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x14ac:dyDescent="0.3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x14ac:dyDescent="0.3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x14ac:dyDescent="0.3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x14ac:dyDescent="0.3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x14ac:dyDescent="0.3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x14ac:dyDescent="0.3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x14ac:dyDescent="0.3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x14ac:dyDescent="0.3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x14ac:dyDescent="0.3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x14ac:dyDescent="0.3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x14ac:dyDescent="0.3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x14ac:dyDescent="0.3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x14ac:dyDescent="0.3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x14ac:dyDescent="0.3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x14ac:dyDescent="0.3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x14ac:dyDescent="0.3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x14ac:dyDescent="0.3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x14ac:dyDescent="0.3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x14ac:dyDescent="0.3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x14ac:dyDescent="0.3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x14ac:dyDescent="0.3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x14ac:dyDescent="0.3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x14ac:dyDescent="0.3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x14ac:dyDescent="0.3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x14ac:dyDescent="0.3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x14ac:dyDescent="0.3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x14ac:dyDescent="0.3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x14ac:dyDescent="0.3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x14ac:dyDescent="0.3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x14ac:dyDescent="0.3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x14ac:dyDescent="0.3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x14ac:dyDescent="0.3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x14ac:dyDescent="0.3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x14ac:dyDescent="0.3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x14ac:dyDescent="0.3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x14ac:dyDescent="0.3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x14ac:dyDescent="0.3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x14ac:dyDescent="0.3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x14ac:dyDescent="0.3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x14ac:dyDescent="0.3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x14ac:dyDescent="0.3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x14ac:dyDescent="0.3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x14ac:dyDescent="0.3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3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3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x14ac:dyDescent="0.3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x14ac:dyDescent="0.3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x14ac:dyDescent="0.3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x14ac:dyDescent="0.3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x14ac:dyDescent="0.3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x14ac:dyDescent="0.3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3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x14ac:dyDescent="0.3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x14ac:dyDescent="0.3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x14ac:dyDescent="0.3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3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3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x14ac:dyDescent="0.3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x14ac:dyDescent="0.3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x14ac:dyDescent="0.3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3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x14ac:dyDescent="0.3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x14ac:dyDescent="0.3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3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x14ac:dyDescent="0.3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x14ac:dyDescent="0.3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x14ac:dyDescent="0.3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x14ac:dyDescent="0.3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x14ac:dyDescent="0.3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x14ac:dyDescent="0.3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x14ac:dyDescent="0.3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x14ac:dyDescent="0.3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x14ac:dyDescent="0.3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x14ac:dyDescent="0.3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x14ac:dyDescent="0.3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x14ac:dyDescent="0.3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x14ac:dyDescent="0.3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x14ac:dyDescent="0.3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x14ac:dyDescent="0.3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x14ac:dyDescent="0.3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x14ac:dyDescent="0.3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x14ac:dyDescent="0.3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x14ac:dyDescent="0.3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x14ac:dyDescent="0.3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x14ac:dyDescent="0.3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x14ac:dyDescent="0.3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x14ac:dyDescent="0.3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3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x14ac:dyDescent="0.3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x14ac:dyDescent="0.3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x14ac:dyDescent="0.3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x14ac:dyDescent="0.3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x14ac:dyDescent="0.3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x14ac:dyDescent="0.3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x14ac:dyDescent="0.3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x14ac:dyDescent="0.3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x14ac:dyDescent="0.3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x14ac:dyDescent="0.3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x14ac:dyDescent="0.3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x14ac:dyDescent="0.3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x14ac:dyDescent="0.3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x14ac:dyDescent="0.3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x14ac:dyDescent="0.3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x14ac:dyDescent="0.3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x14ac:dyDescent="0.3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3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x14ac:dyDescent="0.3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x14ac:dyDescent="0.3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3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x14ac:dyDescent="0.3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3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3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3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3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x14ac:dyDescent="0.3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x14ac:dyDescent="0.3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x14ac:dyDescent="0.3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x14ac:dyDescent="0.3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x14ac:dyDescent="0.3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x14ac:dyDescent="0.3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x14ac:dyDescent="0.3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x14ac:dyDescent="0.3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x14ac:dyDescent="0.3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x14ac:dyDescent="0.3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x14ac:dyDescent="0.3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x14ac:dyDescent="0.3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x14ac:dyDescent="0.3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x14ac:dyDescent="0.3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x14ac:dyDescent="0.3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x14ac:dyDescent="0.3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x14ac:dyDescent="0.3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x14ac:dyDescent="0.3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x14ac:dyDescent="0.3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x14ac:dyDescent="0.3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x14ac:dyDescent="0.3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x14ac:dyDescent="0.3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3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3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x14ac:dyDescent="0.3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3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x14ac:dyDescent="0.3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3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x14ac:dyDescent="0.3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x14ac:dyDescent="0.3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3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x14ac:dyDescent="0.3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x14ac:dyDescent="0.3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x14ac:dyDescent="0.3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3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x14ac:dyDescent="0.3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x14ac:dyDescent="0.3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x14ac:dyDescent="0.3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x14ac:dyDescent="0.3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x14ac:dyDescent="0.3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x14ac:dyDescent="0.3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x14ac:dyDescent="0.3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x14ac:dyDescent="0.3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3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3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3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x14ac:dyDescent="0.3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3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x14ac:dyDescent="0.3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x14ac:dyDescent="0.3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3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x14ac:dyDescent="0.3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x14ac:dyDescent="0.3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3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3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x14ac:dyDescent="0.3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x14ac:dyDescent="0.3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x14ac:dyDescent="0.3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x14ac:dyDescent="0.3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x14ac:dyDescent="0.3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x14ac:dyDescent="0.3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x14ac:dyDescent="0.3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x14ac:dyDescent="0.3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3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3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3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x14ac:dyDescent="0.3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16" workbookViewId="0">
      <selection activeCell="D11" sqref="D11"/>
    </sheetView>
  </sheetViews>
  <sheetFormatPr baseColWidth="10" defaultColWidth="11.375" defaultRowHeight="14.25" x14ac:dyDescent="0.3"/>
  <sheetData>
    <row r="3" spans="2:9" ht="16.5" x14ac:dyDescent="0.3">
      <c r="B3" s="4" t="s">
        <v>0</v>
      </c>
      <c r="C3" s="5" t="s">
        <v>7</v>
      </c>
      <c r="D3" s="5" t="s">
        <v>8</v>
      </c>
      <c r="F3" s="14" t="s">
        <v>74</v>
      </c>
    </row>
    <row r="4" spans="2:9" ht="16.5" x14ac:dyDescent="0.3">
      <c r="B4" s="6">
        <v>1</v>
      </c>
      <c r="C4" s="7" t="s">
        <v>9</v>
      </c>
      <c r="D4" s="8" t="s">
        <v>47</v>
      </c>
      <c r="F4" t="s">
        <v>73</v>
      </c>
    </row>
    <row r="5" spans="2:9" ht="16.5" x14ac:dyDescent="0.3">
      <c r="B5" s="9">
        <v>2</v>
      </c>
      <c r="C5" s="10" t="s">
        <v>10</v>
      </c>
      <c r="D5" s="10"/>
    </row>
    <row r="6" spans="2:9" ht="16.5" x14ac:dyDescent="0.3">
      <c r="B6" s="6">
        <v>3</v>
      </c>
      <c r="C6" s="8" t="s">
        <v>11</v>
      </c>
      <c r="D6" s="8" t="s">
        <v>47</v>
      </c>
    </row>
    <row r="7" spans="2:9" ht="16.5" x14ac:dyDescent="0.3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ht="16.5" x14ac:dyDescent="0.3">
      <c r="B8" s="6">
        <v>5</v>
      </c>
      <c r="C8" s="8" t="s">
        <v>13</v>
      </c>
      <c r="D8" s="8"/>
      <c r="F8" t="s">
        <v>71</v>
      </c>
      <c r="I8" t="s">
        <v>92</v>
      </c>
    </row>
    <row r="9" spans="2:9" ht="16.5" x14ac:dyDescent="0.3">
      <c r="B9" s="9">
        <v>6</v>
      </c>
      <c r="C9" s="10" t="s">
        <v>14</v>
      </c>
      <c r="D9" s="10" t="s">
        <v>47</v>
      </c>
    </row>
    <row r="10" spans="2:9" ht="16.5" x14ac:dyDescent="0.3">
      <c r="B10" s="6">
        <v>7</v>
      </c>
      <c r="C10" s="8" t="s">
        <v>15</v>
      </c>
      <c r="D10" s="8"/>
      <c r="I10" t="s">
        <v>93</v>
      </c>
    </row>
    <row r="11" spans="2:9" ht="16.5" x14ac:dyDescent="0.3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ht="16.5" x14ac:dyDescent="0.3">
      <c r="B12" s="6">
        <v>9</v>
      </c>
      <c r="C12" s="8" t="s">
        <v>17</v>
      </c>
      <c r="D12" s="8" t="s">
        <v>47</v>
      </c>
      <c r="F12" t="s">
        <v>70</v>
      </c>
    </row>
    <row r="13" spans="2:9" ht="16.5" x14ac:dyDescent="0.3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ht="16.5" x14ac:dyDescent="0.3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ht="16.5" x14ac:dyDescent="0.3">
      <c r="B15" s="9">
        <v>12</v>
      </c>
      <c r="C15" s="10" t="s">
        <v>151</v>
      </c>
      <c r="D15" s="10"/>
    </row>
    <row r="16" spans="2:9" ht="16.5" x14ac:dyDescent="0.3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ht="16.5" x14ac:dyDescent="0.3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ht="16.5" x14ac:dyDescent="0.3">
      <c r="B18" s="6">
        <v>15</v>
      </c>
      <c r="C18" s="8" t="s">
        <v>22</v>
      </c>
      <c r="D18" s="8"/>
    </row>
    <row r="19" spans="2:9" ht="16.5" x14ac:dyDescent="0.3">
      <c r="B19" s="9">
        <v>16</v>
      </c>
      <c r="C19" s="10" t="s">
        <v>23</v>
      </c>
      <c r="D19" s="10" t="s">
        <v>47</v>
      </c>
      <c r="F19" t="s">
        <v>55</v>
      </c>
    </row>
    <row r="20" spans="2:9" ht="16.5" x14ac:dyDescent="0.3">
      <c r="B20" s="6">
        <v>17</v>
      </c>
      <c r="C20" s="8" t="s">
        <v>24</v>
      </c>
      <c r="D20" s="8" t="s">
        <v>47</v>
      </c>
      <c r="F20" t="s">
        <v>56</v>
      </c>
    </row>
    <row r="21" spans="2:9" ht="16.5" x14ac:dyDescent="0.3">
      <c r="B21" s="9">
        <v>18</v>
      </c>
      <c r="C21" s="10" t="s">
        <v>25</v>
      </c>
      <c r="D21" s="10" t="s">
        <v>47</v>
      </c>
      <c r="F21" t="s">
        <v>58</v>
      </c>
    </row>
    <row r="22" spans="2:9" ht="16.5" x14ac:dyDescent="0.3">
      <c r="B22" s="6">
        <v>19</v>
      </c>
      <c r="C22" s="8" t="s">
        <v>26</v>
      </c>
      <c r="D22" s="8" t="s">
        <v>47</v>
      </c>
      <c r="F22" t="s">
        <v>57</v>
      </c>
    </row>
    <row r="23" spans="2:9" ht="16.5" x14ac:dyDescent="0.3">
      <c r="B23" s="9">
        <v>20</v>
      </c>
      <c r="C23" s="10" t="s">
        <v>27</v>
      </c>
      <c r="D23" s="10" t="s">
        <v>47</v>
      </c>
    </row>
    <row r="24" spans="2:9" ht="16.5" x14ac:dyDescent="0.3">
      <c r="B24" s="6">
        <v>21</v>
      </c>
      <c r="C24" s="8" t="s">
        <v>28</v>
      </c>
      <c r="D24" s="8" t="s">
        <v>47</v>
      </c>
      <c r="F24" t="s">
        <v>59</v>
      </c>
    </row>
    <row r="25" spans="2:9" ht="16.5" x14ac:dyDescent="0.3">
      <c r="B25" s="9">
        <v>22</v>
      </c>
      <c r="C25" s="10" t="s">
        <v>29</v>
      </c>
      <c r="D25" s="10"/>
      <c r="F25" t="s">
        <v>60</v>
      </c>
    </row>
    <row r="26" spans="2:9" ht="16.5" x14ac:dyDescent="0.3">
      <c r="B26" s="6">
        <v>23</v>
      </c>
      <c r="C26" s="8" t="s">
        <v>30</v>
      </c>
      <c r="D26" s="8" t="s">
        <v>52</v>
      </c>
    </row>
    <row r="27" spans="2:9" ht="16.5" x14ac:dyDescent="0.3">
      <c r="B27" s="9">
        <v>24</v>
      </c>
      <c r="C27" s="10" t="s">
        <v>31</v>
      </c>
      <c r="D27" s="10" t="s">
        <v>47</v>
      </c>
      <c r="F27" t="s">
        <v>61</v>
      </c>
    </row>
    <row r="28" spans="2:9" ht="16.5" x14ac:dyDescent="0.3">
      <c r="B28" s="6">
        <v>25</v>
      </c>
      <c r="C28" s="8" t="s">
        <v>32</v>
      </c>
      <c r="D28" s="8"/>
      <c r="F28" t="s">
        <v>62</v>
      </c>
    </row>
    <row r="29" spans="2:9" ht="16.5" x14ac:dyDescent="0.3">
      <c r="B29" s="9">
        <v>26</v>
      </c>
      <c r="C29" s="10" t="s">
        <v>33</v>
      </c>
      <c r="D29" s="10" t="s">
        <v>47</v>
      </c>
    </row>
    <row r="30" spans="2:9" ht="16.5" x14ac:dyDescent="0.3">
      <c r="B30" s="6">
        <v>27</v>
      </c>
      <c r="C30" s="8" t="s">
        <v>34</v>
      </c>
      <c r="D30" s="8"/>
      <c r="F30" t="s">
        <v>63</v>
      </c>
    </row>
    <row r="31" spans="2:9" ht="16.5" x14ac:dyDescent="0.3">
      <c r="B31" s="9">
        <v>28</v>
      </c>
      <c r="C31" s="10" t="s">
        <v>35</v>
      </c>
      <c r="D31" s="10" t="s">
        <v>47</v>
      </c>
      <c r="F31" t="s">
        <v>64</v>
      </c>
    </row>
    <row r="32" spans="2:9" ht="16.5" x14ac:dyDescent="0.3">
      <c r="B32" s="6">
        <v>29</v>
      </c>
      <c r="C32" s="8" t="s">
        <v>36</v>
      </c>
      <c r="D32" s="8" t="s">
        <v>47</v>
      </c>
    </row>
    <row r="33" spans="2:16" ht="16.5" x14ac:dyDescent="0.3">
      <c r="B33" s="9">
        <v>30</v>
      </c>
      <c r="C33" s="10" t="s">
        <v>150</v>
      </c>
      <c r="D33" s="10"/>
      <c r="F33" t="s">
        <v>75</v>
      </c>
    </row>
    <row r="34" spans="2:16" ht="16.5" x14ac:dyDescent="0.3">
      <c r="B34" s="6">
        <v>31</v>
      </c>
      <c r="C34" s="8" t="s">
        <v>37</v>
      </c>
      <c r="D34" s="10" t="s">
        <v>47</v>
      </c>
      <c r="F34" t="s">
        <v>78</v>
      </c>
    </row>
    <row r="35" spans="2:16" ht="16.5" x14ac:dyDescent="0.3">
      <c r="B35" s="9">
        <v>32</v>
      </c>
      <c r="C35" s="10" t="s">
        <v>38</v>
      </c>
      <c r="D35" s="10" t="s">
        <v>47</v>
      </c>
      <c r="F35" t="s">
        <v>65</v>
      </c>
    </row>
    <row r="36" spans="2:16" ht="16.5" x14ac:dyDescent="0.3">
      <c r="B36" s="6">
        <v>33</v>
      </c>
      <c r="C36" s="8" t="s">
        <v>39</v>
      </c>
      <c r="D36" s="8" t="s">
        <v>47</v>
      </c>
      <c r="F36" t="s">
        <v>66</v>
      </c>
    </row>
    <row r="37" spans="2:16" ht="16.5" x14ac:dyDescent="0.3">
      <c r="B37" s="9">
        <v>34</v>
      </c>
      <c r="C37" s="10" t="s">
        <v>40</v>
      </c>
      <c r="D37" s="10" t="s">
        <v>47</v>
      </c>
    </row>
    <row r="38" spans="2:16" ht="16.5" x14ac:dyDescent="0.3">
      <c r="B38" s="6">
        <v>35</v>
      </c>
      <c r="C38" s="8" t="s">
        <v>41</v>
      </c>
      <c r="D38" s="8"/>
    </row>
    <row r="39" spans="2:16" ht="16.5" x14ac:dyDescent="0.3">
      <c r="B39" s="9">
        <v>36</v>
      </c>
      <c r="C39" s="10" t="s">
        <v>42</v>
      </c>
      <c r="D39" s="10" t="s">
        <v>47</v>
      </c>
      <c r="F39" t="s">
        <v>67</v>
      </c>
    </row>
    <row r="40" spans="2:16" ht="16.5" x14ac:dyDescent="0.3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ht="16.5" x14ac:dyDescent="0.3">
      <c r="B41" s="9">
        <v>38</v>
      </c>
      <c r="C41" s="10" t="s">
        <v>44</v>
      </c>
      <c r="D41" s="10" t="s">
        <v>47</v>
      </c>
    </row>
    <row r="42" spans="2:16" ht="16.5" x14ac:dyDescent="0.3">
      <c r="B42" s="6">
        <v>39</v>
      </c>
      <c r="C42" s="8" t="s">
        <v>45</v>
      </c>
      <c r="D42" s="8" t="s">
        <v>47</v>
      </c>
      <c r="F42" t="s">
        <v>76</v>
      </c>
    </row>
    <row r="43" spans="2:16" ht="16.5" x14ac:dyDescent="0.3">
      <c r="B43" s="9">
        <v>40</v>
      </c>
      <c r="C43" s="10" t="s">
        <v>46</v>
      </c>
      <c r="D43" s="10" t="s">
        <v>47</v>
      </c>
      <c r="F43" t="s">
        <v>77</v>
      </c>
    </row>
    <row r="44" spans="2:16" ht="16.5" x14ac:dyDescent="0.3">
      <c r="B44" s="9">
        <v>41</v>
      </c>
      <c r="C44" t="s">
        <v>118</v>
      </c>
      <c r="D44" s="10"/>
    </row>
    <row r="45" spans="2:16" ht="16.5" x14ac:dyDescent="0.3">
      <c r="B45" s="9">
        <v>42</v>
      </c>
      <c r="C45" s="18" t="s">
        <v>102</v>
      </c>
      <c r="D45" s="10"/>
      <c r="F45" t="s">
        <v>79</v>
      </c>
    </row>
    <row r="46" spans="2:16" ht="16.5" x14ac:dyDescent="0.3">
      <c r="B46" s="364">
        <v>43</v>
      </c>
      <c r="C46" t="s">
        <v>145</v>
      </c>
      <c r="F46" t="s">
        <v>80</v>
      </c>
    </row>
    <row r="48" spans="2:16" ht="16.5" x14ac:dyDescent="0.3">
      <c r="F48" t="s">
        <v>81</v>
      </c>
    </row>
    <row r="49" spans="6:6" ht="16.5" x14ac:dyDescent="0.3">
      <c r="F49" t="s">
        <v>82</v>
      </c>
    </row>
    <row r="51" spans="6:6" ht="16.5" x14ac:dyDescent="0.3">
      <c r="F51" t="s">
        <v>83</v>
      </c>
    </row>
    <row r="52" spans="6:6" ht="16.5" x14ac:dyDescent="0.3">
      <c r="F52" t="s">
        <v>84</v>
      </c>
    </row>
    <row r="54" spans="6:6" ht="16.5" x14ac:dyDescent="0.3">
      <c r="F54" t="s">
        <v>85</v>
      </c>
    </row>
    <row r="55" spans="6:6" ht="16.5" x14ac:dyDescent="0.3">
      <c r="F55" t="s">
        <v>86</v>
      </c>
    </row>
    <row r="57" spans="6:6" ht="16.5" x14ac:dyDescent="0.3">
      <c r="F57" t="s">
        <v>87</v>
      </c>
    </row>
    <row r="58" spans="6:6" ht="16.5" x14ac:dyDescent="0.3">
      <c r="F58" t="s">
        <v>88</v>
      </c>
    </row>
    <row r="60" spans="6:6" ht="16.5" x14ac:dyDescent="0.3">
      <c r="F60" t="s">
        <v>89</v>
      </c>
    </row>
    <row r="61" spans="6:6" ht="16.5" x14ac:dyDescent="0.3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6.5" x14ac:dyDescent="0.3"/>
  <cols>
    <col min="1" max="2" width="0.5" customWidth="1"/>
    <col min="3" max="3" width="19" customWidth="1"/>
    <col min="4" max="4" width="15.75" customWidth="1"/>
    <col min="5" max="5" width="18.75" customWidth="1"/>
    <col min="6" max="6" width="21.5" customWidth="1"/>
    <col min="7" max="8" width="24.375" customWidth="1"/>
    <col min="9" max="9" width="35.375" customWidth="1"/>
    <col min="10" max="10" width="14.375" customWidth="1"/>
    <col min="11" max="12" width="6.5" customWidth="1"/>
    <col min="13" max="13" width="6" customWidth="1"/>
    <col min="14" max="14" width="6.625" customWidth="1"/>
    <col min="15" max="15" width="6" customWidth="1"/>
    <col min="16" max="16" width="14" customWidth="1"/>
    <col min="17" max="17" width="18.75" customWidth="1"/>
    <col min="18" max="18" width="15.75" customWidth="1"/>
    <col min="19" max="19" width="18.75" customWidth="1"/>
    <col min="20" max="20" width="15.75" customWidth="1"/>
    <col min="21" max="21" width="18.75" customWidth="1"/>
    <col min="22" max="22" width="15.75" customWidth="1"/>
    <col min="23" max="23" width="18.75" customWidth="1"/>
    <col min="24" max="24" width="15.75" customWidth="1"/>
    <col min="25" max="25" width="18.75" customWidth="1"/>
    <col min="26" max="26" width="15.75" customWidth="1"/>
    <col min="27" max="27" width="18.75" customWidth="1"/>
    <col min="28" max="28" width="21.5" customWidth="1"/>
    <col min="29" max="29" width="24.375" customWidth="1"/>
    <col min="30" max="30" width="21.5" customWidth="1"/>
    <col min="31" max="31" width="15.75" customWidth="1"/>
    <col min="32" max="32" width="18.75" customWidth="1"/>
    <col min="33" max="33" width="21.5" customWidth="1"/>
    <col min="34" max="34" width="15.75" customWidth="1"/>
    <col min="35" max="35" width="18.75" customWidth="1"/>
    <col min="36" max="36" width="21.5" customWidth="1"/>
    <col min="37" max="37" width="15.75" customWidth="1"/>
    <col min="38" max="38" width="18.75" customWidth="1"/>
    <col min="39" max="40" width="21.5" customWidth="1"/>
    <col min="41" max="41" width="24.375" customWidth="1"/>
    <col min="42" max="42" width="27.125" customWidth="1"/>
    <col min="43" max="43" width="11.125" customWidth="1"/>
    <col min="44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3"/>
    <row r="6" spans="3:42" x14ac:dyDescent="0.3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3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3">
      <c r="C8" s="153" t="s">
        <v>122</v>
      </c>
      <c r="D8">
        <v>180</v>
      </c>
      <c r="E8">
        <v>3931</v>
      </c>
    </row>
    <row r="9" spans="3:42" x14ac:dyDescent="0.3">
      <c r="C9" s="153" t="s">
        <v>117</v>
      </c>
      <c r="D9">
        <v>348</v>
      </c>
      <c r="E9">
        <v>7423</v>
      </c>
      <c r="I9" t="s">
        <v>138</v>
      </c>
    </row>
    <row r="10" spans="3:42" x14ac:dyDescent="0.3">
      <c r="H10" s="229">
        <f>7267*3200</f>
        <v>23254400</v>
      </c>
      <c r="J10" s="231"/>
    </row>
    <row r="11" spans="3:42" x14ac:dyDescent="0.3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3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3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6.5" x14ac:dyDescent="0.3"/>
  <cols>
    <col min="2" max="2" width="14" customWidth="1"/>
    <col min="3" max="3" width="7.375" customWidth="1"/>
    <col min="4" max="4" width="9.25" customWidth="1"/>
    <col min="5" max="5" width="13" customWidth="1"/>
  </cols>
  <sheetData>
    <row r="14" spans="2:5" x14ac:dyDescent="0.3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3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3">
      <c r="B16" s="153">
        <v>29</v>
      </c>
      <c r="C16">
        <v>8</v>
      </c>
      <c r="D16">
        <v>217</v>
      </c>
      <c r="E16" s="189">
        <v>27.125</v>
      </c>
    </row>
    <row r="17" spans="2:5" x14ac:dyDescent="0.3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3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3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3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3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3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3">
      <c r="B30" s="153">
        <v>39</v>
      </c>
      <c r="C30">
        <v>7</v>
      </c>
      <c r="D30">
        <v>126</v>
      </c>
      <c r="E30" s="189">
        <v>18</v>
      </c>
    </row>
    <row r="31" spans="2:5" x14ac:dyDescent="0.3">
      <c r="B31" s="153">
        <v>37</v>
      </c>
      <c r="C31">
        <v>4</v>
      </c>
      <c r="D31">
        <v>57</v>
      </c>
      <c r="E31" s="189">
        <v>14.25</v>
      </c>
    </row>
    <row r="32" spans="2:5" x14ac:dyDescent="0.3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2025-11-30T07:40:32Z</cp:lastPrinted>
  <dcterms:created xsi:type="dcterms:W3CDTF">2021-05-05T13:25:05Z</dcterms:created>
  <dcterms:modified xsi:type="dcterms:W3CDTF">2025-11-30T07:40:40Z</dcterms:modified>
</cp:coreProperties>
</file>