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EE79833-E96D-40BA-8469-641C0FC7669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H8" i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 s="1"/>
  <c r="T18" i="1"/>
  <c r="H19" i="1"/>
  <c r="M19" i="1"/>
  <c r="O19" i="1"/>
  <c r="Q19" i="1"/>
  <c r="T19" i="1"/>
  <c r="H20" i="1"/>
  <c r="M20" i="1"/>
  <c r="O20" i="1"/>
  <c r="Q20" i="1" s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/>
  <c r="T23" i="1"/>
  <c r="H24" i="1"/>
  <c r="M24" i="1"/>
  <c r="O24" i="1"/>
  <c r="Q24" i="1"/>
  <c r="T24" i="1"/>
  <c r="H25" i="1"/>
  <c r="M25" i="1"/>
  <c r="O25" i="1"/>
  <c r="T25" i="1"/>
  <c r="H26" i="1"/>
  <c r="M26" i="1"/>
  <c r="O26" i="1"/>
  <c r="Q26" i="1" s="1"/>
  <c r="T26" i="1"/>
  <c r="H27" i="1"/>
  <c r="M27" i="1"/>
  <c r="O27" i="1"/>
  <c r="Q27" i="1"/>
  <c r="T27" i="1"/>
  <c r="H28" i="1"/>
  <c r="M28" i="1"/>
  <c r="O28" i="1"/>
  <c r="Q28" i="1"/>
  <c r="T28" i="1"/>
  <c r="H29" i="1"/>
  <c r="M29" i="1"/>
  <c r="O29" i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/>
  <c r="T32" i="1"/>
  <c r="H33" i="1"/>
  <c r="M33" i="1"/>
  <c r="O33" i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O36" i="1"/>
  <c r="Q36" i="1"/>
  <c r="T36" i="1"/>
  <c r="H37" i="1"/>
  <c r="M37" i="1"/>
  <c r="O37" i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/>
  <c r="T40" i="1"/>
  <c r="H41" i="1"/>
  <c r="M41" i="1"/>
  <c r="O41" i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O44" i="1"/>
  <c r="Q44" i="1"/>
  <c r="T44" i="1"/>
  <c r="H45" i="1"/>
  <c r="M45" i="1"/>
  <c r="O45" i="1"/>
  <c r="T45" i="1"/>
  <c r="H46" i="1"/>
  <c r="M46" i="1"/>
  <c r="O46" i="1"/>
  <c r="Q46" i="1" s="1"/>
  <c r="T46" i="1"/>
  <c r="H47" i="1"/>
  <c r="M47" i="1"/>
  <c r="O47" i="1"/>
  <c r="Q47" i="1"/>
  <c r="T47" i="1"/>
  <c r="H48" i="1"/>
  <c r="M48" i="1"/>
  <c r="O48" i="1"/>
  <c r="Q48" i="1"/>
  <c r="T48" i="1"/>
  <c r="C49" i="1"/>
  <c r="G49" i="1"/>
  <c r="F49" i="1"/>
  <c r="E49" i="1"/>
  <c r="G11" i="6"/>
  <c r="F11" i="6"/>
  <c r="E11" i="6"/>
  <c r="T7" i="1"/>
  <c r="O7" i="1"/>
  <c r="Q7" i="1" s="1"/>
  <c r="M7" i="1"/>
  <c r="H7" i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AP6" i="3"/>
  <c r="E13" i="3"/>
  <c r="E12" i="3"/>
  <c r="D13" i="3"/>
  <c r="I25" i="1" l="1"/>
  <c r="J25" i="1" s="1"/>
  <c r="I48" i="1"/>
  <c r="J48" i="1" s="1"/>
  <c r="I15" i="1"/>
  <c r="J15" i="1" s="1"/>
  <c r="I8" i="1"/>
  <c r="J8" i="1" s="1"/>
  <c r="I41" i="1"/>
  <c r="J41" i="1" s="1"/>
  <c r="I32" i="1"/>
  <c r="J32" i="1" s="1"/>
  <c r="I39" i="1"/>
  <c r="J39" i="1" s="1"/>
  <c r="I34" i="1"/>
  <c r="J34" i="1" s="1"/>
  <c r="I23" i="1"/>
  <c r="J23" i="1" s="1"/>
  <c r="I10" i="1"/>
  <c r="J10" i="1" s="1"/>
  <c r="I40" i="1"/>
  <c r="J40" i="1" s="1"/>
  <c r="I33" i="1"/>
  <c r="J33" i="1" s="1"/>
  <c r="I24" i="1"/>
  <c r="J24" i="1" s="1"/>
  <c r="I19" i="1"/>
  <c r="J19" i="1" s="1"/>
  <c r="I12" i="1"/>
  <c r="J12" i="1" s="1"/>
  <c r="I9" i="1"/>
  <c r="P9" i="1" s="1"/>
  <c r="L9" i="1" s="1"/>
  <c r="I47" i="1"/>
  <c r="J47" i="1" s="1"/>
  <c r="I42" i="1"/>
  <c r="J42" i="1" s="1"/>
  <c r="I31" i="1"/>
  <c r="J31" i="1" s="1"/>
  <c r="I26" i="1"/>
  <c r="J26" i="1" s="1"/>
  <c r="P48" i="1"/>
  <c r="L48" i="1" s="1"/>
  <c r="P25" i="1"/>
  <c r="L25" i="1" s="1"/>
  <c r="I7" i="1"/>
  <c r="J7" i="1" s="1"/>
  <c r="I46" i="1"/>
  <c r="J46" i="1" s="1"/>
  <c r="I45" i="1"/>
  <c r="J45" i="1" s="1"/>
  <c r="I44" i="1"/>
  <c r="I43" i="1"/>
  <c r="J43" i="1" s="1"/>
  <c r="I38" i="1"/>
  <c r="J38" i="1" s="1"/>
  <c r="I37" i="1"/>
  <c r="J37" i="1" s="1"/>
  <c r="I36" i="1"/>
  <c r="I35" i="1"/>
  <c r="J35" i="1" s="1"/>
  <c r="I30" i="1"/>
  <c r="J30" i="1" s="1"/>
  <c r="I29" i="1"/>
  <c r="J29" i="1" s="1"/>
  <c r="I28" i="1"/>
  <c r="I27" i="1"/>
  <c r="J27" i="1" s="1"/>
  <c r="I22" i="1"/>
  <c r="J22" i="1" s="1"/>
  <c r="I21" i="1"/>
  <c r="J21" i="1" s="1"/>
  <c r="I16" i="1"/>
  <c r="I14" i="1"/>
  <c r="J14" i="1" s="1"/>
  <c r="I13" i="1"/>
  <c r="I11" i="1"/>
  <c r="J11" i="1" s="1"/>
  <c r="I20" i="1"/>
  <c r="I18" i="1"/>
  <c r="J18" i="1" s="1"/>
  <c r="I17" i="1"/>
  <c r="Q45" i="1"/>
  <c r="Q41" i="1"/>
  <c r="Q37" i="1"/>
  <c r="Q33" i="1"/>
  <c r="Q29" i="1"/>
  <c r="Q25" i="1"/>
  <c r="Q21" i="1"/>
  <c r="N49" i="1"/>
  <c r="H49" i="1"/>
  <c r="U23" i="1" s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1" i="1" l="1"/>
  <c r="L31" i="1" s="1"/>
  <c r="J9" i="1"/>
  <c r="P33" i="1"/>
  <c r="L33" i="1" s="1"/>
  <c r="P26" i="1"/>
  <c r="L26" i="1" s="1"/>
  <c r="P12" i="1"/>
  <c r="L12" i="1" s="1"/>
  <c r="U17" i="1"/>
  <c r="U45" i="1"/>
  <c r="U38" i="1"/>
  <c r="U15" i="1"/>
  <c r="U19" i="1"/>
  <c r="U12" i="1"/>
  <c r="U32" i="1"/>
  <c r="U10" i="1"/>
  <c r="U36" i="1"/>
  <c r="U30" i="1"/>
  <c r="P38" i="1"/>
  <c r="L38" i="1" s="1"/>
  <c r="I49" i="1"/>
  <c r="P8" i="1"/>
  <c r="L8" i="1" s="1"/>
  <c r="U13" i="1"/>
  <c r="U25" i="1"/>
  <c r="U33" i="1"/>
  <c r="U41" i="1"/>
  <c r="U26" i="1"/>
  <c r="U42" i="1"/>
  <c r="U43" i="1"/>
  <c r="P7" i="1"/>
  <c r="L7" i="1" s="1"/>
  <c r="U7" i="1"/>
  <c r="U16" i="1"/>
  <c r="U44" i="1"/>
  <c r="P42" i="1"/>
  <c r="L42" i="1" s="1"/>
  <c r="U18" i="1"/>
  <c r="U46" i="1"/>
  <c r="P32" i="1"/>
  <c r="L32" i="1" s="1"/>
  <c r="U27" i="1"/>
  <c r="U20" i="1"/>
  <c r="U28" i="1"/>
  <c r="U9" i="1"/>
  <c r="U21" i="1"/>
  <c r="U22" i="1"/>
  <c r="U34" i="1"/>
  <c r="P40" i="1"/>
  <c r="L40" i="1" s="1"/>
  <c r="U11" i="1"/>
  <c r="U39" i="1"/>
  <c r="P41" i="1"/>
  <c r="L41" i="1" s="1"/>
  <c r="U31" i="1"/>
  <c r="U47" i="1"/>
  <c r="U48" i="1"/>
  <c r="P39" i="1"/>
  <c r="L39" i="1" s="1"/>
  <c r="P15" i="1"/>
  <c r="L15" i="1" s="1"/>
  <c r="U24" i="1"/>
  <c r="U40" i="1"/>
  <c r="P14" i="1"/>
  <c r="L14" i="1" s="1"/>
  <c r="U29" i="1"/>
  <c r="U37" i="1"/>
  <c r="U14" i="1"/>
  <c r="P27" i="1"/>
  <c r="L27" i="1" s="1"/>
  <c r="P35" i="1"/>
  <c r="L35" i="1" s="1"/>
  <c r="P43" i="1"/>
  <c r="L43" i="1" s="1"/>
  <c r="P11" i="1"/>
  <c r="L11" i="1" s="1"/>
  <c r="P24" i="1"/>
  <c r="L24" i="1" s="1"/>
  <c r="U8" i="1"/>
  <c r="U35" i="1"/>
  <c r="P19" i="1"/>
  <c r="L19" i="1" s="1"/>
  <c r="P22" i="1"/>
  <c r="L22" i="1" s="1"/>
  <c r="P34" i="1"/>
  <c r="L34" i="1" s="1"/>
  <c r="P10" i="1"/>
  <c r="L10" i="1" s="1"/>
  <c r="P18" i="1"/>
  <c r="L18" i="1" s="1"/>
  <c r="P23" i="1"/>
  <c r="L23" i="1" s="1"/>
  <c r="P47" i="1"/>
  <c r="L47" i="1" s="1"/>
  <c r="P21" i="1"/>
  <c r="L21" i="1" s="1"/>
  <c r="P29" i="1"/>
  <c r="L29" i="1" s="1"/>
  <c r="P13" i="1"/>
  <c r="L13" i="1" s="1"/>
  <c r="J13" i="1"/>
  <c r="P30" i="1"/>
  <c r="L30" i="1" s="1"/>
  <c r="P46" i="1"/>
  <c r="L46" i="1" s="1"/>
  <c r="P37" i="1"/>
  <c r="L37" i="1" s="1"/>
  <c r="P17" i="1"/>
  <c r="L17" i="1" s="1"/>
  <c r="J17" i="1"/>
  <c r="J20" i="1"/>
  <c r="P20" i="1"/>
  <c r="L20" i="1" s="1"/>
  <c r="P45" i="1"/>
  <c r="L45" i="1" s="1"/>
  <c r="J16" i="1"/>
  <c r="P16" i="1"/>
  <c r="L16" i="1" s="1"/>
  <c r="J28" i="1"/>
  <c r="P28" i="1"/>
  <c r="L28" i="1" s="1"/>
  <c r="J36" i="1"/>
  <c r="P36" i="1"/>
  <c r="L36" i="1" s="1"/>
  <c r="J44" i="1"/>
  <c r="P44" i="1"/>
  <c r="L44" i="1" s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9" i="1" l="1"/>
  <c r="R8" i="1"/>
  <c r="S8" i="1" s="1"/>
  <c r="R23" i="1"/>
  <c r="S23" i="1" s="1"/>
  <c r="R39" i="1"/>
  <c r="S39" i="1" s="1"/>
  <c r="R47" i="1"/>
  <c r="S47" i="1" s="1"/>
  <c r="R17" i="1"/>
  <c r="S17" i="1" s="1"/>
  <c r="R18" i="1"/>
  <c r="S18" i="1" s="1"/>
  <c r="R19" i="1"/>
  <c r="S19" i="1" s="1"/>
  <c r="R22" i="1"/>
  <c r="S22" i="1" s="1"/>
  <c r="R24" i="1"/>
  <c r="S24" i="1" s="1"/>
  <c r="R30" i="1"/>
  <c r="S30" i="1" s="1"/>
  <c r="R32" i="1"/>
  <c r="S32" i="1" s="1"/>
  <c r="R38" i="1"/>
  <c r="S38" i="1" s="1"/>
  <c r="R40" i="1"/>
  <c r="S40" i="1" s="1"/>
  <c r="R46" i="1"/>
  <c r="S46" i="1" s="1"/>
  <c r="R48" i="1"/>
  <c r="S48" i="1" s="1"/>
  <c r="R9" i="1"/>
  <c r="S9" i="1" s="1"/>
  <c r="R12" i="1"/>
  <c r="S12" i="1" s="1"/>
  <c r="R26" i="1"/>
  <c r="S26" i="1" s="1"/>
  <c r="R36" i="1"/>
  <c r="S36" i="1" s="1"/>
  <c r="R42" i="1"/>
  <c r="S42" i="1" s="1"/>
  <c r="R25" i="1"/>
  <c r="S25" i="1" s="1"/>
  <c r="R31" i="1"/>
  <c r="S31" i="1" s="1"/>
  <c r="R33" i="1"/>
  <c r="S33" i="1" s="1"/>
  <c r="R41" i="1"/>
  <c r="S41" i="1" s="1"/>
  <c r="R13" i="1"/>
  <c r="S13" i="1" s="1"/>
  <c r="R14" i="1"/>
  <c r="S14" i="1" s="1"/>
  <c r="R15" i="1"/>
  <c r="S15" i="1" s="1"/>
  <c r="R16" i="1"/>
  <c r="S16" i="1" s="1"/>
  <c r="R20" i="1"/>
  <c r="S20" i="1" s="1"/>
  <c r="R21" i="1"/>
  <c r="S21" i="1" s="1"/>
  <c r="R27" i="1"/>
  <c r="S27" i="1" s="1"/>
  <c r="R29" i="1"/>
  <c r="S29" i="1" s="1"/>
  <c r="R35" i="1"/>
  <c r="S35" i="1" s="1"/>
  <c r="R37" i="1"/>
  <c r="S37" i="1" s="1"/>
  <c r="R43" i="1"/>
  <c r="S43" i="1" s="1"/>
  <c r="R45" i="1"/>
  <c r="S45" i="1" s="1"/>
  <c r="R10" i="1"/>
  <c r="S10" i="1" s="1"/>
  <c r="R11" i="1"/>
  <c r="S11" i="1" s="1"/>
  <c r="R28" i="1"/>
  <c r="S28" i="1" s="1"/>
  <c r="R34" i="1"/>
  <c r="S34" i="1" s="1"/>
  <c r="R44" i="1"/>
  <c r="S44" i="1" s="1"/>
  <c r="R7" i="1"/>
  <c r="S7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<sst xmlns="http://schemas.openxmlformats.org/spreadsheetml/2006/main" count="312" uniqueCount="196">
  <si>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</si>
  <si>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</si>
  <si>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</si>
  <si>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</si>
  <si>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</si>
  <si>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</si>
  <si>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</si>
  <si>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</si>
  <si>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</si>
  <si>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</si>
  <si>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</si>
  <si>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</si>
  <si>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</si>
  <si>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</si>
  <si>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</si>
  <si>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</si>
  <si>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</si>
  <si>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</si>
  <si>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</si>
  <si>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</si>
  <si>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</si>
  <si>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</si>
  <si>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</si>
  <si>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</si>
  <si>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</si>
  <si>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</si>
  <si>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</si>
  <si>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</si>
  <si>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</si>
  <si>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</si>
  <si>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</si>
  <si>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</si>
  <si>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</si>
  <si>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</si>
  <si>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</si>
  <si>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</si>
  <si>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</si>
  <si>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</si>
  <si>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</si>
  <si>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</si>
  <si>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</si>
  <si>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</si>
  <si>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</si>
  <si>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</si>
  <si>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</si>
  <si>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</si>
  <si>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</si>
  <si>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</si>
  <si>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</si>
  <si>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</si>
  <si>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</si>
  <si>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</si>
  <si>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</si>
  <si>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</si>
  <si>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</si>
  <si>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</si>
  <si>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</si>
  <si>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</si>
  <si>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</si>
  <si>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</si>
  <si>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</si>
  <si>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</si>
  <si>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</si>
  <si>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</si>
  <si>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</si>
  <si>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</si>
  <si>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</si>
  <si>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</si>
  <si>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</si>
  <si>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</si>
  <si>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</si>
  <si>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</si>
  <si>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</si>
  <si>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</si>
  <si>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</si>
  <si>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</si>
  <si>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</si>
  <si>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</si>
  <si>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</si>
  <si>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</si>
  <si>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</si>
  <si>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</si>
  <si>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</si>
  <si>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</si>
  <si>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</si>
  <si>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</si>
  <si>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</si>
  <si>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</si>
  <si>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</si>
  <si>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</si>
  <si>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</si>
  <si>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</si>
  <si>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</si>
  <si>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</si>
  <si>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</si>
  <si>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</si>
  <si>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</si>
  <si>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</si>
  <si>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</si>
  <si>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</si>
  <si>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</si>
  <si>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</si>
  <si>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</si>
  <si>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</si>
  <si>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</si>
  <si>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</si>
  <si>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</si>
  <si>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</si>
  <si>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</si>
  <si>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</si>
  <si>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</si>
  <si>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</si>
  <si>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</si>
  <si>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</si>
  <si>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</si>
  <si>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</si>
  <si>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</si>
  <si>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</si>
  <si>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</si>
  <si>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</si>
  <si>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</si>
  <si>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</si>
  <si>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</si>
  <si>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</si>
  <si>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</si>
  <si>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</si>
  <si>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</si>
  <si>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</si>
  <si>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</si>
  <si>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</si>
  <si>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</si>
  <si>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</si>
  <si>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</si>
  <si>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</si>
  <si>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</si>
  <si>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</si>
  <si>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</si>
  <si>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</si>
  <si>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</si>
  <si>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</si>
  <si>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</si>
  <si>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</si>
  <si>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</si>
  <si>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</si>
  <si>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</si>
  <si>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</si>
  <si>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</si>
  <si>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ALBERTO ARISTIZABAL RAFAEL</t>
  </si>
  <si>
    <t>MURILLO  YORMAN ANDRES</t>
  </si>
  <si>
    <t>PEREZ GARCIA JUAN ESTEBAN</t>
  </si>
  <si>
    <t>GONZALEZ IPUANA RENE</t>
  </si>
  <si>
    <t>OSORIO URREGO SANTIAGO</t>
  </si>
  <si>
    <t>TSJ935</t>
  </si>
  <si>
    <t>TSJ338</t>
  </si>
  <si>
    <t>OCAMPO OCAMPO ANTONIO JOSE</t>
  </si>
  <si>
    <t>MARIN ALZATE KEVIN ANDRES</t>
  </si>
  <si>
    <t>LONDOÑO LOPERA DUVAN ANDRES</t>
  </si>
  <si>
    <t>MARULANDA JARAMILLO DAWER ANDRES</t>
  </si>
  <si>
    <t>PARIAS MURIEL JHON FREDY</t>
  </si>
  <si>
    <t>ESPINOZA CHAVARRIA GUILLERMO LEON</t>
  </si>
  <si>
    <t>JARAMILLO JARAMILLO FRANCISCO WBEIMAR</t>
  </si>
  <si>
    <t>PARRA VILLA YUBER ALONSO</t>
  </si>
  <si>
    <t>CARTAGENA RAMIREZ FREDY ALONSO</t>
  </si>
  <si>
    <t>QUIRAMA CASTAÑEDA JHON JADER</t>
  </si>
  <si>
    <t>CALLE BOTERO ANDRES CAMILO</t>
  </si>
  <si>
    <t>YEPES TORRES JHON ALEXANDER</t>
  </si>
  <si>
    <t>VERENZUELA MARTINEZ ALEXANDER</t>
  </si>
  <si>
    <t>LEON PEREZ RAUL ENRIQUE</t>
  </si>
  <si>
    <t>JIMENEZ HURTADO CARLOS ESTIVEN</t>
  </si>
  <si>
    <t>HINCAPIE VILLA JUAN ESTIVEN</t>
  </si>
  <si>
    <t>JIMENEZ HERNANDEZ ESTEBAN CAMILO</t>
  </si>
  <si>
    <t>DURANGO DAVID JOSE</t>
  </si>
  <si>
    <t>MONTOYA OSPINA GILBERTO ANTONIO</t>
  </si>
  <si>
    <t>TUBERQUIA URREGO HAROL</t>
  </si>
  <si>
    <t>CIRO MARIN RODRIGO ALBERTO</t>
  </si>
  <si>
    <t>LOPEZ PINEDA DANIEL ESTIVEN</t>
  </si>
  <si>
    <t>PALMAR PANA EDIXON JOSUE</t>
  </si>
  <si>
    <t>AGUDELO GARCIA DENIN ANGELO</t>
  </si>
  <si>
    <t>GONZALEZ PEREZ RAFAEL JOSE</t>
  </si>
  <si>
    <t>IBARGUEN GARRIDO JUAN ESTEBAN</t>
  </si>
  <si>
    <t>GUTIERREZ ARICAPA DANIEL HUMBERTO</t>
  </si>
  <si>
    <t>AGUDELO GARCIA LLORDIN ELIAS</t>
  </si>
  <si>
    <t>ARAQUE ARROYAVE JOSE ALBEIRO</t>
  </si>
  <si>
    <t>FRANCO CARVAJAL GERARDO ANTONIO</t>
  </si>
  <si>
    <t>MACIAS HERNANDEZ JULIAN DAVID</t>
  </si>
  <si>
    <t>TABORDA ROJAS DIEGO ALEJANDRO</t>
  </si>
  <si>
    <t>GARCIA DAVID WILSON ALBERTO</t>
  </si>
  <si>
    <t xml:space="preserve">HERNANDEZ MACIAS GILBERTO </t>
  </si>
  <si>
    <t xml:space="preserve">LOPERA ALVAREZ ESTIVEN </t>
  </si>
  <si>
    <t>LUIS SALDARRIAGA Realizó 2 viajes donde movilizó 34 Usuarios</t>
  </si>
  <si>
    <t xml:space="preserve">1 Descuento (Despachador) </t>
  </si>
  <si>
    <t xml:space="preserve">3 Descuentos (Usuarios desubicados y despachador) </t>
  </si>
  <si>
    <t xml:space="preserve">2 Descuentos (Despachador y conduct) </t>
  </si>
  <si>
    <t xml:space="preserve">2 Descuentos (Usuarios desubicados) </t>
  </si>
  <si>
    <t xml:space="preserve">2 Descuentos (conduct y 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</si>
  <si>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19.8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</si>
</sst>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 formatCode="General">
                  <c:v>9</c:v>
                </c:pt>
                <c:pt idx="9" formatCode="General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 formatCode="General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 formatCode="General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18.625</c:v>
                </c:pt>
                <c:pt idx="1">
                  <c:v>21.666666666666668</c:v>
                </c:pt>
                <c:pt idx="2">
                  <c:v>19.666666666666668</c:v>
                </c:pt>
                <c:pt idx="3">
                  <c:v>24.375</c:v>
                </c:pt>
                <c:pt idx="4">
                  <c:v>21</c:v>
                </c:pt>
                <c:pt idx="5">
                  <c:v>18.75</c:v>
                </c:pt>
                <c:pt idx="6">
                  <c:v>21.111111111111111</c:v>
                </c:pt>
                <c:pt idx="7">
                  <c:v>17.7</c:v>
                </c:pt>
                <c:pt idx="8">
                  <c:v>19</c:v>
                </c:pt>
                <c:pt idx="9">
                  <c:v>16</c:v>
                </c:pt>
                <c:pt idx="10">
                  <c:v>21.555555555555557</c:v>
                </c:pt>
                <c:pt idx="11">
                  <c:v>20.666666666666668</c:v>
                </c:pt>
                <c:pt idx="12">
                  <c:v>19.222222222222221</c:v>
                </c:pt>
                <c:pt idx="13">
                  <c:v>22.666666666666668</c:v>
                </c:pt>
                <c:pt idx="14">
                  <c:v>18.111111111111111</c:v>
                </c:pt>
                <c:pt idx="15">
                  <c:v>18.818181818181817</c:v>
                </c:pt>
                <c:pt idx="16">
                  <c:v>17.2</c:v>
                </c:pt>
                <c:pt idx="17">
                  <c:v>22.166666666666668</c:v>
                </c:pt>
                <c:pt idx="18">
                  <c:v>20</c:v>
                </c:pt>
                <c:pt idx="19">
                  <c:v>19.2</c:v>
                </c:pt>
                <c:pt idx="20">
                  <c:v>28.444444444444443</c:v>
                </c:pt>
                <c:pt idx="21">
                  <c:v>22.3</c:v>
                </c:pt>
                <c:pt idx="22">
                  <c:v>24.333333333333332</c:v>
                </c:pt>
                <c:pt idx="23">
                  <c:v>23.666666666666668</c:v>
                </c:pt>
                <c:pt idx="24">
                  <c:v>22.8</c:v>
                </c:pt>
                <c:pt idx="25">
                  <c:v>17.8</c:v>
                </c:pt>
                <c:pt idx="26">
                  <c:v>19.7</c:v>
                </c:pt>
                <c:pt idx="27">
                  <c:v>21.75</c:v>
                </c:pt>
                <c:pt idx="28">
                  <c:v>18.117647058823529</c:v>
                </c:pt>
                <c:pt idx="29">
                  <c:v>18.222222222222221</c:v>
                </c:pt>
                <c:pt idx="30">
                  <c:v>18.545454545454547</c:v>
                </c:pt>
                <c:pt idx="31">
                  <c:v>16</c:v>
                </c:pt>
                <c:pt idx="32">
                  <c:v>23.9</c:v>
                </c:pt>
                <c:pt idx="33">
                  <c:v>17.777777777777779</c:v>
                </c:pt>
                <c:pt idx="34">
                  <c:v>14.555555555555555</c:v>
                </c:pt>
                <c:pt idx="35">
                  <c:v>20</c:v>
                </c:pt>
                <c:pt idx="36">
                  <c:v>13.333333333333334</c:v>
                </c:pt>
                <c:pt idx="37">
                  <c:v>18.454545454545453</c:v>
                </c:pt>
                <c:pt idx="38">
                  <c:v>19.818181818181817</c:v>
                </c:pt>
                <c:pt idx="39">
                  <c:v>18.857142857142858</c:v>
                </c:pt>
                <c:pt idx="40">
                  <c:v>21.555555555555557</c:v>
                </c:pt>
                <c:pt idx="41">
                  <c:v>17.111111111111111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8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+(SUMIFS(G:G,M:M,"MICRO",E:E,"&gt;0")*100)/COUNTIF($E$7:$E$48,"&gt;0")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zoomScaleNormal="100" workbookViewId="0">
      <selection activeCell="B49" sqref="B49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bestFit="1" customWidth="1"/>
    <col min="9" max="9" width="10.375" style="149" bestFit="1" customWidth="1"/>
    <col min="10" max="10" width="10.375" style="361" customWidth="1"/>
    <col min="11" max="11" width="55.875" bestFit="1" customWidth="1"/>
    <col min="12" max="12" width="10.5" style="336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7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0"/>
      <c r="H3" s="242"/>
      <c r="I3" s="19"/>
      <c r="J3" s="337"/>
      <c r="K3" s="195"/>
      <c r="L3" s="197"/>
      <c r="Q3" s="55">
        <f>+SUM(G6:G1860)/2</f>
        <v>7519</v>
      </c>
      <c r="R3" s="55">
        <f>+SUM(E6:E1860)/2</f>
        <v>379.5</v>
      </c>
      <c r="S3" s="55">
        <f>+Q3-R3</f>
        <v>7139.5</v>
      </c>
      <c r="T3" s="56">
        <f>+S3/R3</f>
        <v>18.812911725955203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45988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9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169</v>
      </c>
      <c r="E7" s="150">
        <v>8</v>
      </c>
      <c r="F7" s="150">
        <v>0</v>
      </c>
      <c r="G7" s="146">
        <v>149</v>
      </c>
      <c r="H7" s="226">
        <f t="shared" ref="H7:H48" si="0">+G7/E7</f>
        <v>18.625</v>
      </c>
      <c r="I7" s="363">
        <f>+(SUM($G$7:$G$1048576)/SUM($E$7:$E$1048576))*E7</f>
        <v>158.50329380764163</v>
      </c>
      <c r="J7" s="362">
        <f>+Tabla2[[#This Row],[PROM DE USUARIOS]]-Tabla2[[#This Row],[USUARIOS]]</f>
        <v>9.5032938076416258</v>
      </c>
      <c r="K7" s="151" t="s">
        <v>190</v>
      </c>
      <c r="L7" s="163">
        <f t="shared" ref="L7:L19" si="1">P7*585</f>
        <v>88044.426877470352</v>
      </c>
      <c r="M7" s="162" t="str">
        <f>+VLOOKUP(C7,Lista!B:D,3,0)</f>
        <v>MICRO</v>
      </c>
      <c r="N7" s="365">
        <f t="shared" ref="N7:N48" si="2">+(SUMIFS(G:G,M:M,"MICRO",E:E,"&gt;0")*100)/COUNTIF($E$7:$E$48,"&gt;0")</f>
        <v>10409.523809523809</v>
      </c>
      <c r="O7" s="50">
        <f t="shared" ref="O7:O19" si="3">+(E7*1)-V7</f>
        <v>8</v>
      </c>
      <c r="P7" s="47">
        <f t="shared" ref="P7:P19" si="4">+I7-O7-W7</f>
        <v>150.50329380764163</v>
      </c>
      <c r="Q7" s="49">
        <f t="shared" ref="Q7:Q19" si="5">+G7-O7</f>
        <v>141</v>
      </c>
      <c r="R7" s="51">
        <f t="shared" ref="R7:R19" si="6">+E7*$T$3</f>
        <v>150.50329380764163</v>
      </c>
      <c r="S7" s="46">
        <f t="shared" ref="S7:S47" si="7">+R7*550</f>
        <v>82776.811594202896</v>
      </c>
      <c r="T7" t="str">
        <f t="shared" ref="T7:T19" si="8">+IF(K7&lt;&gt;"",K7,"")</f>
        <v xml:space="preserve">1 Descuento (Despachador) </v>
      </c>
      <c r="U7">
        <f>+RANK(H7,$H$6:$H$1048576,1)</f>
        <v>15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158</v>
      </c>
      <c r="E8" s="150">
        <v>9</v>
      </c>
      <c r="F8" s="150">
        <v>0</v>
      </c>
      <c r="G8" s="146">
        <v>195</v>
      </c>
      <c r="H8" s="226">
        <f t="shared" ref="H8:H48" si="9">+G8/E8</f>
        <v>21.666666666666668</v>
      </c>
      <c r="I8" s="363">
        <f t="shared" ref="I8:I48" si="10">+(SUM($G$7:$G$1048576)/SUM($E$7:$E$1048576))*E8</f>
        <v>178.31620553359681</v>
      </c>
      <c r="J8" s="362">
        <f>+Tabla2[[#This Row],[PROM DE USUARIOS]]-Tabla2[[#This Row],[USUARIOS]]</f>
        <v>-16.683794466403185</v>
      </c>
      <c r="K8" s="151"/>
      <c r="L8" s="163">
        <f t="shared" ref="L8:L48" si="11">P8*585</f>
        <v>99049.98023715413</v>
      </c>
      <c r="M8" s="162">
        <f>+VLOOKUP(C8,Lista!B:D,3,0)</f>
        <v>0</v>
      </c>
      <c r="N8" s="365">
        <f t="shared" si="2"/>
        <v>10409.523809523809</v>
      </c>
      <c r="O8" s="50">
        <f t="shared" ref="O8:O48" si="12">+(E8*1)-V8</f>
        <v>9</v>
      </c>
      <c r="P8" s="47">
        <f t="shared" ref="P8:P48" si="13">+I8-O8-W8</f>
        <v>169.31620553359681</v>
      </c>
      <c r="Q8" s="49">
        <f t="shared" ref="Q8:Q48" si="14">+G8-O8</f>
        <v>186</v>
      </c>
      <c r="R8" s="51">
        <f t="shared" ref="R8:R48" si="15">+E8*$T$3</f>
        <v>169.31620553359681</v>
      </c>
      <c r="S8" s="46">
        <f t="shared" ref="S8:S48" si="16">+R8*550</f>
        <v>93123.913043478242</v>
      </c>
      <c r="T8" t="str">
        <f t="shared" ref="T8:T48" si="17">+IF(K8&lt;&gt;"",K8,"")</f>
        <v/>
      </c>
      <c r="U8">
        <f t="shared" ref="U8:U48" si="18">+RANK(H8,$H$6:$H$1048576,1)</f>
        <v>33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37">
        <v>3</v>
      </c>
      <c r="D9" s="151" t="s">
        <v>159</v>
      </c>
      <c r="E9" s="150">
        <v>9</v>
      </c>
      <c r="F9" s="150">
        <v>0</v>
      </c>
      <c r="G9" s="165">
        <v>177</v>
      </c>
      <c r="H9" s="226">
        <f t="shared" si="9"/>
        <v>19.666666666666668</v>
      </c>
      <c r="I9" s="363">
        <f t="shared" si="10"/>
        <v>178.31620553359681</v>
      </c>
      <c r="J9" s="362">
        <f>+Tabla2[[#This Row],[PROM DE USUARIOS]]-Tabla2[[#This Row],[USUARIOS]]</f>
        <v>1.3162055335968148</v>
      </c>
      <c r="K9" s="151"/>
      <c r="L9" s="163">
        <f t="shared" si="11"/>
        <v>99049.98023715413</v>
      </c>
      <c r="M9" s="162" t="str">
        <f>+VLOOKUP(C9,Lista!B:D,3,0)</f>
        <v>MICRO</v>
      </c>
      <c r="N9" s="365">
        <f t="shared" si="2"/>
        <v>10409.523809523809</v>
      </c>
      <c r="O9" s="50">
        <f t="shared" si="12"/>
        <v>9</v>
      </c>
      <c r="P9" s="47">
        <f t="shared" si="13"/>
        <v>169.31620553359681</v>
      </c>
      <c r="Q9" s="49">
        <f t="shared" si="14"/>
        <v>168</v>
      </c>
      <c r="R9" s="51">
        <f t="shared" si="15"/>
        <v>169.31620553359681</v>
      </c>
      <c r="S9" s="46">
        <f t="shared" si="16"/>
        <v>93123.913043478242</v>
      </c>
      <c r="T9" t="str">
        <f t="shared" si="17"/>
        <v/>
      </c>
      <c r="U9">
        <f t="shared" si="18"/>
        <v>22</v>
      </c>
      <c r="Y9" t="str">
        <f>TRIM(Tabla2[[#This Row],[CONDUCTOR]])</f>
        <v>ESPINOZA CHAVARRIA GUILLERMO LEON</v>
      </c>
    </row>
    <row r="10" spans="1:32" x14ac:dyDescent="0.2">
      <c r="B10" s="136" t="s">
        <v>121</v>
      </c>
      <c r="C10" s="166">
        <v>4</v>
      </c>
      <c r="D10" s="151" t="s">
        <v>146</v>
      </c>
      <c r="E10" s="150">
        <v>8</v>
      </c>
      <c r="F10" s="150">
        <v>0</v>
      </c>
      <c r="G10" s="146">
        <v>195</v>
      </c>
      <c r="H10" s="226">
        <f t="shared" si="9"/>
        <v>24.375</v>
      </c>
      <c r="I10" s="363">
        <f t="shared" si="10"/>
        <v>158.50329380764163</v>
      </c>
      <c r="J10" s="362">
        <f>+Tabla2[[#This Row],[PROM DE USUARIOS]]-Tabla2[[#This Row],[USUARIOS]]</f>
        <v>-36.496706192358374</v>
      </c>
      <c r="K10" s="151"/>
      <c r="L10" s="163">
        <f t="shared" si="11"/>
        <v>88044.426877470352</v>
      </c>
      <c r="M10" s="162" t="str">
        <f>+VLOOKUP(C10,Lista!B:D,3,0)</f>
        <v>MICRO</v>
      </c>
      <c r="N10" s="365">
        <f t="shared" si="2"/>
        <v>10409.523809523809</v>
      </c>
      <c r="O10" s="50">
        <f t="shared" si="12"/>
        <v>8</v>
      </c>
      <c r="P10" s="47">
        <f t="shared" si="13"/>
        <v>150.50329380764163</v>
      </c>
      <c r="Q10" s="49">
        <f t="shared" si="14"/>
        <v>187</v>
      </c>
      <c r="R10" s="51">
        <f t="shared" si="15"/>
        <v>150.50329380764163</v>
      </c>
      <c r="S10" s="46">
        <f t="shared" si="16"/>
        <v>82776.811594202896</v>
      </c>
      <c r="T10" t="str">
        <f t="shared" si="17"/>
        <v/>
      </c>
      <c r="U10">
        <f t="shared" si="18"/>
        <v>42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156</v>
      </c>
      <c r="E11" s="150">
        <v>10</v>
      </c>
      <c r="F11" s="150">
        <v>0</v>
      </c>
      <c r="G11" s="165">
        <v>210</v>
      </c>
      <c r="H11" s="226">
        <f t="shared" si="9"/>
        <v>21</v>
      </c>
      <c r="I11" s="363">
        <f t="shared" si="10"/>
        <v>198.12911725955203</v>
      </c>
      <c r="J11" s="362">
        <f>+Tabla2[[#This Row],[PROM DE USUARIOS]]-Tabla2[[#This Row],[USUARIOS]]</f>
        <v>-11.870882740447968</v>
      </c>
      <c r="K11" s="151"/>
      <c r="L11" s="163">
        <f t="shared" si="11"/>
        <v>110055.53359683794</v>
      </c>
      <c r="M11" s="162">
        <f>+VLOOKUP(C11,Lista!B:D,3,0)</f>
        <v>0</v>
      </c>
      <c r="N11" s="365">
        <f t="shared" si="2"/>
        <v>10409.523809523809</v>
      </c>
      <c r="O11" s="50">
        <f t="shared" si="12"/>
        <v>10</v>
      </c>
      <c r="P11" s="47">
        <f t="shared" si="13"/>
        <v>188.12911725955203</v>
      </c>
      <c r="Q11" s="49">
        <f t="shared" si="14"/>
        <v>200</v>
      </c>
      <c r="R11" s="51">
        <f t="shared" si="15"/>
        <v>188.12911725955203</v>
      </c>
      <c r="S11" s="46">
        <f t="shared" si="16"/>
        <v>103471.01449275362</v>
      </c>
      <c r="T11" t="str">
        <f t="shared" si="17"/>
        <v/>
      </c>
      <c r="U11">
        <f t="shared" si="18"/>
        <v>29</v>
      </c>
      <c r="Y11" t="str">
        <f>TRIM(Tabla2[[#This Row],[CONDUCTOR]])</f>
        <v>LONDOÑO LOPERA DUVAN ANDRES</v>
      </c>
    </row>
    <row r="12" spans="1:32" x14ac:dyDescent="0.2">
      <c r="B12" s="136" t="s">
        <v>121</v>
      </c>
      <c r="C12" s="166">
        <v>6</v>
      </c>
      <c r="D12" s="151" t="s">
        <v>175</v>
      </c>
      <c r="E12" s="150">
        <v>8</v>
      </c>
      <c r="F12" s="150">
        <v>0</v>
      </c>
      <c r="G12" s="165">
        <v>150</v>
      </c>
      <c r="H12" s="226">
        <f t="shared" si="9"/>
        <v>18.75</v>
      </c>
      <c r="I12" s="363">
        <f t="shared" si="10"/>
        <v>158.50329380764163</v>
      </c>
      <c r="J12" s="362">
        <f>+Tabla2[[#This Row],[PROM DE USUARIOS]]-Tabla2[[#This Row],[USUARIOS]]</f>
        <v>8.5032938076416258</v>
      </c>
      <c r="K12" s="151" t="s">
        <v>190</v>
      </c>
      <c r="L12" s="163">
        <f t="shared" si="11"/>
        <v>88044.426877470352</v>
      </c>
      <c r="M12" s="162" t="str">
        <f>+VLOOKUP(C12,Lista!B:D,3,0)</f>
        <v>MICRO</v>
      </c>
      <c r="N12" s="365">
        <f t="shared" si="2"/>
        <v>10409.523809523809</v>
      </c>
      <c r="O12" s="50">
        <f t="shared" si="12"/>
        <v>8</v>
      </c>
      <c r="P12" s="47">
        <f t="shared" si="13"/>
        <v>150.50329380764163</v>
      </c>
      <c r="Q12" s="49">
        <f t="shared" si="14"/>
        <v>142</v>
      </c>
      <c r="R12" s="51">
        <f t="shared" si="15"/>
        <v>150.50329380764163</v>
      </c>
      <c r="S12" s="46">
        <f t="shared" si="16"/>
        <v>82776.811594202896</v>
      </c>
      <c r="T12" t="str">
        <f t="shared" si="17"/>
        <v xml:space="preserve">1 Descuento (Despachador) </v>
      </c>
      <c r="U12">
        <f t="shared" si="18"/>
        <v>16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173</v>
      </c>
      <c r="E13" s="150">
        <v>9</v>
      </c>
      <c r="F13" s="150">
        <v>0</v>
      </c>
      <c r="G13" s="165">
        <v>190</v>
      </c>
      <c r="H13" s="226">
        <f t="shared" si="9"/>
        <v>21.111111111111111</v>
      </c>
      <c r="I13" s="363">
        <f t="shared" si="10"/>
        <v>178.31620553359681</v>
      </c>
      <c r="J13" s="362">
        <f>+Tabla2[[#This Row],[PROM DE USUARIOS]]-Tabla2[[#This Row],[USUARIOS]]</f>
        <v>-11.683794466403185</v>
      </c>
      <c r="K13" s="151"/>
      <c r="L13" s="163">
        <f t="shared" si="11"/>
        <v>99049.98023715413</v>
      </c>
      <c r="M13" s="162">
        <f>+VLOOKUP(C13,Lista!B:D,3,0)</f>
        <v>0</v>
      </c>
      <c r="N13" s="365">
        <f t="shared" si="2"/>
        <v>10409.523809523809</v>
      </c>
      <c r="O13" s="50">
        <f t="shared" si="12"/>
        <v>9</v>
      </c>
      <c r="P13" s="47">
        <f t="shared" si="13"/>
        <v>169.31620553359681</v>
      </c>
      <c r="Q13" s="49">
        <f t="shared" si="14"/>
        <v>181</v>
      </c>
      <c r="R13" s="51">
        <f t="shared" si="15"/>
        <v>169.31620553359681</v>
      </c>
      <c r="S13" s="46">
        <f t="shared" si="16"/>
        <v>93123.913043478242</v>
      </c>
      <c r="T13" t="str">
        <f t="shared" si="17"/>
        <v/>
      </c>
      <c r="U13">
        <f t="shared" si="18"/>
        <v>30</v>
      </c>
      <c r="Y13" t="str">
        <f>TRIM(Tabla2[[#This Row],[CONDUCTOR]])</f>
        <v>TUBERQUIA URREGO HAROL</v>
      </c>
    </row>
    <row r="14" spans="1:32" x14ac:dyDescent="0.2">
      <c r="B14" s="136" t="s">
        <v>121</v>
      </c>
      <c r="C14" s="166">
        <v>8</v>
      </c>
      <c r="D14" s="151" t="s">
        <v>178</v>
      </c>
      <c r="E14" s="150">
        <v>10</v>
      </c>
      <c r="F14" s="150">
        <v>0</v>
      </c>
      <c r="G14" s="165">
        <v>177</v>
      </c>
      <c r="H14" s="226">
        <f t="shared" si="9"/>
        <v>17.7</v>
      </c>
      <c r="I14" s="363">
        <f t="shared" si="10"/>
        <v>198.12911725955203</v>
      </c>
      <c r="J14" s="362">
        <f>+Tabla2[[#This Row],[PROM DE USUARIOS]]-Tabla2[[#This Row],[USUARIOS]]</f>
        <v>21.129117259552032</v>
      </c>
      <c r="K14" s="151" t="s">
        <v>191</v>
      </c>
      <c r="L14" s="163">
        <f t="shared" si="11"/>
        <v>110055.53359683794</v>
      </c>
      <c r="M14" s="162">
        <f>+VLOOKUP(C14,Lista!B:D,3,0)</f>
        <v>0</v>
      </c>
      <c r="N14" s="365">
        <f t="shared" si="2"/>
        <v>10409.523809523809</v>
      </c>
      <c r="O14" s="50">
        <f t="shared" si="12"/>
        <v>10</v>
      </c>
      <c r="P14" s="47">
        <f t="shared" si="13"/>
        <v>188.12911725955203</v>
      </c>
      <c r="Q14" s="49">
        <f t="shared" si="14"/>
        <v>167</v>
      </c>
      <c r="R14" s="51">
        <f t="shared" si="15"/>
        <v>188.12911725955203</v>
      </c>
      <c r="S14" s="46">
        <f t="shared" si="16"/>
        <v>103471.01449275362</v>
      </c>
      <c r="T14" t="str">
        <f t="shared" si="17"/>
        <v xml:space="preserve">3 Descuentos (Usuarios desubicados y despachador) </v>
      </c>
      <c r="U14">
        <f t="shared" si="18"/>
        <v>7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37">
        <v>9</v>
      </c>
      <c r="D15" s="151" t="s">
        <v>162</v>
      </c>
      <c r="E15" s="150">
        <v>7</v>
      </c>
      <c r="F15" s="150">
        <v>0</v>
      </c>
      <c r="G15" s="146">
        <v>133</v>
      </c>
      <c r="H15" s="226">
        <f t="shared" si="9"/>
        <v>19</v>
      </c>
      <c r="I15" s="363">
        <f t="shared" si="10"/>
        <v>138.69038208168644</v>
      </c>
      <c r="J15" s="362">
        <f>+Tabla2[[#This Row],[PROM DE USUARIOS]]-Tabla2[[#This Row],[USUARIOS]]</f>
        <v>5.6903820816864368</v>
      </c>
      <c r="K15" s="151" t="s">
        <v>190</v>
      </c>
      <c r="L15" s="163">
        <f t="shared" si="11"/>
        <v>77038.87351778656</v>
      </c>
      <c r="M15" s="162" t="str">
        <f>+VLOOKUP(C15,Lista!B:D,3,0)</f>
        <v>MICRO</v>
      </c>
      <c r="N15" s="365">
        <f t="shared" si="2"/>
        <v>10409.523809523809</v>
      </c>
      <c r="O15" s="50">
        <f t="shared" si="12"/>
        <v>7</v>
      </c>
      <c r="P15" s="47">
        <f t="shared" si="13"/>
        <v>131.69038208168644</v>
      </c>
      <c r="Q15" s="49">
        <f t="shared" si="14"/>
        <v>126</v>
      </c>
      <c r="R15" s="51">
        <f t="shared" si="15"/>
        <v>131.69038208168644</v>
      </c>
      <c r="S15" s="46">
        <f t="shared" si="16"/>
        <v>72429.710144927536</v>
      </c>
      <c r="T15" t="str">
        <f t="shared" si="17"/>
        <v xml:space="preserve">1 Descuento (Despachador) </v>
      </c>
      <c r="U15">
        <f t="shared" si="18"/>
        <v>19</v>
      </c>
      <c r="Y15" t="str">
        <f>TRIM(Tabla2[[#This Row],[CONDUCTOR]])</f>
        <v>CARTAGENA RAMIREZ FREDY ALONSO</v>
      </c>
    </row>
    <row r="16" spans="1:32" x14ac:dyDescent="0.2">
      <c r="B16" s="136" t="s">
        <v>121</v>
      </c>
      <c r="C16" s="137">
        <v>11</v>
      </c>
      <c r="D16" s="151" t="s">
        <v>165</v>
      </c>
      <c r="E16" s="150">
        <v>9</v>
      </c>
      <c r="F16" s="150">
        <v>0</v>
      </c>
      <c r="G16" s="146">
        <v>144</v>
      </c>
      <c r="H16" s="226">
        <f t="shared" si="9"/>
        <v>16</v>
      </c>
      <c r="I16" s="363">
        <f t="shared" si="10"/>
        <v>178.31620553359681</v>
      </c>
      <c r="J16" s="362">
        <f>+Tabla2[[#This Row],[PROM DE USUARIOS]]-Tabla2[[#This Row],[USUARIOS]]</f>
        <v>34.316205533596815</v>
      </c>
      <c r="K16" s="151"/>
      <c r="L16" s="163">
        <f t="shared" si="11"/>
        <v>99049.98023715413</v>
      </c>
      <c r="M16" s="162" t="str">
        <f>+VLOOKUP(C16,Lista!B:D,3,0)</f>
        <v>MICRO</v>
      </c>
      <c r="N16" s="365">
        <f t="shared" si="2"/>
        <v>10409.523809523809</v>
      </c>
      <c r="O16" s="50">
        <f t="shared" si="12"/>
        <v>9</v>
      </c>
      <c r="P16" s="47">
        <f t="shared" si="13"/>
        <v>169.31620553359681</v>
      </c>
      <c r="Q16" s="49">
        <f t="shared" si="14"/>
        <v>135</v>
      </c>
      <c r="R16" s="51">
        <f t="shared" si="15"/>
        <v>169.31620553359681</v>
      </c>
      <c r="S16" s="46">
        <f t="shared" si="16"/>
        <v>93123.913043478242</v>
      </c>
      <c r="T16" t="str">
        <f t="shared" si="17"/>
        <v/>
      </c>
      <c r="U16">
        <f t="shared" si="18"/>
        <v>3</v>
      </c>
      <c r="Y16" t="str">
        <f>TRIM(Tabla2[[#This Row],[CONDUCTOR]])</f>
        <v>YEPES TORRES JHON ALEXANDER</v>
      </c>
    </row>
    <row r="17" spans="2:25" x14ac:dyDescent="0.2">
      <c r="B17" s="136" t="s">
        <v>122</v>
      </c>
      <c r="C17" s="166">
        <v>12</v>
      </c>
      <c r="D17" s="151" t="s">
        <v>171</v>
      </c>
      <c r="E17" s="150">
        <v>9</v>
      </c>
      <c r="F17" s="150">
        <v>0</v>
      </c>
      <c r="G17" s="165">
        <v>194</v>
      </c>
      <c r="H17" s="226">
        <f t="shared" si="9"/>
        <v>21.555555555555557</v>
      </c>
      <c r="I17" s="363">
        <f t="shared" si="10"/>
        <v>178.31620553359681</v>
      </c>
      <c r="J17" s="362">
        <f>+Tabla2[[#This Row],[PROM DE USUARIOS]]-Tabla2[[#This Row],[USUARIOS]]</f>
        <v>-15.683794466403185</v>
      </c>
      <c r="K17" s="151"/>
      <c r="L17" s="163">
        <f t="shared" si="11"/>
        <v>99049.98023715413</v>
      </c>
      <c r="M17" s="162">
        <f>+VLOOKUP(C17,Lista!B:D,3,0)</f>
        <v>0</v>
      </c>
      <c r="N17" s="365">
        <f t="shared" si="2"/>
        <v>10409.523809523809</v>
      </c>
      <c r="O17" s="50">
        <f t="shared" si="12"/>
        <v>9</v>
      </c>
      <c r="P17" s="47">
        <f t="shared" si="13"/>
        <v>169.31620553359681</v>
      </c>
      <c r="Q17" s="49">
        <f t="shared" si="14"/>
        <v>185</v>
      </c>
      <c r="R17" s="51">
        <f t="shared" si="15"/>
        <v>169.31620553359681</v>
      </c>
      <c r="S17" s="46">
        <f t="shared" si="16"/>
        <v>93123.913043478242</v>
      </c>
      <c r="T17" t="str">
        <f t="shared" si="17"/>
        <v/>
      </c>
      <c r="U17">
        <f t="shared" si="18"/>
        <v>31</v>
      </c>
      <c r="Y17" t="str">
        <f>TRIM(Tabla2[[#This Row],[CONDUCTOR]])</f>
        <v>DURANGO DAVID JOSE</v>
      </c>
    </row>
    <row r="18" spans="2:25" x14ac:dyDescent="0.2">
      <c r="B18" s="136" t="s">
        <v>121</v>
      </c>
      <c r="C18" s="166">
        <v>13</v>
      </c>
      <c r="D18" s="151" t="s">
        <v>183</v>
      </c>
      <c r="E18" s="150">
        <v>9</v>
      </c>
      <c r="F18" s="150">
        <v>0</v>
      </c>
      <c r="G18" s="165">
        <v>186</v>
      </c>
      <c r="H18" s="226">
        <f t="shared" si="9"/>
        <v>20.666666666666668</v>
      </c>
      <c r="I18" s="363">
        <f t="shared" si="10"/>
        <v>178.31620553359681</v>
      </c>
      <c r="J18" s="362">
        <f>+Tabla2[[#This Row],[PROM DE USUARIOS]]-Tabla2[[#This Row],[USUARIOS]]</f>
        <v>-7.6837944664031852</v>
      </c>
      <c r="K18" s="151"/>
      <c r="L18" s="163">
        <f t="shared" si="11"/>
        <v>99049.98023715413</v>
      </c>
      <c r="M18" s="162" t="str">
        <f>+VLOOKUP(C18,Lista!B:D,3,0)</f>
        <v>MICRO</v>
      </c>
      <c r="N18" s="365">
        <f t="shared" si="2"/>
        <v>10409.523809523809</v>
      </c>
      <c r="O18" s="50">
        <f t="shared" si="12"/>
        <v>9</v>
      </c>
      <c r="P18" s="47">
        <f t="shared" si="13"/>
        <v>169.31620553359681</v>
      </c>
      <c r="Q18" s="49">
        <f t="shared" si="14"/>
        <v>177</v>
      </c>
      <c r="R18" s="51">
        <f t="shared" si="15"/>
        <v>169.31620553359681</v>
      </c>
      <c r="S18" s="46">
        <f t="shared" si="16"/>
        <v>93123.913043478242</v>
      </c>
      <c r="T18" t="str">
        <f t="shared" si="17"/>
        <v/>
      </c>
      <c r="U18">
        <f t="shared" si="18"/>
        <v>28</v>
      </c>
      <c r="Y18" t="str">
        <f>TRIM(Tabla2[[#This Row],[CONDUCTOR]])</f>
        <v>FRANCO CARVAJAL GERARDO ANTONIO</v>
      </c>
    </row>
    <row r="19" spans="2:25" x14ac:dyDescent="0.2">
      <c r="B19" s="136" t="s">
        <v>122</v>
      </c>
      <c r="C19" s="166">
        <v>14</v>
      </c>
      <c r="D19" s="151" t="s">
        <v>120</v>
      </c>
      <c r="E19" s="150">
        <v>9</v>
      </c>
      <c r="F19" s="150">
        <v>0</v>
      </c>
      <c r="G19" s="165">
        <v>173</v>
      </c>
      <c r="H19" s="226">
        <f t="shared" si="9"/>
        <v>19.222222222222221</v>
      </c>
      <c r="I19" s="363">
        <f t="shared" si="10"/>
        <v>178.31620553359681</v>
      </c>
      <c r="J19" s="362">
        <f>+Tabla2[[#This Row],[PROM DE USUARIOS]]-Tabla2[[#This Row],[USUARIOS]]</f>
        <v>5.3162055335968148</v>
      </c>
      <c r="K19" s="151"/>
      <c r="L19" s="163">
        <f t="shared" si="11"/>
        <v>99049.98023715413</v>
      </c>
      <c r="M19" s="162">
        <f>+VLOOKUP(C19,Lista!B:D,3,0)</f>
        <v>0</v>
      </c>
      <c r="N19" s="365">
        <f t="shared" si="2"/>
        <v>10409.523809523809</v>
      </c>
      <c r="O19" s="50">
        <f t="shared" si="12"/>
        <v>9</v>
      </c>
      <c r="P19" s="47">
        <f t="shared" si="13"/>
        <v>169.31620553359681</v>
      </c>
      <c r="Q19" s="49">
        <f t="shared" si="14"/>
        <v>164</v>
      </c>
      <c r="R19" s="51">
        <f t="shared" si="15"/>
        <v>169.31620553359681</v>
      </c>
      <c r="S19" s="46">
        <f t="shared" si="16"/>
        <v>93123.913043478242</v>
      </c>
      <c r="T19" t="str">
        <f t="shared" si="17"/>
        <v/>
      </c>
      <c r="U19">
        <f t="shared" si="18"/>
        <v>21</v>
      </c>
      <c r="Y19" t="str">
        <f>TRIM(Tabla2[[#This Row],[CONDUCTOR]])</f>
        <v>DURANGO PAEZ GILDARDO</v>
      </c>
    </row>
    <row r="20" spans="2:25" x14ac:dyDescent="0.2">
      <c r="B20" s="136" t="s">
        <v>121</v>
      </c>
      <c r="C20" s="166">
        <v>15</v>
      </c>
      <c r="D20" s="151" t="s">
        <v>187</v>
      </c>
      <c r="E20" s="150">
        <v>9</v>
      </c>
      <c r="F20" s="150">
        <v>0</v>
      </c>
      <c r="G20" s="165">
        <v>204</v>
      </c>
      <c r="H20" s="226">
        <f t="shared" si="9"/>
        <v>22.666666666666668</v>
      </c>
      <c r="I20" s="363">
        <f t="shared" si="10"/>
        <v>178.31620553359681</v>
      </c>
      <c r="J20" s="362">
        <f>+Tabla2[[#This Row],[PROM DE USUARIOS]]-Tabla2[[#This Row],[USUARIOS]]</f>
        <v>-25.683794466403185</v>
      </c>
      <c r="K20" s="151"/>
      <c r="L20" s="163">
        <f t="shared" si="11"/>
        <v>99049.98023715413</v>
      </c>
      <c r="M20" s="162">
        <f>+VLOOKUP(C20,Lista!B:D,3,0)</f>
        <v>0</v>
      </c>
      <c r="N20" s="365">
        <f t="shared" si="2"/>
        <v>10409.523809523809</v>
      </c>
      <c r="O20" s="50">
        <f t="shared" si="12"/>
        <v>9</v>
      </c>
      <c r="P20" s="47">
        <f t="shared" si="13"/>
        <v>169.31620553359681</v>
      </c>
      <c r="Q20" s="49">
        <f t="shared" si="14"/>
        <v>195</v>
      </c>
      <c r="R20" s="51">
        <f t="shared" si="15"/>
        <v>169.31620553359681</v>
      </c>
      <c r="S20" s="46">
        <f t="shared" si="16"/>
        <v>93123.913043478242</v>
      </c>
      <c r="T20" t="str">
        <f t="shared" si="17"/>
        <v/>
      </c>
      <c r="U20">
        <f t="shared" si="18"/>
        <v>37</v>
      </c>
      <c r="Y20" t="str">
        <f>TRIM(Tabla2[[#This Row],[CONDUCTOR]])</f>
        <v>HERNANDEZ MACIAS GILBERTO</v>
      </c>
    </row>
    <row r="21" spans="2:25" x14ac:dyDescent="0.2">
      <c r="B21" s="136" t="s">
        <v>122</v>
      </c>
      <c r="C21" s="166">
        <v>16</v>
      </c>
      <c r="D21" s="151" t="s">
        <v>149</v>
      </c>
      <c r="E21" s="150">
        <v>9</v>
      </c>
      <c r="F21" s="150">
        <v>0</v>
      </c>
      <c r="G21" s="165">
        <v>163</v>
      </c>
      <c r="H21" s="226">
        <f t="shared" si="9"/>
        <v>18.111111111111111</v>
      </c>
      <c r="I21" s="363">
        <f t="shared" si="10"/>
        <v>178.31620553359681</v>
      </c>
      <c r="J21" s="362">
        <f>+Tabla2[[#This Row],[PROM DE USUARIOS]]-Tabla2[[#This Row],[USUARIOS]]</f>
        <v>15.316205533596815</v>
      </c>
      <c r="K21" s="151"/>
      <c r="L21" s="163">
        <f t="shared" si="11"/>
        <v>99049.98023715413</v>
      </c>
      <c r="M21" s="162" t="str">
        <f>+VLOOKUP(C21,Lista!B:D,3,0)</f>
        <v>MICRO</v>
      </c>
      <c r="N21" s="365">
        <f t="shared" si="2"/>
        <v>10409.523809523809</v>
      </c>
      <c r="O21" s="50">
        <f t="shared" si="12"/>
        <v>9</v>
      </c>
      <c r="P21" s="47">
        <f t="shared" si="13"/>
        <v>169.31620553359681</v>
      </c>
      <c r="Q21" s="49">
        <f t="shared" si="14"/>
        <v>154</v>
      </c>
      <c r="R21" s="51">
        <f t="shared" si="15"/>
        <v>169.31620553359681</v>
      </c>
      <c r="S21" s="46">
        <f t="shared" si="16"/>
        <v>93123.913043478242</v>
      </c>
      <c r="T21" t="str">
        <f t="shared" si="17"/>
        <v/>
      </c>
      <c r="U21">
        <f t="shared" si="18"/>
        <v>10</v>
      </c>
      <c r="Y21" t="str">
        <f>TRIM(Tabla2[[#This Row],[CONDUCTOR]])</f>
        <v>PEREZ GARCIA JUAN ESTEBAN</v>
      </c>
    </row>
    <row r="22" spans="2:25" x14ac:dyDescent="0.2">
      <c r="B22" s="136" t="s">
        <v>121</v>
      </c>
      <c r="C22" s="166">
        <v>17</v>
      </c>
      <c r="D22" s="151" t="s">
        <v>161</v>
      </c>
      <c r="E22" s="150">
        <v>11</v>
      </c>
      <c r="F22" s="150">
        <v>0</v>
      </c>
      <c r="G22" s="165">
        <v>207</v>
      </c>
      <c r="H22" s="226">
        <f t="shared" si="9"/>
        <v>18.818181818181817</v>
      </c>
      <c r="I22" s="363">
        <f t="shared" si="10"/>
        <v>217.94202898550725</v>
      </c>
      <c r="J22" s="362">
        <f>+Tabla2[[#This Row],[PROM DE USUARIOS]]-Tabla2[[#This Row],[USUARIOS]]</f>
        <v>10.94202898550725</v>
      </c>
      <c r="K22" s="151"/>
      <c r="L22" s="163">
        <f t="shared" si="11"/>
        <v>121061.08695652174</v>
      </c>
      <c r="M22" s="162" t="str">
        <f>+VLOOKUP(C22,Lista!B:D,3,0)</f>
        <v>MICRO</v>
      </c>
      <c r="N22" s="365">
        <f t="shared" si="2"/>
        <v>10409.523809523809</v>
      </c>
      <c r="O22" s="50">
        <f t="shared" si="12"/>
        <v>11</v>
      </c>
      <c r="P22" s="47">
        <f t="shared" si="13"/>
        <v>206.94202898550725</v>
      </c>
      <c r="Q22" s="49">
        <f t="shared" si="14"/>
        <v>196</v>
      </c>
      <c r="R22" s="51">
        <f t="shared" si="15"/>
        <v>206.94202898550725</v>
      </c>
      <c r="S22" s="46">
        <f t="shared" si="16"/>
        <v>113818.11594202899</v>
      </c>
      <c r="T22" t="str">
        <f t="shared" si="17"/>
        <v/>
      </c>
      <c r="U22">
        <f t="shared" si="18"/>
        <v>17</v>
      </c>
      <c r="Y22" t="str">
        <f>TRIM(Tabla2[[#This Row],[CONDUCTOR]])</f>
        <v>PARRA VILLA YUBER ALONSO</v>
      </c>
    </row>
    <row r="23" spans="2:25" x14ac:dyDescent="0.2">
      <c r="B23" s="136" t="s">
        <v>122</v>
      </c>
      <c r="C23" s="166">
        <v>18</v>
      </c>
      <c r="D23" s="151" t="s">
        <v>147</v>
      </c>
      <c r="E23" s="150">
        <v>10</v>
      </c>
      <c r="F23" s="150">
        <v>0</v>
      </c>
      <c r="G23" s="165">
        <v>172</v>
      </c>
      <c r="H23" s="226">
        <f t="shared" si="9"/>
        <v>17.2</v>
      </c>
      <c r="I23" s="363">
        <f t="shared" si="10"/>
        <v>198.12911725955203</v>
      </c>
      <c r="J23" s="362">
        <f>+Tabla2[[#This Row],[PROM DE USUARIOS]]-Tabla2[[#This Row],[USUARIOS]]</f>
        <v>26.129117259552032</v>
      </c>
      <c r="K23" s="151"/>
      <c r="L23" s="163">
        <f t="shared" si="11"/>
        <v>110055.53359683794</v>
      </c>
      <c r="M23" s="162" t="str">
        <f>+VLOOKUP(C23,Lista!B:D,3,0)</f>
        <v>MICRO</v>
      </c>
      <c r="N23" s="365">
        <f t="shared" si="2"/>
        <v>10409.523809523809</v>
      </c>
      <c r="O23" s="50">
        <f t="shared" si="12"/>
        <v>10</v>
      </c>
      <c r="P23" s="47">
        <f t="shared" si="13"/>
        <v>188.12911725955203</v>
      </c>
      <c r="Q23" s="49">
        <f t="shared" si="14"/>
        <v>162</v>
      </c>
      <c r="R23" s="51">
        <f t="shared" si="15"/>
        <v>188.12911725955203</v>
      </c>
      <c r="S23" s="46">
        <f t="shared" si="16"/>
        <v>103471.01449275362</v>
      </c>
      <c r="T23" t="str">
        <f t="shared" si="17"/>
        <v/>
      </c>
      <c r="U23">
        <f t="shared" si="18"/>
        <v>6</v>
      </c>
      <c r="Y23" t="str">
        <f>TRIM(Tabla2[[#This Row],[CONDUCTOR]])</f>
        <v>ALBERTO ARISTIZABAL RAFAEL</v>
      </c>
    </row>
    <row r="24" spans="2:25" x14ac:dyDescent="0.2">
      <c r="B24" s="136" t="s">
        <v>121</v>
      </c>
      <c r="C24" s="166">
        <v>19</v>
      </c>
      <c r="D24" s="151" t="s">
        <v>180</v>
      </c>
      <c r="E24" s="150">
        <v>6</v>
      </c>
      <c r="F24" s="150">
        <v>0</v>
      </c>
      <c r="G24" s="146">
        <v>133</v>
      </c>
      <c r="H24" s="226">
        <f t="shared" si="9"/>
        <v>22.166666666666668</v>
      </c>
      <c r="I24" s="363">
        <f t="shared" si="10"/>
        <v>118.87747035573122</v>
      </c>
      <c r="J24" s="362">
        <f>+Tabla2[[#This Row],[PROM DE USUARIOS]]-Tabla2[[#This Row],[USUARIOS]]</f>
        <v>-14.122529644268781</v>
      </c>
      <c r="K24" s="151" t="s">
        <v>192</v>
      </c>
      <c r="L24" s="163">
        <f t="shared" si="11"/>
        <v>66033.320158102768</v>
      </c>
      <c r="M24" s="162" t="str">
        <f>+VLOOKUP(C24,Lista!B:D,3,0)</f>
        <v>MICRO</v>
      </c>
      <c r="N24" s="365">
        <f t="shared" si="2"/>
        <v>10409.523809523809</v>
      </c>
      <c r="O24" s="50">
        <f t="shared" si="12"/>
        <v>6</v>
      </c>
      <c r="P24" s="47">
        <f t="shared" si="13"/>
        <v>112.87747035573122</v>
      </c>
      <c r="Q24" s="49">
        <f t="shared" si="14"/>
        <v>127</v>
      </c>
      <c r="R24" s="51">
        <f t="shared" si="15"/>
        <v>112.87747035573122</v>
      </c>
      <c r="S24" s="46">
        <f t="shared" si="16"/>
        <v>62082.608695652169</v>
      </c>
      <c r="T24" t="str">
        <f t="shared" si="17"/>
        <v xml:space="preserve">2 Descuentos (Despachador y conduct) </v>
      </c>
      <c r="U24">
        <f t="shared" si="18"/>
        <v>35</v>
      </c>
      <c r="Y24" t="str">
        <f>TRIM(Tabla2[[#This Row],[CONDUCTOR]])</f>
        <v>GUTIERREZ ARICAPA DANIEL HUMBERTO</v>
      </c>
    </row>
    <row r="25" spans="2:25" x14ac:dyDescent="0.2">
      <c r="B25" s="136" t="s">
        <v>122</v>
      </c>
      <c r="C25" s="166">
        <v>20</v>
      </c>
      <c r="D25" s="151" t="s">
        <v>148</v>
      </c>
      <c r="E25" s="150">
        <v>13</v>
      </c>
      <c r="F25" s="150">
        <v>0</v>
      </c>
      <c r="G25" s="165">
        <v>260</v>
      </c>
      <c r="H25" s="226">
        <f t="shared" si="9"/>
        <v>20</v>
      </c>
      <c r="I25" s="363">
        <f t="shared" si="10"/>
        <v>257.56785243741763</v>
      </c>
      <c r="J25" s="362">
        <f>+Tabla2[[#This Row],[PROM DE USUARIOS]]-Tabla2[[#This Row],[USUARIOS]]</f>
        <v>-2.4321475625823723</v>
      </c>
      <c r="K25" s="151"/>
      <c r="L25" s="163">
        <f t="shared" si="11"/>
        <v>143072.19367588931</v>
      </c>
      <c r="M25" s="162" t="str">
        <f>+VLOOKUP(C25,Lista!B:D,3,0)</f>
        <v>MICRO</v>
      </c>
      <c r="N25" s="365">
        <f t="shared" si="2"/>
        <v>10409.523809523809</v>
      </c>
      <c r="O25" s="50">
        <f t="shared" si="12"/>
        <v>13</v>
      </c>
      <c r="P25" s="47">
        <f t="shared" si="13"/>
        <v>244.56785243741763</v>
      </c>
      <c r="Q25" s="49">
        <f t="shared" si="14"/>
        <v>247</v>
      </c>
      <c r="R25" s="51">
        <f t="shared" si="15"/>
        <v>244.56785243741763</v>
      </c>
      <c r="S25" s="46">
        <f t="shared" si="16"/>
        <v>134512.31884057968</v>
      </c>
      <c r="T25" t="str">
        <f t="shared" si="17"/>
        <v/>
      </c>
      <c r="U25">
        <f t="shared" si="18"/>
        <v>26</v>
      </c>
      <c r="Y25" t="str">
        <f>TRIM(Tabla2[[#This Row],[CONDUCTOR]])</f>
        <v>MURILLO YORMAN ANDRES</v>
      </c>
    </row>
    <row r="26" spans="2:25" x14ac:dyDescent="0.2">
      <c r="B26" s="136" t="s">
        <v>121</v>
      </c>
      <c r="C26" s="166">
        <v>21</v>
      </c>
      <c r="D26" s="151" t="s">
        <v>184</v>
      </c>
      <c r="E26" s="150">
        <v>10</v>
      </c>
      <c r="F26" s="150">
        <v>0</v>
      </c>
      <c r="G26" s="165">
        <v>192</v>
      </c>
      <c r="H26" s="226">
        <f t="shared" si="9"/>
        <v>19.2</v>
      </c>
      <c r="I26" s="363">
        <f t="shared" si="10"/>
        <v>198.12911725955203</v>
      </c>
      <c r="J26" s="362">
        <f>+Tabla2[[#This Row],[PROM DE USUARIOS]]-Tabla2[[#This Row],[USUARIOS]]</f>
        <v>6.1291172595520322</v>
      </c>
      <c r="K26" s="151" t="s">
        <v>129</v>
      </c>
      <c r="L26" s="163">
        <f t="shared" si="11"/>
        <v>110055.53359683794</v>
      </c>
      <c r="M26" s="162" t="str">
        <f>+VLOOKUP(C26,Lista!B:D,3,0)</f>
        <v>MICRO</v>
      </c>
      <c r="N26" s="365">
        <f t="shared" si="2"/>
        <v>10409.523809523809</v>
      </c>
      <c r="O26" s="50">
        <f t="shared" si="12"/>
        <v>10</v>
      </c>
      <c r="P26" s="47">
        <f t="shared" si="13"/>
        <v>188.12911725955203</v>
      </c>
      <c r="Q26" s="49">
        <f t="shared" si="14"/>
        <v>182</v>
      </c>
      <c r="R26" s="51">
        <f t="shared" si="15"/>
        <v>188.12911725955203</v>
      </c>
      <c r="S26" s="46">
        <f t="shared" si="16"/>
        <v>103471.01449275362</v>
      </c>
      <c r="T26" t="str">
        <f t="shared" si="17"/>
        <v xml:space="preserve">1 Descuento (Conduct) </v>
      </c>
      <c r="U26">
        <f t="shared" si="18"/>
        <v>20</v>
      </c>
      <c r="Y26" t="str">
        <f>TRIM(Tabla2[[#This Row],[CONDUCTOR]])</f>
        <v>MACIAS HERNANDEZ JULIAN DAVID</v>
      </c>
    </row>
    <row r="27" spans="2:25" x14ac:dyDescent="0.2">
      <c r="B27" s="136" t="s">
        <v>122</v>
      </c>
      <c r="C27" s="166">
        <v>22</v>
      </c>
      <c r="D27" s="151" t="s">
        <v>163</v>
      </c>
      <c r="E27" s="150">
        <v>9</v>
      </c>
      <c r="F27" s="150">
        <v>0</v>
      </c>
      <c r="G27" s="165">
        <v>256</v>
      </c>
      <c r="H27" s="226">
        <f t="shared" si="9"/>
        <v>28.444444444444443</v>
      </c>
      <c r="I27" s="363">
        <f t="shared" si="10"/>
        <v>178.31620553359681</v>
      </c>
      <c r="J27" s="362">
        <f>+Tabla2[[#This Row],[PROM DE USUARIOS]]-Tabla2[[#This Row],[USUARIOS]]</f>
        <v>-77.683794466403185</v>
      </c>
      <c r="K27" s="151"/>
      <c r="L27" s="163">
        <f t="shared" si="11"/>
        <v>99049.98023715413</v>
      </c>
      <c r="M27" s="162">
        <f>+VLOOKUP(C27,Lista!B:D,3,0)</f>
        <v>0</v>
      </c>
      <c r="N27" s="365">
        <f t="shared" si="2"/>
        <v>10409.523809523809</v>
      </c>
      <c r="O27" s="50">
        <f t="shared" si="12"/>
        <v>9</v>
      </c>
      <c r="P27" s="47">
        <f t="shared" si="13"/>
        <v>169.31620553359681</v>
      </c>
      <c r="Q27" s="49">
        <f t="shared" si="14"/>
        <v>247</v>
      </c>
      <c r="R27" s="51">
        <f t="shared" si="15"/>
        <v>169.31620553359681</v>
      </c>
      <c r="S27" s="46">
        <f t="shared" si="16"/>
        <v>93123.913043478242</v>
      </c>
      <c r="T27" t="str">
        <f t="shared" si="17"/>
        <v/>
      </c>
      <c r="U27">
        <f t="shared" si="18"/>
        <v>43</v>
      </c>
      <c r="Y27" t="str">
        <f>TRIM(Tabla2[[#This Row],[CONDUCTOR]])</f>
        <v>QUIRAMA CASTAÑEDA JHON JADER</v>
      </c>
    </row>
    <row r="28" spans="2:25" x14ac:dyDescent="0.2">
      <c r="B28" s="136" t="s">
        <v>121</v>
      </c>
      <c r="C28" s="166">
        <v>23</v>
      </c>
      <c r="D28" s="151" t="s">
        <v>188</v>
      </c>
      <c r="E28" s="150">
        <v>10</v>
      </c>
      <c r="F28" s="150">
        <v>0</v>
      </c>
      <c r="G28" s="165">
        <v>223</v>
      </c>
      <c r="H28" s="226">
        <f t="shared" si="9"/>
        <v>22.3</v>
      </c>
      <c r="I28" s="363">
        <f t="shared" si="10"/>
        <v>198.12911725955203</v>
      </c>
      <c r="J28" s="362">
        <f>+Tabla2[[#This Row],[PROM DE USUARIOS]]-Tabla2[[#This Row],[USUARIOS]]</f>
        <v>-24.870882740447968</v>
      </c>
      <c r="K28" s="151" t="s">
        <v>189</v>
      </c>
      <c r="L28" s="163">
        <f t="shared" si="11"/>
        <v>110055.53359683794</v>
      </c>
      <c r="M28" s="162" t="str">
        <f>+VLOOKUP(C28,Lista!B:D,3,0)</f>
        <v xml:space="preserve">MICRO </v>
      </c>
      <c r="N28" s="365">
        <f t="shared" si="2"/>
        <v>10409.523809523809</v>
      </c>
      <c r="O28" s="50">
        <f t="shared" si="12"/>
        <v>10</v>
      </c>
      <c r="P28" s="47">
        <f t="shared" si="13"/>
        <v>188.12911725955203</v>
      </c>
      <c r="Q28" s="49">
        <f t="shared" si="14"/>
        <v>213</v>
      </c>
      <c r="R28" s="51">
        <f t="shared" si="15"/>
        <v>188.12911725955203</v>
      </c>
      <c r="S28" s="46">
        <f t="shared" si="16"/>
        <v>103471.01449275362</v>
      </c>
      <c r="T28" t="str">
        <f t="shared" si="17"/>
        <v>LUIS SALDARRIAGA Realizó 2 viajes donde movilizó 34 Usuarios</v>
      </c>
      <c r="U28">
        <f t="shared" si="18"/>
        <v>36</v>
      </c>
      <c r="Y28" t="str">
        <f>TRIM(Tabla2[[#This Row],[CONDUCTOR]])</f>
        <v>LOPERA ALVAREZ ESTIVEN</v>
      </c>
    </row>
    <row r="29" spans="2:25" x14ac:dyDescent="0.2">
      <c r="B29" s="136" t="s">
        <v>122</v>
      </c>
      <c r="C29" s="166">
        <v>24</v>
      </c>
      <c r="D29" s="151" t="s">
        <v>170</v>
      </c>
      <c r="E29" s="150">
        <v>9</v>
      </c>
      <c r="F29" s="150">
        <v>0</v>
      </c>
      <c r="G29" s="165">
        <v>219</v>
      </c>
      <c r="H29" s="226">
        <f t="shared" si="9"/>
        <v>24.333333333333332</v>
      </c>
      <c r="I29" s="363">
        <f t="shared" si="10"/>
        <v>178.31620553359681</v>
      </c>
      <c r="J29" s="362">
        <f>+Tabla2[[#This Row],[PROM DE USUARIOS]]-Tabla2[[#This Row],[USUARIOS]]</f>
        <v>-40.683794466403185</v>
      </c>
      <c r="K29" s="151" t="s">
        <v>193</v>
      </c>
      <c r="L29" s="163">
        <f t="shared" si="11"/>
        <v>99049.98023715413</v>
      </c>
      <c r="M29" s="162" t="str">
        <f>+VLOOKUP(C29,Lista!B:D,3,0)</f>
        <v>MICRO</v>
      </c>
      <c r="N29" s="365">
        <f t="shared" si="2"/>
        <v>10409.523809523809</v>
      </c>
      <c r="O29" s="50">
        <f t="shared" si="12"/>
        <v>9</v>
      </c>
      <c r="P29" s="47">
        <f t="shared" si="13"/>
        <v>169.31620553359681</v>
      </c>
      <c r="Q29" s="49">
        <f t="shared" si="14"/>
        <v>210</v>
      </c>
      <c r="R29" s="51">
        <f t="shared" si="15"/>
        <v>169.31620553359681</v>
      </c>
      <c r="S29" s="46">
        <f t="shared" si="16"/>
        <v>93123.913043478242</v>
      </c>
      <c r="T29" t="str">
        <f t="shared" si="17"/>
        <v xml:space="preserve">2 Descuentos (Usuarios desubicados) </v>
      </c>
      <c r="U29">
        <f t="shared" si="18"/>
        <v>41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121</v>
      </c>
      <c r="C30" s="166">
        <v>25</v>
      </c>
      <c r="D30" s="151" t="s">
        <v>168</v>
      </c>
      <c r="E30" s="150">
        <v>9</v>
      </c>
      <c r="F30" s="150">
        <v>0</v>
      </c>
      <c r="G30" s="165">
        <v>213</v>
      </c>
      <c r="H30" s="226">
        <f t="shared" si="9"/>
        <v>23.666666666666668</v>
      </c>
      <c r="I30" s="363">
        <f t="shared" si="10"/>
        <v>178.31620553359681</v>
      </c>
      <c r="J30" s="362">
        <f>+Tabla2[[#This Row],[PROM DE USUARIOS]]-Tabla2[[#This Row],[USUARIOS]]</f>
        <v>-34.683794466403185</v>
      </c>
      <c r="K30" s="151"/>
      <c r="L30" s="163">
        <f t="shared" si="11"/>
        <v>99049.98023715413</v>
      </c>
      <c r="M30" s="162">
        <f>+VLOOKUP(C30,Lista!B:D,3,0)</f>
        <v>0</v>
      </c>
      <c r="N30" s="365">
        <f t="shared" si="2"/>
        <v>10409.523809523809</v>
      </c>
      <c r="O30" s="50">
        <f t="shared" si="12"/>
        <v>9</v>
      </c>
      <c r="P30" s="47">
        <f t="shared" si="13"/>
        <v>169.31620553359681</v>
      </c>
      <c r="Q30" s="49">
        <f t="shared" si="14"/>
        <v>204</v>
      </c>
      <c r="R30" s="51">
        <f t="shared" si="15"/>
        <v>169.31620553359681</v>
      </c>
      <c r="S30" s="46">
        <f t="shared" si="16"/>
        <v>93123.913043478242</v>
      </c>
      <c r="T30" t="str">
        <f t="shared" si="17"/>
        <v/>
      </c>
      <c r="U30">
        <f t="shared" si="18"/>
        <v>39</v>
      </c>
      <c r="Y30" t="str">
        <f>TRIM(Tabla2[[#This Row],[CONDUCTOR]])</f>
        <v>JIMENEZ HURTADO CARLOS ESTIVEN</v>
      </c>
    </row>
    <row r="31" spans="2:25" x14ac:dyDescent="0.2">
      <c r="B31" s="136" t="s">
        <v>122</v>
      </c>
      <c r="C31" s="137">
        <v>26</v>
      </c>
      <c r="D31" s="151" t="s">
        <v>174</v>
      </c>
      <c r="E31" s="150">
        <v>5</v>
      </c>
      <c r="F31" s="150">
        <v>0</v>
      </c>
      <c r="G31" s="146">
        <v>114</v>
      </c>
      <c r="H31" s="226">
        <f t="shared" si="9"/>
        <v>22.8</v>
      </c>
      <c r="I31" s="363">
        <f t="shared" si="10"/>
        <v>99.064558629776016</v>
      </c>
      <c r="J31" s="362">
        <f>+Tabla2[[#This Row],[PROM DE USUARIOS]]-Tabla2[[#This Row],[USUARIOS]]</f>
        <v>-14.935441370223984</v>
      </c>
      <c r="K31" s="151"/>
      <c r="L31" s="163">
        <f t="shared" si="11"/>
        <v>55027.766798418968</v>
      </c>
      <c r="M31" s="162" t="str">
        <f>+VLOOKUP(C31,Lista!B:D,3,0)</f>
        <v>MICRO</v>
      </c>
      <c r="N31" s="365">
        <f t="shared" si="2"/>
        <v>10409.523809523809</v>
      </c>
      <c r="O31" s="50">
        <f t="shared" si="12"/>
        <v>5</v>
      </c>
      <c r="P31" s="47">
        <f t="shared" si="13"/>
        <v>94.064558629776016</v>
      </c>
      <c r="Q31" s="49">
        <f t="shared" si="14"/>
        <v>109</v>
      </c>
      <c r="R31" s="51">
        <f t="shared" si="15"/>
        <v>94.064558629776016</v>
      </c>
      <c r="S31" s="46">
        <f t="shared" si="16"/>
        <v>51735.507246376808</v>
      </c>
      <c r="T31" t="str">
        <f t="shared" si="17"/>
        <v/>
      </c>
      <c r="U31">
        <f t="shared" si="18"/>
        <v>38</v>
      </c>
      <c r="Y31" t="str">
        <f>TRIM(Tabla2[[#This Row],[CONDUCTOR]])</f>
        <v>CIRO MARIN RODRIGO ALBERTO</v>
      </c>
    </row>
    <row r="32" spans="2:25" x14ac:dyDescent="0.2">
      <c r="B32" s="136" t="s">
        <v>121</v>
      </c>
      <c r="C32" s="166">
        <v>27</v>
      </c>
      <c r="D32" s="151" t="s">
        <v>166</v>
      </c>
      <c r="E32" s="150">
        <v>10</v>
      </c>
      <c r="F32" s="150">
        <v>0</v>
      </c>
      <c r="G32" s="165">
        <v>178</v>
      </c>
      <c r="H32" s="226">
        <f t="shared" si="9"/>
        <v>17.8</v>
      </c>
      <c r="I32" s="363">
        <f t="shared" si="10"/>
        <v>198.12911725955203</v>
      </c>
      <c r="J32" s="362">
        <f>+Tabla2[[#This Row],[PROM DE USUARIOS]]-Tabla2[[#This Row],[USUARIOS]]</f>
        <v>20.129117259552032</v>
      </c>
      <c r="K32" s="151" t="s">
        <v>190</v>
      </c>
      <c r="L32" s="163">
        <f t="shared" si="11"/>
        <v>110055.53359683794</v>
      </c>
      <c r="M32" s="162">
        <f>+VLOOKUP(C32,Lista!B:D,3,0)</f>
        <v>0</v>
      </c>
      <c r="N32" s="365">
        <f t="shared" si="2"/>
        <v>10409.523809523809</v>
      </c>
      <c r="O32" s="50">
        <f t="shared" si="12"/>
        <v>10</v>
      </c>
      <c r="P32" s="47">
        <f t="shared" si="13"/>
        <v>188.12911725955203</v>
      </c>
      <c r="Q32" s="49">
        <f t="shared" si="14"/>
        <v>168</v>
      </c>
      <c r="R32" s="51">
        <f t="shared" si="15"/>
        <v>188.12911725955203</v>
      </c>
      <c r="S32" s="46">
        <f t="shared" si="16"/>
        <v>103471.01449275362</v>
      </c>
      <c r="T32" t="str">
        <f t="shared" si="17"/>
        <v xml:space="preserve">1 Descuento (Despachador) </v>
      </c>
      <c r="U32">
        <f t="shared" si="18"/>
        <v>9</v>
      </c>
      <c r="Y32" t="str">
        <f>TRIM(Tabla2[[#This Row],[CONDUCTOR]])</f>
        <v>VERENZUELA MARTINEZ ALEXANDER</v>
      </c>
    </row>
    <row r="33" spans="2:25" x14ac:dyDescent="0.2">
      <c r="B33" s="136" t="s">
        <v>122</v>
      </c>
      <c r="C33" s="166">
        <v>28</v>
      </c>
      <c r="D33" s="151" t="s">
        <v>151</v>
      </c>
      <c r="E33" s="150">
        <v>10</v>
      </c>
      <c r="F33" s="150">
        <v>0</v>
      </c>
      <c r="G33" s="165">
        <v>197</v>
      </c>
      <c r="H33" s="226">
        <f t="shared" si="9"/>
        <v>19.7</v>
      </c>
      <c r="I33" s="363">
        <f t="shared" si="10"/>
        <v>198.12911725955203</v>
      </c>
      <c r="J33" s="362">
        <f>+Tabla2[[#This Row],[PROM DE USUARIOS]]-Tabla2[[#This Row],[USUARIOS]]</f>
        <v>1.1291172595520322</v>
      </c>
      <c r="K33" s="151" t="s">
        <v>194</v>
      </c>
      <c r="L33" s="163">
        <f t="shared" si="11"/>
        <v>110055.53359683794</v>
      </c>
      <c r="M33" s="162" t="str">
        <f>+VLOOKUP(C33,Lista!B:D,3,0)</f>
        <v>MICRO</v>
      </c>
      <c r="N33" s="365">
        <f t="shared" si="2"/>
        <v>10409.523809523809</v>
      </c>
      <c r="O33" s="50">
        <f t="shared" si="12"/>
        <v>10</v>
      </c>
      <c r="P33" s="47">
        <f t="shared" si="13"/>
        <v>188.12911725955203</v>
      </c>
      <c r="Q33" s="49">
        <f t="shared" si="14"/>
        <v>187</v>
      </c>
      <c r="R33" s="51">
        <f t="shared" si="15"/>
        <v>188.12911725955203</v>
      </c>
      <c r="S33" s="46">
        <f t="shared" si="16"/>
        <v>103471.01449275362</v>
      </c>
      <c r="T33" t="str">
        <f t="shared" si="17"/>
        <v xml:space="preserve">2 Descuentos (conduct y despachador) </v>
      </c>
      <c r="U33">
        <f t="shared" si="18"/>
        <v>23</v>
      </c>
      <c r="Y33" t="str">
        <f>TRIM(Tabla2[[#This Row],[CONDUCTOR]])</f>
        <v>OSORIO URREGO SANTIAGO</v>
      </c>
    </row>
    <row r="34" spans="2:25" x14ac:dyDescent="0.2">
      <c r="B34" s="136" t="s">
        <v>121</v>
      </c>
      <c r="C34" s="166">
        <v>29</v>
      </c>
      <c r="D34" s="151" t="s">
        <v>167</v>
      </c>
      <c r="E34" s="150">
        <v>8</v>
      </c>
      <c r="F34" s="150">
        <v>0</v>
      </c>
      <c r="G34" s="165">
        <v>174</v>
      </c>
      <c r="H34" s="226">
        <f t="shared" si="9"/>
        <v>21.75</v>
      </c>
      <c r="I34" s="363">
        <f t="shared" si="10"/>
        <v>158.50329380764163</v>
      </c>
      <c r="J34" s="362">
        <f>+Tabla2[[#This Row],[PROM DE USUARIOS]]-Tabla2[[#This Row],[USUARIOS]]</f>
        <v>-15.496706192358374</v>
      </c>
      <c r="K34" s="151"/>
      <c r="L34" s="163">
        <f t="shared" si="11"/>
        <v>88044.426877470352</v>
      </c>
      <c r="M34" s="162" t="str">
        <f>+VLOOKUP(C34,Lista!B:D,3,0)</f>
        <v>MICRO</v>
      </c>
      <c r="N34" s="365">
        <f t="shared" si="2"/>
        <v>10409.523809523809</v>
      </c>
      <c r="O34" s="50">
        <f t="shared" si="12"/>
        <v>8</v>
      </c>
      <c r="P34" s="47">
        <f t="shared" si="13"/>
        <v>150.50329380764163</v>
      </c>
      <c r="Q34" s="49">
        <f t="shared" si="14"/>
        <v>166</v>
      </c>
      <c r="R34" s="51">
        <f t="shared" si="15"/>
        <v>150.50329380764163</v>
      </c>
      <c r="S34" s="46">
        <f t="shared" si="16"/>
        <v>82776.811594202896</v>
      </c>
      <c r="T34" t="str">
        <f t="shared" si="17"/>
        <v/>
      </c>
      <c r="U34">
        <f t="shared" si="18"/>
        <v>34</v>
      </c>
      <c r="Y34" t="str">
        <f>TRIM(Tabla2[[#This Row],[CONDUCTOR]])</f>
        <v>LEON PEREZ RAUL ENRIQUE</v>
      </c>
    </row>
    <row r="35" spans="2:25" x14ac:dyDescent="0.2">
      <c r="B35" s="136" t="s">
        <v>122</v>
      </c>
      <c r="C35" s="166">
        <v>30</v>
      </c>
      <c r="D35" s="151" t="s">
        <v>181</v>
      </c>
      <c r="E35" s="150">
        <v>8.5</v>
      </c>
      <c r="F35" s="150">
        <v>0.5</v>
      </c>
      <c r="G35" s="165">
        <v>154</v>
      </c>
      <c r="H35" s="226">
        <f t="shared" si="9"/>
        <v>18.117647058823529</v>
      </c>
      <c r="I35" s="363">
        <f t="shared" si="10"/>
        <v>168.40974967061922</v>
      </c>
      <c r="J35" s="362">
        <f>+Tabla2[[#This Row],[PROM DE USUARIOS]]-Tabla2[[#This Row],[USUARIOS]]</f>
        <v>14.40974967061922</v>
      </c>
      <c r="K35" s="151"/>
      <c r="L35" s="163">
        <f t="shared" si="11"/>
        <v>93547.203557312241</v>
      </c>
      <c r="M35" s="162">
        <f>+VLOOKUP(C35,Lista!B:D,3,0)</f>
        <v>0</v>
      </c>
      <c r="N35" s="365">
        <f t="shared" si="2"/>
        <v>10409.523809523809</v>
      </c>
      <c r="O35" s="50">
        <f t="shared" si="12"/>
        <v>8.5</v>
      </c>
      <c r="P35" s="47">
        <f t="shared" si="13"/>
        <v>159.90974967061922</v>
      </c>
      <c r="Q35" s="49">
        <f t="shared" si="14"/>
        <v>145.5</v>
      </c>
      <c r="R35" s="51">
        <f t="shared" si="15"/>
        <v>159.90974967061922</v>
      </c>
      <c r="S35" s="46">
        <f t="shared" si="16"/>
        <v>87950.362318840576</v>
      </c>
      <c r="T35" t="str">
        <f t="shared" si="17"/>
        <v/>
      </c>
      <c r="U35">
        <f t="shared" si="18"/>
        <v>11</v>
      </c>
      <c r="Y35" t="str">
        <f>TRIM(Tabla2[[#This Row],[CONDUCTOR]])</f>
        <v>AGUDELO GARCIA LLORDIN ELIAS</v>
      </c>
    </row>
    <row r="36" spans="2:25" x14ac:dyDescent="0.2">
      <c r="B36" s="136" t="s">
        <v>121</v>
      </c>
      <c r="C36" s="166">
        <v>31</v>
      </c>
      <c r="D36" s="151" t="s">
        <v>179</v>
      </c>
      <c r="E36" s="150">
        <v>9</v>
      </c>
      <c r="F36" s="150">
        <v>0</v>
      </c>
      <c r="G36" s="165">
        <v>164</v>
      </c>
      <c r="H36" s="226">
        <f t="shared" si="9"/>
        <v>18.222222222222221</v>
      </c>
      <c r="I36" s="363">
        <f t="shared" si="10"/>
        <v>178.31620553359681</v>
      </c>
      <c r="J36" s="362">
        <f>+Tabla2[[#This Row],[PROM DE USUARIOS]]-Tabla2[[#This Row],[USUARIOS]]</f>
        <v>14.316205533596815</v>
      </c>
      <c r="K36" s="151" t="s">
        <v>190</v>
      </c>
      <c r="L36" s="163">
        <f t="shared" si="11"/>
        <v>99049.98023715413</v>
      </c>
      <c r="M36" s="162" t="str">
        <f>+VLOOKUP(C36,Lista!B:D,3,0)</f>
        <v>MICRO</v>
      </c>
      <c r="N36" s="365">
        <f t="shared" si="2"/>
        <v>10409.523809523809</v>
      </c>
      <c r="O36" s="50">
        <f t="shared" si="12"/>
        <v>9</v>
      </c>
      <c r="P36" s="47">
        <f t="shared" si="13"/>
        <v>169.31620553359681</v>
      </c>
      <c r="Q36" s="49">
        <f t="shared" si="14"/>
        <v>155</v>
      </c>
      <c r="R36" s="51">
        <f t="shared" si="15"/>
        <v>169.31620553359681</v>
      </c>
      <c r="S36" s="46">
        <f t="shared" si="16"/>
        <v>93123.913043478242</v>
      </c>
      <c r="T36" t="str">
        <f t="shared" si="17"/>
        <v xml:space="preserve">1 Descuento (Despachador) </v>
      </c>
      <c r="U36">
        <f t="shared" si="18"/>
        <v>12</v>
      </c>
      <c r="Y36" t="str">
        <f>TRIM(Tabla2[[#This Row],[CONDUCTOR]])</f>
        <v>IBARGUEN GARRIDO JUAN ESTEBAN</v>
      </c>
    </row>
    <row r="37" spans="2:25" x14ac:dyDescent="0.2">
      <c r="B37" s="136" t="s">
        <v>122</v>
      </c>
      <c r="C37" s="166">
        <v>32</v>
      </c>
      <c r="D37" s="151" t="s">
        <v>155</v>
      </c>
      <c r="E37" s="150">
        <v>11</v>
      </c>
      <c r="F37" s="150">
        <v>0</v>
      </c>
      <c r="G37" s="165">
        <v>204</v>
      </c>
      <c r="H37" s="226">
        <f t="shared" si="9"/>
        <v>18.545454545454547</v>
      </c>
      <c r="I37" s="363">
        <f t="shared" si="10"/>
        <v>217.94202898550725</v>
      </c>
      <c r="J37" s="362">
        <f>+Tabla2[[#This Row],[PROM DE USUARIOS]]-Tabla2[[#This Row],[USUARIOS]]</f>
        <v>13.94202898550725</v>
      </c>
      <c r="K37" s="151"/>
      <c r="L37" s="163">
        <f t="shared" si="11"/>
        <v>121061.08695652174</v>
      </c>
      <c r="M37" s="162" t="str">
        <f>+VLOOKUP(C37,Lista!B:D,3,0)</f>
        <v>MICRO</v>
      </c>
      <c r="N37" s="365">
        <f t="shared" si="2"/>
        <v>10409.523809523809</v>
      </c>
      <c r="O37" s="50">
        <f t="shared" si="12"/>
        <v>11</v>
      </c>
      <c r="P37" s="47">
        <f t="shared" si="13"/>
        <v>206.94202898550725</v>
      </c>
      <c r="Q37" s="49">
        <f t="shared" si="14"/>
        <v>193</v>
      </c>
      <c r="R37" s="51">
        <f t="shared" si="15"/>
        <v>206.94202898550725</v>
      </c>
      <c r="S37" s="46">
        <f t="shared" si="16"/>
        <v>113818.11594202899</v>
      </c>
      <c r="T37" t="str">
        <f t="shared" si="17"/>
        <v/>
      </c>
      <c r="U37">
        <f t="shared" si="18"/>
        <v>14</v>
      </c>
      <c r="Y37" t="str">
        <f>TRIM(Tabla2[[#This Row],[CONDUCTOR]])</f>
        <v>MARIN ALZATE KEVIN ANDRES</v>
      </c>
    </row>
    <row r="38" spans="2:25" x14ac:dyDescent="0.2">
      <c r="B38" s="136" t="s">
        <v>121</v>
      </c>
      <c r="C38" s="166">
        <v>33</v>
      </c>
      <c r="D38" s="151" t="s">
        <v>157</v>
      </c>
      <c r="E38" s="150">
        <v>8</v>
      </c>
      <c r="F38" s="150">
        <v>0</v>
      </c>
      <c r="G38" s="165">
        <v>128</v>
      </c>
      <c r="H38" s="226">
        <f t="shared" si="9"/>
        <v>16</v>
      </c>
      <c r="I38" s="363">
        <f t="shared" si="10"/>
        <v>158.50329380764163</v>
      </c>
      <c r="J38" s="362">
        <f>+Tabla2[[#This Row],[PROM DE USUARIOS]]-Tabla2[[#This Row],[USUARIOS]]</f>
        <v>30.503293807641626</v>
      </c>
      <c r="K38" s="151"/>
      <c r="L38" s="163">
        <f t="shared" si="11"/>
        <v>88044.426877470352</v>
      </c>
      <c r="M38" s="162" t="str">
        <f>+VLOOKUP(C38,Lista!B:D,3,0)</f>
        <v>MICRO</v>
      </c>
      <c r="N38" s="365">
        <f t="shared" si="2"/>
        <v>10409.523809523809</v>
      </c>
      <c r="O38" s="50">
        <f t="shared" si="12"/>
        <v>8</v>
      </c>
      <c r="P38" s="47">
        <f t="shared" si="13"/>
        <v>150.50329380764163</v>
      </c>
      <c r="Q38" s="49">
        <f t="shared" si="14"/>
        <v>120</v>
      </c>
      <c r="R38" s="51">
        <f t="shared" si="15"/>
        <v>150.50329380764163</v>
      </c>
      <c r="S38" s="46">
        <f t="shared" si="16"/>
        <v>82776.811594202896</v>
      </c>
      <c r="T38" t="str">
        <f t="shared" si="17"/>
        <v/>
      </c>
      <c r="U38">
        <f t="shared" si="18"/>
        <v>3</v>
      </c>
      <c r="Y38" t="str">
        <f>TRIM(Tabla2[[#This Row],[CONDUCTOR]])</f>
        <v>MARULANDA JARAMILLO DAWER ANDRES</v>
      </c>
    </row>
    <row r="39" spans="2:25" x14ac:dyDescent="0.2">
      <c r="B39" s="136" t="s">
        <v>122</v>
      </c>
      <c r="C39" s="166">
        <v>34</v>
      </c>
      <c r="D39" s="151" t="s">
        <v>172</v>
      </c>
      <c r="E39" s="150">
        <v>10</v>
      </c>
      <c r="F39" s="150">
        <v>0</v>
      </c>
      <c r="G39" s="165">
        <v>239</v>
      </c>
      <c r="H39" s="226">
        <f t="shared" si="9"/>
        <v>23.9</v>
      </c>
      <c r="I39" s="363">
        <f t="shared" si="10"/>
        <v>198.12911725955203</v>
      </c>
      <c r="J39" s="362">
        <f>+Tabla2[[#This Row],[PROM DE USUARIOS]]-Tabla2[[#This Row],[USUARIOS]]</f>
        <v>-40.870882740447968</v>
      </c>
      <c r="K39" s="151"/>
      <c r="L39" s="163">
        <f t="shared" si="11"/>
        <v>110055.53359683794</v>
      </c>
      <c r="M39" s="162" t="str">
        <f>+VLOOKUP(C39,Lista!B:D,3,0)</f>
        <v>MICRO</v>
      </c>
      <c r="N39" s="365">
        <f t="shared" si="2"/>
        <v>10409.523809523809</v>
      </c>
      <c r="O39" s="50">
        <f t="shared" si="12"/>
        <v>10</v>
      </c>
      <c r="P39" s="47">
        <f t="shared" si="13"/>
        <v>188.12911725955203</v>
      </c>
      <c r="Q39" s="49">
        <f t="shared" si="14"/>
        <v>229</v>
      </c>
      <c r="R39" s="51">
        <f t="shared" si="15"/>
        <v>188.12911725955203</v>
      </c>
      <c r="S39" s="46">
        <f t="shared" si="16"/>
        <v>103471.01449275362</v>
      </c>
      <c r="T39" t="str">
        <f t="shared" si="17"/>
        <v/>
      </c>
      <c r="U39">
        <f t="shared" si="18"/>
        <v>40</v>
      </c>
      <c r="Y39" t="str">
        <f>TRIM(Tabla2[[#This Row],[CONDUCTOR]])</f>
        <v>MONTOYA OSPINA GILBERTO ANTONIO</v>
      </c>
    </row>
    <row r="40" spans="2:25" x14ac:dyDescent="0.2">
      <c r="B40" s="136" t="s">
        <v>121</v>
      </c>
      <c r="C40" s="166">
        <v>35</v>
      </c>
      <c r="D40" s="151" t="s">
        <v>182</v>
      </c>
      <c r="E40" s="150">
        <v>9</v>
      </c>
      <c r="F40" s="150">
        <v>0</v>
      </c>
      <c r="G40" s="146">
        <v>160</v>
      </c>
      <c r="H40" s="226">
        <f t="shared" si="9"/>
        <v>17.777777777777779</v>
      </c>
      <c r="I40" s="363">
        <f t="shared" si="10"/>
        <v>178.31620553359681</v>
      </c>
      <c r="J40" s="362">
        <f>+Tabla2[[#This Row],[PROM DE USUARIOS]]-Tabla2[[#This Row],[USUARIOS]]</f>
        <v>18.316205533596815</v>
      </c>
      <c r="K40" s="151"/>
      <c r="L40" s="163">
        <f t="shared" si="11"/>
        <v>99049.98023715413</v>
      </c>
      <c r="M40" s="162">
        <f>+VLOOKUP(C40,Lista!B:D,3,0)</f>
        <v>0</v>
      </c>
      <c r="N40" s="365">
        <f t="shared" si="2"/>
        <v>10409.523809523809</v>
      </c>
      <c r="O40" s="50">
        <f t="shared" si="12"/>
        <v>9</v>
      </c>
      <c r="P40" s="47">
        <f t="shared" si="13"/>
        <v>169.31620553359681</v>
      </c>
      <c r="Q40" s="49">
        <f t="shared" si="14"/>
        <v>151</v>
      </c>
      <c r="R40" s="51">
        <f t="shared" si="15"/>
        <v>169.31620553359681</v>
      </c>
      <c r="S40" s="46">
        <f t="shared" si="16"/>
        <v>93123.913043478242</v>
      </c>
      <c r="T40" t="str">
        <f t="shared" si="17"/>
        <v/>
      </c>
      <c r="U40">
        <f t="shared" si="18"/>
        <v>8</v>
      </c>
      <c r="Y40" t="str">
        <f>TRIM(Tabla2[[#This Row],[CONDUCTOR]])</f>
        <v>ARAQUE ARROYAVE JOSE ALBEIRO</v>
      </c>
    </row>
    <row r="41" spans="2:25" x14ac:dyDescent="0.2">
      <c r="B41" s="136" t="s">
        <v>122</v>
      </c>
      <c r="C41" s="166">
        <v>36</v>
      </c>
      <c r="D41" s="151" t="s">
        <v>160</v>
      </c>
      <c r="E41" s="150">
        <v>9</v>
      </c>
      <c r="F41" s="150">
        <v>0</v>
      </c>
      <c r="G41" s="165">
        <v>131</v>
      </c>
      <c r="H41" s="226">
        <f t="shared" si="9"/>
        <v>14.555555555555555</v>
      </c>
      <c r="I41" s="363">
        <f t="shared" si="10"/>
        <v>178.31620553359681</v>
      </c>
      <c r="J41" s="362">
        <f>+Tabla2[[#This Row],[PROM DE USUARIOS]]-Tabla2[[#This Row],[USUARIOS]]</f>
        <v>47.316205533596815</v>
      </c>
      <c r="K41" s="151" t="s">
        <v>190</v>
      </c>
      <c r="L41" s="163">
        <f t="shared" si="11"/>
        <v>99049.98023715413</v>
      </c>
      <c r="M41" s="162" t="str">
        <f>+VLOOKUP(C41,Lista!B:D,3,0)</f>
        <v>MICRO</v>
      </c>
      <c r="N41" s="365">
        <f t="shared" si="2"/>
        <v>10409.523809523809</v>
      </c>
      <c r="O41" s="50">
        <f t="shared" si="12"/>
        <v>9</v>
      </c>
      <c r="P41" s="47">
        <f t="shared" si="13"/>
        <v>169.31620553359681</v>
      </c>
      <c r="Q41" s="49">
        <f t="shared" si="14"/>
        <v>122</v>
      </c>
      <c r="R41" s="51">
        <f t="shared" si="15"/>
        <v>169.31620553359681</v>
      </c>
      <c r="S41" s="46">
        <f t="shared" si="16"/>
        <v>93123.913043478242</v>
      </c>
      <c r="T41" t="str">
        <f t="shared" si="17"/>
        <v xml:space="preserve">1 Descuento (Despachador) </v>
      </c>
      <c r="U41">
        <f t="shared" si="18"/>
        <v>2</v>
      </c>
      <c r="Y41" t="str">
        <f>TRIM(Tabla2[[#This Row],[CONDUCTOR]])</f>
        <v>JARAMILLO JARAMILLO FRANCISCO WBEIMAR</v>
      </c>
    </row>
    <row r="42" spans="2:25" x14ac:dyDescent="0.2">
      <c r="B42" s="136" t="s">
        <v>121</v>
      </c>
      <c r="C42" s="166">
        <v>37</v>
      </c>
      <c r="D42" s="151" t="s">
        <v>185</v>
      </c>
      <c r="E42" s="150">
        <v>7</v>
      </c>
      <c r="F42" s="150">
        <v>0</v>
      </c>
      <c r="G42" s="146">
        <v>140</v>
      </c>
      <c r="H42" s="226">
        <f t="shared" si="9"/>
        <v>20</v>
      </c>
      <c r="I42" s="363">
        <f t="shared" si="10"/>
        <v>138.69038208168644</v>
      </c>
      <c r="J42" s="362">
        <f>+Tabla2[[#This Row],[PROM DE USUARIOS]]-Tabla2[[#This Row],[USUARIOS]]</f>
        <v>-1.3096179183135632</v>
      </c>
      <c r="K42" s="151"/>
      <c r="L42" s="163">
        <f t="shared" si="11"/>
        <v>77038.87351778656</v>
      </c>
      <c r="M42" s="162">
        <f>+VLOOKUP(C42,Lista!B:D,3,0)</f>
        <v>0</v>
      </c>
      <c r="N42" s="365">
        <f t="shared" si="2"/>
        <v>10409.523809523809</v>
      </c>
      <c r="O42" s="50">
        <f t="shared" si="12"/>
        <v>7</v>
      </c>
      <c r="P42" s="47">
        <f t="shared" si="13"/>
        <v>131.69038208168644</v>
      </c>
      <c r="Q42" s="49">
        <f t="shared" si="14"/>
        <v>133</v>
      </c>
      <c r="R42" s="51">
        <f t="shared" si="15"/>
        <v>131.69038208168644</v>
      </c>
      <c r="S42" s="46">
        <f t="shared" si="16"/>
        <v>72429.710144927536</v>
      </c>
      <c r="T42" t="str">
        <f t="shared" si="17"/>
        <v/>
      </c>
      <c r="U42">
        <f t="shared" si="18"/>
        <v>26</v>
      </c>
      <c r="Y42" t="str">
        <f>TRIM(Tabla2[[#This Row],[CONDUCTOR]])</f>
        <v>TABORDA ROJAS DIEGO ALEJANDRO</v>
      </c>
    </row>
    <row r="43" spans="2:25" x14ac:dyDescent="0.2">
      <c r="B43" s="136" t="s">
        <v>122</v>
      </c>
      <c r="C43" s="137">
        <v>38</v>
      </c>
      <c r="D43" s="151" t="s">
        <v>150</v>
      </c>
      <c r="E43" s="150">
        <v>9</v>
      </c>
      <c r="F43" s="150">
        <v>0</v>
      </c>
      <c r="G43" s="165">
        <v>120</v>
      </c>
      <c r="H43" s="226">
        <f t="shared" si="9"/>
        <v>13.333333333333334</v>
      </c>
      <c r="I43" s="363">
        <f t="shared" si="10"/>
        <v>178.31620553359681</v>
      </c>
      <c r="J43" s="362">
        <f>+Tabla2[[#This Row],[PROM DE USUARIOS]]-Tabla2[[#This Row],[USUARIOS]]</f>
        <v>58.316205533596815</v>
      </c>
      <c r="K43" s="151"/>
      <c r="L43" s="163">
        <f t="shared" si="11"/>
        <v>99049.98023715413</v>
      </c>
      <c r="M43" s="162" t="str">
        <f>+VLOOKUP(C43,Lista!B:D,3,0)</f>
        <v>MICRO</v>
      </c>
      <c r="N43" s="365">
        <f t="shared" si="2"/>
        <v>10409.523809523809</v>
      </c>
      <c r="O43" s="50">
        <f t="shared" si="12"/>
        <v>9</v>
      </c>
      <c r="P43" s="47">
        <f t="shared" si="13"/>
        <v>169.31620553359681</v>
      </c>
      <c r="Q43" s="49">
        <f t="shared" si="14"/>
        <v>111</v>
      </c>
      <c r="R43" s="51">
        <f t="shared" si="15"/>
        <v>169.31620553359681</v>
      </c>
      <c r="S43" s="46">
        <f t="shared" si="16"/>
        <v>93123.913043478242</v>
      </c>
      <c r="T43" t="str">
        <f t="shared" si="17"/>
        <v/>
      </c>
      <c r="U43">
        <f t="shared" si="18"/>
        <v>1</v>
      </c>
      <c r="Y43" t="str">
        <f>TRIM(Tabla2[[#This Row],[CONDUCTOR]])</f>
        <v>GONZALEZ IPUANA RENE</v>
      </c>
    </row>
    <row r="44" spans="2:25" x14ac:dyDescent="0.2">
      <c r="B44" s="136" t="s">
        <v>121</v>
      </c>
      <c r="C44" s="166">
        <v>39</v>
      </c>
      <c r="D44" s="151" t="s">
        <v>176</v>
      </c>
      <c r="E44" s="150">
        <v>11</v>
      </c>
      <c r="F44" s="150">
        <v>0</v>
      </c>
      <c r="G44" s="165">
        <v>203</v>
      </c>
      <c r="H44" s="226">
        <f t="shared" si="9"/>
        <v>18.454545454545453</v>
      </c>
      <c r="I44" s="363">
        <f t="shared" si="10"/>
        <v>217.94202898550725</v>
      </c>
      <c r="J44" s="362">
        <f>+Tabla2[[#This Row],[PROM DE USUARIOS]]-Tabla2[[#This Row],[USUARIOS]]</f>
        <v>14.94202898550725</v>
      </c>
      <c r="K44" s="151"/>
      <c r="L44" s="163">
        <f t="shared" si="11"/>
        <v>121061.08695652174</v>
      </c>
      <c r="M44" s="162" t="str">
        <f>+VLOOKUP(C44,Lista!B:D,3,0)</f>
        <v>MICRO</v>
      </c>
      <c r="N44" s="365">
        <f t="shared" si="2"/>
        <v>10409.523809523809</v>
      </c>
      <c r="O44" s="50">
        <f t="shared" si="12"/>
        <v>11</v>
      </c>
      <c r="P44" s="47">
        <f t="shared" si="13"/>
        <v>206.94202898550725</v>
      </c>
      <c r="Q44" s="49">
        <f t="shared" si="14"/>
        <v>192</v>
      </c>
      <c r="R44" s="51">
        <f t="shared" si="15"/>
        <v>206.94202898550725</v>
      </c>
      <c r="S44" s="46">
        <f t="shared" si="16"/>
        <v>113818.11594202899</v>
      </c>
      <c r="T44" t="str">
        <f t="shared" si="17"/>
        <v/>
      </c>
      <c r="U44">
        <f t="shared" si="18"/>
        <v>13</v>
      </c>
      <c r="Y44" t="str">
        <f>TRIM(Tabla2[[#This Row],[CONDUCTOR]])</f>
        <v>PALMAR PANA EDIXON JOSUE</v>
      </c>
    </row>
    <row r="45" spans="2:25" x14ac:dyDescent="0.2">
      <c r="B45" s="136" t="s">
        <v>122</v>
      </c>
      <c r="C45" s="166">
        <v>40</v>
      </c>
      <c r="D45" s="151" t="s">
        <v>154</v>
      </c>
      <c r="E45" s="150">
        <v>11</v>
      </c>
      <c r="F45" s="150">
        <v>0</v>
      </c>
      <c r="G45" s="146">
        <v>218</v>
      </c>
      <c r="H45" s="226">
        <f t="shared" si="9"/>
        <v>19.818181818181817</v>
      </c>
      <c r="I45" s="363">
        <f t="shared" si="10"/>
        <v>217.94202898550725</v>
      </c>
      <c r="J45" s="362">
        <f>+Tabla2[[#This Row],[PROM DE USUARIOS]]-Tabla2[[#This Row],[USUARIOS]]</f>
        <v>-5.7971014492750328E-2</v>
      </c>
      <c r="K45" s="151"/>
      <c r="L45" s="163">
        <f t="shared" si="11"/>
        <v>121061.08695652174</v>
      </c>
      <c r="M45" s="162" t="str">
        <f>+VLOOKUP(C45,Lista!B:D,3,0)</f>
        <v>MICRO</v>
      </c>
      <c r="N45" s="365">
        <f t="shared" si="2"/>
        <v>10409.523809523809</v>
      </c>
      <c r="O45" s="50">
        <f t="shared" si="12"/>
        <v>11</v>
      </c>
      <c r="P45" s="47">
        <f t="shared" si="13"/>
        <v>206.94202898550725</v>
      </c>
      <c r="Q45" s="49">
        <f t="shared" si="14"/>
        <v>207</v>
      </c>
      <c r="R45" s="51">
        <f t="shared" si="15"/>
        <v>206.94202898550725</v>
      </c>
      <c r="S45" s="46">
        <f t="shared" si="16"/>
        <v>113818.11594202899</v>
      </c>
      <c r="T45" t="str">
        <f t="shared" si="17"/>
        <v/>
      </c>
      <c r="U45">
        <f t="shared" si="18"/>
        <v>25</v>
      </c>
      <c r="Y45" t="str">
        <f>TRIM(Tabla2[[#This Row],[CONDUCTOR]])</f>
        <v>OCAMPO OCAMPO ANTONIO JOSE</v>
      </c>
    </row>
    <row r="46" spans="2:25" x14ac:dyDescent="0.2">
      <c r="B46" s="136" t="s">
        <v>121</v>
      </c>
      <c r="C46" s="166">
        <v>41</v>
      </c>
      <c r="D46" s="151" t="s">
        <v>186</v>
      </c>
      <c r="E46" s="150">
        <v>7</v>
      </c>
      <c r="F46" s="150">
        <v>0</v>
      </c>
      <c r="G46" s="146">
        <v>132</v>
      </c>
      <c r="H46" s="226">
        <f t="shared" si="9"/>
        <v>18.857142857142858</v>
      </c>
      <c r="I46" s="363">
        <f t="shared" si="10"/>
        <v>138.69038208168644</v>
      </c>
      <c r="J46" s="362">
        <f>+Tabla2[[#This Row],[PROM DE USUARIOS]]-Tabla2[[#This Row],[USUARIOS]]</f>
        <v>6.6903820816864368</v>
      </c>
      <c r="K46" s="151"/>
      <c r="L46" s="163">
        <f t="shared" si="11"/>
        <v>77038.87351778656</v>
      </c>
      <c r="M46" s="162">
        <f>+VLOOKUP(C46,Lista!B:D,3,0)</f>
        <v>0</v>
      </c>
      <c r="N46" s="365">
        <f t="shared" si="2"/>
        <v>10409.523809523809</v>
      </c>
      <c r="O46" s="50">
        <f t="shared" si="12"/>
        <v>7</v>
      </c>
      <c r="P46" s="47">
        <f t="shared" si="13"/>
        <v>131.69038208168644</v>
      </c>
      <c r="Q46" s="49">
        <f t="shared" si="14"/>
        <v>125</v>
      </c>
      <c r="R46" s="51">
        <f t="shared" si="15"/>
        <v>131.69038208168644</v>
      </c>
      <c r="S46" s="46">
        <f t="shared" si="16"/>
        <v>72429.710144927536</v>
      </c>
      <c r="T46" t="str">
        <f t="shared" si="17"/>
        <v/>
      </c>
      <c r="U46">
        <f t="shared" si="18"/>
        <v>18</v>
      </c>
      <c r="Y46" t="str">
        <f>TRIM(Tabla2[[#This Row],[CONDUCTOR]])</f>
        <v>GARCIA DAVID WILSON ALBERTO</v>
      </c>
    </row>
    <row r="47" spans="2:25" x14ac:dyDescent="0.2">
      <c r="B47" s="136" t="s">
        <v>122</v>
      </c>
      <c r="C47" s="166">
        <v>42</v>
      </c>
      <c r="D47" s="151" t="s">
        <v>177</v>
      </c>
      <c r="E47" s="150">
        <v>9</v>
      </c>
      <c r="F47" s="150">
        <v>0</v>
      </c>
      <c r="G47" s="165">
        <v>194</v>
      </c>
      <c r="H47" s="226">
        <f t="shared" si="9"/>
        <v>21.555555555555557</v>
      </c>
      <c r="I47" s="363">
        <f t="shared" si="10"/>
        <v>178.31620553359681</v>
      </c>
      <c r="J47" s="362">
        <f>+Tabla2[[#This Row],[PROM DE USUARIOS]]-Tabla2[[#This Row],[USUARIOS]]</f>
        <v>-15.683794466403185</v>
      </c>
      <c r="K47" s="151"/>
      <c r="L47" s="163">
        <f t="shared" si="11"/>
        <v>99049.98023715413</v>
      </c>
      <c r="M47" s="162">
        <f>+VLOOKUP(C47,Lista!B:D,3,0)</f>
        <v>0</v>
      </c>
      <c r="N47" s="365">
        <f t="shared" si="2"/>
        <v>10409.523809523809</v>
      </c>
      <c r="O47" s="50">
        <f t="shared" si="12"/>
        <v>9</v>
      </c>
      <c r="P47" s="47">
        <f t="shared" si="13"/>
        <v>169.31620553359681</v>
      </c>
      <c r="Q47" s="49">
        <f t="shared" si="14"/>
        <v>185</v>
      </c>
      <c r="R47" s="51">
        <f t="shared" si="15"/>
        <v>169.31620553359681</v>
      </c>
      <c r="S47" s="46">
        <f t="shared" si="16"/>
        <v>93123.913043478242</v>
      </c>
      <c r="T47" t="str">
        <f t="shared" si="17"/>
        <v/>
      </c>
      <c r="U47">
        <f t="shared" si="18"/>
        <v>31</v>
      </c>
      <c r="Y47" t="str">
        <f>TRIM(Tabla2[[#This Row],[CONDUCTOR]])</f>
        <v>AGUDELO GARCIA DENIN ANGELO</v>
      </c>
    </row>
    <row r="48" spans="2:25" x14ac:dyDescent="0.2">
      <c r="B48" s="136" t="s">
        <v>121</v>
      </c>
      <c r="C48" s="166">
        <v>43</v>
      </c>
      <c r="D48" s="151" t="s">
        <v>164</v>
      </c>
      <c r="E48" s="150">
        <v>9</v>
      </c>
      <c r="F48" s="150">
        <v>0</v>
      </c>
      <c r="G48" s="165">
        <v>154</v>
      </c>
      <c r="H48" s="226">
        <f t="shared" si="9"/>
        <v>17.111111111111111</v>
      </c>
      <c r="I48" s="363">
        <f t="shared" si="10"/>
        <v>178.31620553359681</v>
      </c>
      <c r="J48" s="362">
        <f>+Tabla2[[#This Row],[PROM DE USUARIOS]]-Tabla2[[#This Row],[USUARIOS]]</f>
        <v>24.316205533596815</v>
      </c>
      <c r="K48" s="151"/>
      <c r="L48" s="163">
        <f t="shared" si="11"/>
        <v>99049.98023715413</v>
      </c>
      <c r="M48" s="162">
        <f>+VLOOKUP(C48,Lista!B:D,3,0)</f>
        <v>0</v>
      </c>
      <c r="N48" s="365">
        <f t="shared" si="2"/>
        <v>10409.523809523809</v>
      </c>
      <c r="O48" s="50">
        <f t="shared" si="12"/>
        <v>9</v>
      </c>
      <c r="P48" s="47">
        <f t="shared" si="13"/>
        <v>169.31620553359681</v>
      </c>
      <c r="Q48" s="49">
        <f t="shared" si="14"/>
        <v>145</v>
      </c>
      <c r="R48" s="51">
        <f t="shared" si="15"/>
        <v>169.31620553359681</v>
      </c>
      <c r="S48" s="46">
        <f t="shared" si="16"/>
        <v>93123.913043478242</v>
      </c>
      <c r="T48" t="str">
        <f t="shared" si="17"/>
        <v/>
      </c>
      <c r="U48">
        <f t="shared" si="18"/>
        <v>5</v>
      </c>
    </row>
    <row r="49" spans="2:21" x14ac:dyDescent="0.2">
      <c r="B49" s="231"/>
      <c r="C49" s="238">
        <f>SUBTOTAL(102,Tabla2[VEH])</f>
        <v>42</v>
      </c>
      <c r="D49" s="232" t="s">
        <v>127</v>
      </c>
      <c r="E49" s="233">
        <f>SUBTOTAL(109,Tabla2[VIAJES])</f>
        <v>379.5</v>
      </c>
      <c r="F49" s="233">
        <f>SUBTOTAL(109,Tabla2[VIAJES PERD.])</f>
        <v>0.5</v>
      </c>
      <c r="G49" s="239">
        <f>SUBTOTAL(109,Tabla2[USUARIOS])</f>
        <v>7519</v>
      </c>
      <c r="H49" s="373">
        <f>+Tabla2[[#Totals],[USUARIOS]]/Tabla2[[#Totals],[VIAJES]]</f>
        <v>19.812911725955203</v>
      </c>
      <c r="I49" s="239">
        <f>SUBTOTAL(109,Tabla2[PROM DE USUARIOS])</f>
        <v>7518.9999999999991</v>
      </c>
      <c r="J49" s="372">
        <f>SUBTOTAL(109,Tabla2[RECIBE / ENTREGA])</f>
        <v>-5.6843418860808015E-13</v>
      </c>
      <c r="K49" s="234" t="s">
        <v>195</v>
      </c>
      <c r="L49" s="235"/>
      <c r="M49" s="236"/>
      <c r="N49" s="237">
        <f>SUBTOTAL(109,Tabla2[DIFER. MICRO - BUS ])</f>
        <v>437199.99999999977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48"/>
      <c r="H50" s="249"/>
      <c r="I50" s="250"/>
      <c r="J50" s="340"/>
      <c r="K50" s="246"/>
      <c r="L50" s="251"/>
      <c r="M50" s="252"/>
      <c r="N50" s="203"/>
      <c r="O50">
        <f>+(E112*1)-V50</f>
        <v>0</v>
      </c>
      <c r="P50" s="134">
        <f>+I112-O50-W50</f>
        <v>0</v>
      </c>
      <c r="Q50" s="11">
        <f>+G112-O50</f>
        <v>0</v>
      </c>
      <c r="R50">
        <f>+E112*$T$3</f>
        <v>0</v>
      </c>
      <c r="S50">
        <f t="shared" ref="S50:S55" si="20">+R50*550</f>
        <v>0</v>
      </c>
      <c r="T50" t="str">
        <f>+IF(K112&lt;&gt;"",K112,"")</f>
        <v/>
      </c>
      <c r="U50" t="e">
        <f>+RANK(H112,$H$6:$H$1048576,1)</f>
        <v>#N/A</v>
      </c>
    </row>
    <row r="51" spans="2:21" x14ac:dyDescent="0.2">
      <c r="B51" s="244"/>
      <c r="C51" s="245"/>
      <c r="D51" s="246"/>
      <c r="E51" s="247"/>
      <c r="F51" s="247"/>
      <c r="G51" s="248"/>
      <c r="H51" s="249"/>
      <c r="I51" s="250"/>
      <c r="J51" s="340"/>
      <c r="K51" s="246"/>
      <c r="L51" s="251"/>
      <c r="M51" s="252"/>
      <c r="N51" s="203"/>
      <c r="O51">
        <f>+(E113*1)-V51</f>
        <v>0</v>
      </c>
      <c r="P51" s="134">
        <f>+I113-O51-W51</f>
        <v>0</v>
      </c>
      <c r="Q51" s="11">
        <f>+G113-O51</f>
        <v>0</v>
      </c>
      <c r="R51">
        <f>+E113*$T$3</f>
        <v>0</v>
      </c>
      <c r="S51">
        <f t="shared" si="20"/>
        <v>0</v>
      </c>
      <c r="T51" t="str">
        <f>+IF(K113&lt;&gt;"",K113,"")</f>
        <v/>
      </c>
      <c r="U51" t="e">
        <f>+RANK(H113,$H$6:$H$1048576,1)</f>
        <v>#N/A</v>
      </c>
    </row>
    <row r="52" spans="2:21" x14ac:dyDescent="0.2">
      <c r="B52" s="244"/>
      <c r="C52" s="245"/>
      <c r="D52" s="246"/>
      <c r="E52" s="247"/>
      <c r="F52" s="247"/>
      <c r="G52" s="248"/>
      <c r="H52" s="249"/>
      <c r="I52" s="250"/>
      <c r="J52" s="340"/>
      <c r="K52" s="246"/>
      <c r="L52" s="251"/>
      <c r="M52" s="252"/>
      <c r="N52" s="203"/>
      <c r="O52">
        <f>+(E114*1)-V52</f>
        <v>0</v>
      </c>
      <c r="P52" s="134">
        <f>+I114-O52-W52</f>
        <v>0</v>
      </c>
      <c r="Q52" s="11">
        <f>+G114-O52</f>
        <v>0</v>
      </c>
      <c r="R52">
        <f>+E114*$T$3</f>
        <v>0</v>
      </c>
      <c r="S52">
        <f t="shared" si="20"/>
        <v>0</v>
      </c>
      <c r="T52" t="str">
        <f>+IF(K114&lt;&gt;"",K114,"")</f>
        <v/>
      </c>
      <c r="U52" t="e">
        <f>+RANK(H114,$H$6:$H$1048576,1)</f>
        <v>#N/A</v>
      </c>
    </row>
    <row r="53" spans="2:21" x14ac:dyDescent="0.2">
      <c r="B53" s="244"/>
      <c r="C53" s="245"/>
      <c r="D53" s="246"/>
      <c r="E53" s="247"/>
      <c r="F53" s="247"/>
      <c r="G53" s="253"/>
      <c r="H53" s="249"/>
      <c r="I53" s="250"/>
      <c r="J53" s="340"/>
      <c r="K53" s="246"/>
      <c r="L53" s="251"/>
      <c r="M53" s="252"/>
      <c r="N53" s="203"/>
      <c r="O53">
        <f>+(E115*1)-V53</f>
        <v>0</v>
      </c>
      <c r="P53" s="134">
        <f>+I115-O53-W53</f>
        <v>0</v>
      </c>
      <c r="Q53" s="11">
        <f>+G115-O53</f>
        <v>0</v>
      </c>
      <c r="R53">
        <f>+E115*$T$3</f>
        <v>0</v>
      </c>
      <c r="S53">
        <f t="shared" si="20"/>
        <v>0</v>
      </c>
      <c r="T53" t="str">
        <f>+IF(K115&lt;&gt;"",K115,"")</f>
        <v/>
      </c>
      <c r="U53" t="e">
        <f>+RANK(H115,$H$6:$H$1048576,1)</f>
        <v>#N/A</v>
      </c>
    </row>
    <row r="54" spans="2:21" x14ac:dyDescent="0.2">
      <c r="B54" s="244"/>
      <c r="C54" s="245"/>
      <c r="D54" s="246"/>
      <c r="E54" s="247"/>
      <c r="F54" s="247"/>
      <c r="G54" s="253"/>
      <c r="H54" s="249"/>
      <c r="I54" s="250"/>
      <c r="J54" s="340"/>
      <c r="K54" s="246"/>
      <c r="L54" s="251"/>
      <c r="M54" s="252"/>
      <c r="N54" s="203"/>
      <c r="O54">
        <f>+(E116*1)-V54</f>
        <v>0</v>
      </c>
      <c r="P54" s="134">
        <f>+I116-O54-W54</f>
        <v>0</v>
      </c>
      <c r="Q54" s="11">
        <f>+G116-O54</f>
        <v>0</v>
      </c>
      <c r="R54">
        <f>+E116*$T$3</f>
        <v>0</v>
      </c>
      <c r="S54">
        <f t="shared" si="20"/>
        <v>0</v>
      </c>
      <c r="T54" t="str">
        <f>+IF(K116&lt;&gt;"",K116,"")</f>
        <v/>
      </c>
      <c r="U54" t="e">
        <f>+RANK(H116,$H$6:$H$1048576,1)</f>
        <v>#N/A</v>
      </c>
    </row>
    <row r="55" spans="2:21" x14ac:dyDescent="0.2">
      <c r="B55" s="244"/>
      <c r="C55" s="254"/>
      <c r="D55" s="246"/>
      <c r="E55" s="247"/>
      <c r="F55" s="247"/>
      <c r="G55" s="199"/>
      <c r="H55" s="249"/>
      <c r="I55" s="250"/>
      <c r="J55" s="340"/>
      <c r="K55" s="246"/>
      <c r="L55" s="251"/>
      <c r="M55" s="252"/>
      <c r="N55" s="203"/>
      <c r="O55">
        <f>+(E117*1)-V55</f>
        <v>0</v>
      </c>
      <c r="P55" s="134">
        <f>+I117-O55-W55</f>
        <v>0</v>
      </c>
      <c r="Q55" s="11">
        <f>+G117-O55</f>
        <v>0</v>
      </c>
      <c r="R55">
        <f>+E117*$T$3</f>
        <v>0</v>
      </c>
      <c r="S55">
        <f t="shared" si="20"/>
        <v>0</v>
      </c>
      <c r="T55" t="str">
        <f>+IF(K117&lt;&gt;"",K117,"")</f>
        <v/>
      </c>
      <c r="U55" t="e">
        <f>+RANK(H117,$H$6:$H$1048576,1)</f>
        <v>#N/A</v>
      </c>
    </row>
    <row r="56" spans="2:21" x14ac:dyDescent="0.2">
      <c r="B56" s="244"/>
      <c r="C56" s="254"/>
      <c r="D56" s="246"/>
      <c r="E56" s="247"/>
      <c r="F56" s="247"/>
      <c r="G56" s="199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54"/>
      <c r="D58" s="246"/>
      <c r="E58" s="247"/>
      <c r="F58" s="247"/>
      <c r="G58" s="199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21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21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21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21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21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4"/>
      <c r="C70" s="245"/>
      <c r="D70" s="246"/>
      <c r="E70" s="247"/>
      <c r="F70" s="247"/>
      <c r="G70" s="253"/>
      <c r="H70" s="249"/>
      <c r="I70" s="250"/>
      <c r="J70" s="340"/>
      <c r="K70" s="246"/>
      <c r="L70" s="251"/>
      <c r="M70" s="252"/>
      <c r="N70" s="203"/>
    </row>
    <row r="71" spans="2:21" x14ac:dyDescent="0.2">
      <c r="B71" s="244"/>
      <c r="C71" s="245"/>
      <c r="D71" s="246"/>
      <c r="E71" s="247"/>
      <c r="F71" s="247"/>
      <c r="G71" s="253"/>
      <c r="H71" s="249"/>
      <c r="I71" s="250"/>
      <c r="J71" s="340"/>
      <c r="K71" s="246"/>
      <c r="L71" s="251"/>
      <c r="M71" s="252"/>
      <c r="N71" s="203"/>
    </row>
    <row r="72" spans="2:21" x14ac:dyDescent="0.2">
      <c r="B72" s="244"/>
      <c r="C72" s="245"/>
      <c r="D72" s="246"/>
      <c r="E72" s="247"/>
      <c r="F72" s="247"/>
      <c r="G72" s="253"/>
      <c r="H72" s="249"/>
      <c r="I72" s="250"/>
      <c r="J72" s="340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3"/>
      <c r="H73" s="249"/>
      <c r="I73" s="250"/>
      <c r="J73" s="340"/>
      <c r="K73" s="246"/>
      <c r="L73" s="251"/>
      <c r="M73" s="252"/>
      <c r="N73" s="203"/>
    </row>
    <row r="74" spans="2:21" x14ac:dyDescent="0.2">
      <c r="B74" s="244"/>
      <c r="C74" s="254"/>
      <c r="D74" s="246"/>
      <c r="E74" s="247"/>
      <c r="F74" s="247"/>
      <c r="G74" s="255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45"/>
      <c r="D75" s="246"/>
      <c r="E75" s="247"/>
      <c r="F75" s="247"/>
      <c r="G75" s="255"/>
      <c r="H75" s="249"/>
      <c r="I75" s="221"/>
      <c r="J75" s="341"/>
      <c r="K75" s="246"/>
      <c r="L75" s="251"/>
      <c r="M75" s="252"/>
      <c r="N75" s="203"/>
    </row>
    <row r="76" spans="2:21" x14ac:dyDescent="0.2">
      <c r="B76" s="244"/>
      <c r="C76" s="245"/>
      <c r="D76" s="246"/>
      <c r="E76" s="247"/>
      <c r="F76" s="247"/>
      <c r="G76" s="253"/>
      <c r="H76" s="249"/>
      <c r="I76" s="221"/>
      <c r="J76" s="341"/>
      <c r="K76" s="246"/>
      <c r="L76" s="251"/>
      <c r="M76" s="252"/>
      <c r="N76" s="203"/>
    </row>
    <row r="77" spans="2:21" x14ac:dyDescent="0.2">
      <c r="B77" s="244"/>
      <c r="C77" s="245"/>
      <c r="D77" s="246"/>
      <c r="E77" s="247"/>
      <c r="F77" s="247"/>
      <c r="G77" s="253"/>
      <c r="H77" s="249"/>
      <c r="I77" s="221"/>
      <c r="J77" s="341"/>
      <c r="K77" s="246"/>
      <c r="L77" s="251"/>
      <c r="M77" s="252"/>
      <c r="N77" s="203"/>
    </row>
    <row r="78" spans="2:21" x14ac:dyDescent="0.2">
      <c r="B78" s="244"/>
      <c r="C78" s="245"/>
      <c r="D78" s="246"/>
      <c r="E78" s="247"/>
      <c r="F78" s="247"/>
      <c r="G78" s="253"/>
      <c r="H78" s="249"/>
      <c r="I78" s="221"/>
      <c r="J78" s="341"/>
      <c r="K78" s="246"/>
      <c r="L78" s="251"/>
      <c r="M78" s="252"/>
      <c r="N78" s="203"/>
    </row>
    <row r="79" spans="2:21" x14ac:dyDescent="0.2">
      <c r="B79" s="244"/>
      <c r="C79" s="254"/>
      <c r="D79" s="246"/>
      <c r="E79" s="247"/>
      <c r="F79" s="247"/>
      <c r="G79" s="199"/>
      <c r="H79" s="256"/>
      <c r="I79" s="222"/>
      <c r="J79" s="342"/>
      <c r="K79" s="246"/>
      <c r="L79" s="251"/>
      <c r="M79" s="252"/>
      <c r="N79" s="203"/>
    </row>
    <row r="80" spans="2:21" x14ac:dyDescent="0.2">
      <c r="B80" s="244"/>
      <c r="C80" s="245"/>
      <c r="D80" s="246"/>
      <c r="E80" s="247"/>
      <c r="F80" s="247"/>
      <c r="G80" s="253"/>
      <c r="H80" s="249"/>
      <c r="I80" s="221"/>
      <c r="J80" s="341"/>
      <c r="K80" s="246"/>
      <c r="L80" s="251"/>
      <c r="M80" s="252"/>
      <c r="N80" s="203"/>
    </row>
    <row r="81" spans="2:14" x14ac:dyDescent="0.2">
      <c r="B81" s="244"/>
      <c r="C81" s="254"/>
      <c r="D81" s="246"/>
      <c r="E81" s="247"/>
      <c r="F81" s="247"/>
      <c r="G81" s="199"/>
      <c r="H81" s="256"/>
      <c r="I81" s="222"/>
      <c r="J81" s="342"/>
      <c r="K81" s="246"/>
      <c r="L81" s="251"/>
      <c r="M81" s="252"/>
      <c r="N81" s="257"/>
    </row>
    <row r="82" spans="2:14" x14ac:dyDescent="0.2">
      <c r="B82" s="244"/>
      <c r="C82" s="254"/>
      <c r="D82" s="246"/>
      <c r="E82" s="247"/>
      <c r="F82" s="247"/>
      <c r="G82" s="253"/>
      <c r="H82" s="256"/>
      <c r="I82" s="222"/>
      <c r="J82" s="342"/>
      <c r="K82" s="246"/>
      <c r="L82" s="251"/>
      <c r="M82" s="252"/>
      <c r="N82" s="257"/>
    </row>
    <row r="83" spans="2:14" x14ac:dyDescent="0.2">
      <c r="B83" s="244"/>
      <c r="C83" s="245"/>
      <c r="D83" s="246"/>
      <c r="E83" s="247"/>
      <c r="F83" s="247"/>
      <c r="G83" s="253"/>
      <c r="H83" s="249"/>
      <c r="I83" s="221"/>
      <c r="J83" s="341"/>
      <c r="K83" s="246"/>
      <c r="L83" s="251"/>
      <c r="M83" s="252"/>
      <c r="N83" s="257"/>
    </row>
    <row r="84" spans="2:14" x14ac:dyDescent="0.2">
      <c r="B84" s="244"/>
      <c r="C84" s="245"/>
      <c r="D84" s="246"/>
      <c r="E84" s="247"/>
      <c r="F84" s="247"/>
      <c r="G84" s="253"/>
      <c r="H84" s="249"/>
      <c r="I84" s="221"/>
      <c r="J84" s="341"/>
      <c r="K84" s="246"/>
      <c r="L84" s="251"/>
      <c r="M84" s="252"/>
      <c r="N84" s="257"/>
    </row>
    <row r="85" spans="2:14" x14ac:dyDescent="0.2">
      <c r="B85" s="244"/>
      <c r="C85" s="245"/>
      <c r="D85" s="246"/>
      <c r="E85" s="247"/>
      <c r="F85" s="247"/>
      <c r="G85" s="253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54"/>
      <c r="D86" s="246"/>
      <c r="E86" s="247"/>
      <c r="F86" s="247"/>
      <c r="G86" s="199"/>
      <c r="H86" s="256"/>
      <c r="I86" s="222"/>
      <c r="J86" s="342"/>
      <c r="K86" s="246"/>
      <c r="L86" s="203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5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3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3"/>
      <c r="H90" s="249"/>
      <c r="I90" s="221"/>
      <c r="J90" s="341"/>
      <c r="K90" s="246"/>
      <c r="L90" s="251"/>
      <c r="M90" s="252"/>
      <c r="N90" s="257"/>
    </row>
    <row r="91" spans="2:14" x14ac:dyDescent="0.2">
      <c r="B91" s="244"/>
      <c r="C91" s="245"/>
      <c r="D91" s="246"/>
      <c r="E91" s="247"/>
      <c r="F91" s="247"/>
      <c r="G91" s="253"/>
      <c r="H91" s="249"/>
      <c r="I91" s="221"/>
      <c r="J91" s="341"/>
      <c r="K91" s="246"/>
      <c r="L91" s="251"/>
      <c r="M91" s="252"/>
      <c r="N91" s="257"/>
    </row>
    <row r="92" spans="2:14" x14ac:dyDescent="0.2">
      <c r="B92" s="244"/>
      <c r="C92" s="245"/>
      <c r="D92" s="246"/>
      <c r="E92" s="247"/>
      <c r="F92" s="247"/>
      <c r="G92" s="255"/>
      <c r="H92" s="249"/>
      <c r="I92" s="221"/>
      <c r="J92" s="341"/>
      <c r="K92" s="246"/>
      <c r="L92" s="251"/>
      <c r="M92" s="252"/>
      <c r="N92" s="257"/>
    </row>
    <row r="93" spans="2:14" x14ac:dyDescent="0.2">
      <c r="B93" s="244"/>
      <c r="C93" s="245"/>
      <c r="D93" s="246"/>
      <c r="E93" s="247"/>
      <c r="F93" s="247"/>
      <c r="G93" s="253"/>
      <c r="H93" s="249"/>
      <c r="I93" s="221"/>
      <c r="J93" s="341"/>
      <c r="K93" s="246"/>
      <c r="L93" s="251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03"/>
      <c r="M94" s="252"/>
      <c r="N94" s="257"/>
    </row>
    <row r="95" spans="2:14" x14ac:dyDescent="0.2">
      <c r="B95" s="244"/>
      <c r="C95" s="254"/>
      <c r="D95" s="246"/>
      <c r="E95" s="247"/>
      <c r="F95" s="247"/>
      <c r="G95" s="199"/>
      <c r="H95" s="256"/>
      <c r="I95" s="222"/>
      <c r="J95" s="342"/>
      <c r="K95" s="246"/>
      <c r="L95" s="203"/>
      <c r="M95" s="252"/>
      <c r="N95" s="257"/>
    </row>
    <row r="96" spans="2:14" x14ac:dyDescent="0.2">
      <c r="B96" s="244"/>
      <c r="C96" s="245"/>
      <c r="D96" s="246"/>
      <c r="E96" s="247"/>
      <c r="F96" s="247"/>
      <c r="G96" s="253"/>
      <c r="H96" s="249"/>
      <c r="I96" s="221"/>
      <c r="J96" s="341"/>
      <c r="K96" s="246"/>
      <c r="L96" s="251"/>
      <c r="M96" s="252"/>
      <c r="N96" s="257"/>
    </row>
    <row r="97" spans="2:14" x14ac:dyDescent="0.2">
      <c r="B97" s="244"/>
      <c r="C97" s="245"/>
      <c r="D97" s="246"/>
      <c r="E97" s="247"/>
      <c r="F97" s="247"/>
      <c r="G97" s="253"/>
      <c r="H97" s="249"/>
      <c r="I97" s="221"/>
      <c r="J97" s="341"/>
      <c r="K97" s="246"/>
      <c r="L97" s="251"/>
      <c r="M97" s="252"/>
      <c r="N97" s="257"/>
    </row>
    <row r="98" spans="2:14" x14ac:dyDescent="0.2">
      <c r="B98" s="244"/>
      <c r="C98" s="245"/>
      <c r="D98" s="246"/>
      <c r="E98" s="247"/>
      <c r="F98" s="247"/>
      <c r="G98" s="253"/>
      <c r="H98" s="249"/>
      <c r="I98" s="221"/>
      <c r="J98" s="341"/>
      <c r="K98" s="246"/>
      <c r="L98" s="203"/>
      <c r="M98" s="252"/>
      <c r="N98" s="257"/>
    </row>
    <row r="99" spans="2:14" x14ac:dyDescent="0.2">
      <c r="B99" s="244"/>
      <c r="C99" s="245"/>
      <c r="D99" s="246"/>
      <c r="E99" s="247"/>
      <c r="F99" s="247"/>
      <c r="G99" s="253"/>
      <c r="H99" s="249"/>
      <c r="I99" s="221"/>
      <c r="J99" s="341"/>
      <c r="K99" s="246"/>
      <c r="L99" s="203"/>
      <c r="M99" s="252"/>
      <c r="N99" s="257"/>
    </row>
    <row r="100" spans="2:14" x14ac:dyDescent="0.2">
      <c r="B100" s="244"/>
      <c r="C100" s="254"/>
      <c r="D100" s="246"/>
      <c r="E100" s="247"/>
      <c r="F100" s="247"/>
      <c r="G100" s="253"/>
      <c r="H100" s="258"/>
      <c r="I100" s="259"/>
      <c r="J100" s="343"/>
      <c r="K100" s="246"/>
      <c r="L100" s="203"/>
      <c r="M100" s="252"/>
      <c r="N100" s="257"/>
    </row>
    <row r="101" spans="2:14" x14ac:dyDescent="0.2">
      <c r="B101" s="244"/>
      <c r="C101" s="245"/>
      <c r="D101" s="246"/>
      <c r="E101" s="247"/>
      <c r="F101" s="247"/>
      <c r="G101" s="253"/>
      <c r="H101" s="249"/>
      <c r="I101" s="221"/>
      <c r="J101" s="341"/>
      <c r="K101" s="246"/>
      <c r="L101" s="203"/>
      <c r="M101" s="252"/>
      <c r="N101" s="257"/>
    </row>
    <row r="102" spans="2:14" x14ac:dyDescent="0.2">
      <c r="B102" s="244"/>
      <c r="C102" s="245"/>
      <c r="D102" s="246"/>
      <c r="E102" s="247"/>
      <c r="F102" s="247"/>
      <c r="G102" s="253"/>
      <c r="H102" s="249"/>
      <c r="I102" s="221"/>
      <c r="J102" s="341"/>
      <c r="K102" s="246"/>
      <c r="L102" s="251"/>
      <c r="M102" s="252"/>
      <c r="N102" s="257"/>
    </row>
    <row r="103" spans="2:14" x14ac:dyDescent="0.2">
      <c r="B103" s="244"/>
      <c r="C103" s="245"/>
      <c r="D103" s="246"/>
      <c r="E103" s="247"/>
      <c r="F103" s="247"/>
      <c r="G103" s="255"/>
      <c r="H103" s="249"/>
      <c r="I103" s="221"/>
      <c r="J103" s="341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3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54"/>
      <c r="D105" s="246"/>
      <c r="E105" s="247"/>
      <c r="F105" s="247"/>
      <c r="G105" s="199"/>
      <c r="H105" s="256"/>
      <c r="I105" s="222"/>
      <c r="J105" s="342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5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3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3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3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3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5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45"/>
      <c r="D115" s="246"/>
      <c r="E115" s="247"/>
      <c r="F115" s="247"/>
      <c r="G115" s="255"/>
      <c r="H115" s="249"/>
      <c r="I115" s="221"/>
      <c r="J115" s="341"/>
      <c r="K115" s="246"/>
      <c r="L115" s="251"/>
      <c r="M115" s="252"/>
      <c r="N115" s="257"/>
    </row>
    <row r="116" spans="2:14" x14ac:dyDescent="0.2">
      <c r="B116" s="244"/>
      <c r="C116" s="245"/>
      <c r="D116" s="246"/>
      <c r="E116" s="247"/>
      <c r="F116" s="247"/>
      <c r="G116" s="253"/>
      <c r="H116" s="249"/>
      <c r="I116" s="221"/>
      <c r="J116" s="341"/>
      <c r="K116" s="246"/>
      <c r="L116" s="251"/>
      <c r="M116" s="252"/>
      <c r="N116" s="257"/>
    </row>
    <row r="117" spans="2:14" x14ac:dyDescent="0.2">
      <c r="B117" s="244"/>
      <c r="C117" s="245"/>
      <c r="D117" s="246"/>
      <c r="E117" s="247"/>
      <c r="F117" s="247"/>
      <c r="G117" s="253"/>
      <c r="H117" s="249"/>
      <c r="I117" s="221"/>
      <c r="J117" s="341"/>
      <c r="K117" s="246"/>
      <c r="L117" s="251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3"/>
      <c r="H118" s="249"/>
      <c r="I118" s="221"/>
      <c r="J118" s="341"/>
      <c r="K118" s="246"/>
      <c r="L118" s="251"/>
      <c r="M118" s="252"/>
      <c r="N118" s="257"/>
    </row>
    <row r="119" spans="2:14" x14ac:dyDescent="0.2">
      <c r="B119" s="244"/>
      <c r="C119" s="254"/>
      <c r="D119" s="246"/>
      <c r="E119" s="247"/>
      <c r="F119" s="247"/>
      <c r="G119" s="199"/>
      <c r="H119" s="256"/>
      <c r="I119" s="222"/>
      <c r="J119" s="342"/>
      <c r="K119" s="246"/>
      <c r="L119" s="251"/>
      <c r="M119" s="252"/>
      <c r="N119" s="257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03"/>
      <c r="M120" s="252"/>
      <c r="N120" s="257"/>
    </row>
    <row r="121" spans="2:14" x14ac:dyDescent="0.2">
      <c r="B121" s="244"/>
      <c r="C121" s="245"/>
      <c r="D121" s="246"/>
      <c r="E121" s="247"/>
      <c r="F121" s="247"/>
      <c r="G121" s="255"/>
      <c r="H121" s="249"/>
      <c r="I121" s="221"/>
      <c r="J121" s="341"/>
      <c r="K121" s="246"/>
      <c r="L121" s="251"/>
      <c r="M121" s="252"/>
      <c r="N121" s="257"/>
    </row>
    <row r="122" spans="2:14" x14ac:dyDescent="0.2">
      <c r="B122" s="244"/>
      <c r="C122" s="245"/>
      <c r="D122" s="246"/>
      <c r="E122" s="247"/>
      <c r="F122" s="247"/>
      <c r="G122" s="253"/>
      <c r="H122" s="249"/>
      <c r="I122" s="221"/>
      <c r="J122" s="341"/>
      <c r="K122" s="246"/>
      <c r="L122" s="203"/>
      <c r="M122" s="252"/>
      <c r="N122" s="257"/>
    </row>
    <row r="123" spans="2:14" x14ac:dyDescent="0.2">
      <c r="B123" s="244"/>
      <c r="C123" s="245"/>
      <c r="D123" s="246"/>
      <c r="E123" s="247"/>
      <c r="F123" s="247"/>
      <c r="G123" s="253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4"/>
      <c r="E125" s="247"/>
      <c r="F125" s="247"/>
      <c r="G125" s="260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45"/>
      <c r="D126" s="246"/>
      <c r="E126" s="247"/>
      <c r="F126" s="247"/>
      <c r="G126" s="253"/>
      <c r="H126" s="249"/>
      <c r="I126" s="221"/>
      <c r="J126" s="341"/>
      <c r="K126" s="246"/>
      <c r="L126" s="251"/>
      <c r="M126" s="252"/>
      <c r="N126" s="203"/>
    </row>
    <row r="127" spans="2:14" x14ac:dyDescent="0.2">
      <c r="B127" s="244"/>
      <c r="C127" s="245"/>
      <c r="D127" s="246"/>
      <c r="E127" s="247"/>
      <c r="F127" s="247"/>
      <c r="G127" s="253"/>
      <c r="H127" s="249"/>
      <c r="I127" s="221"/>
      <c r="J127" s="341"/>
      <c r="K127" s="246"/>
      <c r="L127" s="251"/>
      <c r="M127" s="252"/>
      <c r="N127" s="203"/>
    </row>
    <row r="128" spans="2:14" x14ac:dyDescent="0.2">
      <c r="B128" s="244"/>
      <c r="C128" s="245"/>
      <c r="D128" s="246"/>
      <c r="E128" s="247"/>
      <c r="F128" s="247"/>
      <c r="G128" s="253"/>
      <c r="H128" s="249"/>
      <c r="I128" s="221"/>
      <c r="J128" s="341"/>
      <c r="K128" s="246"/>
      <c r="L128" s="251"/>
      <c r="M128" s="252"/>
      <c r="N128" s="203"/>
    </row>
    <row r="129" spans="2:14" x14ac:dyDescent="0.2">
      <c r="B129" s="244"/>
      <c r="C129" s="245"/>
      <c r="D129" s="246"/>
      <c r="E129" s="247"/>
      <c r="F129" s="247"/>
      <c r="G129" s="253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54"/>
      <c r="D130" s="246"/>
      <c r="E130" s="247"/>
      <c r="F130" s="247"/>
      <c r="G130" s="199"/>
      <c r="H130" s="256"/>
      <c r="I130" s="222"/>
      <c r="J130" s="342"/>
      <c r="K130" s="261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49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54"/>
      <c r="D132" s="246"/>
      <c r="E132" s="247"/>
      <c r="F132" s="247"/>
      <c r="G132" s="199"/>
      <c r="H132" s="249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49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00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45"/>
      <c r="D135" s="246"/>
      <c r="E135" s="247"/>
      <c r="F135" s="247"/>
      <c r="G135" s="253"/>
      <c r="H135" s="249"/>
      <c r="I135" s="221"/>
      <c r="J135" s="341"/>
      <c r="K135" s="246"/>
      <c r="L135" s="251"/>
      <c r="M135" s="252"/>
      <c r="N135" s="203"/>
    </row>
    <row r="136" spans="2:14" x14ac:dyDescent="0.2">
      <c r="B136" s="244"/>
      <c r="C136" s="245"/>
      <c r="D136" s="246"/>
      <c r="E136" s="247"/>
      <c r="F136" s="247"/>
      <c r="G136" s="253"/>
      <c r="H136" s="249"/>
      <c r="I136" s="221"/>
      <c r="J136" s="341"/>
      <c r="K136" s="246"/>
      <c r="L136" s="251"/>
      <c r="M136" s="252"/>
      <c r="N136" s="203"/>
    </row>
    <row r="137" spans="2:14" x14ac:dyDescent="0.2">
      <c r="B137" s="244"/>
      <c r="C137" s="245"/>
      <c r="D137" s="246"/>
      <c r="E137" s="247"/>
      <c r="F137" s="247"/>
      <c r="G137" s="253"/>
      <c r="H137" s="200"/>
      <c r="I137" s="221"/>
      <c r="J137" s="341"/>
      <c r="K137" s="246"/>
      <c r="L137" s="251"/>
      <c r="M137" s="252"/>
      <c r="N137" s="203"/>
    </row>
    <row r="138" spans="2:14" x14ac:dyDescent="0.2">
      <c r="B138" s="244"/>
      <c r="C138" s="245"/>
      <c r="D138" s="246"/>
      <c r="E138" s="247"/>
      <c r="F138" s="247"/>
      <c r="G138" s="253"/>
      <c r="H138" s="249"/>
      <c r="I138" s="221"/>
      <c r="J138" s="341"/>
      <c r="K138" s="246"/>
      <c r="L138" s="251"/>
      <c r="M138" s="252"/>
      <c r="N138" s="203"/>
    </row>
    <row r="139" spans="2:14" x14ac:dyDescent="0.2">
      <c r="B139" s="244"/>
      <c r="C139" s="254"/>
      <c r="D139" s="246"/>
      <c r="E139" s="247"/>
      <c r="F139" s="247"/>
      <c r="G139" s="199"/>
      <c r="H139" s="200"/>
      <c r="I139" s="221"/>
      <c r="J139" s="341"/>
      <c r="K139" s="246"/>
      <c r="L139" s="203"/>
      <c r="M139" s="252"/>
      <c r="N139" s="257"/>
    </row>
    <row r="140" spans="2:14" x14ac:dyDescent="0.2">
      <c r="B140" s="244"/>
      <c r="C140" s="245"/>
      <c r="D140" s="246"/>
      <c r="E140" s="247"/>
      <c r="F140" s="247"/>
      <c r="G140" s="253"/>
      <c r="H140" s="200"/>
      <c r="I140" s="221"/>
      <c r="J140" s="341"/>
      <c r="K140" s="246"/>
      <c r="L140" s="251"/>
      <c r="M140" s="252"/>
      <c r="N140" s="257"/>
    </row>
    <row r="141" spans="2:14" x14ac:dyDescent="0.2">
      <c r="B141" s="244"/>
      <c r="C141" s="254"/>
      <c r="D141" s="246"/>
      <c r="E141" s="247"/>
      <c r="F141" s="247"/>
      <c r="G141" s="199"/>
      <c r="H141" s="200"/>
      <c r="I141" s="221"/>
      <c r="J141" s="341"/>
      <c r="K141" s="246"/>
      <c r="L141" s="203"/>
      <c r="M141" s="252"/>
      <c r="N141" s="257"/>
    </row>
    <row r="142" spans="2:14" x14ac:dyDescent="0.2">
      <c r="B142" s="244"/>
      <c r="C142" s="245"/>
      <c r="D142" s="246"/>
      <c r="E142" s="247"/>
      <c r="F142" s="247"/>
      <c r="G142" s="253"/>
      <c r="H142" s="200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54"/>
      <c r="D143" s="246"/>
      <c r="E143" s="247"/>
      <c r="F143" s="247"/>
      <c r="G143" s="199"/>
      <c r="H143" s="249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54"/>
      <c r="D144" s="246"/>
      <c r="E144" s="247"/>
      <c r="F144" s="247"/>
      <c r="G144" s="199"/>
      <c r="H144" s="200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54"/>
      <c r="D145" s="244"/>
      <c r="E145" s="247"/>
      <c r="F145" s="247"/>
      <c r="G145" s="201"/>
      <c r="H145" s="200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49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49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49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45"/>
      <c r="D149" s="246"/>
      <c r="E149" s="247"/>
      <c r="F149" s="247"/>
      <c r="G149" s="253"/>
      <c r="H149" s="249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45"/>
      <c r="D150" s="246"/>
      <c r="E150" s="247"/>
      <c r="F150" s="247"/>
      <c r="G150" s="253"/>
      <c r="H150" s="200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45"/>
      <c r="D151" s="246"/>
      <c r="E151" s="247"/>
      <c r="F151" s="247"/>
      <c r="G151" s="253"/>
      <c r="H151" s="249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45"/>
      <c r="D152" s="246"/>
      <c r="E152" s="247"/>
      <c r="F152" s="247"/>
      <c r="G152" s="253"/>
      <c r="H152" s="200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54"/>
      <c r="D153" s="246"/>
      <c r="E153" s="247"/>
      <c r="F153" s="247"/>
      <c r="G153" s="199"/>
      <c r="H153" s="249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45"/>
      <c r="D154" s="246"/>
      <c r="E154" s="247"/>
      <c r="F154" s="247"/>
      <c r="G154" s="253"/>
      <c r="H154" s="249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54"/>
      <c r="D155" s="246"/>
      <c r="E155" s="247"/>
      <c r="F155" s="247"/>
      <c r="G155" s="199"/>
      <c r="H155" s="200"/>
      <c r="I155" s="221"/>
      <c r="J155" s="341"/>
      <c r="K155" s="246"/>
      <c r="L155" s="251"/>
      <c r="M155" s="252"/>
      <c r="N155" s="203"/>
    </row>
    <row r="156" spans="2:14" x14ac:dyDescent="0.2">
      <c r="B156" s="244"/>
      <c r="C156" s="245"/>
      <c r="D156" s="246"/>
      <c r="E156" s="247"/>
      <c r="F156" s="247"/>
      <c r="G156" s="253"/>
      <c r="H156" s="200"/>
      <c r="I156" s="221"/>
      <c r="J156" s="341"/>
      <c r="K156" s="246"/>
      <c r="L156" s="251"/>
      <c r="M156" s="252"/>
      <c r="N156" s="203"/>
    </row>
    <row r="157" spans="2:14" x14ac:dyDescent="0.2">
      <c r="B157" s="244"/>
      <c r="C157" s="254"/>
      <c r="D157" s="246"/>
      <c r="E157" s="247"/>
      <c r="F157" s="247"/>
      <c r="G157" s="199"/>
      <c r="H157" s="249"/>
      <c r="I157" s="221"/>
      <c r="J157" s="341"/>
      <c r="K157" s="246"/>
      <c r="L157" s="251"/>
      <c r="M157" s="252"/>
      <c r="N157" s="203"/>
    </row>
    <row r="158" spans="2:14" x14ac:dyDescent="0.2">
      <c r="B158" s="244"/>
      <c r="C158" s="245"/>
      <c r="D158" s="246"/>
      <c r="E158" s="247"/>
      <c r="F158" s="247"/>
      <c r="G158" s="253"/>
      <c r="H158" s="200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54"/>
      <c r="D159" s="246"/>
      <c r="E159" s="247"/>
      <c r="F159" s="247"/>
      <c r="G159" s="199"/>
      <c r="H159" s="249"/>
      <c r="I159" s="250"/>
      <c r="J159" s="340"/>
      <c r="K159" s="246"/>
      <c r="L159" s="251"/>
      <c r="M159" s="252"/>
      <c r="N159" s="203"/>
    </row>
    <row r="160" spans="2:14" x14ac:dyDescent="0.2">
      <c r="B160" s="244"/>
      <c r="C160" s="245"/>
      <c r="D160" s="246"/>
      <c r="E160" s="247"/>
      <c r="F160" s="247"/>
      <c r="G160" s="253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54"/>
      <c r="D161" s="246"/>
      <c r="E161" s="247"/>
      <c r="F161" s="247"/>
      <c r="G161" s="199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45"/>
      <c r="D162" s="246"/>
      <c r="E162" s="247"/>
      <c r="F162" s="247"/>
      <c r="G162" s="253"/>
      <c r="H162" s="249"/>
      <c r="I162" s="221"/>
      <c r="J162" s="341"/>
      <c r="K162" s="246"/>
      <c r="L162" s="251"/>
      <c r="M162" s="252"/>
      <c r="N162" s="203"/>
    </row>
    <row r="163" spans="2:14" x14ac:dyDescent="0.2">
      <c r="B163" s="244"/>
      <c r="C163" s="245"/>
      <c r="D163" s="246"/>
      <c r="E163" s="247"/>
      <c r="F163" s="247"/>
      <c r="G163" s="253"/>
      <c r="H163" s="249"/>
      <c r="I163" s="221"/>
      <c r="J163" s="341"/>
      <c r="K163" s="246"/>
      <c r="L163" s="251"/>
      <c r="M163" s="252"/>
      <c r="N163" s="203"/>
    </row>
    <row r="164" spans="2:14" x14ac:dyDescent="0.2">
      <c r="B164" s="244"/>
      <c r="C164" s="254"/>
      <c r="D164" s="244"/>
      <c r="E164" s="247"/>
      <c r="F164" s="247"/>
      <c r="G164" s="201"/>
      <c r="H164" s="249"/>
      <c r="I164" s="221"/>
      <c r="J164" s="341"/>
      <c r="K164" s="246"/>
      <c r="L164" s="251"/>
      <c r="M164" s="252"/>
      <c r="N164" s="203"/>
    </row>
    <row r="165" spans="2:14" x14ac:dyDescent="0.2">
      <c r="B165" s="244"/>
      <c r="C165" s="254"/>
      <c r="D165" s="246"/>
      <c r="E165" s="247"/>
      <c r="F165" s="247"/>
      <c r="G165" s="199"/>
      <c r="H165" s="249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49"/>
      <c r="I166" s="221"/>
      <c r="J166" s="341"/>
      <c r="K166" s="246"/>
      <c r="L166" s="251"/>
      <c r="M166" s="252"/>
      <c r="N166" s="257"/>
    </row>
    <row r="167" spans="2:14" x14ac:dyDescent="0.2">
      <c r="B167" s="244"/>
      <c r="C167" s="245"/>
      <c r="D167" s="246"/>
      <c r="E167" s="247"/>
      <c r="F167" s="247"/>
      <c r="G167" s="253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45"/>
      <c r="D168" s="246"/>
      <c r="E168" s="247"/>
      <c r="F168" s="247"/>
      <c r="G168" s="253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45"/>
      <c r="D169" s="246"/>
      <c r="E169" s="247"/>
      <c r="F169" s="247"/>
      <c r="G169" s="253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45"/>
      <c r="D170" s="246"/>
      <c r="E170" s="247"/>
      <c r="F170" s="247"/>
      <c r="G170" s="253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54"/>
      <c r="D171" s="246"/>
      <c r="E171" s="247"/>
      <c r="F171" s="247"/>
      <c r="G171" s="199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45"/>
      <c r="D172" s="246"/>
      <c r="E172" s="247"/>
      <c r="F172" s="247"/>
      <c r="G172" s="253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54"/>
      <c r="D173" s="246"/>
      <c r="E173" s="247"/>
      <c r="F173" s="247"/>
      <c r="G173" s="199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45"/>
      <c r="D174" s="246"/>
      <c r="E174" s="247"/>
      <c r="F174" s="247"/>
      <c r="G174" s="253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54"/>
      <c r="D176" s="246"/>
      <c r="E176" s="247"/>
      <c r="F176" s="247"/>
      <c r="G176" s="199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45"/>
      <c r="D177" s="246"/>
      <c r="E177" s="247"/>
      <c r="F177" s="247"/>
      <c r="G177" s="253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45"/>
      <c r="D178" s="246"/>
      <c r="E178" s="247"/>
      <c r="F178" s="247"/>
      <c r="G178" s="253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54"/>
      <c r="D180" s="246"/>
      <c r="E180" s="247"/>
      <c r="F180" s="247"/>
      <c r="G180" s="199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45"/>
      <c r="D181" s="246"/>
      <c r="E181" s="247"/>
      <c r="F181" s="247"/>
      <c r="G181" s="253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45"/>
      <c r="D182" s="246"/>
      <c r="E182" s="247"/>
      <c r="F182" s="247"/>
      <c r="G182" s="253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45"/>
      <c r="D183" s="246"/>
      <c r="E183" s="247"/>
      <c r="F183" s="247"/>
      <c r="G183" s="253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54"/>
      <c r="D185" s="246"/>
      <c r="E185" s="247"/>
      <c r="F185" s="247"/>
      <c r="G185" s="199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45"/>
      <c r="D189" s="246"/>
      <c r="E189" s="247"/>
      <c r="F189" s="247"/>
      <c r="G189" s="253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45"/>
      <c r="D190" s="246"/>
      <c r="E190" s="247"/>
      <c r="F190" s="247"/>
      <c r="G190" s="253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45"/>
      <c r="D191" s="246"/>
      <c r="E191" s="247"/>
      <c r="F191" s="247"/>
      <c r="G191" s="253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45"/>
      <c r="D192" s="246"/>
      <c r="E192" s="247"/>
      <c r="F192" s="247"/>
      <c r="G192" s="253"/>
      <c r="H192" s="200"/>
      <c r="I192" s="221"/>
      <c r="J192" s="341"/>
      <c r="K192" s="246"/>
      <c r="L192" s="251"/>
      <c r="M192" s="252"/>
      <c r="N192" s="203"/>
    </row>
    <row r="193" spans="2:14" x14ac:dyDescent="0.2">
      <c r="B193" s="244"/>
      <c r="C193" s="254"/>
      <c r="D193" s="246"/>
      <c r="E193" s="247"/>
      <c r="F193" s="247"/>
      <c r="G193" s="199"/>
      <c r="H193" s="200"/>
      <c r="I193" s="221"/>
      <c r="J193" s="341"/>
      <c r="K193" s="246"/>
      <c r="L193" s="251"/>
      <c r="M193" s="252"/>
      <c r="N193" s="203"/>
    </row>
    <row r="194" spans="2:14" x14ac:dyDescent="0.2">
      <c r="B194" s="244"/>
      <c r="C194" s="245"/>
      <c r="D194" s="246"/>
      <c r="E194" s="247"/>
      <c r="F194" s="247"/>
      <c r="G194" s="253"/>
      <c r="H194" s="200"/>
      <c r="I194" s="221"/>
      <c r="J194" s="341"/>
      <c r="K194" s="246"/>
      <c r="L194" s="251"/>
      <c r="M194" s="252"/>
      <c r="N194" s="203"/>
    </row>
    <row r="195" spans="2:14" x14ac:dyDescent="0.2">
      <c r="B195" s="244"/>
      <c r="C195" s="254"/>
      <c r="D195" s="246"/>
      <c r="E195" s="247"/>
      <c r="F195" s="247"/>
      <c r="G195" s="199"/>
      <c r="H195" s="200"/>
      <c r="I195" s="221"/>
      <c r="J195" s="341"/>
      <c r="K195" s="246"/>
      <c r="L195" s="251"/>
      <c r="M195" s="252"/>
      <c r="N195" s="203"/>
    </row>
    <row r="196" spans="2:14" x14ac:dyDescent="0.2">
      <c r="B196" s="244"/>
      <c r="C196" s="245"/>
      <c r="D196" s="246"/>
      <c r="E196" s="247"/>
      <c r="F196" s="247"/>
      <c r="G196" s="253"/>
      <c r="H196" s="200"/>
      <c r="I196" s="221"/>
      <c r="J196" s="341"/>
      <c r="K196" s="246"/>
      <c r="L196" s="203"/>
      <c r="M196" s="252"/>
      <c r="N196" s="257"/>
    </row>
    <row r="197" spans="2:14" x14ac:dyDescent="0.2">
      <c r="B197" s="244"/>
      <c r="C197" s="245"/>
      <c r="D197" s="246"/>
      <c r="E197" s="247"/>
      <c r="F197" s="247"/>
      <c r="G197" s="253"/>
      <c r="H197" s="249"/>
      <c r="I197" s="221"/>
      <c r="J197" s="341"/>
      <c r="K197" s="246"/>
      <c r="L197" s="251"/>
      <c r="M197" s="252"/>
      <c r="N197" s="257"/>
    </row>
    <row r="198" spans="2:14" x14ac:dyDescent="0.2">
      <c r="B198" s="244"/>
      <c r="C198" s="245"/>
      <c r="D198" s="246"/>
      <c r="E198" s="247"/>
      <c r="F198" s="247"/>
      <c r="G198" s="253"/>
      <c r="H198" s="200"/>
      <c r="I198" s="221"/>
      <c r="J198" s="341"/>
      <c r="K198" s="246"/>
      <c r="L198" s="251"/>
      <c r="M198" s="252"/>
      <c r="N198" s="203"/>
    </row>
    <row r="199" spans="2:14" x14ac:dyDescent="0.2">
      <c r="B199" s="244"/>
      <c r="C199" s="254"/>
      <c r="D199" s="246"/>
      <c r="E199" s="247"/>
      <c r="F199" s="247"/>
      <c r="G199" s="199"/>
      <c r="H199" s="243"/>
      <c r="I199" s="222"/>
      <c r="J199" s="342"/>
      <c r="K199" s="246"/>
      <c r="L199" s="251"/>
      <c r="M199" s="252"/>
      <c r="N199" s="203"/>
    </row>
    <row r="200" spans="2:14" x14ac:dyDescent="0.2">
      <c r="B200" s="244"/>
      <c r="C200" s="245"/>
      <c r="D200" s="246"/>
      <c r="E200" s="247"/>
      <c r="F200" s="247"/>
      <c r="G200" s="253"/>
      <c r="H200" s="200"/>
      <c r="I200" s="221"/>
      <c r="J200" s="341"/>
      <c r="K200" s="246"/>
      <c r="L200" s="251"/>
      <c r="M200" s="252"/>
      <c r="N200" s="203"/>
    </row>
    <row r="201" spans="2:14" x14ac:dyDescent="0.2">
      <c r="B201" s="244"/>
      <c r="C201" s="254"/>
      <c r="D201" s="246"/>
      <c r="E201" s="247"/>
      <c r="F201" s="247"/>
      <c r="G201" s="199"/>
      <c r="H201" s="243"/>
      <c r="I201" s="222"/>
      <c r="J201" s="342"/>
      <c r="K201" s="246"/>
      <c r="L201" s="251"/>
      <c r="M201" s="252"/>
      <c r="N201" s="203"/>
    </row>
    <row r="202" spans="2:14" x14ac:dyDescent="0.2">
      <c r="B202" s="244"/>
      <c r="C202" s="245"/>
      <c r="D202" s="246"/>
      <c r="E202" s="247"/>
      <c r="F202" s="247"/>
      <c r="G202" s="253"/>
      <c r="H202" s="200"/>
      <c r="I202" s="221"/>
      <c r="J202" s="341"/>
      <c r="K202" s="246"/>
      <c r="L202" s="251"/>
      <c r="M202" s="252"/>
      <c r="N202" s="203"/>
    </row>
    <row r="203" spans="2:14" x14ac:dyDescent="0.2">
      <c r="B203" s="244"/>
      <c r="C203" s="254"/>
      <c r="D203" s="246"/>
      <c r="E203" s="247"/>
      <c r="F203" s="247"/>
      <c r="G203" s="199"/>
      <c r="H203" s="243"/>
      <c r="I203" s="222"/>
      <c r="J203" s="342"/>
      <c r="K203" s="246"/>
      <c r="L203" s="203"/>
      <c r="M203" s="252"/>
      <c r="N203" s="203"/>
    </row>
    <row r="204" spans="2:14" x14ac:dyDescent="0.2">
      <c r="B204" s="244"/>
      <c r="C204" s="245"/>
      <c r="D204" s="246"/>
      <c r="E204" s="247"/>
      <c r="F204" s="247"/>
      <c r="G204" s="253"/>
      <c r="H204" s="200"/>
      <c r="I204" s="221"/>
      <c r="J204" s="341"/>
      <c r="K204" s="246"/>
      <c r="L204" s="203"/>
      <c r="M204" s="252"/>
      <c r="N204" s="203"/>
    </row>
    <row r="205" spans="2:14" x14ac:dyDescent="0.2">
      <c r="B205" s="244"/>
      <c r="C205" s="254"/>
      <c r="D205" s="246"/>
      <c r="E205" s="247"/>
      <c r="F205" s="247"/>
      <c r="G205" s="199"/>
      <c r="H205" s="243"/>
      <c r="I205" s="222"/>
      <c r="J205" s="342"/>
      <c r="K205" s="246"/>
      <c r="L205" s="203"/>
      <c r="M205" s="252"/>
      <c r="N205" s="203"/>
    </row>
    <row r="206" spans="2:14" x14ac:dyDescent="0.2">
      <c r="B206" s="244"/>
      <c r="C206" s="245"/>
      <c r="D206" s="246"/>
      <c r="E206" s="247"/>
      <c r="F206" s="247"/>
      <c r="G206" s="253"/>
      <c r="H206" s="200"/>
      <c r="I206" s="221"/>
      <c r="J206" s="341"/>
      <c r="K206" s="246"/>
      <c r="L206" s="203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51"/>
      <c r="M207" s="252"/>
      <c r="N207" s="203"/>
    </row>
    <row r="208" spans="2:14" x14ac:dyDescent="0.2">
      <c r="B208" s="244"/>
      <c r="C208" s="254"/>
      <c r="D208" s="246"/>
      <c r="E208" s="247"/>
      <c r="F208" s="247"/>
      <c r="G208" s="199"/>
      <c r="H208" s="243"/>
      <c r="I208" s="222"/>
      <c r="J208" s="342"/>
      <c r="K208" s="246"/>
      <c r="L208" s="251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03"/>
      <c r="M209" s="252"/>
      <c r="N209" s="203"/>
    </row>
    <row r="210" spans="2:14" x14ac:dyDescent="0.2">
      <c r="B210" s="244"/>
      <c r="C210" s="245"/>
      <c r="D210" s="246"/>
      <c r="E210" s="247"/>
      <c r="F210" s="247"/>
      <c r="G210" s="253"/>
      <c r="H210" s="200"/>
      <c r="I210" s="221"/>
      <c r="J210" s="341"/>
      <c r="K210" s="246"/>
      <c r="L210" s="251"/>
      <c r="M210" s="252"/>
      <c r="N210" s="203"/>
    </row>
    <row r="211" spans="2:14" x14ac:dyDescent="0.2">
      <c r="B211" s="244"/>
      <c r="C211" s="245"/>
      <c r="D211" s="246"/>
      <c r="E211" s="247"/>
      <c r="F211" s="247"/>
      <c r="G211" s="253"/>
      <c r="H211" s="200"/>
      <c r="I211" s="221"/>
      <c r="J211" s="341"/>
      <c r="K211" s="246"/>
      <c r="L211" s="251"/>
      <c r="M211" s="252"/>
      <c r="N211" s="203"/>
    </row>
    <row r="212" spans="2:14" x14ac:dyDescent="0.2">
      <c r="B212" s="244"/>
      <c r="C212" s="245"/>
      <c r="D212" s="246"/>
      <c r="E212" s="247"/>
      <c r="F212" s="247"/>
      <c r="G212" s="253"/>
      <c r="H212" s="200"/>
      <c r="I212" s="221"/>
      <c r="J212" s="341"/>
      <c r="K212" s="246"/>
      <c r="L212" s="203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51"/>
      <c r="M213" s="252"/>
      <c r="N213" s="203"/>
    </row>
    <row r="214" spans="2:14" x14ac:dyDescent="0.2">
      <c r="B214" s="244"/>
      <c r="C214" s="254"/>
      <c r="D214" s="246"/>
      <c r="E214" s="247"/>
      <c r="F214" s="247"/>
      <c r="G214" s="199"/>
      <c r="H214" s="243"/>
      <c r="I214" s="222"/>
      <c r="J214" s="342"/>
      <c r="K214" s="246"/>
      <c r="L214" s="203"/>
      <c r="M214" s="252"/>
      <c r="N214" s="203"/>
    </row>
    <row r="215" spans="2:14" x14ac:dyDescent="0.2">
      <c r="B215" s="244"/>
      <c r="C215" s="245"/>
      <c r="D215" s="246"/>
      <c r="E215" s="247"/>
      <c r="F215" s="247"/>
      <c r="G215" s="253"/>
      <c r="H215" s="200"/>
      <c r="I215" s="221"/>
      <c r="J215" s="341"/>
      <c r="K215" s="246"/>
      <c r="L215" s="251"/>
      <c r="M215" s="252"/>
      <c r="N215" s="203"/>
    </row>
    <row r="216" spans="2:14" x14ac:dyDescent="0.2">
      <c r="B216" s="244"/>
      <c r="C216" s="245"/>
      <c r="D216" s="246"/>
      <c r="E216" s="247"/>
      <c r="F216" s="247"/>
      <c r="G216" s="253"/>
      <c r="H216" s="200"/>
      <c r="I216" s="221"/>
      <c r="J216" s="341"/>
      <c r="K216" s="246"/>
      <c r="L216" s="203"/>
      <c r="M216" s="252"/>
      <c r="N216" s="203"/>
    </row>
    <row r="217" spans="2:14" x14ac:dyDescent="0.2">
      <c r="B217" s="244"/>
      <c r="C217" s="245"/>
      <c r="D217" s="246"/>
      <c r="E217" s="247"/>
      <c r="F217" s="247"/>
      <c r="G217" s="253"/>
      <c r="H217" s="200"/>
      <c r="I217" s="221"/>
      <c r="J217" s="341"/>
      <c r="K217" s="246"/>
      <c r="L217" s="203"/>
      <c r="M217" s="252"/>
      <c r="N217" s="203"/>
    </row>
    <row r="218" spans="2:14" x14ac:dyDescent="0.2">
      <c r="B218" s="244"/>
      <c r="C218" s="245"/>
      <c r="D218" s="246"/>
      <c r="E218" s="247"/>
      <c r="F218" s="247"/>
      <c r="G218" s="253"/>
      <c r="H218" s="200"/>
      <c r="I218" s="221"/>
      <c r="J218" s="341"/>
      <c r="K218" s="246"/>
      <c r="L218" s="251"/>
      <c r="M218" s="252"/>
      <c r="N218" s="203"/>
    </row>
    <row r="219" spans="2:14" x14ac:dyDescent="0.2">
      <c r="B219" s="244"/>
      <c r="C219" s="254"/>
      <c r="D219" s="246"/>
      <c r="E219" s="247"/>
      <c r="F219" s="247"/>
      <c r="G219" s="199"/>
      <c r="H219" s="243"/>
      <c r="I219" s="222"/>
      <c r="J219" s="342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03"/>
      <c r="M220" s="252"/>
      <c r="N220" s="203"/>
    </row>
    <row r="221" spans="2:14" x14ac:dyDescent="0.2">
      <c r="B221" s="244"/>
      <c r="C221" s="245"/>
      <c r="D221" s="244"/>
      <c r="E221" s="247"/>
      <c r="F221" s="247"/>
      <c r="G221" s="260"/>
      <c r="H221" s="200"/>
      <c r="I221" s="221"/>
      <c r="J221" s="341"/>
      <c r="K221" s="246"/>
      <c r="L221" s="251"/>
      <c r="M221" s="252"/>
      <c r="N221" s="203"/>
    </row>
    <row r="222" spans="2:14" x14ac:dyDescent="0.2">
      <c r="B222" s="244"/>
      <c r="C222" s="245"/>
      <c r="D222" s="246"/>
      <c r="E222" s="247"/>
      <c r="F222" s="247"/>
      <c r="G222" s="253"/>
      <c r="H222" s="200"/>
      <c r="I222" s="221"/>
      <c r="J222" s="341"/>
      <c r="K222" s="246"/>
      <c r="L222" s="251"/>
      <c r="M222" s="252"/>
      <c r="N222" s="203"/>
    </row>
    <row r="223" spans="2:14" x14ac:dyDescent="0.2">
      <c r="B223" s="244"/>
      <c r="C223" s="245"/>
      <c r="D223" s="246"/>
      <c r="E223" s="247"/>
      <c r="F223" s="247"/>
      <c r="G223" s="253"/>
      <c r="H223" s="200"/>
      <c r="I223" s="221"/>
      <c r="J223" s="341"/>
      <c r="K223" s="246"/>
      <c r="L223" s="251"/>
      <c r="M223" s="252"/>
      <c r="N223" s="203"/>
    </row>
    <row r="224" spans="2:14" x14ac:dyDescent="0.2">
      <c r="B224" s="244"/>
      <c r="C224" s="245"/>
      <c r="D224" s="246"/>
      <c r="E224" s="247"/>
      <c r="F224" s="247"/>
      <c r="G224" s="253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4"/>
      <c r="E225" s="247"/>
      <c r="F225" s="247"/>
      <c r="G225" s="260"/>
      <c r="H225" s="200"/>
      <c r="I225" s="221"/>
      <c r="J225" s="341"/>
      <c r="K225" s="246"/>
      <c r="L225" s="203"/>
      <c r="M225" s="252"/>
      <c r="N225" s="203"/>
    </row>
    <row r="226" spans="2:14" x14ac:dyDescent="0.2">
      <c r="B226" s="244"/>
      <c r="C226" s="245"/>
      <c r="D226" s="246"/>
      <c r="E226" s="247"/>
      <c r="F226" s="247"/>
      <c r="G226" s="253"/>
      <c r="H226" s="200"/>
      <c r="I226" s="221"/>
      <c r="J226" s="341"/>
      <c r="K226" s="246"/>
      <c r="L226" s="251"/>
      <c r="M226" s="252"/>
      <c r="N226" s="203"/>
    </row>
    <row r="227" spans="2:14" x14ac:dyDescent="0.2">
      <c r="B227" s="244"/>
      <c r="C227" s="245"/>
      <c r="D227" s="244"/>
      <c r="E227" s="247"/>
      <c r="F227" s="247"/>
      <c r="G227" s="260"/>
      <c r="H227" s="200"/>
      <c r="I227" s="221"/>
      <c r="J227" s="341"/>
      <c r="K227" s="246"/>
      <c r="L227" s="251"/>
      <c r="M227" s="252"/>
      <c r="N227" s="203"/>
    </row>
    <row r="228" spans="2:14" x14ac:dyDescent="0.2">
      <c r="B228" s="244"/>
      <c r="C228" s="245"/>
      <c r="D228" s="246"/>
      <c r="E228" s="247"/>
      <c r="F228" s="247"/>
      <c r="G228" s="253"/>
      <c r="H228" s="200"/>
      <c r="I228" s="221"/>
      <c r="J228" s="341"/>
      <c r="K228" s="246"/>
      <c r="L228" s="251"/>
      <c r="M228" s="252"/>
      <c r="N228" s="203"/>
    </row>
    <row r="229" spans="2:14" x14ac:dyDescent="0.2">
      <c r="B229" s="244"/>
      <c r="C229" s="245"/>
      <c r="D229" s="246"/>
      <c r="E229" s="247"/>
      <c r="F229" s="247"/>
      <c r="G229" s="253"/>
      <c r="H229" s="200"/>
      <c r="I229" s="221"/>
      <c r="J229" s="341"/>
      <c r="K229" s="246"/>
      <c r="L229" s="251"/>
      <c r="M229" s="252"/>
      <c r="N229" s="203"/>
    </row>
    <row r="230" spans="2:14" x14ac:dyDescent="0.2">
      <c r="B230" s="244"/>
      <c r="C230" s="254"/>
      <c r="D230" s="246"/>
      <c r="E230" s="247"/>
      <c r="F230" s="247"/>
      <c r="G230" s="260"/>
      <c r="H230" s="262"/>
      <c r="I230" s="259"/>
      <c r="J230" s="343"/>
      <c r="K230" s="246"/>
      <c r="L230" s="251"/>
      <c r="M230" s="252"/>
      <c r="N230" s="203"/>
    </row>
    <row r="231" spans="2:14" x14ac:dyDescent="0.2">
      <c r="B231" s="244"/>
      <c r="C231" s="245"/>
      <c r="D231" s="244"/>
      <c r="E231" s="247"/>
      <c r="F231" s="247"/>
      <c r="G231" s="260"/>
      <c r="H231" s="200"/>
      <c r="I231" s="221"/>
      <c r="J231" s="341"/>
      <c r="K231" s="244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45"/>
      <c r="D236" s="246"/>
      <c r="E236" s="247"/>
      <c r="F236" s="247"/>
      <c r="G236" s="253"/>
      <c r="H236" s="200"/>
      <c r="I236" s="221"/>
      <c r="J236" s="341"/>
      <c r="K236" s="246"/>
      <c r="L236" s="251"/>
      <c r="M236" s="252"/>
      <c r="N236" s="203"/>
    </row>
    <row r="237" spans="2:14" x14ac:dyDescent="0.2">
      <c r="B237" s="244"/>
      <c r="C237" s="245"/>
      <c r="D237" s="246"/>
      <c r="E237" s="247"/>
      <c r="F237" s="247"/>
      <c r="G237" s="253"/>
      <c r="H237" s="200"/>
      <c r="I237" s="221"/>
      <c r="J237" s="341"/>
      <c r="K237" s="246"/>
      <c r="L237" s="251"/>
      <c r="M237" s="252"/>
      <c r="N237" s="203"/>
    </row>
    <row r="238" spans="2:14" x14ac:dyDescent="0.2">
      <c r="B238" s="244"/>
      <c r="C238" s="245"/>
      <c r="D238" s="246"/>
      <c r="E238" s="247"/>
      <c r="F238" s="247"/>
      <c r="G238" s="253"/>
      <c r="H238" s="200"/>
      <c r="I238" s="221"/>
      <c r="J238" s="341"/>
      <c r="K238" s="246"/>
      <c r="L238" s="251"/>
      <c r="M238" s="252"/>
      <c r="N238" s="203"/>
    </row>
    <row r="239" spans="2:14" x14ac:dyDescent="0.2">
      <c r="B239" s="244"/>
      <c r="C239" s="245"/>
      <c r="D239" s="246"/>
      <c r="E239" s="247"/>
      <c r="F239" s="247"/>
      <c r="G239" s="253"/>
      <c r="H239" s="200"/>
      <c r="I239" s="221"/>
      <c r="J239" s="341"/>
      <c r="K239" s="246"/>
      <c r="L239" s="251"/>
      <c r="M239" s="252"/>
      <c r="N239" s="203"/>
    </row>
    <row r="240" spans="2:14" x14ac:dyDescent="0.2">
      <c r="B240" s="244"/>
      <c r="C240" s="254"/>
      <c r="D240" s="246"/>
      <c r="E240" s="247"/>
      <c r="F240" s="247"/>
      <c r="G240" s="199"/>
      <c r="H240" s="243"/>
      <c r="I240" s="222"/>
      <c r="J240" s="342"/>
      <c r="K240" s="246"/>
      <c r="L240" s="251"/>
      <c r="M240" s="252"/>
      <c r="N240" s="203"/>
    </row>
    <row r="241" spans="2:14" x14ac:dyDescent="0.2">
      <c r="B241" s="244"/>
      <c r="C241" s="254"/>
      <c r="D241" s="246"/>
      <c r="E241" s="247"/>
      <c r="F241" s="247"/>
      <c r="G241" s="199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03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45"/>
      <c r="D260" s="246"/>
      <c r="E260" s="247"/>
      <c r="F260" s="247"/>
      <c r="G260" s="253"/>
      <c r="H260" s="200"/>
      <c r="I260" s="221"/>
      <c r="J260" s="341"/>
      <c r="K260" s="246"/>
      <c r="L260" s="251"/>
      <c r="M260" s="252"/>
      <c r="N260" s="203"/>
    </row>
    <row r="261" spans="2:14" x14ac:dyDescent="0.2">
      <c r="B261" s="244"/>
      <c r="C261" s="245"/>
      <c r="D261" s="246"/>
      <c r="E261" s="247"/>
      <c r="F261" s="247"/>
      <c r="G261" s="253"/>
      <c r="H261" s="200"/>
      <c r="I261" s="221"/>
      <c r="J261" s="341"/>
      <c r="K261" s="246"/>
      <c r="L261" s="251"/>
      <c r="M261" s="252"/>
      <c r="N261" s="203"/>
    </row>
    <row r="262" spans="2:14" x14ac:dyDescent="0.2">
      <c r="B262" s="244"/>
      <c r="C262" s="245"/>
      <c r="D262" s="246"/>
      <c r="E262" s="247"/>
      <c r="F262" s="247"/>
      <c r="G262" s="253"/>
      <c r="H262" s="200"/>
      <c r="I262" s="221"/>
      <c r="J262" s="341"/>
      <c r="K262" s="246"/>
      <c r="L262" s="251"/>
      <c r="M262" s="252"/>
      <c r="N262" s="203"/>
    </row>
    <row r="263" spans="2:14" x14ac:dyDescent="0.2">
      <c r="B263" s="244"/>
      <c r="C263" s="245"/>
      <c r="D263" s="246"/>
      <c r="E263" s="247"/>
      <c r="F263" s="247"/>
      <c r="G263" s="253"/>
      <c r="H263" s="200"/>
      <c r="I263" s="221"/>
      <c r="J263" s="341"/>
      <c r="K263" s="246"/>
      <c r="L263" s="251"/>
      <c r="M263" s="252"/>
      <c r="N263" s="203"/>
    </row>
    <row r="264" spans="2:14" x14ac:dyDescent="0.2">
      <c r="B264" s="244"/>
      <c r="C264" s="254"/>
      <c r="D264" s="246"/>
      <c r="E264" s="247"/>
      <c r="F264" s="247"/>
      <c r="G264" s="260"/>
      <c r="H264" s="200"/>
      <c r="I264" s="221"/>
      <c r="J264" s="341"/>
      <c r="K264" s="244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61"/>
      <c r="L265" s="251"/>
      <c r="M265" s="252"/>
      <c r="N265" s="203"/>
    </row>
    <row r="266" spans="2:14" x14ac:dyDescent="0.2">
      <c r="B266" s="244"/>
      <c r="C266" s="254"/>
      <c r="D266" s="244"/>
      <c r="E266" s="247"/>
      <c r="F266" s="247"/>
      <c r="G266" s="201"/>
      <c r="H266" s="200"/>
      <c r="I266" s="221"/>
      <c r="J266" s="341"/>
      <c r="K266" s="261"/>
      <c r="L266" s="251"/>
      <c r="M266" s="252"/>
      <c r="N266" s="203"/>
    </row>
    <row r="267" spans="2:14" x14ac:dyDescent="0.2">
      <c r="B267" s="244"/>
      <c r="C267" s="245"/>
      <c r="D267" s="246"/>
      <c r="E267" s="247"/>
      <c r="F267" s="247"/>
      <c r="G267" s="253"/>
      <c r="H267" s="200"/>
      <c r="I267" s="221"/>
      <c r="J267" s="341"/>
      <c r="K267" s="244"/>
      <c r="L267" s="251"/>
      <c r="M267" s="252"/>
      <c r="N267" s="203"/>
    </row>
    <row r="268" spans="2:14" x14ac:dyDescent="0.2">
      <c r="B268" s="244"/>
      <c r="C268" s="245"/>
      <c r="D268" s="246"/>
      <c r="E268" s="247"/>
      <c r="F268" s="247"/>
      <c r="G268" s="253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45"/>
      <c r="D269" s="246"/>
      <c r="E269" s="247"/>
      <c r="F269" s="247"/>
      <c r="G269" s="253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4"/>
      <c r="E270" s="247"/>
      <c r="F270" s="247"/>
      <c r="G270" s="260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54"/>
      <c r="D271" s="246"/>
      <c r="E271" s="247"/>
      <c r="F271" s="247"/>
      <c r="G271" s="199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45"/>
      <c r="D272" s="246"/>
      <c r="E272" s="247"/>
      <c r="F272" s="247"/>
      <c r="G272" s="253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45"/>
      <c r="D273" s="246"/>
      <c r="E273" s="247"/>
      <c r="F273" s="247"/>
      <c r="G273" s="253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45"/>
      <c r="D274" s="246"/>
      <c r="E274" s="247"/>
      <c r="F274" s="247"/>
      <c r="G274" s="253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45"/>
      <c r="D275" s="246"/>
      <c r="E275" s="247"/>
      <c r="F275" s="247"/>
      <c r="G275" s="253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54"/>
      <c r="D276" s="244"/>
      <c r="E276" s="247"/>
      <c r="F276" s="247"/>
      <c r="G276" s="201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54"/>
      <c r="D277" s="244"/>
      <c r="E277" s="247"/>
      <c r="F277" s="247"/>
      <c r="G277" s="260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45"/>
      <c r="D278" s="246"/>
      <c r="E278" s="247"/>
      <c r="F278" s="247"/>
      <c r="G278" s="253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45"/>
      <c r="D279" s="246"/>
      <c r="E279" s="247"/>
      <c r="F279" s="247"/>
      <c r="G279" s="253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45"/>
      <c r="D280" s="246"/>
      <c r="E280" s="247"/>
      <c r="F280" s="247"/>
      <c r="G280" s="253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54"/>
      <c r="D281" s="246"/>
      <c r="E281" s="247"/>
      <c r="F281" s="247"/>
      <c r="G281" s="199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45"/>
      <c r="D282" s="244"/>
      <c r="E282" s="247"/>
      <c r="F282" s="247"/>
      <c r="G282" s="260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45"/>
      <c r="D283" s="246"/>
      <c r="E283" s="247"/>
      <c r="F283" s="247"/>
      <c r="G283" s="253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54"/>
      <c r="D284" s="244"/>
      <c r="E284" s="247"/>
      <c r="F284" s="247"/>
      <c r="G284" s="201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54"/>
      <c r="D285" s="246"/>
      <c r="E285" s="247"/>
      <c r="F285" s="247"/>
      <c r="G285" s="199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45"/>
      <c r="D286" s="246"/>
      <c r="E286" s="247"/>
      <c r="F286" s="247"/>
      <c r="G286" s="253"/>
      <c r="H286" s="200"/>
      <c r="I286" s="221"/>
      <c r="J286" s="341"/>
      <c r="K286" s="246"/>
      <c r="L286" s="251"/>
      <c r="M286" s="252"/>
      <c r="N286" s="203"/>
    </row>
    <row r="287" spans="2:14" x14ac:dyDescent="0.2">
      <c r="B287" s="244"/>
      <c r="C287" s="245"/>
      <c r="D287" s="244"/>
      <c r="E287" s="247"/>
      <c r="F287" s="247"/>
      <c r="G287" s="260"/>
      <c r="H287" s="200"/>
      <c r="I287" s="221"/>
      <c r="J287" s="341"/>
      <c r="K287" s="246"/>
      <c r="L287" s="251"/>
      <c r="M287" s="252"/>
      <c r="N287" s="203"/>
    </row>
    <row r="288" spans="2:14" x14ac:dyDescent="0.2">
      <c r="B288" s="244"/>
      <c r="C288" s="254"/>
      <c r="D288" s="246"/>
      <c r="E288" s="247"/>
      <c r="F288" s="247"/>
      <c r="G288" s="199"/>
      <c r="H288" s="200"/>
      <c r="I288" s="221"/>
      <c r="J288" s="341"/>
      <c r="K288" s="246"/>
      <c r="L288" s="251"/>
      <c r="M288" s="252"/>
      <c r="N288" s="203"/>
    </row>
    <row r="289" spans="2:14" x14ac:dyDescent="0.2">
      <c r="B289" s="244"/>
      <c r="C289" s="245"/>
      <c r="D289" s="246"/>
      <c r="E289" s="247"/>
      <c r="F289" s="247"/>
      <c r="G289" s="253"/>
      <c r="H289" s="200"/>
      <c r="I289" s="221"/>
      <c r="J289" s="341"/>
      <c r="K289" s="246"/>
      <c r="L289" s="251"/>
      <c r="M289" s="252"/>
      <c r="N289" s="203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3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3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3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5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3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6"/>
      <c r="E301" s="247"/>
      <c r="F301" s="247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6"/>
      <c r="E302" s="247"/>
      <c r="F302" s="247"/>
      <c r="G302" s="253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6"/>
      <c r="E303" s="247"/>
      <c r="F303" s="247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4"/>
      <c r="E305" s="247"/>
      <c r="F305" s="247"/>
      <c r="G305" s="260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5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5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5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3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3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3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3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5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5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5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6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6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6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6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45"/>
      <c r="D374" s="246"/>
      <c r="E374" s="247"/>
      <c r="F374" s="247"/>
      <c r="G374" s="253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45"/>
      <c r="D375" s="246"/>
      <c r="E375" s="247"/>
      <c r="F375" s="247"/>
      <c r="G375" s="253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45"/>
      <c r="D376" s="246"/>
      <c r="E376" s="247"/>
      <c r="F376" s="247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54"/>
      <c r="D378" s="246"/>
      <c r="E378" s="247"/>
      <c r="F378" s="247"/>
      <c r="G378" s="199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45"/>
      <c r="D379" s="246"/>
      <c r="E379" s="247"/>
      <c r="F379" s="247"/>
      <c r="G379" s="253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45"/>
      <c r="D380" s="246"/>
      <c r="E380" s="247"/>
      <c r="F380" s="247"/>
      <c r="G380" s="253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45"/>
      <c r="D381" s="246"/>
      <c r="E381" s="247"/>
      <c r="F381" s="247"/>
      <c r="G381" s="253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54"/>
      <c r="D382" s="246"/>
      <c r="E382" s="247"/>
      <c r="F382" s="247"/>
      <c r="G382" s="199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54"/>
      <c r="D383" s="246"/>
      <c r="E383" s="247"/>
      <c r="F383" s="247"/>
      <c r="G383" s="199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54"/>
      <c r="D384" s="246"/>
      <c r="E384" s="247"/>
      <c r="F384" s="247"/>
      <c r="G384" s="199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45"/>
      <c r="D385" s="246"/>
      <c r="E385" s="247"/>
      <c r="F385" s="247"/>
      <c r="G385" s="253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45"/>
      <c r="D386" s="246"/>
      <c r="E386" s="247"/>
      <c r="F386" s="247"/>
      <c r="G386" s="253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45"/>
      <c r="D387" s="246"/>
      <c r="E387" s="247"/>
      <c r="F387" s="247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54"/>
      <c r="D389" s="246"/>
      <c r="E389" s="247"/>
      <c r="F389" s="247"/>
      <c r="G389" s="199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45"/>
      <c r="D390" s="246"/>
      <c r="E390" s="247"/>
      <c r="F390" s="247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45"/>
      <c r="D391" s="246"/>
      <c r="E391" s="247"/>
      <c r="F391" s="247"/>
      <c r="G391" s="253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45"/>
      <c r="D392" s="246"/>
      <c r="E392" s="247"/>
      <c r="F392" s="247"/>
      <c r="G392" s="253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45"/>
      <c r="D393" s="246"/>
      <c r="E393" s="247"/>
      <c r="F393" s="247"/>
      <c r="G393" s="253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54"/>
      <c r="D394" s="246"/>
      <c r="E394" s="247"/>
      <c r="F394" s="247"/>
      <c r="G394" s="199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54"/>
      <c r="D395" s="246"/>
      <c r="E395" s="247"/>
      <c r="F395" s="247"/>
      <c r="G395" s="199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54"/>
      <c r="D396" s="246"/>
      <c r="E396" s="247"/>
      <c r="F396" s="247"/>
      <c r="G396" s="199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6"/>
      <c r="E401" s="247"/>
      <c r="F401" s="247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6"/>
      <c r="E402" s="247"/>
      <c r="F402" s="247"/>
      <c r="G402" s="253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6"/>
      <c r="E403" s="247"/>
      <c r="F403" s="247"/>
      <c r="G403" s="253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6"/>
      <c r="E404" s="247"/>
      <c r="F404" s="247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4"/>
      <c r="E405" s="247"/>
      <c r="F405" s="247"/>
      <c r="G405" s="260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4"/>
      <c r="E406" s="247"/>
      <c r="F406" s="247"/>
      <c r="G406" s="260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45"/>
      <c r="D407" s="246"/>
      <c r="E407" s="247"/>
      <c r="F407" s="247"/>
      <c r="G407" s="253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45"/>
      <c r="D408" s="246"/>
      <c r="E408" s="247"/>
      <c r="F408" s="247"/>
      <c r="G408" s="253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45"/>
      <c r="D409" s="244"/>
      <c r="E409" s="247"/>
      <c r="F409" s="247"/>
      <c r="G409" s="260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45"/>
      <c r="D410" s="244"/>
      <c r="E410" s="247"/>
      <c r="F410" s="247"/>
      <c r="G410" s="260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54"/>
      <c r="D411" s="246"/>
      <c r="E411" s="247"/>
      <c r="F411" s="247"/>
      <c r="G411" s="199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54"/>
      <c r="D412" s="246"/>
      <c r="E412" s="247"/>
      <c r="F412" s="247"/>
      <c r="G412" s="199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54"/>
      <c r="D413" s="246"/>
      <c r="E413" s="247"/>
      <c r="F413" s="247"/>
      <c r="G413" s="199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45"/>
      <c r="D414" s="246"/>
      <c r="E414" s="247"/>
      <c r="F414" s="247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45"/>
      <c r="D415" s="246"/>
      <c r="E415" s="247"/>
      <c r="F415" s="247"/>
      <c r="G415" s="253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45"/>
      <c r="D416" s="246"/>
      <c r="E416" s="247"/>
      <c r="F416" s="247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45"/>
      <c r="D417" s="246"/>
      <c r="E417" s="247"/>
      <c r="F417" s="247"/>
      <c r="G417" s="253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54"/>
      <c r="D418" s="246"/>
      <c r="E418" s="247"/>
      <c r="F418" s="247"/>
      <c r="G418" s="199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54"/>
      <c r="D420" s="246"/>
      <c r="E420" s="247"/>
      <c r="F420" s="247"/>
      <c r="G420" s="199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6"/>
      <c r="E421" s="247"/>
      <c r="F421" s="247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6"/>
      <c r="E422" s="247"/>
      <c r="F422" s="247"/>
      <c r="G422" s="253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6"/>
      <c r="E423" s="247"/>
      <c r="F423" s="247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4"/>
      <c r="E425" s="247"/>
      <c r="F425" s="247"/>
      <c r="G425" s="260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4"/>
      <c r="C428" s="245"/>
      <c r="D428" s="246"/>
      <c r="E428" s="247"/>
      <c r="F428" s="247"/>
      <c r="G428" s="253"/>
      <c r="H428" s="202"/>
      <c r="I428" s="223"/>
      <c r="J428" s="344"/>
      <c r="K428" s="265"/>
      <c r="L428" s="251"/>
      <c r="M428" s="252"/>
      <c r="N428" s="264"/>
    </row>
    <row r="429" spans="2:14" x14ac:dyDescent="0.2">
      <c r="B429" s="244"/>
      <c r="C429" s="245"/>
      <c r="D429" s="246"/>
      <c r="E429" s="247"/>
      <c r="F429" s="247"/>
      <c r="G429" s="253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4"/>
      <c r="C430" s="245"/>
      <c r="D430" s="246"/>
      <c r="E430" s="247"/>
      <c r="F430" s="247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3"/>
      <c r="L431" s="251"/>
      <c r="M431" s="252"/>
      <c r="N431" s="264"/>
    </row>
    <row r="432" spans="2:14" x14ac:dyDescent="0.2">
      <c r="B432" s="244"/>
      <c r="C432" s="245"/>
      <c r="D432" s="244"/>
      <c r="E432" s="247"/>
      <c r="F432" s="247"/>
      <c r="G432" s="260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3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6"/>
      <c r="E436" s="247"/>
      <c r="F436" s="247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6"/>
      <c r="E437" s="247"/>
      <c r="F437" s="247"/>
      <c r="G437" s="253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6"/>
      <c r="E438" s="247"/>
      <c r="F438" s="247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4"/>
      <c r="E440" s="247"/>
      <c r="F440" s="247"/>
      <c r="G440" s="260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45"/>
      <c r="D442" s="246"/>
      <c r="E442" s="247"/>
      <c r="F442" s="247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45"/>
      <c r="D443" s="246"/>
      <c r="E443" s="247"/>
      <c r="F443" s="247"/>
      <c r="G443" s="253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45"/>
      <c r="D444" s="246"/>
      <c r="E444" s="247"/>
      <c r="F444" s="247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45"/>
      <c r="D445" s="246"/>
      <c r="E445" s="247"/>
      <c r="F445" s="247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54"/>
      <c r="D446" s="246"/>
      <c r="E446" s="247"/>
      <c r="F446" s="247"/>
      <c r="G446" s="199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45"/>
      <c r="D447" s="246"/>
      <c r="E447" s="247"/>
      <c r="F447" s="247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54"/>
      <c r="D449" s="246"/>
      <c r="E449" s="247"/>
      <c r="F449" s="247"/>
      <c r="G449" s="199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4"/>
      <c r="C450" s="245"/>
      <c r="D450" s="246"/>
      <c r="E450" s="247"/>
      <c r="F450" s="247"/>
      <c r="G450" s="253"/>
      <c r="H450" s="202"/>
      <c r="I450" s="223"/>
      <c r="J450" s="344"/>
      <c r="K450" s="265"/>
      <c r="L450" s="251"/>
      <c r="M450" s="252"/>
      <c r="N450" s="264"/>
    </row>
    <row r="451" spans="2:14" x14ac:dyDescent="0.2">
      <c r="B451" s="244"/>
      <c r="C451" s="245"/>
      <c r="D451" s="246"/>
      <c r="E451" s="247"/>
      <c r="F451" s="247"/>
      <c r="G451" s="253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4"/>
      <c r="C452" s="245"/>
      <c r="D452" s="246"/>
      <c r="E452" s="247"/>
      <c r="F452" s="247"/>
      <c r="G452" s="253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45"/>
      <c r="D453" s="246"/>
      <c r="E453" s="267"/>
      <c r="F453" s="267"/>
      <c r="G453" s="268"/>
      <c r="H453" s="269"/>
      <c r="I453" s="270"/>
      <c r="J453" s="345"/>
      <c r="K453" s="265"/>
      <c r="L453" s="251"/>
      <c r="M453" s="252"/>
      <c r="N453" s="264"/>
    </row>
    <row r="454" spans="2:14" x14ac:dyDescent="0.2">
      <c r="B454" s="244"/>
      <c r="C454" s="254"/>
      <c r="D454" s="246"/>
      <c r="E454" s="247"/>
      <c r="F454" s="247"/>
      <c r="G454" s="260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6"/>
      <c r="E455" s="247"/>
      <c r="F455" s="247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54"/>
      <c r="D456" s="246"/>
      <c r="E456" s="247"/>
      <c r="F456" s="247"/>
      <c r="G456" s="199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4"/>
      <c r="E457" s="247"/>
      <c r="F457" s="247"/>
      <c r="G457" s="260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5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3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45"/>
      <c r="D465" s="246"/>
      <c r="E465" s="247"/>
      <c r="F465" s="247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45"/>
      <c r="D466" s="246"/>
      <c r="E466" s="247"/>
      <c r="F466" s="247"/>
      <c r="G466" s="253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45"/>
      <c r="D467" s="246"/>
      <c r="E467" s="247"/>
      <c r="F467" s="247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54"/>
      <c r="D469" s="246"/>
      <c r="E469" s="247"/>
      <c r="F469" s="247"/>
      <c r="G469" s="199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6"/>
      <c r="E488" s="247"/>
      <c r="F488" s="247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4"/>
      <c r="C489" s="245"/>
      <c r="D489" s="246"/>
      <c r="E489" s="247"/>
      <c r="F489" s="247"/>
      <c r="G489" s="253"/>
      <c r="H489" s="202"/>
      <c r="I489" s="223"/>
      <c r="J489" s="344"/>
      <c r="K489" s="265"/>
      <c r="L489" s="251"/>
      <c r="M489" s="252"/>
      <c r="N489" s="264"/>
    </row>
    <row r="490" spans="2:14" x14ac:dyDescent="0.2">
      <c r="B490" s="244"/>
      <c r="C490" s="245"/>
      <c r="D490" s="246"/>
      <c r="E490" s="247"/>
      <c r="F490" s="247"/>
      <c r="G490" s="253"/>
      <c r="H490" s="202"/>
      <c r="I490" s="223"/>
      <c r="J490" s="344"/>
      <c r="K490" s="265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4"/>
      <c r="C492" s="245"/>
      <c r="D492" s="244"/>
      <c r="E492" s="247"/>
      <c r="F492" s="247"/>
      <c r="G492" s="260"/>
      <c r="H492" s="202"/>
      <c r="I492" s="223"/>
      <c r="J492" s="344"/>
      <c r="K492" s="263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3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5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5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5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3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3"/>
      <c r="L500" s="251"/>
      <c r="M500" s="252"/>
      <c r="N500" s="264"/>
    </row>
    <row r="501" spans="2:14" x14ac:dyDescent="0.2">
      <c r="B501" s="244"/>
      <c r="C501" s="245"/>
      <c r="D501" s="246"/>
      <c r="E501" s="247"/>
      <c r="F501" s="247"/>
      <c r="G501" s="253"/>
      <c r="H501" s="202"/>
      <c r="I501" s="223"/>
      <c r="J501" s="344"/>
      <c r="K501" s="263"/>
      <c r="L501" s="251"/>
      <c r="M501" s="252"/>
      <c r="N501" s="264"/>
    </row>
    <row r="502" spans="2:14" x14ac:dyDescent="0.2">
      <c r="B502" s="244"/>
      <c r="C502" s="245"/>
      <c r="D502" s="246"/>
      <c r="E502" s="247"/>
      <c r="F502" s="247"/>
      <c r="G502" s="253"/>
      <c r="H502" s="202"/>
      <c r="I502" s="223"/>
      <c r="J502" s="344"/>
      <c r="K502" s="263"/>
      <c r="L502" s="251"/>
      <c r="M502" s="252"/>
      <c r="N502" s="264"/>
    </row>
    <row r="503" spans="2:14" x14ac:dyDescent="0.2">
      <c r="B503" s="244"/>
      <c r="C503" s="245"/>
      <c r="D503" s="246"/>
      <c r="E503" s="247"/>
      <c r="F503" s="247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4"/>
      <c r="C505" s="254"/>
      <c r="D505" s="246"/>
      <c r="E505" s="247"/>
      <c r="F505" s="247"/>
      <c r="G505" s="199"/>
      <c r="H505" s="202"/>
      <c r="I505" s="223"/>
      <c r="J505" s="344"/>
      <c r="K505" s="265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3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5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6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6"/>
      <c r="E521" s="247"/>
      <c r="F521" s="247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6"/>
      <c r="E522" s="247"/>
      <c r="F522" s="247"/>
      <c r="G522" s="253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6"/>
      <c r="E523" s="247"/>
      <c r="F523" s="247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45"/>
      <c r="D525" s="244"/>
      <c r="E525" s="247"/>
      <c r="F525" s="271"/>
      <c r="G525" s="260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45"/>
      <c r="D526" s="246"/>
      <c r="E526" s="247"/>
      <c r="F526" s="247"/>
      <c r="G526" s="253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45"/>
      <c r="D527" s="246"/>
      <c r="E527" s="247"/>
      <c r="F527" s="247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45"/>
      <c r="D528" s="246"/>
      <c r="E528" s="247"/>
      <c r="F528" s="247"/>
      <c r="G528" s="253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54"/>
      <c r="D529" s="246"/>
      <c r="E529" s="247"/>
      <c r="F529" s="247"/>
      <c r="G529" s="199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45"/>
      <c r="D530" s="246"/>
      <c r="E530" s="247"/>
      <c r="F530" s="247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54"/>
      <c r="D531" s="246"/>
      <c r="E531" s="247"/>
      <c r="F531" s="247"/>
      <c r="G531" s="199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54"/>
      <c r="D532" s="246"/>
      <c r="E532" s="247"/>
      <c r="F532" s="247"/>
      <c r="G532" s="199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6"/>
      <c r="E538" s="247"/>
      <c r="F538" s="247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6"/>
      <c r="E539" s="247"/>
      <c r="F539" s="247"/>
      <c r="G539" s="253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6"/>
      <c r="E540" s="247"/>
      <c r="F540" s="247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45"/>
      <c r="D541" s="246"/>
      <c r="E541" s="247"/>
      <c r="F541" s="247"/>
      <c r="G541" s="253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45"/>
      <c r="D542" s="244"/>
      <c r="E542" s="247"/>
      <c r="F542" s="247"/>
      <c r="G542" s="260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45"/>
      <c r="D543" s="246"/>
      <c r="E543" s="247"/>
      <c r="F543" s="247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6"/>
      <c r="E544" s="247"/>
      <c r="F544" s="247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54"/>
      <c r="D545" s="246"/>
      <c r="E545" s="247"/>
      <c r="F545" s="247"/>
      <c r="G545" s="199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6"/>
      <c r="E546" s="247"/>
      <c r="F546" s="247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45"/>
      <c r="D547" s="246"/>
      <c r="E547" s="247"/>
      <c r="F547" s="247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45"/>
      <c r="D548" s="244"/>
      <c r="E548" s="247"/>
      <c r="F548" s="247"/>
      <c r="G548" s="260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45"/>
      <c r="D549" s="246"/>
      <c r="E549" s="247"/>
      <c r="F549" s="247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54"/>
      <c r="D551" s="246"/>
      <c r="E551" s="247"/>
      <c r="F551" s="247"/>
      <c r="G551" s="199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6"/>
      <c r="E556" s="247"/>
      <c r="F556" s="247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6"/>
      <c r="E557" s="247"/>
      <c r="F557" s="247"/>
      <c r="G557" s="253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6"/>
      <c r="E558" s="247"/>
      <c r="F558" s="247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4"/>
      <c r="E560" s="247"/>
      <c r="F560" s="247"/>
      <c r="G560" s="260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45"/>
      <c r="D564" s="246"/>
      <c r="E564" s="247"/>
      <c r="F564" s="247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45"/>
      <c r="D565" s="246"/>
      <c r="E565" s="247"/>
      <c r="F565" s="247"/>
      <c r="G565" s="253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45"/>
      <c r="D566" s="246"/>
      <c r="E566" s="247"/>
      <c r="F566" s="247"/>
      <c r="G566" s="253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54"/>
      <c r="D568" s="244"/>
      <c r="E568" s="247"/>
      <c r="F568" s="247"/>
      <c r="G568" s="201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45"/>
      <c r="D570" s="246"/>
      <c r="E570" s="247"/>
      <c r="F570" s="247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4"/>
      <c r="C571" s="245"/>
      <c r="D571" s="246"/>
      <c r="E571" s="247"/>
      <c r="F571" s="247"/>
      <c r="G571" s="253"/>
      <c r="H571" s="202"/>
      <c r="I571" s="223"/>
      <c r="J571" s="344"/>
      <c r="K571" s="265"/>
      <c r="L571" s="251"/>
      <c r="M571" s="252"/>
      <c r="N571" s="264"/>
    </row>
    <row r="572" spans="2:14" x14ac:dyDescent="0.2">
      <c r="B572" s="244"/>
      <c r="C572" s="245"/>
      <c r="D572" s="246"/>
      <c r="E572" s="247"/>
      <c r="F572" s="247"/>
      <c r="G572" s="253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4"/>
      <c r="C573" s="245"/>
      <c r="D573" s="246"/>
      <c r="E573" s="247"/>
      <c r="F573" s="247"/>
      <c r="G573" s="253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54"/>
      <c r="D574" s="244"/>
      <c r="E574" s="247"/>
      <c r="F574" s="247"/>
      <c r="G574" s="201"/>
      <c r="H574" s="202"/>
      <c r="I574" s="223"/>
      <c r="J574" s="344"/>
      <c r="K574" s="263"/>
      <c r="L574" s="251"/>
      <c r="M574" s="252"/>
      <c r="N574" s="264"/>
    </row>
    <row r="575" spans="2:14" x14ac:dyDescent="0.2">
      <c r="B575" s="244"/>
      <c r="C575" s="245"/>
      <c r="D575" s="246"/>
      <c r="E575" s="247"/>
      <c r="F575" s="247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54"/>
      <c r="D576" s="246"/>
      <c r="E576" s="247"/>
      <c r="F576" s="247"/>
      <c r="G576" s="199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45"/>
      <c r="D577" s="246"/>
      <c r="E577" s="247"/>
      <c r="F577" s="247"/>
      <c r="G577" s="253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45"/>
      <c r="D578" s="246"/>
      <c r="E578" s="247"/>
      <c r="F578" s="247"/>
      <c r="G578" s="253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54"/>
      <c r="D579" s="246"/>
      <c r="E579" s="247"/>
      <c r="F579" s="247"/>
      <c r="G579" s="199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54"/>
      <c r="D580" s="246"/>
      <c r="E580" s="247"/>
      <c r="F580" s="247"/>
      <c r="G580" s="199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54"/>
      <c r="D581" s="246"/>
      <c r="E581" s="247"/>
      <c r="F581" s="247"/>
      <c r="G581" s="199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45"/>
      <c r="D582" s="246"/>
      <c r="E582" s="247"/>
      <c r="F582" s="247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45"/>
      <c r="D583" s="246"/>
      <c r="E583" s="247"/>
      <c r="F583" s="247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54"/>
      <c r="D584" s="246"/>
      <c r="E584" s="247"/>
      <c r="F584" s="247"/>
      <c r="G584" s="199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45"/>
      <c r="D585" s="246"/>
      <c r="E585" s="247"/>
      <c r="F585" s="247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54"/>
      <c r="D587" s="246"/>
      <c r="E587" s="247"/>
      <c r="F587" s="247"/>
      <c r="G587" s="199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6"/>
      <c r="E592" s="247"/>
      <c r="F592" s="247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6"/>
      <c r="E593" s="247"/>
      <c r="F593" s="247"/>
      <c r="G593" s="253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6"/>
      <c r="E594" s="247"/>
      <c r="F594" s="247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4"/>
      <c r="E596" s="247"/>
      <c r="F596" s="247"/>
      <c r="G596" s="260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45"/>
      <c r="D597" s="246"/>
      <c r="E597" s="247"/>
      <c r="F597" s="247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45"/>
      <c r="D598" s="246"/>
      <c r="E598" s="247"/>
      <c r="F598" s="247"/>
      <c r="G598" s="253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45"/>
      <c r="D599" s="246"/>
      <c r="E599" s="247"/>
      <c r="F599" s="247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54"/>
      <c r="D601" s="246"/>
      <c r="E601" s="247"/>
      <c r="F601" s="247"/>
      <c r="G601" s="199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45"/>
      <c r="D602" s="246"/>
      <c r="E602" s="247"/>
      <c r="F602" s="247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45"/>
      <c r="D603" s="246"/>
      <c r="E603" s="247"/>
      <c r="F603" s="247"/>
      <c r="G603" s="253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45"/>
      <c r="D604" s="246"/>
      <c r="E604" s="247"/>
      <c r="F604" s="247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54"/>
      <c r="D606" s="244"/>
      <c r="E606" s="247"/>
      <c r="F606" s="247"/>
      <c r="G606" s="201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45"/>
      <c r="D608" s="246"/>
      <c r="E608" s="247"/>
      <c r="F608" s="247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45"/>
      <c r="D609" s="246"/>
      <c r="E609" s="247"/>
      <c r="F609" s="247"/>
      <c r="G609" s="253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45"/>
      <c r="D610" s="246"/>
      <c r="E610" s="247"/>
      <c r="F610" s="247"/>
      <c r="G610" s="253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45"/>
      <c r="D611" s="246"/>
      <c r="E611" s="247"/>
      <c r="F611" s="247"/>
      <c r="G611" s="253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54"/>
      <c r="D612" s="246"/>
      <c r="E612" s="247"/>
      <c r="F612" s="247"/>
      <c r="G612" s="199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4"/>
      <c r="C613" s="254"/>
      <c r="D613" s="246"/>
      <c r="E613" s="247"/>
      <c r="F613" s="247"/>
      <c r="G613" s="199"/>
      <c r="H613" s="202"/>
      <c r="I613" s="223"/>
      <c r="J613" s="344"/>
      <c r="K613" s="265"/>
      <c r="L613" s="251"/>
      <c r="M613" s="252"/>
      <c r="N613" s="264"/>
    </row>
    <row r="614" spans="2:14" x14ac:dyDescent="0.2">
      <c r="B614" s="244"/>
      <c r="C614" s="254"/>
      <c r="D614" s="246"/>
      <c r="E614" s="247"/>
      <c r="F614" s="247"/>
      <c r="G614" s="199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4"/>
      <c r="C615" s="245"/>
      <c r="D615" s="246"/>
      <c r="E615" s="247"/>
      <c r="F615" s="247"/>
      <c r="G615" s="253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6"/>
      <c r="E616" s="247"/>
      <c r="F616" s="247"/>
      <c r="G616" s="253"/>
      <c r="H616" s="202"/>
      <c r="I616" s="223"/>
      <c r="J616" s="344"/>
      <c r="K616" s="263"/>
      <c r="L616" s="251"/>
      <c r="M616" s="252"/>
      <c r="N616" s="264"/>
    </row>
    <row r="617" spans="2:14" x14ac:dyDescent="0.2">
      <c r="B617" s="244"/>
      <c r="C617" s="254"/>
      <c r="D617" s="246"/>
      <c r="E617" s="247"/>
      <c r="F617" s="247"/>
      <c r="G617" s="199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4"/>
      <c r="C618" s="245"/>
      <c r="D618" s="244"/>
      <c r="E618" s="247"/>
      <c r="F618" s="247"/>
      <c r="G618" s="260"/>
      <c r="H618" s="202"/>
      <c r="I618" s="223"/>
      <c r="J618" s="344"/>
      <c r="K618" s="265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45"/>
      <c r="D621" s="246"/>
      <c r="E621" s="247"/>
      <c r="F621" s="247"/>
      <c r="G621" s="253"/>
      <c r="H621" s="202"/>
      <c r="I621" s="223"/>
      <c r="J621" s="344"/>
      <c r="K621" s="263"/>
      <c r="L621" s="251"/>
      <c r="M621" s="252"/>
      <c r="N621" s="264"/>
    </row>
    <row r="622" spans="2:14" x14ac:dyDescent="0.2">
      <c r="B622" s="244"/>
      <c r="C622" s="245"/>
      <c r="D622" s="246"/>
      <c r="E622" s="247"/>
      <c r="F622" s="247"/>
      <c r="G622" s="253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45"/>
      <c r="D623" s="246"/>
      <c r="E623" s="247"/>
      <c r="F623" s="247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54"/>
      <c r="D625" s="244"/>
      <c r="E625" s="247"/>
      <c r="F625" s="247"/>
      <c r="G625" s="201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45"/>
      <c r="D632" s="246"/>
      <c r="E632" s="247"/>
      <c r="F632" s="247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45"/>
      <c r="D633" s="246"/>
      <c r="E633" s="247"/>
      <c r="F633" s="247"/>
      <c r="G633" s="253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45"/>
      <c r="D634" s="246"/>
      <c r="E634" s="247"/>
      <c r="F634" s="247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4"/>
      <c r="C636" s="254"/>
      <c r="D636" s="246"/>
      <c r="E636" s="247"/>
      <c r="F636" s="247"/>
      <c r="G636" s="199"/>
      <c r="H636" s="202"/>
      <c r="I636" s="223"/>
      <c r="J636" s="344"/>
      <c r="K636" s="265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45"/>
      <c r="D639" s="246"/>
      <c r="E639" s="247"/>
      <c r="F639" s="247"/>
      <c r="G639" s="253"/>
      <c r="H639" s="202"/>
      <c r="I639" s="223"/>
      <c r="J639" s="344"/>
      <c r="K639" s="263"/>
      <c r="L639" s="251"/>
      <c r="M639" s="252"/>
      <c r="N639" s="264"/>
    </row>
    <row r="640" spans="2:14" x14ac:dyDescent="0.2">
      <c r="B640" s="244"/>
      <c r="C640" s="245"/>
      <c r="D640" s="246"/>
      <c r="E640" s="247"/>
      <c r="F640" s="247"/>
      <c r="G640" s="253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45"/>
      <c r="D641" s="246"/>
      <c r="E641" s="247"/>
      <c r="F641" s="247"/>
      <c r="G641" s="253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45"/>
      <c r="D642" s="246"/>
      <c r="E642" s="247"/>
      <c r="F642" s="247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54"/>
      <c r="D643" s="246"/>
      <c r="E643" s="247"/>
      <c r="F643" s="247"/>
      <c r="G643" s="199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54"/>
      <c r="D644" s="246"/>
      <c r="E644" s="247"/>
      <c r="F644" s="247"/>
      <c r="G644" s="199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45"/>
      <c r="D655" s="246"/>
      <c r="E655" s="247"/>
      <c r="F655" s="247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45"/>
      <c r="D656" s="246"/>
      <c r="E656" s="247"/>
      <c r="F656" s="247"/>
      <c r="G656" s="253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45"/>
      <c r="D657" s="246"/>
      <c r="E657" s="247"/>
      <c r="F657" s="247"/>
      <c r="G657" s="253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54"/>
      <c r="D659" s="246"/>
      <c r="E659" s="247"/>
      <c r="F659" s="247"/>
      <c r="G659" s="199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45"/>
      <c r="D671" s="246"/>
      <c r="E671" s="247"/>
      <c r="F671" s="247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45"/>
      <c r="D672" s="246"/>
      <c r="E672" s="247"/>
      <c r="F672" s="247"/>
      <c r="G672" s="253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45"/>
      <c r="D673" s="246"/>
      <c r="E673" s="247"/>
      <c r="F673" s="247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54"/>
      <c r="D675" s="246"/>
      <c r="E675" s="247"/>
      <c r="F675" s="247"/>
      <c r="G675" s="199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6"/>
      <c r="E676" s="247"/>
      <c r="F676" s="247"/>
      <c r="G676" s="253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6"/>
      <c r="E677" s="247"/>
      <c r="F677" s="247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4"/>
      <c r="E679" s="247"/>
      <c r="F679" s="247"/>
      <c r="G679" s="260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45"/>
      <c r="D680" s="246"/>
      <c r="E680" s="247"/>
      <c r="F680" s="247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45"/>
      <c r="D681" s="246"/>
      <c r="E681" s="247"/>
      <c r="F681" s="247"/>
      <c r="G681" s="253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45"/>
      <c r="D682" s="246"/>
      <c r="E682" s="247"/>
      <c r="F682" s="247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6"/>
      <c r="E683" s="247"/>
      <c r="F683" s="247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54"/>
      <c r="D684" s="246"/>
      <c r="E684" s="247"/>
      <c r="F684" s="247"/>
      <c r="G684" s="199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4"/>
      <c r="C685" s="245"/>
      <c r="D685" s="246"/>
      <c r="E685" s="247"/>
      <c r="F685" s="247"/>
      <c r="G685" s="253"/>
      <c r="H685" s="202"/>
      <c r="I685" s="223"/>
      <c r="J685" s="344"/>
      <c r="K685" s="265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5"/>
      <c r="L686" s="251"/>
      <c r="M686" s="252"/>
      <c r="N686" s="264"/>
    </row>
    <row r="687" spans="2:14" x14ac:dyDescent="0.2">
      <c r="B687" s="244"/>
      <c r="C687" s="245"/>
      <c r="D687" s="244"/>
      <c r="E687" s="247"/>
      <c r="F687" s="247"/>
      <c r="G687" s="260"/>
      <c r="H687" s="202"/>
      <c r="I687" s="223"/>
      <c r="J687" s="344"/>
      <c r="K687" s="265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3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3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3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45"/>
      <c r="D699" s="246"/>
      <c r="E699" s="247"/>
      <c r="F699" s="247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45"/>
      <c r="D700" s="246"/>
      <c r="E700" s="247"/>
      <c r="F700" s="247"/>
      <c r="G700" s="253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45"/>
      <c r="D701" s="246"/>
      <c r="E701" s="247"/>
      <c r="F701" s="247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54"/>
      <c r="D703" s="244"/>
      <c r="E703" s="247"/>
      <c r="F703" s="247"/>
      <c r="G703" s="201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45"/>
      <c r="D704" s="246"/>
      <c r="E704" s="247"/>
      <c r="F704" s="247"/>
      <c r="G704" s="253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45"/>
      <c r="D705" s="246"/>
      <c r="E705" s="247"/>
      <c r="F705" s="247"/>
      <c r="G705" s="253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45"/>
      <c r="D706" s="246"/>
      <c r="E706" s="247"/>
      <c r="F706" s="247"/>
      <c r="G706" s="253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4"/>
      <c r="C707" s="254"/>
      <c r="D707" s="246"/>
      <c r="E707" s="247"/>
      <c r="F707" s="247"/>
      <c r="G707" s="199"/>
      <c r="H707" s="202"/>
      <c r="I707" s="223"/>
      <c r="J707" s="344"/>
      <c r="K707" s="265"/>
      <c r="L707" s="251"/>
      <c r="M707" s="252"/>
      <c r="N707" s="264"/>
    </row>
    <row r="708" spans="2:14" x14ac:dyDescent="0.2">
      <c r="B708" s="244"/>
      <c r="C708" s="254"/>
      <c r="D708" s="246"/>
      <c r="E708" s="247"/>
      <c r="F708" s="247"/>
      <c r="G708" s="199"/>
      <c r="H708" s="202"/>
      <c r="I708" s="223"/>
      <c r="J708" s="344"/>
      <c r="K708" s="265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54"/>
      <c r="D710" s="246"/>
      <c r="E710" s="247"/>
      <c r="F710" s="247"/>
      <c r="G710" s="199"/>
      <c r="H710" s="202"/>
      <c r="I710" s="223"/>
      <c r="J710" s="344"/>
      <c r="K710" s="263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5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5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5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45"/>
      <c r="D724" s="246"/>
      <c r="E724" s="247"/>
      <c r="F724" s="247"/>
      <c r="G724" s="253"/>
      <c r="H724" s="202"/>
      <c r="I724" s="223"/>
      <c r="J724" s="344"/>
      <c r="K724" s="263"/>
      <c r="L724" s="251"/>
      <c r="M724" s="252"/>
      <c r="N724" s="264"/>
    </row>
    <row r="725" spans="2:14" x14ac:dyDescent="0.2">
      <c r="B725" s="244"/>
      <c r="C725" s="245"/>
      <c r="D725" s="246"/>
      <c r="E725" s="247"/>
      <c r="F725" s="247"/>
      <c r="G725" s="253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45"/>
      <c r="D726" s="246"/>
      <c r="E726" s="247"/>
      <c r="F726" s="247"/>
      <c r="G726" s="253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45"/>
      <c r="D727" s="246"/>
      <c r="E727" s="247"/>
      <c r="F727" s="247"/>
      <c r="G727" s="253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54"/>
      <c r="D728" s="246"/>
      <c r="E728" s="247"/>
      <c r="F728" s="247"/>
      <c r="G728" s="199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54"/>
      <c r="D730" s="246"/>
      <c r="E730" s="247"/>
      <c r="F730" s="247"/>
      <c r="G730" s="199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45"/>
      <c r="D738" s="246"/>
      <c r="E738" s="247"/>
      <c r="F738" s="247"/>
      <c r="G738" s="253"/>
      <c r="H738" s="202"/>
      <c r="I738" s="223"/>
      <c r="J738" s="344"/>
      <c r="K738" s="265"/>
      <c r="L738" s="251"/>
      <c r="M738" s="252"/>
      <c r="N738" s="264"/>
    </row>
    <row r="739" spans="2:14" x14ac:dyDescent="0.2">
      <c r="B739" s="244"/>
      <c r="C739" s="245"/>
      <c r="D739" s="246"/>
      <c r="E739" s="247"/>
      <c r="F739" s="247"/>
      <c r="G739" s="253"/>
      <c r="H739" s="202"/>
      <c r="I739" s="223"/>
      <c r="J739" s="344"/>
      <c r="K739" s="265"/>
      <c r="L739" s="251"/>
      <c r="M739" s="252"/>
      <c r="N739" s="264"/>
    </row>
    <row r="740" spans="2:14" x14ac:dyDescent="0.2">
      <c r="B740" s="244"/>
      <c r="C740" s="245"/>
      <c r="D740" s="246"/>
      <c r="E740" s="247"/>
      <c r="F740" s="247"/>
      <c r="G740" s="253"/>
      <c r="H740" s="202"/>
      <c r="I740" s="223"/>
      <c r="J740" s="344"/>
      <c r="K740" s="265"/>
      <c r="L740" s="251"/>
      <c r="M740" s="252"/>
      <c r="N740" s="264"/>
    </row>
    <row r="741" spans="2:14" x14ac:dyDescent="0.2">
      <c r="B741" s="244"/>
      <c r="C741" s="245"/>
      <c r="D741" s="246"/>
      <c r="E741" s="247"/>
      <c r="F741" s="247"/>
      <c r="G741" s="253"/>
      <c r="H741" s="202"/>
      <c r="I741" s="223"/>
      <c r="J741" s="344"/>
      <c r="K741" s="265"/>
      <c r="L741" s="251"/>
      <c r="M741" s="252"/>
      <c r="N741" s="264"/>
    </row>
    <row r="742" spans="2:14" x14ac:dyDescent="0.2">
      <c r="B742" s="244"/>
      <c r="C742" s="254"/>
      <c r="D742" s="246"/>
      <c r="E742" s="247"/>
      <c r="F742" s="247"/>
      <c r="G742" s="199"/>
      <c r="H742" s="202"/>
      <c r="I742" s="223"/>
      <c r="J742" s="344"/>
      <c r="K742" s="265"/>
      <c r="L742" s="251"/>
      <c r="M742" s="252"/>
      <c r="N742" s="272"/>
    </row>
    <row r="743" spans="2:14" x14ac:dyDescent="0.2">
      <c r="B743" s="244"/>
      <c r="C743" s="254"/>
      <c r="D743" s="244"/>
      <c r="E743" s="247"/>
      <c r="F743" s="247"/>
      <c r="G743" s="201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45"/>
      <c r="D744" s="246"/>
      <c r="E744" s="247"/>
      <c r="F744" s="247"/>
      <c r="G744" s="253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45"/>
      <c r="D745" s="246"/>
      <c r="E745" s="247"/>
      <c r="F745" s="247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54"/>
      <c r="D747" s="246"/>
      <c r="E747" s="247"/>
      <c r="F747" s="247"/>
      <c r="G747" s="199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5"/>
      <c r="L752" s="251"/>
      <c r="M752" s="252"/>
      <c r="N752" s="203"/>
    </row>
    <row r="753" spans="2:14" x14ac:dyDescent="0.2">
      <c r="B753" s="244"/>
      <c r="C753" s="245"/>
      <c r="D753" s="246"/>
      <c r="E753" s="247"/>
      <c r="F753" s="247"/>
      <c r="G753" s="253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4"/>
      <c r="C754" s="245"/>
      <c r="D754" s="246"/>
      <c r="E754" s="247"/>
      <c r="F754" s="247"/>
      <c r="G754" s="253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45"/>
      <c r="D755" s="246"/>
      <c r="E755" s="247"/>
      <c r="F755" s="247"/>
      <c r="G755" s="253"/>
      <c r="H755" s="202"/>
      <c r="I755" s="223"/>
      <c r="J755" s="344"/>
      <c r="K755" s="263"/>
      <c r="L755" s="251"/>
      <c r="M755" s="252"/>
      <c r="N755" s="203"/>
    </row>
    <row r="756" spans="2:14" x14ac:dyDescent="0.2">
      <c r="B756" s="244"/>
      <c r="C756" s="245"/>
      <c r="D756" s="246"/>
      <c r="E756" s="247"/>
      <c r="F756" s="247"/>
      <c r="G756" s="253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54"/>
      <c r="D757" s="246"/>
      <c r="E757" s="247"/>
      <c r="F757" s="247"/>
      <c r="G757" s="199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54"/>
      <c r="D758" s="246"/>
      <c r="E758" s="247"/>
      <c r="F758" s="247"/>
      <c r="G758" s="199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54"/>
      <c r="D759" s="246"/>
      <c r="E759" s="247"/>
      <c r="F759" s="247"/>
      <c r="G759" s="199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6"/>
      <c r="E760" s="247"/>
      <c r="F760" s="247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4"/>
      <c r="E762" s="247"/>
      <c r="F762" s="247"/>
      <c r="G762" s="260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6"/>
      <c r="E763" s="247"/>
      <c r="F763" s="247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45"/>
      <c r="D764" s="246"/>
      <c r="E764" s="247"/>
      <c r="F764" s="247"/>
      <c r="G764" s="253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45"/>
      <c r="D765" s="246"/>
      <c r="E765" s="247"/>
      <c r="F765" s="247"/>
      <c r="G765" s="253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45"/>
      <c r="D766" s="246"/>
      <c r="E766" s="247"/>
      <c r="F766" s="247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4"/>
      <c r="E767" s="247"/>
      <c r="F767" s="247"/>
      <c r="G767" s="260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54"/>
      <c r="D768" s="244"/>
      <c r="E768" s="247"/>
      <c r="F768" s="247"/>
      <c r="G768" s="201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45"/>
      <c r="D776" s="246"/>
      <c r="E776" s="247"/>
      <c r="F776" s="247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4"/>
      <c r="C777" s="245"/>
      <c r="D777" s="246"/>
      <c r="E777" s="247"/>
      <c r="F777" s="247"/>
      <c r="G777" s="253"/>
      <c r="H777" s="202"/>
      <c r="I777" s="223"/>
      <c r="J777" s="344"/>
      <c r="K777" s="265"/>
      <c r="L777" s="251"/>
      <c r="M777" s="252"/>
      <c r="N777" s="203"/>
    </row>
    <row r="778" spans="2:14" x14ac:dyDescent="0.2">
      <c r="B778" s="244"/>
      <c r="C778" s="245"/>
      <c r="D778" s="246"/>
      <c r="E778" s="247"/>
      <c r="F778" s="247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54"/>
      <c r="D780" s="246"/>
      <c r="E780" s="247"/>
      <c r="F780" s="247"/>
      <c r="G780" s="253"/>
      <c r="H780" s="202"/>
      <c r="I780" s="223"/>
      <c r="J780" s="344"/>
      <c r="K780" s="263"/>
      <c r="L780" s="251"/>
      <c r="M780" s="252"/>
      <c r="N780" s="203"/>
    </row>
    <row r="781" spans="2:14" x14ac:dyDescent="0.2">
      <c r="B781" s="244"/>
      <c r="C781" s="245"/>
      <c r="D781" s="246"/>
      <c r="E781" s="247"/>
      <c r="F781" s="247"/>
      <c r="G781" s="253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45"/>
      <c r="D782" s="246"/>
      <c r="E782" s="247"/>
      <c r="F782" s="247"/>
      <c r="G782" s="253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45"/>
      <c r="D783" s="246"/>
      <c r="E783" s="247"/>
      <c r="F783" s="247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54"/>
      <c r="D784" s="244"/>
      <c r="E784" s="247"/>
      <c r="F784" s="247"/>
      <c r="G784" s="260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54"/>
      <c r="D785" s="244"/>
      <c r="E785" s="247"/>
      <c r="F785" s="247"/>
      <c r="G785" s="260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45"/>
      <c r="D786" s="246"/>
      <c r="E786" s="247"/>
      <c r="F786" s="247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54"/>
      <c r="D787" s="246"/>
      <c r="E787" s="247"/>
      <c r="F787" s="247"/>
      <c r="G787" s="199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54"/>
      <c r="D788" s="246"/>
      <c r="E788" s="247"/>
      <c r="F788" s="247"/>
      <c r="G788" s="199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45"/>
      <c r="D789" s="246"/>
      <c r="E789" s="247"/>
      <c r="F789" s="247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45"/>
      <c r="D790" s="246"/>
      <c r="E790" s="247"/>
      <c r="F790" s="247"/>
      <c r="G790" s="253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45"/>
      <c r="D791" s="246"/>
      <c r="E791" s="247"/>
      <c r="F791" s="247"/>
      <c r="G791" s="253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45"/>
      <c r="D792" s="246"/>
      <c r="E792" s="247"/>
      <c r="F792" s="247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54"/>
      <c r="D793" s="246"/>
      <c r="E793" s="247"/>
      <c r="F793" s="247"/>
      <c r="G793" s="199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4"/>
      <c r="C794" s="254"/>
      <c r="D794" s="246"/>
      <c r="E794" s="247"/>
      <c r="F794" s="247"/>
      <c r="G794" s="199"/>
      <c r="H794" s="202"/>
      <c r="I794" s="223"/>
      <c r="J794" s="344"/>
      <c r="K794" s="265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3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6"/>
      <c r="E800" s="247"/>
      <c r="F800" s="247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6"/>
      <c r="E801" s="247"/>
      <c r="F801" s="247"/>
      <c r="G801" s="253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4"/>
      <c r="C802" s="245"/>
      <c r="D802" s="246"/>
      <c r="E802" s="247"/>
      <c r="F802" s="247"/>
      <c r="G802" s="253"/>
      <c r="H802" s="202"/>
      <c r="I802" s="223"/>
      <c r="J802" s="344"/>
      <c r="K802" s="265"/>
      <c r="L802" s="251"/>
      <c r="M802" s="252"/>
      <c r="N802" s="203"/>
    </row>
    <row r="803" spans="2:14" x14ac:dyDescent="0.2">
      <c r="B803" s="244"/>
      <c r="C803" s="245"/>
      <c r="D803" s="246"/>
      <c r="E803" s="247"/>
      <c r="F803" s="247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4"/>
      <c r="C804" s="245"/>
      <c r="D804" s="244"/>
      <c r="E804" s="247"/>
      <c r="F804" s="247"/>
      <c r="G804" s="260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45"/>
      <c r="D805" s="246"/>
      <c r="E805" s="247"/>
      <c r="F805" s="247"/>
      <c r="G805" s="253"/>
      <c r="H805" s="202"/>
      <c r="I805" s="223"/>
      <c r="J805" s="344"/>
      <c r="K805" s="263"/>
      <c r="L805" s="251"/>
      <c r="M805" s="252"/>
      <c r="N805" s="203"/>
    </row>
    <row r="806" spans="2:14" x14ac:dyDescent="0.2">
      <c r="B806" s="244"/>
      <c r="C806" s="245"/>
      <c r="D806" s="246"/>
      <c r="E806" s="247"/>
      <c r="F806" s="247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4"/>
      <c r="E807" s="247"/>
      <c r="F807" s="247"/>
      <c r="G807" s="260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54"/>
      <c r="D808" s="246"/>
      <c r="E808" s="247"/>
      <c r="F808" s="247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4"/>
      <c r="E810" s="247"/>
      <c r="F810" s="247"/>
      <c r="G810" s="260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45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45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45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54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45"/>
      <c r="D824" s="246"/>
      <c r="E824" s="247"/>
      <c r="F824" s="247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45"/>
      <c r="D825" s="246"/>
      <c r="E825" s="247"/>
      <c r="F825" s="247"/>
      <c r="G825" s="253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45"/>
      <c r="D826" s="246"/>
      <c r="E826" s="247"/>
      <c r="F826" s="247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54"/>
      <c r="D828" s="246"/>
      <c r="E828" s="247"/>
      <c r="F828" s="247"/>
      <c r="G828" s="199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6"/>
      <c r="E835" s="247"/>
      <c r="F835" s="247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6"/>
      <c r="E836" s="247"/>
      <c r="F836" s="247"/>
      <c r="G836" s="253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6"/>
      <c r="E837" s="247"/>
      <c r="F837" s="247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4"/>
      <c r="C839" s="245"/>
      <c r="D839" s="244"/>
      <c r="E839" s="247"/>
      <c r="F839" s="247"/>
      <c r="G839" s="260"/>
      <c r="H839" s="202"/>
      <c r="I839" s="223"/>
      <c r="J839" s="344"/>
      <c r="K839" s="265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3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6"/>
      <c r="E844" s="247"/>
      <c r="F844" s="247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4"/>
      <c r="C845" s="245"/>
      <c r="D845" s="246"/>
      <c r="E845" s="247"/>
      <c r="F845" s="247"/>
      <c r="G845" s="253"/>
      <c r="H845" s="202"/>
      <c r="I845" s="223"/>
      <c r="J845" s="344"/>
      <c r="K845" s="265"/>
      <c r="L845" s="251"/>
      <c r="M845" s="252"/>
      <c r="N845" s="203"/>
    </row>
    <row r="846" spans="2:14" x14ac:dyDescent="0.2">
      <c r="B846" s="244"/>
      <c r="C846" s="245"/>
      <c r="D846" s="246"/>
      <c r="E846" s="247"/>
      <c r="F846" s="247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4"/>
      <c r="E848" s="247"/>
      <c r="F848" s="247"/>
      <c r="G848" s="260"/>
      <c r="H848" s="202"/>
      <c r="I848" s="223"/>
      <c r="J848" s="344"/>
      <c r="K848" s="263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5"/>
      <c r="L853" s="251"/>
      <c r="M853" s="252"/>
      <c r="N853" s="203"/>
    </row>
    <row r="854" spans="2:14" x14ac:dyDescent="0.2">
      <c r="B854" s="244"/>
      <c r="C854" s="245"/>
      <c r="D854" s="246"/>
      <c r="E854" s="247"/>
      <c r="F854" s="247"/>
      <c r="G854" s="253"/>
      <c r="H854" s="202"/>
      <c r="I854" s="223"/>
      <c r="J854" s="344"/>
      <c r="K854" s="265"/>
      <c r="L854" s="251"/>
      <c r="M854" s="252"/>
      <c r="N854" s="203"/>
    </row>
    <row r="855" spans="2:14" x14ac:dyDescent="0.2">
      <c r="B855" s="244"/>
      <c r="C855" s="245"/>
      <c r="D855" s="246"/>
      <c r="E855" s="247"/>
      <c r="F855" s="247"/>
      <c r="G855" s="253"/>
      <c r="H855" s="202"/>
      <c r="I855" s="223"/>
      <c r="J855" s="344"/>
      <c r="K855" s="265"/>
      <c r="L855" s="251"/>
      <c r="M855" s="252"/>
      <c r="N855" s="203"/>
    </row>
    <row r="856" spans="2:14" x14ac:dyDescent="0.2">
      <c r="B856" s="244"/>
      <c r="C856" s="245"/>
      <c r="D856" s="246"/>
      <c r="E856" s="247"/>
      <c r="F856" s="247"/>
      <c r="G856" s="253"/>
      <c r="H856" s="202"/>
      <c r="I856" s="223"/>
      <c r="J856" s="344"/>
      <c r="K856" s="266"/>
      <c r="L856" s="251"/>
      <c r="M856" s="252"/>
      <c r="N856" s="203"/>
    </row>
    <row r="857" spans="2:14" x14ac:dyDescent="0.2">
      <c r="B857" s="244"/>
      <c r="C857" s="245"/>
      <c r="D857" s="246"/>
      <c r="E857" s="247"/>
      <c r="F857" s="247"/>
      <c r="G857" s="253"/>
      <c r="H857" s="202"/>
      <c r="I857" s="223"/>
      <c r="J857" s="344"/>
      <c r="K857" s="266"/>
      <c r="L857" s="251"/>
      <c r="M857" s="252"/>
      <c r="N857" s="203"/>
    </row>
    <row r="858" spans="2:14" x14ac:dyDescent="0.2">
      <c r="B858" s="244"/>
      <c r="C858" s="254"/>
      <c r="D858" s="246"/>
      <c r="E858" s="247"/>
      <c r="F858" s="247"/>
      <c r="G858" s="253"/>
      <c r="H858" s="202"/>
      <c r="I858" s="223"/>
      <c r="J858" s="344"/>
      <c r="K858" s="266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54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45"/>
      <c r="D866" s="246"/>
      <c r="E866" s="247"/>
      <c r="F866" s="247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45"/>
      <c r="D867" s="246"/>
      <c r="E867" s="247"/>
      <c r="F867" s="247"/>
      <c r="G867" s="253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45"/>
      <c r="D868" s="246"/>
      <c r="E868" s="247"/>
      <c r="F868" s="247"/>
      <c r="G868" s="253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45"/>
      <c r="D869" s="246"/>
      <c r="E869" s="247"/>
      <c r="F869" s="247"/>
      <c r="G869" s="253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54"/>
      <c r="D870" s="246"/>
      <c r="E870" s="247"/>
      <c r="F870" s="247"/>
      <c r="G870" s="199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54"/>
      <c r="D871" s="246"/>
      <c r="E871" s="247"/>
      <c r="F871" s="247"/>
      <c r="G871" s="199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45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45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45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45"/>
      <c r="D876" s="246"/>
      <c r="E876" s="247"/>
      <c r="F876" s="247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54"/>
      <c r="D877" s="246"/>
      <c r="E877" s="247"/>
      <c r="F877" s="247"/>
      <c r="G877" s="253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45"/>
      <c r="D878" s="246"/>
      <c r="E878" s="247"/>
      <c r="F878" s="247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45"/>
      <c r="D879" s="246"/>
      <c r="E879" s="247"/>
      <c r="F879" s="247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4"/>
      <c r="C880" s="254"/>
      <c r="D880" s="246"/>
      <c r="E880" s="247"/>
      <c r="F880" s="247"/>
      <c r="G880" s="199"/>
      <c r="H880" s="202"/>
      <c r="I880" s="223"/>
      <c r="J880" s="344"/>
      <c r="K880" s="265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4"/>
      <c r="C882" s="254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73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6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6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45"/>
      <c r="D892" s="246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45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45"/>
      <c r="D894" s="244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45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54"/>
      <c r="D896" s="246"/>
      <c r="E896" s="247"/>
      <c r="F896" s="247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54"/>
      <c r="D897" s="246"/>
      <c r="E897" s="247"/>
      <c r="F897" s="247"/>
      <c r="G897" s="253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45"/>
      <c r="D898" s="246"/>
      <c r="E898" s="247"/>
      <c r="F898" s="247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45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54"/>
      <c r="D900" s="246"/>
      <c r="E900" s="247"/>
      <c r="F900" s="247"/>
      <c r="G900" s="199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4"/>
      <c r="C901" s="245"/>
      <c r="D901" s="246"/>
      <c r="E901" s="247"/>
      <c r="F901" s="247"/>
      <c r="G901" s="253"/>
      <c r="H901" s="202"/>
      <c r="I901" s="223"/>
      <c r="J901" s="344"/>
      <c r="K901" s="265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4"/>
      <c r="C903" s="245"/>
      <c r="D903" s="246"/>
      <c r="E903" s="247"/>
      <c r="F903" s="247"/>
      <c r="G903" s="253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253"/>
      <c r="H904" s="202"/>
      <c r="I904" s="223"/>
      <c r="J904" s="344"/>
      <c r="K904" s="266"/>
      <c r="L904" s="251"/>
      <c r="M904" s="252"/>
      <c r="N904" s="203"/>
    </row>
    <row r="905" spans="2:14" x14ac:dyDescent="0.2">
      <c r="B905" s="244"/>
      <c r="C905" s="254"/>
      <c r="D905" s="246"/>
      <c r="E905" s="247"/>
      <c r="F905" s="247"/>
      <c r="G905" s="253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54"/>
      <c r="D906" s="246"/>
      <c r="E906" s="247"/>
      <c r="F906" s="247"/>
      <c r="G906" s="199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54"/>
      <c r="D907" s="246"/>
      <c r="E907" s="247"/>
      <c r="F907" s="247"/>
      <c r="G907" s="199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54"/>
      <c r="D908" s="246"/>
      <c r="E908" s="247"/>
      <c r="F908" s="247"/>
      <c r="G908" s="199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45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45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54"/>
      <c r="D911" s="246"/>
      <c r="E911" s="247"/>
      <c r="F911" s="247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54"/>
      <c r="D912" s="246"/>
      <c r="E912" s="247"/>
      <c r="F912" s="247"/>
      <c r="G912" s="253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45"/>
      <c r="D913" s="246"/>
      <c r="E913" s="247"/>
      <c r="F913" s="247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54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199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45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253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54"/>
      <c r="D919" s="246"/>
      <c r="E919" s="247"/>
      <c r="F919" s="247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54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54"/>
      <c r="D921" s="246"/>
      <c r="E921" s="247"/>
      <c r="F921" s="247"/>
      <c r="G921" s="199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54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45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54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54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45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45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45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45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45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54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54"/>
      <c r="D935" s="246"/>
      <c r="E935" s="247"/>
      <c r="F935" s="247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54"/>
      <c r="D936" s="246"/>
      <c r="E936" s="247"/>
      <c r="F936" s="247"/>
      <c r="G936" s="253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45"/>
      <c r="D937" s="246"/>
      <c r="E937" s="247"/>
      <c r="F937" s="247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54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54"/>
      <c r="D939" s="246"/>
      <c r="E939" s="247"/>
      <c r="F939" s="247"/>
      <c r="G939" s="199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45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45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45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45"/>
      <c r="D946" s="246"/>
      <c r="E946" s="247"/>
      <c r="F946" s="247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253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45"/>
      <c r="D948" s="246"/>
      <c r="E948" s="247"/>
      <c r="F948" s="247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199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253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253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199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199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253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199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253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199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253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253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199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199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253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199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199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253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199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253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199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199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253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199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253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6"/>
      <c r="E1012" s="247"/>
      <c r="F1012" s="247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6"/>
      <c r="E1013" s="247"/>
      <c r="F1013" s="247"/>
      <c r="G1013" s="199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6"/>
      <c r="E1014" s="247"/>
      <c r="F1014" s="247"/>
      <c r="G1014" s="253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6"/>
      <c r="E1015" s="247"/>
      <c r="F1015" s="247"/>
      <c r="G1015" s="253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4"/>
      <c r="E1016" s="247"/>
      <c r="F1016" s="247"/>
      <c r="G1016" s="260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4"/>
      <c r="C1017" s="254"/>
      <c r="D1017" s="244"/>
      <c r="E1017" s="247"/>
      <c r="F1017" s="247"/>
      <c r="G1017" s="260"/>
      <c r="H1017" s="202"/>
      <c r="I1017" s="223"/>
      <c r="J1017" s="344"/>
      <c r="K1017" s="265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01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53"/>
      <c r="H1020" s="202"/>
      <c r="I1020" s="223"/>
      <c r="J1020" s="344"/>
      <c r="K1020" s="263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01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53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01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6"/>
      <c r="E1046" s="247"/>
      <c r="F1046" s="247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6"/>
      <c r="E1047" s="247"/>
      <c r="F1047" s="247"/>
      <c r="G1047" s="253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6"/>
      <c r="E1048" s="247"/>
      <c r="F1048" s="247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4"/>
      <c r="E1050" s="247"/>
      <c r="F1050" s="247"/>
      <c r="G1050" s="260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6"/>
      <c r="E1059" s="247"/>
      <c r="F1059" s="247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4"/>
      <c r="C1060" s="254"/>
      <c r="D1060" s="246"/>
      <c r="E1060" s="247"/>
      <c r="F1060" s="247"/>
      <c r="G1060" s="253"/>
      <c r="H1060" s="202"/>
      <c r="I1060" s="223"/>
      <c r="J1060" s="344"/>
      <c r="K1060" s="265"/>
      <c r="L1060" s="251"/>
      <c r="M1060" s="252"/>
      <c r="N1060" s="203"/>
    </row>
    <row r="1061" spans="2:14" x14ac:dyDescent="0.2">
      <c r="B1061" s="244"/>
      <c r="C1061" s="254"/>
      <c r="D1061" s="246"/>
      <c r="E1061" s="247"/>
      <c r="F1061" s="247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4"/>
      <c r="E1063" s="247"/>
      <c r="F1063" s="247"/>
      <c r="G1063" s="260"/>
      <c r="H1063" s="202"/>
      <c r="I1063" s="223"/>
      <c r="J1063" s="344"/>
      <c r="K1063" s="263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253"/>
      <c r="H1086" s="202"/>
      <c r="I1086" s="223"/>
      <c r="J1086" s="344"/>
      <c r="K1086" s="265"/>
      <c r="L1086" s="251"/>
      <c r="M1086" s="252"/>
      <c r="N1086" s="203"/>
    </row>
    <row r="1087" spans="2:14" x14ac:dyDescent="0.2">
      <c r="B1087" s="244"/>
      <c r="C1087" s="254"/>
      <c r="D1087" s="246"/>
      <c r="E1087" s="247"/>
      <c r="F1087" s="247"/>
      <c r="G1087" s="253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4"/>
      <c r="C1088" s="254"/>
      <c r="D1088" s="246"/>
      <c r="E1088" s="247"/>
      <c r="F1088" s="247"/>
      <c r="G1088" s="253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6"/>
      <c r="E1089" s="247"/>
      <c r="F1089" s="247"/>
      <c r="G1089" s="253"/>
      <c r="H1089" s="202"/>
      <c r="I1089" s="223"/>
      <c r="J1089" s="344"/>
      <c r="K1089" s="265"/>
      <c r="L1089" s="203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199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4"/>
      <c r="E1091" s="274"/>
      <c r="F1091" s="274"/>
      <c r="G1091" s="205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199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6"/>
      <c r="E1095" s="247"/>
      <c r="F1095" s="247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6"/>
      <c r="E1096" s="247"/>
      <c r="F1096" s="247"/>
      <c r="G1096" s="253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6"/>
      <c r="E1097" s="247"/>
      <c r="F1097" s="247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4"/>
      <c r="E1099" s="247"/>
      <c r="F1099" s="247"/>
      <c r="G1099" s="205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199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253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253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199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199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253"/>
      <c r="H1116" s="202"/>
      <c r="I1116" s="223"/>
      <c r="J1116" s="344"/>
      <c r="K1116" s="265"/>
      <c r="L1116" s="251"/>
      <c r="M1116" s="252"/>
      <c r="N1116" s="203"/>
    </row>
    <row r="1117" spans="2:14" x14ac:dyDescent="0.2">
      <c r="B1117" s="244"/>
      <c r="C1117" s="254"/>
      <c r="D1117" s="246"/>
      <c r="E1117" s="247"/>
      <c r="F1117" s="247"/>
      <c r="G1117" s="253"/>
      <c r="H1117" s="202"/>
      <c r="I1117" s="223"/>
      <c r="J1117" s="344"/>
      <c r="K1117" s="265"/>
      <c r="L1117" s="251"/>
      <c r="M1117" s="252"/>
      <c r="N1117" s="203"/>
    </row>
    <row r="1118" spans="2:14" x14ac:dyDescent="0.2">
      <c r="B1118" s="244"/>
      <c r="C1118" s="254"/>
      <c r="D1118" s="246"/>
      <c r="E1118" s="247"/>
      <c r="F1118" s="247"/>
      <c r="G1118" s="253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4"/>
      <c r="C1119" s="254"/>
      <c r="D1119" s="246"/>
      <c r="E1119" s="247"/>
      <c r="F1119" s="247"/>
      <c r="G1119" s="199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253"/>
      <c r="H1120" s="202"/>
      <c r="I1120" s="223"/>
      <c r="J1120" s="344"/>
      <c r="K1120" s="265"/>
      <c r="L1120" s="203"/>
      <c r="M1120" s="252"/>
      <c r="N1120" s="203"/>
    </row>
    <row r="1121" spans="2:14" x14ac:dyDescent="0.2">
      <c r="B1121" s="244"/>
      <c r="C1121" s="254"/>
      <c r="D1121" s="244"/>
      <c r="E1121" s="247"/>
      <c r="F1121" s="247"/>
      <c r="G1121" s="205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199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199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6"/>
      <c r="E1126" s="247"/>
      <c r="F1126" s="247"/>
      <c r="G1126" s="253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6"/>
      <c r="E1127" s="247"/>
      <c r="F1127" s="247"/>
      <c r="G1127" s="253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6"/>
      <c r="E1128" s="247"/>
      <c r="F1128" s="247"/>
      <c r="G1128" s="253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4"/>
      <c r="E1130" s="247"/>
      <c r="F1130" s="247"/>
      <c r="G1130" s="206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54"/>
      <c r="D1137" s="246"/>
      <c r="E1137" s="247"/>
      <c r="F1137" s="247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54"/>
      <c r="D1138" s="246"/>
      <c r="E1138" s="247"/>
      <c r="F1138" s="247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54"/>
      <c r="D1139" s="246"/>
      <c r="E1139" s="247"/>
      <c r="F1139" s="247"/>
      <c r="G1139" s="253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6"/>
      <c r="E1140" s="247"/>
      <c r="F1140" s="247"/>
      <c r="G1140" s="253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75"/>
      <c r="D1141" s="275"/>
      <c r="E1141" s="247"/>
      <c r="F1141" s="276"/>
      <c r="G1141" s="253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4"/>
      <c r="E1143" s="247"/>
      <c r="F1143" s="247"/>
      <c r="G1143" s="201"/>
      <c r="H1143" s="202"/>
      <c r="I1143" s="223"/>
      <c r="J1143" s="344"/>
      <c r="K1143" s="265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5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65"/>
      <c r="L1145" s="251"/>
      <c r="M1145" s="252"/>
      <c r="N1145" s="203"/>
    </row>
    <row r="1146" spans="2:14" x14ac:dyDescent="0.2">
      <c r="B1146" s="244"/>
      <c r="C1146" s="254"/>
      <c r="D1146" s="246"/>
      <c r="E1146" s="247"/>
      <c r="F1146" s="247"/>
      <c r="G1146" s="253"/>
      <c r="H1146" s="202"/>
      <c r="I1146" s="223"/>
      <c r="J1146" s="344"/>
      <c r="K1146" s="265"/>
      <c r="L1146" s="251"/>
      <c r="M1146" s="252"/>
      <c r="N1146" s="203"/>
    </row>
    <row r="1147" spans="2:14" x14ac:dyDescent="0.2">
      <c r="B1147" s="244"/>
      <c r="C1147" s="254"/>
      <c r="D1147" s="246"/>
      <c r="E1147" s="247"/>
      <c r="F1147" s="247"/>
      <c r="G1147" s="253"/>
      <c r="H1147" s="202"/>
      <c r="I1147" s="223"/>
      <c r="J1147" s="344"/>
      <c r="K1147" s="263"/>
      <c r="L1147" s="251"/>
      <c r="M1147" s="252"/>
      <c r="N1147" s="203"/>
    </row>
    <row r="1148" spans="2:14" x14ac:dyDescent="0.2">
      <c r="B1148" s="244"/>
      <c r="C1148" s="254"/>
      <c r="D1148" s="246"/>
      <c r="E1148" s="247"/>
      <c r="F1148" s="247"/>
      <c r="G1148" s="253"/>
      <c r="H1148" s="202"/>
      <c r="I1148" s="223"/>
      <c r="J1148" s="344"/>
      <c r="K1148" s="265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73"/>
      <c r="L1149" s="251"/>
      <c r="M1149" s="252"/>
      <c r="N1149" s="203"/>
    </row>
    <row r="1150" spans="2:14" x14ac:dyDescent="0.2">
      <c r="B1150" s="244"/>
      <c r="C1150" s="254"/>
      <c r="D1150" s="244"/>
      <c r="E1150" s="247"/>
      <c r="F1150" s="247"/>
      <c r="G1150" s="260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253"/>
      <c r="H1151" s="202"/>
      <c r="I1151" s="223"/>
      <c r="J1151" s="344"/>
      <c r="K1151" s="273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253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53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199"/>
      <c r="H1154" s="202"/>
      <c r="I1154" s="223"/>
      <c r="J1154" s="344"/>
      <c r="K1154" s="265"/>
      <c r="L1154" s="251"/>
      <c r="M1154" s="252"/>
      <c r="N1154" s="203"/>
    </row>
    <row r="1155" spans="2:14" x14ac:dyDescent="0.2">
      <c r="B1155" s="244"/>
      <c r="C1155" s="254"/>
      <c r="D1155" s="246"/>
      <c r="E1155" s="247"/>
      <c r="F1155" s="247"/>
      <c r="G1155" s="253"/>
      <c r="H1155" s="202"/>
      <c r="I1155" s="223"/>
      <c r="J1155" s="344"/>
      <c r="K1155" s="265"/>
      <c r="L1155" s="251"/>
      <c r="M1155" s="252"/>
      <c r="N1155" s="203"/>
    </row>
    <row r="1156" spans="2:14" x14ac:dyDescent="0.2">
      <c r="B1156" s="244"/>
      <c r="C1156" s="254"/>
      <c r="D1156" s="246"/>
      <c r="E1156" s="247"/>
      <c r="F1156" s="247"/>
      <c r="G1156" s="253"/>
      <c r="H1156" s="202"/>
      <c r="I1156" s="223"/>
      <c r="J1156" s="344"/>
      <c r="K1156" s="265"/>
      <c r="L1156" s="251"/>
      <c r="M1156" s="252"/>
      <c r="N1156" s="203"/>
    </row>
    <row r="1157" spans="2:14" x14ac:dyDescent="0.2">
      <c r="B1157" s="244"/>
      <c r="C1157" s="254"/>
      <c r="D1157" s="246"/>
      <c r="E1157" s="247"/>
      <c r="F1157" s="247"/>
      <c r="G1157" s="260"/>
      <c r="H1157" s="202"/>
      <c r="I1157" s="223"/>
      <c r="J1157" s="344"/>
      <c r="K1157" s="265"/>
      <c r="L1157" s="251"/>
      <c r="M1157" s="252"/>
      <c r="N1157" s="203"/>
    </row>
    <row r="1158" spans="2:14" x14ac:dyDescent="0.2">
      <c r="B1158" s="244"/>
      <c r="C1158" s="254"/>
      <c r="D1158" s="246"/>
      <c r="E1158" s="247"/>
      <c r="F1158" s="247"/>
      <c r="G1158" s="253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199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6"/>
      <c r="E1161" s="247"/>
      <c r="F1161" s="247"/>
      <c r="G1161" s="253"/>
      <c r="H1161" s="202"/>
      <c r="I1161" s="223"/>
      <c r="J1161" s="344"/>
      <c r="K1161" s="265"/>
      <c r="L1161" s="251"/>
      <c r="M1161" s="252"/>
      <c r="N1161" s="204"/>
    </row>
    <row r="1162" spans="2:14" x14ac:dyDescent="0.2">
      <c r="B1162" s="244"/>
      <c r="C1162" s="254"/>
      <c r="D1162" s="246"/>
      <c r="E1162" s="247"/>
      <c r="F1162" s="247"/>
      <c r="G1162" s="253"/>
      <c r="H1162" s="202"/>
      <c r="I1162" s="223"/>
      <c r="J1162" s="344"/>
      <c r="K1162" s="265"/>
      <c r="L1162" s="251"/>
      <c r="M1162" s="252"/>
      <c r="N1162" s="204"/>
    </row>
    <row r="1163" spans="2:14" x14ac:dyDescent="0.2">
      <c r="B1163" s="244"/>
      <c r="C1163" s="254"/>
      <c r="D1163" s="246"/>
      <c r="E1163" s="247"/>
      <c r="F1163" s="247"/>
      <c r="G1163" s="253"/>
      <c r="H1163" s="202"/>
      <c r="I1163" s="223"/>
      <c r="J1163" s="344"/>
      <c r="K1163" s="265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253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4"/>
      <c r="E1165" s="274"/>
      <c r="F1165" s="274"/>
      <c r="G1165" s="205"/>
      <c r="H1165" s="202"/>
      <c r="I1165" s="223"/>
      <c r="J1165" s="344"/>
      <c r="K1165" s="273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253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199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199"/>
      <c r="H1168" s="202"/>
      <c r="I1168" s="223"/>
      <c r="J1168" s="344"/>
      <c r="K1168" s="265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253"/>
      <c r="H1169" s="202"/>
      <c r="I1169" s="223"/>
      <c r="J1169" s="344"/>
      <c r="K1169" s="265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253"/>
      <c r="H1170" s="202"/>
      <c r="I1170" s="223"/>
      <c r="J1170" s="344"/>
      <c r="K1170" s="265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253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73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199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253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253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253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199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199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253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199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253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199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199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6"/>
      <c r="E1188" s="247"/>
      <c r="F1188" s="247"/>
      <c r="G1188" s="253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6"/>
      <c r="E1189" s="247"/>
      <c r="F1189" s="247"/>
      <c r="G1189" s="253"/>
      <c r="H1189" s="202"/>
      <c r="I1189" s="223"/>
      <c r="J1189" s="344"/>
      <c r="K1189" s="265"/>
      <c r="L1189" s="251"/>
      <c r="M1189" s="252"/>
      <c r="N1189" s="204"/>
    </row>
    <row r="1190" spans="2:14" x14ac:dyDescent="0.2">
      <c r="B1190" s="244"/>
      <c r="C1190" s="254"/>
      <c r="D1190" s="246"/>
      <c r="E1190" s="247"/>
      <c r="F1190" s="247"/>
      <c r="G1190" s="253"/>
      <c r="H1190" s="202"/>
      <c r="I1190" s="223"/>
      <c r="J1190" s="344"/>
      <c r="K1190" s="265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253"/>
      <c r="H1191" s="202"/>
      <c r="I1191" s="223"/>
      <c r="J1191" s="344"/>
      <c r="K1191" s="265"/>
      <c r="L1191" s="251"/>
      <c r="M1191" s="252"/>
      <c r="N1191" s="204"/>
    </row>
    <row r="1192" spans="2:14" x14ac:dyDescent="0.2">
      <c r="B1192" s="244"/>
      <c r="C1192" s="254"/>
      <c r="D1192" s="244"/>
      <c r="E1192" s="247"/>
      <c r="F1192" s="247"/>
      <c r="G1192" s="260"/>
      <c r="H1192" s="202"/>
      <c r="I1192" s="223"/>
      <c r="J1192" s="344"/>
      <c r="K1192" s="265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199"/>
      <c r="H1193" s="202"/>
      <c r="I1193" s="223"/>
      <c r="J1193" s="344"/>
      <c r="K1193" s="273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253"/>
      <c r="H1194" s="202"/>
      <c r="I1194" s="223"/>
      <c r="J1194" s="344"/>
      <c r="K1194" s="265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253"/>
      <c r="H1195" s="202"/>
      <c r="I1195" s="223"/>
      <c r="J1195" s="344"/>
      <c r="K1195" s="265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253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253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199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199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6"/>
      <c r="E1200" s="247"/>
      <c r="F1200" s="247"/>
      <c r="G1200" s="253"/>
      <c r="H1200" s="202"/>
      <c r="I1200" s="223"/>
      <c r="J1200" s="344"/>
      <c r="K1200" s="277"/>
      <c r="L1200" s="251"/>
      <c r="M1200" s="252"/>
      <c r="N1200" s="204"/>
    </row>
    <row r="1201" spans="2:14" x14ac:dyDescent="0.2">
      <c r="B1201" s="244"/>
      <c r="C1201" s="254"/>
      <c r="D1201" s="246"/>
      <c r="E1201" s="247"/>
      <c r="F1201" s="247"/>
      <c r="G1201" s="253"/>
      <c r="H1201" s="202"/>
      <c r="I1201" s="223"/>
      <c r="J1201" s="344"/>
      <c r="K1201" s="277"/>
      <c r="L1201" s="251"/>
      <c r="M1201" s="252"/>
      <c r="N1201" s="204"/>
    </row>
    <row r="1202" spans="2:14" x14ac:dyDescent="0.2">
      <c r="B1202" s="244"/>
      <c r="C1202" s="254"/>
      <c r="D1202" s="246"/>
      <c r="E1202" s="247"/>
      <c r="F1202" s="247"/>
      <c r="G1202" s="253"/>
      <c r="H1202" s="202"/>
      <c r="I1202" s="223"/>
      <c r="J1202" s="344"/>
      <c r="K1202" s="277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199"/>
      <c r="H1203" s="202"/>
      <c r="I1203" s="223"/>
      <c r="J1203" s="344"/>
      <c r="K1203" s="277"/>
      <c r="L1203" s="251"/>
      <c r="M1203" s="252"/>
      <c r="N1203" s="204"/>
    </row>
    <row r="1204" spans="2:14" x14ac:dyDescent="0.2">
      <c r="B1204" s="244"/>
      <c r="C1204" s="254"/>
      <c r="D1204" s="244"/>
      <c r="E1204" s="274"/>
      <c r="F1204" s="274"/>
      <c r="G1204" s="205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253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253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253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6"/>
      <c r="E1208" s="247"/>
      <c r="F1208" s="247"/>
      <c r="G1208" s="253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6"/>
      <c r="E1209" s="247"/>
      <c r="F1209" s="247"/>
      <c r="G1209" s="199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6"/>
      <c r="E1210" s="247"/>
      <c r="F1210" s="247"/>
      <c r="G1210" s="199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53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4"/>
      <c r="E1212" s="247"/>
      <c r="F1212" s="247"/>
      <c r="G1212" s="205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6"/>
      <c r="E1214" s="247"/>
      <c r="F1214" s="247"/>
      <c r="G1214" s="201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6"/>
      <c r="E1215" s="247"/>
      <c r="F1215" s="247"/>
      <c r="G1215" s="253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6"/>
      <c r="E1216" s="247"/>
      <c r="F1216" s="247"/>
      <c r="G1216" s="253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6"/>
      <c r="E1217" s="247"/>
      <c r="F1217" s="247"/>
      <c r="G1217" s="253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4"/>
      <c r="E1218" s="247"/>
      <c r="F1218" s="247"/>
      <c r="G1218" s="206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253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4"/>
      <c r="E1220" s="274"/>
      <c r="F1220" s="274"/>
      <c r="G1220" s="205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253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199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199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253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253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253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253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199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199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51"/>
      <c r="M1230" s="252"/>
      <c r="N1230" s="204"/>
    </row>
    <row r="1231" spans="2:14" x14ac:dyDescent="0.2">
      <c r="B1231" s="244"/>
      <c r="C1231" s="254"/>
      <c r="D1231" s="246"/>
      <c r="E1231" s="247"/>
      <c r="F1231" s="247"/>
      <c r="G1231" s="253"/>
      <c r="H1231" s="202"/>
      <c r="I1231" s="223"/>
      <c r="J1231" s="344"/>
      <c r="K1231" s="278"/>
      <c r="L1231" s="251"/>
      <c r="M1231" s="252"/>
      <c r="N1231" s="204"/>
    </row>
    <row r="1232" spans="2:14" x14ac:dyDescent="0.2">
      <c r="B1232" s="244"/>
      <c r="C1232" s="254"/>
      <c r="D1232" s="246"/>
      <c r="E1232" s="247"/>
      <c r="F1232" s="247"/>
      <c r="G1232" s="253"/>
      <c r="H1232" s="202"/>
      <c r="I1232" s="223"/>
      <c r="J1232" s="344"/>
      <c r="K1232" s="278"/>
      <c r="L1232" s="251"/>
      <c r="M1232" s="252"/>
      <c r="N1232" s="204"/>
    </row>
    <row r="1233" spans="2:14" x14ac:dyDescent="0.2">
      <c r="B1233" s="244"/>
      <c r="C1233" s="254"/>
      <c r="D1233" s="246"/>
      <c r="E1233" s="247"/>
      <c r="F1233" s="247"/>
      <c r="G1233" s="253"/>
      <c r="H1233" s="202"/>
      <c r="I1233" s="223"/>
      <c r="J1233" s="344"/>
      <c r="K1233" s="278"/>
      <c r="L1233" s="251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253"/>
      <c r="H1234" s="202"/>
      <c r="I1234" s="223"/>
      <c r="J1234" s="344"/>
      <c r="K1234" s="278"/>
      <c r="L1234" s="203"/>
      <c r="M1234" s="252"/>
      <c r="N1234" s="204"/>
    </row>
    <row r="1235" spans="2:14" x14ac:dyDescent="0.2">
      <c r="B1235" s="244"/>
      <c r="C1235" s="279"/>
      <c r="D1235" s="280"/>
      <c r="E1235" s="274"/>
      <c r="F1235" s="274"/>
      <c r="G1235" s="253"/>
      <c r="H1235" s="202"/>
      <c r="I1235" s="223"/>
      <c r="J1235" s="344"/>
      <c r="K1235" s="278"/>
      <c r="L1235" s="251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253"/>
      <c r="H1236" s="202"/>
      <c r="I1236" s="223"/>
      <c r="J1236" s="344"/>
      <c r="K1236" s="278"/>
      <c r="L1236" s="251"/>
      <c r="M1236" s="252"/>
      <c r="N1236" s="204"/>
    </row>
    <row r="1237" spans="2:14" x14ac:dyDescent="0.2">
      <c r="B1237" s="244"/>
      <c r="C1237" s="254"/>
      <c r="D1237" s="246"/>
      <c r="E1237" s="247"/>
      <c r="F1237" s="247"/>
      <c r="G1237" s="199"/>
      <c r="H1237" s="202"/>
      <c r="I1237" s="223"/>
      <c r="J1237" s="344"/>
      <c r="K1237" s="278"/>
      <c r="L1237" s="203"/>
      <c r="M1237" s="252"/>
      <c r="N1237" s="204"/>
    </row>
    <row r="1238" spans="2:14" x14ac:dyDescent="0.2">
      <c r="B1238" s="244"/>
      <c r="C1238" s="254"/>
      <c r="D1238" s="246"/>
      <c r="E1238" s="247"/>
      <c r="F1238" s="247"/>
      <c r="G1238" s="253"/>
      <c r="H1238" s="202"/>
      <c r="I1238" s="223"/>
      <c r="J1238" s="344"/>
      <c r="K1238" s="278"/>
      <c r="L1238" s="251"/>
      <c r="M1238" s="252"/>
      <c r="N1238" s="204"/>
    </row>
    <row r="1239" spans="2:14" x14ac:dyDescent="0.2">
      <c r="B1239" s="244"/>
      <c r="C1239" s="254"/>
      <c r="D1239" s="246"/>
      <c r="E1239" s="247"/>
      <c r="F1239" s="247"/>
      <c r="G1239" s="199"/>
      <c r="H1239" s="202"/>
      <c r="I1239" s="223"/>
      <c r="J1239" s="344"/>
      <c r="K1239" s="278"/>
      <c r="L1239" s="251"/>
      <c r="M1239" s="252"/>
      <c r="N1239" s="204"/>
    </row>
    <row r="1240" spans="2:14" x14ac:dyDescent="0.2">
      <c r="B1240" s="244"/>
      <c r="C1240" s="254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54"/>
      <c r="D1241" s="246"/>
      <c r="E1241" s="247"/>
      <c r="F1241" s="247"/>
      <c r="G1241" s="253"/>
      <c r="H1241" s="207"/>
      <c r="I1241" s="221"/>
      <c r="J1241" s="341"/>
      <c r="K1241" s="278"/>
      <c r="L1241" s="251"/>
      <c r="M1241" s="252"/>
      <c r="N1241" s="208"/>
    </row>
    <row r="1242" spans="2:14" x14ac:dyDescent="0.2">
      <c r="B1242" s="244"/>
      <c r="C1242" s="254"/>
      <c r="D1242" s="246"/>
      <c r="E1242" s="247"/>
      <c r="F1242" s="247"/>
      <c r="G1242" s="253"/>
      <c r="H1242" s="207"/>
      <c r="I1242" s="221"/>
      <c r="J1242" s="341"/>
      <c r="K1242" s="278"/>
      <c r="L1242" s="251"/>
      <c r="M1242" s="252"/>
      <c r="N1242" s="208"/>
    </row>
    <row r="1243" spans="2:14" x14ac:dyDescent="0.2">
      <c r="B1243" s="244"/>
      <c r="C1243" s="245"/>
      <c r="D1243" s="246"/>
      <c r="E1243" s="247"/>
      <c r="F1243" s="247"/>
      <c r="G1243" s="253"/>
      <c r="H1243" s="207"/>
      <c r="I1243" s="221"/>
      <c r="J1243" s="341"/>
      <c r="K1243" s="278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75"/>
      <c r="D1245" s="275"/>
      <c r="E1245" s="276"/>
      <c r="F1245" s="276"/>
      <c r="G1245" s="209"/>
      <c r="H1245" s="207"/>
      <c r="I1245" s="221"/>
      <c r="J1245" s="341"/>
      <c r="K1245" s="281"/>
      <c r="L1245" s="251"/>
      <c r="M1245" s="252"/>
      <c r="N1245" s="208"/>
    </row>
    <row r="1246" spans="2:14" x14ac:dyDescent="0.2">
      <c r="B1246" s="244"/>
      <c r="C1246" s="254"/>
      <c r="D1246" s="246"/>
      <c r="E1246" s="247"/>
      <c r="F1246" s="247"/>
      <c r="G1246" s="253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6"/>
      <c r="E1247" s="247"/>
      <c r="F1247" s="247"/>
      <c r="G1247" s="253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54"/>
      <c r="D1249" s="244"/>
      <c r="E1249" s="247"/>
      <c r="F1249" s="247"/>
      <c r="G1249" s="260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54"/>
      <c r="D1250" s="246"/>
      <c r="E1250" s="247"/>
      <c r="F1250" s="247"/>
      <c r="G1250" s="253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54"/>
      <c r="D1251" s="246"/>
      <c r="E1251" s="247"/>
      <c r="F1251" s="247"/>
      <c r="G1251" s="253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54"/>
      <c r="D1252" s="246"/>
      <c r="E1252" s="247"/>
      <c r="F1252" s="247"/>
      <c r="G1252" s="253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45"/>
      <c r="D1253" s="246"/>
      <c r="E1253" s="247"/>
      <c r="F1253" s="247"/>
      <c r="G1253" s="253"/>
      <c r="H1253" s="207"/>
      <c r="I1253" s="221"/>
      <c r="J1253" s="341"/>
      <c r="K1253" s="278"/>
      <c r="L1253" s="251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05"/>
      <c r="H1254" s="207"/>
      <c r="I1254" s="221"/>
      <c r="J1254" s="341"/>
      <c r="K1254" s="278"/>
      <c r="L1254" s="251"/>
      <c r="M1254" s="252"/>
      <c r="N1254" s="208"/>
    </row>
    <row r="1255" spans="2:14" x14ac:dyDescent="0.2">
      <c r="B1255" s="244"/>
      <c r="C1255" s="245"/>
      <c r="D1255" s="246"/>
      <c r="E1255" s="247"/>
      <c r="F1255" s="247"/>
      <c r="G1255" s="260"/>
      <c r="H1255" s="207"/>
      <c r="I1255" s="221"/>
      <c r="J1255" s="341"/>
      <c r="K1255" s="278"/>
      <c r="L1255" s="251"/>
      <c r="M1255" s="252"/>
      <c r="N1255" s="208"/>
    </row>
    <row r="1256" spans="2:14" x14ac:dyDescent="0.2">
      <c r="B1256" s="244"/>
      <c r="C1256" s="254"/>
      <c r="D1256" s="246"/>
      <c r="E1256" s="247"/>
      <c r="F1256" s="247"/>
      <c r="G1256" s="253"/>
      <c r="H1256" s="207"/>
      <c r="I1256" s="221"/>
      <c r="J1256" s="341"/>
      <c r="K1256" s="278"/>
      <c r="L1256" s="251"/>
      <c r="M1256" s="252"/>
      <c r="N1256" s="208"/>
    </row>
    <row r="1257" spans="2:14" x14ac:dyDescent="0.2">
      <c r="B1257" s="244"/>
      <c r="C1257" s="254"/>
      <c r="D1257" s="246"/>
      <c r="E1257" s="247"/>
      <c r="F1257" s="247"/>
      <c r="G1257" s="253"/>
      <c r="H1257" s="207"/>
      <c r="I1257" s="221"/>
      <c r="J1257" s="341"/>
      <c r="K1257" s="278"/>
      <c r="L1257" s="210"/>
      <c r="M1257" s="252"/>
      <c r="N1257" s="208"/>
    </row>
    <row r="1258" spans="2:14" x14ac:dyDescent="0.2">
      <c r="B1258" s="244"/>
      <c r="C1258" s="254"/>
      <c r="D1258" s="246"/>
      <c r="E1258" s="247"/>
      <c r="F1258" s="247"/>
      <c r="G1258" s="260"/>
      <c r="H1258" s="207"/>
      <c r="I1258" s="221"/>
      <c r="J1258" s="341"/>
      <c r="K1258" s="278"/>
      <c r="L1258" s="251"/>
      <c r="M1258" s="252"/>
      <c r="N1258" s="208"/>
    </row>
    <row r="1259" spans="2:14" x14ac:dyDescent="0.2">
      <c r="B1259" s="244"/>
      <c r="C1259" s="245"/>
      <c r="D1259" s="246"/>
      <c r="E1259" s="247"/>
      <c r="F1259" s="247"/>
      <c r="G1259" s="260"/>
      <c r="H1259" s="207"/>
      <c r="I1259" s="221"/>
      <c r="J1259" s="341"/>
      <c r="K1259" s="278"/>
      <c r="L1259" s="251"/>
      <c r="M1259" s="252"/>
      <c r="N1259" s="208"/>
    </row>
    <row r="1260" spans="2:14" x14ac:dyDescent="0.2">
      <c r="B1260" s="244"/>
      <c r="C1260" s="254"/>
      <c r="D1260" s="246"/>
      <c r="E1260" s="247"/>
      <c r="F1260" s="247"/>
      <c r="G1260" s="253"/>
      <c r="H1260" s="207"/>
      <c r="I1260" s="221"/>
      <c r="J1260" s="341"/>
      <c r="K1260" s="278"/>
      <c r="L1260" s="251"/>
      <c r="M1260" s="252"/>
      <c r="N1260" s="208"/>
    </row>
    <row r="1261" spans="2:14" ht="15" x14ac:dyDescent="0.25">
      <c r="B1261" s="30"/>
      <c r="C1261" s="282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0"/>
      <c r="C1262" s="282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0"/>
      <c r="C1263" s="282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3"/>
      <c r="H1264" s="211"/>
      <c r="I1264" s="224"/>
      <c r="J1264" s="346"/>
      <c r="K1264" s="69"/>
      <c r="L1264" s="284"/>
      <c r="M1264" s="116"/>
      <c r="N1264" s="212"/>
    </row>
    <row r="1265" spans="2:14" ht="15" x14ac:dyDescent="0.25">
      <c r="B1265" s="37"/>
      <c r="C1265" s="282"/>
      <c r="D1265" s="109"/>
      <c r="E1265" s="68"/>
      <c r="F1265" s="68"/>
      <c r="G1265" s="283"/>
      <c r="H1265" s="211"/>
      <c r="I1265" s="224"/>
      <c r="J1265" s="346"/>
      <c r="K1265" s="69"/>
      <c r="L1265" s="284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83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282"/>
      <c r="D1267" s="109"/>
      <c r="E1267" s="68"/>
      <c r="F1267" s="68"/>
      <c r="G1267" s="283"/>
      <c r="H1267" s="211"/>
      <c r="I1267" s="224"/>
      <c r="J1267" s="346"/>
      <c r="K1267" s="69"/>
      <c r="L1267" s="284"/>
      <c r="M1267" s="116"/>
      <c r="N1267" s="212"/>
    </row>
    <row r="1268" spans="2:14" x14ac:dyDescent="0.2">
      <c r="B1268" s="37"/>
      <c r="C1268" s="285"/>
      <c r="D1268" s="37"/>
      <c r="E1268" s="60"/>
      <c r="F1268" s="60"/>
      <c r="G1268" s="213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7"/>
      <c r="C1269" s="78"/>
      <c r="D1269" s="109"/>
      <c r="E1269" s="68"/>
      <c r="F1269" s="68"/>
      <c r="G1269" s="214"/>
      <c r="H1269" s="211"/>
      <c r="I1269" s="224"/>
      <c r="J1269" s="346"/>
      <c r="K1269" s="69"/>
      <c r="L1269" s="284"/>
      <c r="M1269" s="116"/>
      <c r="N1269" s="212"/>
    </row>
    <row r="1270" spans="2:14" ht="15" x14ac:dyDescent="0.25">
      <c r="B1270" s="37"/>
      <c r="C1270" s="282"/>
      <c r="D1270" s="109"/>
      <c r="E1270" s="68"/>
      <c r="F1270" s="68"/>
      <c r="G1270" s="283"/>
      <c r="H1270" s="211"/>
      <c r="I1270" s="224"/>
      <c r="J1270" s="346"/>
      <c r="K1270" s="69"/>
      <c r="L1270" s="284"/>
      <c r="M1270" s="116"/>
      <c r="N1270" s="212"/>
    </row>
    <row r="1271" spans="2:14" ht="15" x14ac:dyDescent="0.25">
      <c r="B1271" s="37"/>
      <c r="C1271" s="282"/>
      <c r="D1271" s="109"/>
      <c r="E1271" s="68"/>
      <c r="F1271" s="68"/>
      <c r="G1271" s="283"/>
      <c r="H1271" s="211"/>
      <c r="I1271" s="224"/>
      <c r="J1271" s="346"/>
      <c r="K1271" s="69"/>
      <c r="L1271" s="284"/>
      <c r="M1271" s="116"/>
      <c r="N1271" s="212"/>
    </row>
    <row r="1272" spans="2:14" ht="15" x14ac:dyDescent="0.25">
      <c r="B1272" s="37"/>
      <c r="C1272" s="66"/>
      <c r="D1272" s="286"/>
      <c r="E1272" s="68"/>
      <c r="F1272" s="68"/>
      <c r="G1272" s="214"/>
      <c r="H1272" s="211"/>
      <c r="I1272" s="224"/>
      <c r="J1272" s="346"/>
      <c r="K1272" s="69"/>
      <c r="L1272" s="284"/>
      <c r="M1272" s="116"/>
      <c r="N1272" s="212"/>
    </row>
    <row r="1273" spans="2:14" ht="15" x14ac:dyDescent="0.25">
      <c r="B1273" s="30"/>
      <c r="C1273" s="282"/>
      <c r="D1273" s="109"/>
      <c r="E1273" s="68"/>
      <c r="F1273" s="68"/>
      <c r="G1273" s="287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30"/>
      <c r="C1274" s="282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30"/>
      <c r="C1275" s="282"/>
      <c r="D1275" s="109"/>
      <c r="E1275" s="68"/>
      <c r="F1275" s="68"/>
      <c r="G1275" s="283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14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282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282"/>
      <c r="D1281" s="109"/>
      <c r="E1281" s="68"/>
      <c r="F1281" s="68"/>
      <c r="G1281" s="283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282"/>
      <c r="D1282" s="109"/>
      <c r="E1282" s="68"/>
      <c r="F1282" s="68"/>
      <c r="G1282" s="283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282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14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65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84"/>
      <c r="M1286" s="116"/>
      <c r="N1286" s="212"/>
    </row>
    <row r="1287" spans="2:14" ht="15" x14ac:dyDescent="0.25">
      <c r="B1287" s="65"/>
      <c r="C1287" s="282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282"/>
      <c r="D1288" s="109"/>
      <c r="E1288" s="68"/>
      <c r="F1288" s="68"/>
      <c r="G1288" s="283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30"/>
      <c r="C1289" s="282"/>
      <c r="D1289" s="109"/>
      <c r="E1289" s="68"/>
      <c r="F1289" s="68"/>
      <c r="G1289" s="283"/>
      <c r="H1289" s="215"/>
      <c r="I1289" s="224"/>
      <c r="J1289" s="346"/>
      <c r="K1289" s="69"/>
      <c r="L1289" s="216"/>
      <c r="M1289" s="116"/>
      <c r="N1289" s="212"/>
    </row>
    <row r="1290" spans="2:14" ht="15" x14ac:dyDescent="0.25">
      <c r="B1290" s="65"/>
      <c r="C1290" s="282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14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282"/>
      <c r="D1294" s="109"/>
      <c r="E1294" s="68"/>
      <c r="F1294" s="68"/>
      <c r="G1294" s="283"/>
      <c r="H1294" s="215"/>
      <c r="I1294" s="224"/>
      <c r="J1294" s="346"/>
      <c r="K1294" s="69"/>
      <c r="L1294" s="284"/>
      <c r="M1294" s="116"/>
      <c r="N1294" s="212"/>
    </row>
    <row r="1295" spans="2:14" ht="15" x14ac:dyDescent="0.25">
      <c r="B1295" s="65"/>
      <c r="C1295" s="282"/>
      <c r="D1295" s="109"/>
      <c r="E1295" s="68"/>
      <c r="F1295" s="68"/>
      <c r="G1295" s="283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65"/>
      <c r="C1296" s="282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65"/>
      <c r="C1297" s="282"/>
      <c r="D1297" s="109"/>
      <c r="E1297" s="68"/>
      <c r="F1297" s="68"/>
      <c r="G1297" s="283"/>
      <c r="H1297" s="215"/>
      <c r="I1297" s="224"/>
      <c r="J1297" s="346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6"/>
      <c r="K1298" s="69"/>
      <c r="L1298" s="284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30"/>
      <c r="C1303" s="282"/>
      <c r="D1303" s="109"/>
      <c r="E1303" s="68"/>
      <c r="F1303" s="68"/>
      <c r="G1303" s="283"/>
      <c r="H1303" s="215"/>
      <c r="I1303" s="224"/>
      <c r="J1303" s="346"/>
      <c r="K1303" s="69"/>
      <c r="L1303" s="284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3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30"/>
      <c r="C1306" s="288"/>
      <c r="D1306" s="289"/>
      <c r="E1306" s="290"/>
      <c r="F1306" s="290"/>
      <c r="G1306" s="283"/>
      <c r="H1306" s="215"/>
      <c r="I1306" s="224"/>
      <c r="J1306" s="346"/>
      <c r="K1306" s="69"/>
      <c r="L1306" s="216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3"/>
      <c r="H1307" s="215"/>
      <c r="I1307" s="224"/>
      <c r="J1307" s="346"/>
      <c r="K1307" s="69"/>
      <c r="L1307" s="284"/>
      <c r="M1307" s="116"/>
      <c r="N1307" s="212"/>
    </row>
    <row r="1308" spans="2:14" ht="15" x14ac:dyDescent="0.25">
      <c r="B1308" s="30"/>
      <c r="C1308" s="282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x14ac:dyDescent="0.2">
      <c r="B1310" s="30"/>
      <c r="C1310" s="78"/>
      <c r="D1310" s="109"/>
      <c r="E1310" s="68"/>
      <c r="F1310" s="68"/>
      <c r="G1310" s="287"/>
      <c r="H1310" s="211"/>
      <c r="I1310" s="224"/>
      <c r="J1310" s="346"/>
      <c r="K1310" s="80"/>
      <c r="L1310" s="284"/>
      <c r="M1310" s="116"/>
      <c r="N1310" s="212"/>
    </row>
    <row r="1311" spans="2:14" ht="15" x14ac:dyDescent="0.25">
      <c r="B1311" s="30"/>
      <c r="C1311" s="282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3"/>
      <c r="H1313" s="215"/>
      <c r="I1313" s="224"/>
      <c r="J1313" s="346"/>
      <c r="K1313" s="69"/>
      <c r="L1313" s="216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3"/>
      <c r="H1314" s="215"/>
      <c r="I1314" s="224"/>
      <c r="J1314" s="346"/>
      <c r="K1314" s="69"/>
      <c r="L1314" s="284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3"/>
      <c r="H1315" s="215"/>
      <c r="I1315" s="224"/>
      <c r="J1315" s="346"/>
      <c r="K1315" s="69"/>
      <c r="L1315" s="284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84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6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84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16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3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3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3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3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3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30"/>
      <c r="C1337" s="78"/>
      <c r="D1337" s="109"/>
      <c r="E1337" s="68"/>
      <c r="F1337" s="68"/>
      <c r="G1337" s="283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291"/>
      <c r="C1338" s="78"/>
      <c r="D1338" s="109"/>
      <c r="E1338" s="68"/>
      <c r="F1338" s="68"/>
      <c r="G1338" s="283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14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3"/>
      <c r="H1344" s="215"/>
      <c r="I1344" s="224"/>
      <c r="J1344" s="346"/>
      <c r="K1344" s="69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3"/>
      <c r="H1345" s="215"/>
      <c r="I1345" s="224"/>
      <c r="J1345" s="346"/>
      <c r="K1345" s="69"/>
      <c r="L1345" s="284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3"/>
      <c r="H1346" s="215"/>
      <c r="I1346" s="224"/>
      <c r="J1346" s="346"/>
      <c r="K1346" s="69"/>
      <c r="L1346" s="284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83"/>
      <c r="H1347" s="215"/>
      <c r="I1347" s="224"/>
      <c r="J1347" s="346"/>
      <c r="K1347" s="69"/>
      <c r="L1347" s="284"/>
      <c r="M1347" s="116"/>
      <c r="N1347" s="212"/>
    </row>
    <row r="1348" spans="2:14" ht="15" x14ac:dyDescent="0.25">
      <c r="B1348" s="65"/>
      <c r="C1348" s="78"/>
      <c r="D1348" s="109"/>
      <c r="E1348" s="68"/>
      <c r="F1348" s="68"/>
      <c r="G1348" s="214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14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3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14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291"/>
      <c r="C1352" s="78"/>
      <c r="D1352" s="109"/>
      <c r="E1352" s="68"/>
      <c r="F1352" s="68"/>
      <c r="G1352" s="287"/>
      <c r="H1352" s="215"/>
      <c r="I1352" s="292"/>
      <c r="J1352" s="347"/>
      <c r="K1352" s="69"/>
      <c r="L1352" s="284"/>
      <c r="M1352" s="116"/>
      <c r="N1352" s="212"/>
    </row>
    <row r="1353" spans="2:14" ht="15" x14ac:dyDescent="0.25">
      <c r="B1353" s="291"/>
      <c r="C1353" s="78"/>
      <c r="D1353" s="109"/>
      <c r="E1353" s="68"/>
      <c r="F1353" s="68"/>
      <c r="G1353" s="283"/>
      <c r="H1353" s="215"/>
      <c r="I1353" s="292"/>
      <c r="J1353" s="347"/>
      <c r="K1353" s="69"/>
      <c r="L1353" s="284"/>
      <c r="M1353" s="116"/>
      <c r="N1353" s="212"/>
    </row>
    <row r="1354" spans="2:14" ht="15" x14ac:dyDescent="0.25">
      <c r="B1354" s="291"/>
      <c r="C1354" s="78"/>
      <c r="D1354" s="109"/>
      <c r="E1354" s="68"/>
      <c r="F1354" s="68"/>
      <c r="G1354" s="283"/>
      <c r="H1354" s="215"/>
      <c r="I1354" s="292"/>
      <c r="J1354" s="347"/>
      <c r="K1354" s="69"/>
      <c r="L1354" s="284"/>
      <c r="M1354" s="116"/>
      <c r="N1354" s="212"/>
    </row>
    <row r="1355" spans="2:14" ht="15" x14ac:dyDescent="0.25">
      <c r="B1355" s="291"/>
      <c r="C1355" s="78"/>
      <c r="D1355" s="109"/>
      <c r="E1355" s="68"/>
      <c r="F1355" s="68"/>
      <c r="G1355" s="213"/>
      <c r="H1355" s="215"/>
      <c r="I1355" s="292"/>
      <c r="J1355" s="347"/>
      <c r="K1355" s="69"/>
      <c r="L1355" s="284"/>
      <c r="M1355" s="116"/>
      <c r="N1355" s="212"/>
    </row>
    <row r="1356" spans="2:14" x14ac:dyDescent="0.2">
      <c r="B1356" s="291"/>
      <c r="C1356" s="78"/>
      <c r="D1356" s="109"/>
      <c r="E1356" s="68"/>
      <c r="F1356" s="68"/>
      <c r="G1356" s="287"/>
      <c r="H1356" s="211"/>
      <c r="I1356" s="224"/>
      <c r="J1356" s="346"/>
      <c r="K1356" s="80"/>
      <c r="L1356" s="216"/>
      <c r="M1356" s="116"/>
      <c r="N1356" s="212"/>
    </row>
    <row r="1357" spans="2:14" ht="15" x14ac:dyDescent="0.25">
      <c r="B1357" s="291"/>
      <c r="C1357" s="78"/>
      <c r="D1357" s="109"/>
      <c r="E1357" s="68"/>
      <c r="F1357" s="68"/>
      <c r="G1357" s="287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65"/>
      <c r="C1358" s="288"/>
      <c r="D1358" s="289"/>
      <c r="E1358" s="293"/>
      <c r="F1358" s="294"/>
      <c r="G1358" s="295"/>
      <c r="H1358" s="215"/>
      <c r="I1358" s="292"/>
      <c r="J1358" s="347"/>
      <c r="K1358" s="69"/>
      <c r="L1358" s="284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65"/>
      <c r="C1360" s="78"/>
      <c r="D1360" s="109"/>
      <c r="E1360" s="68"/>
      <c r="F1360" s="77"/>
      <c r="G1360" s="283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291"/>
      <c r="C1361" s="78"/>
      <c r="D1361" s="109"/>
      <c r="E1361" s="296"/>
      <c r="F1361" s="297"/>
      <c r="G1361" s="298"/>
      <c r="H1361" s="299"/>
      <c r="I1361" s="300"/>
      <c r="J1361" s="348"/>
      <c r="K1361" s="69"/>
      <c r="L1361" s="284"/>
      <c r="M1361" s="116"/>
      <c r="N1361" s="212"/>
    </row>
    <row r="1362" spans="2:14" ht="15" x14ac:dyDescent="0.25">
      <c r="B1362" s="291"/>
      <c r="C1362" s="78"/>
      <c r="D1362" s="109"/>
      <c r="E1362" s="68"/>
      <c r="F1362" s="77"/>
      <c r="G1362" s="283"/>
      <c r="H1362" s="215"/>
      <c r="I1362" s="292"/>
      <c r="J1362" s="347"/>
      <c r="K1362" s="69"/>
      <c r="L1362" s="284"/>
      <c r="M1362" s="116"/>
      <c r="N1362" s="212"/>
    </row>
    <row r="1363" spans="2:14" ht="15" x14ac:dyDescent="0.25">
      <c r="B1363" s="291"/>
      <c r="C1363" s="78"/>
      <c r="D1363" s="109"/>
      <c r="E1363" s="68"/>
      <c r="F1363" s="77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291"/>
      <c r="C1364" s="78"/>
      <c r="D1364" s="109"/>
      <c r="E1364" s="68"/>
      <c r="F1364" s="77"/>
      <c r="G1364" s="214"/>
      <c r="H1364" s="215"/>
      <c r="I1364" s="292"/>
      <c r="J1364" s="347"/>
      <c r="K1364" s="69"/>
      <c r="L1364" s="216"/>
      <c r="M1364" s="116"/>
      <c r="N1364" s="212"/>
    </row>
    <row r="1365" spans="2:14" ht="15" x14ac:dyDescent="0.25">
      <c r="B1365" s="291"/>
      <c r="C1365" s="78"/>
      <c r="D1365" s="109"/>
      <c r="E1365" s="68"/>
      <c r="F1365" s="77"/>
      <c r="G1365" s="283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3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288"/>
      <c r="D1367" s="289"/>
      <c r="E1367" s="290"/>
      <c r="F1367" s="283"/>
      <c r="G1367" s="283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5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3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7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7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78"/>
      <c r="D1372" s="109"/>
      <c r="E1372" s="68"/>
      <c r="F1372" s="77"/>
      <c r="G1372" s="283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78"/>
      <c r="D1373" s="109"/>
      <c r="E1373" s="68"/>
      <c r="F1373" s="77"/>
      <c r="G1373" s="283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78"/>
      <c r="D1374" s="109"/>
      <c r="E1374" s="68"/>
      <c r="F1374" s="77"/>
      <c r="G1374" s="283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83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66"/>
      <c r="D1376" s="109"/>
      <c r="E1376" s="68"/>
      <c r="F1376" s="77"/>
      <c r="G1376" s="295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14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3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291"/>
      <c r="C1379" s="78"/>
      <c r="D1379" s="109"/>
      <c r="E1379" s="68"/>
      <c r="F1379" s="77"/>
      <c r="G1379" s="214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291"/>
      <c r="C1380" s="78"/>
      <c r="D1380" s="109"/>
      <c r="E1380" s="68"/>
      <c r="F1380" s="77"/>
      <c r="G1380" s="283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291"/>
      <c r="C1381" s="78"/>
      <c r="D1381" s="109"/>
      <c r="E1381" s="68"/>
      <c r="F1381" s="77"/>
      <c r="G1381" s="283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291"/>
      <c r="C1382" s="78"/>
      <c r="D1382" s="109"/>
      <c r="E1382" s="68"/>
      <c r="F1382" s="77"/>
      <c r="G1382" s="287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3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91"/>
      <c r="C1384" s="78"/>
      <c r="D1384" s="109"/>
      <c r="E1384" s="68"/>
      <c r="F1384" s="77"/>
      <c r="G1384" s="283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2"/>
      <c r="J1385" s="347"/>
      <c r="K1385" s="69"/>
      <c r="L1385" s="284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3"/>
      <c r="H1386" s="215"/>
      <c r="I1386" s="292"/>
      <c r="J1386" s="347"/>
      <c r="K1386" s="69"/>
      <c r="L1386" s="284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5"/>
      <c r="H1387" s="215"/>
      <c r="I1387" s="292"/>
      <c r="J1387" s="347"/>
      <c r="K1387" s="69"/>
      <c r="L1387" s="284"/>
      <c r="M1387" s="116"/>
      <c r="N1387" s="212"/>
    </row>
    <row r="1388" spans="2:14" ht="15" x14ac:dyDescent="0.25">
      <c r="B1388" s="65"/>
      <c r="C1388" s="66"/>
      <c r="D1388" s="109"/>
      <c r="E1388" s="68"/>
      <c r="F1388" s="68"/>
      <c r="G1388" s="295"/>
      <c r="H1388" s="215"/>
      <c r="I1388" s="292"/>
      <c r="J1388" s="347"/>
      <c r="K1388" s="69"/>
      <c r="L1388" s="284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14"/>
      <c r="H1389" s="215"/>
      <c r="I1389" s="292"/>
      <c r="J1389" s="347"/>
      <c r="K1389" s="69"/>
      <c r="L1389" s="284"/>
      <c r="M1389" s="116"/>
      <c r="N1389" s="212"/>
    </row>
    <row r="1390" spans="2:14" x14ac:dyDescent="0.2">
      <c r="B1390" s="65"/>
      <c r="C1390" s="78"/>
      <c r="D1390" s="109"/>
      <c r="E1390" s="68"/>
      <c r="F1390" s="77"/>
      <c r="G1390" s="301"/>
      <c r="H1390" s="211"/>
      <c r="I1390" s="224"/>
      <c r="J1390" s="346"/>
      <c r="K1390" s="80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3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5"/>
      <c r="H1392" s="215"/>
      <c r="I1392" s="292"/>
      <c r="J1392" s="347"/>
      <c r="K1392" s="69"/>
      <c r="L1392" s="284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3"/>
      <c r="H1393" s="215"/>
      <c r="I1393" s="292"/>
      <c r="J1393" s="347"/>
      <c r="K1393" s="69"/>
      <c r="L1393" s="284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83"/>
      <c r="H1394" s="215"/>
      <c r="I1394" s="292"/>
      <c r="J1394" s="347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215"/>
      <c r="I1395" s="292"/>
      <c r="J1395" s="347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288"/>
      <c r="D1397" s="289"/>
      <c r="E1397" s="290"/>
      <c r="F1397" s="303"/>
      <c r="G1397" s="283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65"/>
      <c r="C1400" s="66"/>
      <c r="D1400" s="109"/>
      <c r="E1400" s="68"/>
      <c r="F1400" s="77"/>
      <c r="G1400" s="295"/>
      <c r="H1400" s="302"/>
      <c r="I1400" s="225"/>
      <c r="J1400" s="349"/>
      <c r="K1400" s="69"/>
      <c r="L1400" s="284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78"/>
      <c r="D1403" s="109"/>
      <c r="E1403" s="68"/>
      <c r="F1403" s="68"/>
      <c r="G1403" s="214"/>
      <c r="H1403" s="215"/>
      <c r="I1403" s="292"/>
      <c r="J1403" s="347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5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91"/>
      <c r="C1412" s="66"/>
      <c r="D1412" s="109"/>
      <c r="E1412" s="68"/>
      <c r="F1412" s="77"/>
      <c r="G1412" s="295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5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65"/>
      <c r="C1414" s="288"/>
      <c r="D1414" s="289"/>
      <c r="E1414" s="290"/>
      <c r="F1414" s="303"/>
      <c r="G1414" s="283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65"/>
      <c r="C1417" s="78"/>
      <c r="D1417" s="109"/>
      <c r="E1417" s="68"/>
      <c r="F1417" s="77"/>
      <c r="G1417" s="214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5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91"/>
      <c r="C1427" s="66"/>
      <c r="D1427" s="109"/>
      <c r="E1427" s="68"/>
      <c r="F1427" s="68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6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5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214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5"/>
      <c r="H1434" s="302"/>
      <c r="I1434" s="225"/>
      <c r="J1434" s="349"/>
      <c r="K1434" s="69"/>
      <c r="L1434" s="284"/>
      <c r="M1434" s="116"/>
      <c r="N1434" s="212"/>
    </row>
    <row r="1435" spans="2:14" ht="15" x14ac:dyDescent="0.25">
      <c r="B1435" s="65"/>
      <c r="C1435" s="23"/>
      <c r="D1435" s="37"/>
      <c r="E1435" s="60"/>
      <c r="F1435" s="26"/>
      <c r="G1435" s="26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65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65"/>
      <c r="C1437" s="78"/>
      <c r="D1437" s="109"/>
      <c r="E1437" s="68"/>
      <c r="F1437" s="77"/>
      <c r="G1437" s="304"/>
      <c r="H1437" s="215"/>
      <c r="I1437" s="292"/>
      <c r="J1437" s="347"/>
      <c r="K1437" s="69"/>
      <c r="L1437" s="216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301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5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5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91"/>
      <c r="C1442" s="78"/>
      <c r="D1442" s="109"/>
      <c r="E1442" s="68"/>
      <c r="F1442" s="77"/>
      <c r="G1442" s="214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5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5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91"/>
      <c r="C1445" s="23"/>
      <c r="D1445" s="37"/>
      <c r="E1445" s="60"/>
      <c r="F1445" s="26"/>
      <c r="G1445" s="104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5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5"/>
      <c r="H1447" s="302"/>
      <c r="I1447" s="225"/>
      <c r="J1447" s="349"/>
      <c r="K1447" s="69"/>
      <c r="L1447" s="284"/>
      <c r="M1447" s="116"/>
      <c r="N1447" s="212"/>
    </row>
    <row r="1448" spans="2:14" ht="15" x14ac:dyDescent="0.25">
      <c r="B1448" s="65"/>
      <c r="C1448" s="23"/>
      <c r="D1448" s="289"/>
      <c r="E1448" s="290"/>
      <c r="F1448" s="303"/>
      <c r="G1448" s="283"/>
      <c r="H1448" s="302"/>
      <c r="I1448" s="225"/>
      <c r="J1448" s="349"/>
      <c r="K1448" s="69"/>
      <c r="L1448" s="284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5"/>
      <c r="H1449" s="302"/>
      <c r="I1449" s="225"/>
      <c r="J1449" s="349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302"/>
      <c r="I1450" s="225"/>
      <c r="J1450" s="349"/>
      <c r="K1450" s="69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5"/>
      <c r="H1451" s="302"/>
      <c r="I1451" s="225"/>
      <c r="J1451" s="349"/>
      <c r="K1451" s="80"/>
      <c r="L1451" s="284"/>
      <c r="M1451" s="116"/>
      <c r="N1451" s="212"/>
    </row>
    <row r="1452" spans="2:14" ht="15" x14ac:dyDescent="0.25">
      <c r="B1452" s="91"/>
      <c r="C1452" s="23"/>
      <c r="D1452" s="37"/>
      <c r="E1452" s="60"/>
      <c r="F1452" s="26"/>
      <c r="G1452" s="104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5"/>
      <c r="H1453" s="302"/>
      <c r="I1453" s="225"/>
      <c r="J1453" s="349"/>
      <c r="K1453" s="27"/>
      <c r="L1453" s="284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5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5"/>
      <c r="H1456" s="302"/>
      <c r="I1456" s="225"/>
      <c r="J1456" s="349"/>
      <c r="K1456" s="69"/>
      <c r="L1456" s="284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6"/>
      <c r="H1457" s="302"/>
      <c r="I1457" s="225"/>
      <c r="J1457" s="349"/>
      <c r="K1457" s="69"/>
      <c r="L1457" s="284"/>
      <c r="M1457" s="116"/>
      <c r="N1457" s="212"/>
    </row>
    <row r="1458" spans="2:14" ht="15" x14ac:dyDescent="0.25">
      <c r="B1458" s="91"/>
      <c r="C1458" s="78"/>
      <c r="D1458" s="109"/>
      <c r="E1458" s="68"/>
      <c r="F1458" s="77"/>
      <c r="G1458" s="214"/>
      <c r="H1458" s="302"/>
      <c r="I1458" s="225"/>
      <c r="J1458" s="349"/>
      <c r="K1458" s="69"/>
      <c r="L1458" s="284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5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295"/>
      <c r="H1460" s="302"/>
      <c r="I1460" s="225"/>
      <c r="J1460" s="349"/>
      <c r="K1460" s="289"/>
      <c r="L1460" s="284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302"/>
      <c r="I1461" s="225"/>
      <c r="J1461" s="349"/>
      <c r="K1461" s="69"/>
      <c r="L1461" s="284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5"/>
      <c r="H1462" s="302"/>
      <c r="I1462" s="225"/>
      <c r="J1462" s="349"/>
      <c r="K1462" s="69"/>
      <c r="L1462" s="284"/>
      <c r="M1462" s="116"/>
      <c r="N1462" s="212"/>
    </row>
    <row r="1463" spans="2:14" ht="15" x14ac:dyDescent="0.25">
      <c r="B1463" s="65"/>
      <c r="C1463" s="285"/>
      <c r="D1463" s="285"/>
      <c r="E1463" s="305"/>
      <c r="F1463" s="306"/>
      <c r="G1463" s="306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78"/>
      <c r="D1464" s="109"/>
      <c r="E1464" s="68"/>
      <c r="F1464" s="77"/>
      <c r="G1464" s="214"/>
      <c r="H1464" s="215"/>
      <c r="I1464" s="292"/>
      <c r="J1464" s="347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5"/>
      <c r="H1469" s="302"/>
      <c r="I1469" s="225"/>
      <c r="J1469" s="349"/>
      <c r="K1469" s="69"/>
      <c r="L1469" s="284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5"/>
      <c r="H1470" s="302"/>
      <c r="I1470" s="225"/>
      <c r="J1470" s="349"/>
      <c r="K1470" s="69"/>
      <c r="L1470" s="284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5"/>
      <c r="H1471" s="302"/>
      <c r="I1471" s="225"/>
      <c r="J1471" s="349"/>
      <c r="K1471" s="69"/>
      <c r="L1471" s="284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295"/>
      <c r="H1472" s="302"/>
      <c r="I1472" s="225"/>
      <c r="J1472" s="349"/>
      <c r="K1472" s="69"/>
      <c r="L1472" s="284"/>
      <c r="M1472" s="116"/>
      <c r="N1472" s="212"/>
    </row>
    <row r="1473" spans="2:14" ht="15" x14ac:dyDescent="0.25">
      <c r="B1473" s="65"/>
      <c r="C1473" s="78"/>
      <c r="D1473" s="109"/>
      <c r="E1473" s="68"/>
      <c r="F1473" s="77"/>
      <c r="G1473" s="307"/>
      <c r="H1473" s="215"/>
      <c r="I1473" s="292"/>
      <c r="J1473" s="347"/>
      <c r="K1473" s="69"/>
      <c r="L1473" s="216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8"/>
      <c r="H1474" s="302"/>
      <c r="I1474" s="225"/>
      <c r="J1474" s="349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8"/>
      <c r="H1475" s="302"/>
      <c r="I1475" s="225"/>
      <c r="J1475" s="349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309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5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65"/>
      <c r="C1481" s="66"/>
      <c r="D1481" s="109"/>
      <c r="E1481" s="68"/>
      <c r="F1481" s="77"/>
      <c r="G1481" s="295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0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295"/>
      <c r="H1485" s="121"/>
      <c r="I1485" s="107"/>
      <c r="J1485" s="350"/>
      <c r="K1485" s="69"/>
      <c r="L1485" s="284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0"/>
      <c r="K1486" s="69"/>
      <c r="L1486" s="284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284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65"/>
      <c r="C1489" s="78"/>
      <c r="D1489" s="109"/>
      <c r="E1489" s="68"/>
      <c r="F1489" s="77"/>
      <c r="G1489" s="310"/>
      <c r="H1489" s="311"/>
      <c r="I1489" s="312"/>
      <c r="J1489" s="351"/>
      <c r="K1489" s="69"/>
      <c r="L1489" s="284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284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0"/>
      <c r="K1492" s="69"/>
      <c r="L1492" s="284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0"/>
      <c r="K1493" s="69"/>
      <c r="L1493" s="284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0"/>
      <c r="H1495" s="311"/>
      <c r="I1495" s="312"/>
      <c r="J1495" s="351"/>
      <c r="K1495" s="69"/>
      <c r="L1495" s="284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0"/>
      <c r="K1497" s="69"/>
      <c r="L1497" s="284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0"/>
      <c r="H1498" s="121"/>
      <c r="I1498" s="107"/>
      <c r="J1498" s="350"/>
      <c r="K1498" s="69"/>
      <c r="L1498" s="284"/>
      <c r="M1498" s="116"/>
      <c r="N1498" s="212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0"/>
      <c r="K1499" s="69"/>
      <c r="L1499" s="284"/>
      <c r="M1499" s="116"/>
      <c r="N1499" s="212"/>
    </row>
    <row r="1500" spans="2:14" ht="15" x14ac:dyDescent="0.25">
      <c r="B1500" s="91"/>
      <c r="C1500" s="78"/>
      <c r="D1500" s="109"/>
      <c r="E1500" s="68"/>
      <c r="F1500" s="77"/>
      <c r="G1500" s="310"/>
      <c r="H1500" s="121"/>
      <c r="I1500" s="107"/>
      <c r="J1500" s="350"/>
      <c r="K1500" s="69"/>
      <c r="L1500" s="284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216"/>
      <c r="M1501" s="116"/>
      <c r="N1501" s="212"/>
    </row>
    <row r="1502" spans="2:14" ht="15.75" x14ac:dyDescent="0.25">
      <c r="B1502" s="313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216"/>
      <c r="M1502" s="116"/>
      <c r="N1502" s="212"/>
    </row>
    <row r="1503" spans="2:14" ht="15.75" x14ac:dyDescent="0.25">
      <c r="B1503" s="314"/>
      <c r="C1503" s="66"/>
      <c r="D1503" s="109"/>
      <c r="E1503" s="68"/>
      <c r="F1503" s="77"/>
      <c r="G1503" s="104"/>
      <c r="H1503" s="121"/>
      <c r="I1503" s="107"/>
      <c r="J1503" s="350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0"/>
      <c r="H1504" s="311"/>
      <c r="I1504" s="312"/>
      <c r="J1504" s="351"/>
      <c r="K1504" s="69"/>
      <c r="L1504" s="126"/>
      <c r="M1504" s="116"/>
      <c r="N1504" s="217"/>
    </row>
    <row r="1505" spans="2:14" ht="15.75" x14ac:dyDescent="0.25">
      <c r="B1505" s="313"/>
      <c r="C1505" s="78"/>
      <c r="D1505" s="109"/>
      <c r="E1505" s="68"/>
      <c r="F1505" s="77"/>
      <c r="G1505" s="310"/>
      <c r="H1505" s="311"/>
      <c r="I1505" s="312"/>
      <c r="J1505" s="351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7"/>
    </row>
    <row r="1507" spans="2:14" ht="15" x14ac:dyDescent="0.25">
      <c r="B1507" s="91"/>
      <c r="C1507" s="315"/>
      <c r="D1507" s="65"/>
      <c r="E1507" s="68"/>
      <c r="F1507" s="117"/>
      <c r="G1507" s="117"/>
      <c r="H1507" s="121"/>
      <c r="I1507" s="107"/>
      <c r="J1507" s="350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0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0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0"/>
      <c r="H1513" s="311"/>
      <c r="I1513" s="107"/>
      <c r="J1513" s="350"/>
      <c r="K1513" s="69"/>
      <c r="L1513" s="12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0"/>
      <c r="H1514" s="311"/>
      <c r="I1514" s="312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0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0"/>
      <c r="K1516" s="69"/>
      <c r="L1516" s="12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0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312"/>
      <c r="J1518" s="351"/>
      <c r="K1518" s="69"/>
      <c r="L1518" s="216"/>
      <c r="M1518" s="116"/>
      <c r="N1518" s="212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0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107"/>
      <c r="J1520" s="350"/>
      <c r="K1520" s="69"/>
      <c r="L1520" s="284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0"/>
      <c r="H1523" s="311"/>
      <c r="I1523" s="312"/>
      <c r="J1523" s="351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0"/>
      <c r="H1524" s="311"/>
      <c r="I1524" s="312"/>
      <c r="J1524" s="351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0"/>
      <c r="H1525" s="311"/>
      <c r="I1525" s="312"/>
      <c r="J1525" s="351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0"/>
      <c r="H1526" s="311"/>
      <c r="I1526" s="312"/>
      <c r="J1526" s="351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0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0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0"/>
      <c r="K1529" s="80"/>
      <c r="L1529" s="126"/>
      <c r="M1529" s="117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0"/>
      <c r="K1530" s="80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315"/>
      <c r="D1532" s="65"/>
      <c r="E1532" s="68"/>
      <c r="F1532" s="117"/>
      <c r="G1532" s="117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0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0"/>
      <c r="K1537" s="69"/>
      <c r="L1537" s="126"/>
      <c r="M1537" s="116"/>
      <c r="N1537" s="217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0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0"/>
      <c r="H1539" s="311"/>
      <c r="I1539" s="312"/>
      <c r="J1539" s="351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0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0"/>
      <c r="H1541" s="311"/>
      <c r="I1541" s="312"/>
      <c r="J1541" s="351"/>
      <c r="K1541" s="69"/>
      <c r="L1541" s="216"/>
      <c r="M1541" s="116"/>
      <c r="N1541" s="212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0"/>
      <c r="K1542" s="69"/>
      <c r="L1542" s="126"/>
      <c r="M1542" s="116"/>
      <c r="N1542" s="217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0"/>
      <c r="K1543" s="69"/>
      <c r="L1543" s="126"/>
      <c r="M1543" s="116"/>
      <c r="N1543" s="217"/>
    </row>
    <row r="1544" spans="2:14" ht="15" x14ac:dyDescent="0.25">
      <c r="B1544" s="91"/>
      <c r="C1544" s="78"/>
      <c r="D1544" s="109"/>
      <c r="E1544" s="68"/>
      <c r="F1544" s="77"/>
      <c r="G1544" s="310"/>
      <c r="H1544" s="311"/>
      <c r="I1544" s="107"/>
      <c r="J1544" s="350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0"/>
      <c r="H1547" s="311"/>
      <c r="I1547" s="312"/>
      <c r="J1547" s="351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0"/>
      <c r="H1548" s="311"/>
      <c r="I1548" s="312"/>
      <c r="J1548" s="351"/>
      <c r="K1548" s="69"/>
      <c r="L1548" s="21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0"/>
      <c r="H1549" s="311"/>
      <c r="I1549" s="312"/>
      <c r="J1549" s="351"/>
      <c r="K1549" s="69"/>
      <c r="L1549" s="216"/>
      <c r="M1549" s="116"/>
      <c r="N1549" s="212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0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78"/>
      <c r="D1554" s="109"/>
      <c r="E1554" s="68"/>
      <c r="F1554" s="77"/>
      <c r="G1554" s="310"/>
      <c r="H1554" s="31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0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0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0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0"/>
      <c r="H1562" s="123"/>
      <c r="I1562" s="107"/>
      <c r="J1562" s="350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0"/>
      <c r="H1563" s="311"/>
      <c r="I1563" s="312"/>
      <c r="J1563" s="351"/>
      <c r="K1563" s="69"/>
      <c r="L1563" s="216"/>
      <c r="M1563" s="116"/>
      <c r="N1563" s="212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2"/>
      <c r="K1564" s="80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0"/>
      <c r="H1565" s="311"/>
      <c r="I1565" s="312"/>
      <c r="J1565" s="351"/>
      <c r="K1565" s="69"/>
      <c r="L1565" s="21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316"/>
    </row>
    <row r="1567" spans="2:14" ht="15" x14ac:dyDescent="0.25">
      <c r="B1567" s="65"/>
      <c r="C1567" s="78"/>
      <c r="D1567" s="109"/>
      <c r="E1567" s="68"/>
      <c r="F1567" s="77"/>
      <c r="G1567" s="310"/>
      <c r="H1567" s="311"/>
      <c r="I1567" s="312"/>
      <c r="J1567" s="351"/>
      <c r="K1567" s="69"/>
      <c r="L1567" s="216"/>
      <c r="M1567" s="116"/>
      <c r="N1567" s="316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0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0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0"/>
      <c r="K1570" s="69"/>
      <c r="L1570" s="126"/>
      <c r="M1570" s="116"/>
      <c r="N1570" s="212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0"/>
      <c r="K1571" s="69"/>
      <c r="L1571" s="12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0"/>
      <c r="H1573" s="311"/>
      <c r="I1573" s="312"/>
      <c r="J1573" s="351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0"/>
      <c r="H1574" s="311"/>
      <c r="I1574" s="312"/>
      <c r="J1574" s="351"/>
      <c r="K1574" s="69"/>
      <c r="L1574" s="216"/>
      <c r="M1574" s="116"/>
      <c r="N1574" s="212"/>
    </row>
    <row r="1575" spans="2:14" ht="15" x14ac:dyDescent="0.25">
      <c r="B1575" s="65"/>
      <c r="C1575" s="78"/>
      <c r="D1575" s="109"/>
      <c r="E1575" s="68"/>
      <c r="F1575" s="77"/>
      <c r="G1575" s="310"/>
      <c r="H1575" s="311"/>
      <c r="I1575" s="312"/>
      <c r="J1575" s="351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79"/>
      <c r="L1577" s="126"/>
      <c r="M1577" s="115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0"/>
      <c r="K1580" s="79"/>
      <c r="L1580" s="126"/>
      <c r="M1580" s="115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0"/>
      <c r="H1586" s="311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0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0"/>
      <c r="K1589" s="69"/>
      <c r="L1589" s="126"/>
      <c r="M1589" s="116"/>
      <c r="N1589" s="217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0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107"/>
      <c r="J1591" s="350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0"/>
      <c r="H1592" s="311"/>
      <c r="I1592" s="312"/>
      <c r="J1592" s="351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6"/>
      <c r="M1593" s="116"/>
      <c r="N1593" s="217"/>
    </row>
    <row r="1594" spans="2:14" ht="15" x14ac:dyDescent="0.25">
      <c r="B1594" s="65"/>
      <c r="C1594" s="78"/>
      <c r="D1594" s="109"/>
      <c r="E1594" s="68"/>
      <c r="F1594" s="77"/>
      <c r="G1594" s="310"/>
      <c r="H1594" s="311"/>
      <c r="I1594" s="312"/>
      <c r="J1594" s="351"/>
      <c r="K1594" s="69"/>
      <c r="L1594" s="216"/>
      <c r="M1594" s="116"/>
      <c r="N1594" s="212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0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0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0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0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0"/>
      <c r="H1600" s="311"/>
      <c r="I1600" s="312"/>
      <c r="J1600" s="351"/>
      <c r="K1600" s="69"/>
      <c r="L1600" s="317"/>
      <c r="M1600" s="116"/>
      <c r="N1600" s="317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0"/>
      <c r="K1601" s="69"/>
      <c r="L1601" s="120"/>
      <c r="M1601" s="116"/>
      <c r="N1601" s="218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118"/>
      <c r="M1603" s="116"/>
      <c r="N1603" s="317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0"/>
      <c r="K1604" s="69"/>
      <c r="L1604" s="118"/>
      <c r="M1604" s="116"/>
      <c r="N1604" s="317"/>
    </row>
    <row r="1605" spans="2:14" ht="15" x14ac:dyDescent="0.25">
      <c r="B1605" s="65"/>
      <c r="C1605" s="78"/>
      <c r="D1605" s="109"/>
      <c r="E1605" s="68"/>
      <c r="F1605" s="77"/>
      <c r="G1605" s="310"/>
      <c r="H1605" s="311"/>
      <c r="I1605" s="312"/>
      <c r="J1605" s="351"/>
      <c r="K1605" s="69"/>
      <c r="L1605" s="317"/>
      <c r="M1605" s="116"/>
      <c r="N1605" s="317"/>
    </row>
    <row r="1606" spans="2:14" ht="15" x14ac:dyDescent="0.25">
      <c r="B1606" s="65"/>
      <c r="C1606" s="78"/>
      <c r="D1606" s="109"/>
      <c r="E1606" s="68"/>
      <c r="F1606" s="77"/>
      <c r="G1606" s="310"/>
      <c r="H1606" s="311"/>
      <c r="I1606" s="312"/>
      <c r="J1606" s="351"/>
      <c r="K1606" s="69"/>
      <c r="L1606" s="317"/>
      <c r="M1606" s="116"/>
      <c r="N1606" s="317"/>
    </row>
    <row r="1607" spans="2:14" ht="15" x14ac:dyDescent="0.25">
      <c r="B1607" s="65"/>
      <c r="C1607" s="78"/>
      <c r="D1607" s="109"/>
      <c r="E1607" s="68"/>
      <c r="F1607" s="77"/>
      <c r="G1607" s="310"/>
      <c r="H1607" s="311"/>
      <c r="I1607" s="312"/>
      <c r="J1607" s="351"/>
      <c r="K1607" s="69"/>
      <c r="L1607" s="317"/>
      <c r="M1607" s="116"/>
      <c r="N1607" s="317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78"/>
      <c r="D1609" s="109"/>
      <c r="E1609" s="68"/>
      <c r="F1609" s="77"/>
      <c r="G1609" s="310"/>
      <c r="H1609" s="311"/>
      <c r="I1609" s="312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0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0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0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8"/>
    </row>
    <row r="1614" spans="2:14" ht="15" x14ac:dyDescent="0.25">
      <c r="B1614" s="65"/>
      <c r="C1614" s="66"/>
      <c r="D1614" s="109"/>
      <c r="E1614" s="68"/>
      <c r="F1614" s="77"/>
      <c r="G1614" s="310"/>
      <c r="H1614" s="123"/>
      <c r="I1614" s="107"/>
      <c r="J1614" s="350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78"/>
      <c r="D1617" s="109"/>
      <c r="E1617" s="68"/>
      <c r="F1617" s="77"/>
      <c r="G1617" s="310"/>
      <c r="H1617" s="311"/>
      <c r="I1617" s="312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0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0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0"/>
      <c r="K1623" s="69"/>
      <c r="L1623" s="120"/>
      <c r="M1623" s="116"/>
      <c r="N1623" s="218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0"/>
      <c r="K1624" s="69"/>
      <c r="L1624" s="317"/>
      <c r="M1624" s="116"/>
      <c r="N1624" s="317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0"/>
      <c r="K1625" s="69"/>
      <c r="L1625" s="118"/>
      <c r="M1625" s="116"/>
      <c r="N1625" s="317"/>
    </row>
    <row r="1626" spans="2:14" ht="15" x14ac:dyDescent="0.25">
      <c r="B1626" s="65"/>
      <c r="C1626" s="78"/>
      <c r="D1626" s="109"/>
      <c r="E1626" s="68"/>
      <c r="F1626" s="77"/>
      <c r="G1626" s="310"/>
      <c r="H1626" s="311"/>
      <c r="I1626" s="312"/>
      <c r="J1626" s="351"/>
      <c r="K1626" s="69"/>
      <c r="L1626" s="317"/>
      <c r="M1626" s="116"/>
      <c r="N1626" s="317"/>
    </row>
    <row r="1627" spans="2:14" ht="15" x14ac:dyDescent="0.25">
      <c r="B1627" s="65"/>
      <c r="C1627" s="78"/>
      <c r="D1627" s="109"/>
      <c r="E1627" s="68"/>
      <c r="F1627" s="77"/>
      <c r="G1627" s="310"/>
      <c r="H1627" s="311"/>
      <c r="I1627" s="312"/>
      <c r="J1627" s="351"/>
      <c r="K1627" s="69"/>
      <c r="L1627" s="317"/>
      <c r="M1627" s="116"/>
      <c r="N1627" s="317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0"/>
      <c r="K1628" s="69"/>
      <c r="L1628" s="317"/>
      <c r="M1628" s="116"/>
      <c r="N1628" s="317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0"/>
      <c r="K1629" s="69"/>
      <c r="L1629" s="118"/>
      <c r="M1629" s="116"/>
      <c r="N1629" s="317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0"/>
      <c r="K1630" s="69"/>
      <c r="L1630" s="118"/>
      <c r="M1630" s="116"/>
      <c r="N1630" s="317"/>
    </row>
    <row r="1631" spans="2:14" ht="15" x14ac:dyDescent="0.25">
      <c r="B1631" s="65"/>
      <c r="C1631" s="78"/>
      <c r="D1631" s="109"/>
      <c r="E1631" s="68"/>
      <c r="F1631" s="77"/>
      <c r="G1631" s="310"/>
      <c r="H1631" s="311"/>
      <c r="I1631" s="312"/>
      <c r="J1631" s="351"/>
      <c r="K1631" s="69"/>
      <c r="L1631" s="317"/>
      <c r="M1631" s="116"/>
      <c r="N1631" s="317"/>
    </row>
    <row r="1632" spans="2:14" ht="15" x14ac:dyDescent="0.25">
      <c r="B1632" s="65"/>
      <c r="C1632" s="78"/>
      <c r="D1632" s="109"/>
      <c r="E1632" s="68"/>
      <c r="F1632" s="77"/>
      <c r="G1632" s="310"/>
      <c r="H1632" s="311"/>
      <c r="I1632" s="312"/>
      <c r="J1632" s="351"/>
      <c r="K1632" s="69"/>
      <c r="L1632" s="317"/>
      <c r="M1632" s="116"/>
      <c r="N1632" s="318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0"/>
      <c r="K1633" s="69"/>
      <c r="L1633" s="120"/>
      <c r="M1633" s="116"/>
      <c r="N1633" s="318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0"/>
      <c r="K1634" s="69"/>
      <c r="L1634" s="120"/>
      <c r="M1634" s="116"/>
      <c r="N1634" s="318"/>
    </row>
    <row r="1635" spans="2:14" ht="15" x14ac:dyDescent="0.25">
      <c r="B1635" s="91"/>
      <c r="C1635" s="78"/>
      <c r="D1635" s="109"/>
      <c r="E1635" s="68"/>
      <c r="F1635" s="77"/>
      <c r="G1635" s="310"/>
      <c r="H1635" s="123"/>
      <c r="I1635" s="107"/>
      <c r="J1635" s="350"/>
      <c r="K1635" s="69"/>
      <c r="L1635" s="120"/>
      <c r="M1635" s="116"/>
      <c r="N1635" s="318"/>
    </row>
    <row r="1636" spans="2:14" ht="15" x14ac:dyDescent="0.25">
      <c r="B1636" s="65"/>
      <c r="C1636" s="78"/>
      <c r="D1636" s="109"/>
      <c r="E1636" s="68"/>
      <c r="F1636" s="77"/>
      <c r="G1636" s="310"/>
      <c r="H1636" s="311"/>
      <c r="I1636" s="312"/>
      <c r="J1636" s="351"/>
      <c r="K1636" s="69"/>
      <c r="L1636" s="317"/>
      <c r="M1636" s="116"/>
      <c r="N1636" s="318"/>
    </row>
    <row r="1637" spans="2:14" ht="15" x14ac:dyDescent="0.25">
      <c r="B1637" s="65"/>
      <c r="C1637" s="78"/>
      <c r="D1637" s="109"/>
      <c r="E1637" s="68"/>
      <c r="F1637" s="77"/>
      <c r="G1637" s="310"/>
      <c r="H1637" s="311"/>
      <c r="I1637" s="312"/>
      <c r="J1637" s="351"/>
      <c r="K1637" s="69"/>
      <c r="L1637" s="317"/>
      <c r="M1637" s="116"/>
      <c r="N1637" s="318"/>
    </row>
    <row r="1638" spans="2:14" ht="15" x14ac:dyDescent="0.25">
      <c r="B1638" s="65"/>
      <c r="C1638" s="78"/>
      <c r="D1638" s="109"/>
      <c r="E1638" s="68"/>
      <c r="F1638" s="77"/>
      <c r="G1638" s="310"/>
      <c r="H1638" s="311"/>
      <c r="I1638" s="312"/>
      <c r="J1638" s="351"/>
      <c r="K1638" s="69"/>
      <c r="L1638" s="317"/>
      <c r="M1638" s="116"/>
      <c r="N1638" s="318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310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0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0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0"/>
      <c r="K1646" s="69"/>
      <c r="L1646" s="120"/>
      <c r="M1646" s="116"/>
      <c r="N1646" s="219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0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0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310"/>
      <c r="H1649" s="123"/>
      <c r="I1649" s="107"/>
      <c r="J1649" s="350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78"/>
      <c r="D1651" s="109"/>
      <c r="E1651" s="68"/>
      <c r="F1651" s="77"/>
      <c r="G1651" s="310"/>
      <c r="H1651" s="311"/>
      <c r="I1651" s="312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0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68"/>
      <c r="G1653" s="310"/>
      <c r="H1653" s="123"/>
      <c r="I1653" s="107"/>
      <c r="J1653" s="350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0"/>
      <c r="K1654" s="69"/>
      <c r="L1654" s="120"/>
      <c r="M1654" s="116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0"/>
      <c r="K1655" s="69"/>
      <c r="L1655" s="317"/>
      <c r="M1655" s="116"/>
      <c r="N1655" s="318"/>
    </row>
    <row r="1656" spans="2:14" ht="15" x14ac:dyDescent="0.25">
      <c r="B1656" s="37"/>
      <c r="C1656" s="78"/>
      <c r="D1656" s="109"/>
      <c r="E1656" s="68"/>
      <c r="F1656" s="77"/>
      <c r="G1656" s="310"/>
      <c r="H1656" s="123"/>
      <c r="I1656" s="107"/>
      <c r="J1656" s="350"/>
      <c r="K1656" s="69"/>
      <c r="L1656" s="118"/>
      <c r="M1656" s="116"/>
      <c r="N1656" s="318"/>
    </row>
    <row r="1657" spans="2:14" ht="15" x14ac:dyDescent="0.25">
      <c r="B1657" s="37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0"/>
      <c r="K1658" s="69"/>
      <c r="L1658" s="118"/>
      <c r="M1658" s="116"/>
      <c r="N1658" s="318"/>
    </row>
    <row r="1659" spans="2:14" ht="15" x14ac:dyDescent="0.25">
      <c r="B1659" s="65"/>
      <c r="C1659" s="78"/>
      <c r="D1659" s="109"/>
      <c r="E1659" s="68"/>
      <c r="F1659" s="77"/>
      <c r="G1659" s="310"/>
      <c r="H1659" s="311"/>
      <c r="I1659" s="312"/>
      <c r="J1659" s="351"/>
      <c r="K1659" s="69"/>
      <c r="L1659" s="317"/>
      <c r="M1659" s="116"/>
      <c r="N1659" s="318"/>
    </row>
    <row r="1660" spans="2:14" ht="15" x14ac:dyDescent="0.25">
      <c r="B1660" s="65"/>
      <c r="C1660" s="78"/>
      <c r="D1660" s="109"/>
      <c r="E1660" s="68"/>
      <c r="F1660" s="77"/>
      <c r="G1660" s="310"/>
      <c r="H1660" s="311"/>
      <c r="I1660" s="312"/>
      <c r="J1660" s="351"/>
      <c r="K1660" s="69"/>
      <c r="L1660" s="317"/>
      <c r="M1660" s="116"/>
      <c r="N1660" s="318"/>
    </row>
    <row r="1661" spans="2:14" ht="15" x14ac:dyDescent="0.25">
      <c r="B1661" s="65"/>
      <c r="C1661" s="78"/>
      <c r="D1661" s="109"/>
      <c r="E1661" s="68"/>
      <c r="F1661" s="77"/>
      <c r="G1661" s="310"/>
      <c r="H1661" s="311"/>
      <c r="I1661" s="312"/>
      <c r="J1661" s="351"/>
      <c r="K1661" s="69"/>
      <c r="L1661" s="317"/>
      <c r="M1661" s="116"/>
      <c r="N1661" s="318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0"/>
      <c r="K1662" s="69"/>
      <c r="L1662" s="120"/>
      <c r="M1662" s="116"/>
      <c r="N1662" s="219"/>
    </row>
    <row r="1663" spans="2:14" ht="15" x14ac:dyDescent="0.25">
      <c r="B1663" s="65"/>
      <c r="C1663" s="78"/>
      <c r="D1663" s="109"/>
      <c r="E1663" s="68"/>
      <c r="F1663" s="77"/>
      <c r="G1663" s="310"/>
      <c r="H1663" s="311"/>
      <c r="I1663" s="312"/>
      <c r="J1663" s="351"/>
      <c r="K1663" s="69"/>
      <c r="L1663" s="317"/>
      <c r="M1663" s="116"/>
      <c r="N1663" s="318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0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0"/>
      <c r="K1665" s="69"/>
      <c r="L1665" s="120"/>
      <c r="M1665" s="116"/>
      <c r="N1665" s="219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0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65"/>
      <c r="C1669" s="78"/>
      <c r="D1669" s="109"/>
      <c r="E1669" s="68"/>
      <c r="F1669" s="77"/>
      <c r="G1669" s="310"/>
      <c r="H1669" s="311"/>
      <c r="I1669" s="312"/>
      <c r="J1669" s="351"/>
      <c r="K1669" s="69"/>
      <c r="L1669" s="317"/>
      <c r="M1669" s="116"/>
      <c r="N1669" s="318"/>
    </row>
    <row r="1670" spans="2:14" ht="15" x14ac:dyDescent="0.25">
      <c r="B1670" s="65"/>
      <c r="C1670" s="78"/>
      <c r="D1670" s="109"/>
      <c r="E1670" s="68"/>
      <c r="F1670" s="77"/>
      <c r="G1670" s="310"/>
      <c r="H1670" s="311"/>
      <c r="I1670" s="312"/>
      <c r="J1670" s="351"/>
      <c r="K1670" s="69"/>
      <c r="L1670" s="317"/>
      <c r="M1670" s="116"/>
      <c r="N1670" s="318"/>
    </row>
    <row r="1671" spans="2:14" ht="15" x14ac:dyDescent="0.25">
      <c r="B1671" s="65"/>
      <c r="C1671" s="78"/>
      <c r="D1671" s="109"/>
      <c r="E1671" s="68"/>
      <c r="F1671" s="77"/>
      <c r="G1671" s="310"/>
      <c r="H1671" s="311"/>
      <c r="I1671" s="312"/>
      <c r="J1671" s="351"/>
      <c r="K1671" s="69"/>
      <c r="L1671" s="317"/>
      <c r="M1671" s="116"/>
      <c r="N1671" s="318"/>
    </row>
    <row r="1672" spans="2:14" ht="15" x14ac:dyDescent="0.25">
      <c r="B1672" s="65"/>
      <c r="C1672" s="78"/>
      <c r="D1672" s="109"/>
      <c r="E1672" s="68"/>
      <c r="F1672" s="77"/>
      <c r="G1672" s="310"/>
      <c r="H1672" s="311"/>
      <c r="I1672" s="312"/>
      <c r="J1672" s="351"/>
      <c r="K1672" s="69"/>
      <c r="L1672" s="317"/>
      <c r="M1672" s="116"/>
      <c r="N1672" s="318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79"/>
      <c r="L1673" s="120"/>
      <c r="M1673" s="115"/>
      <c r="N1673" s="2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0"/>
      <c r="K1674" s="69"/>
      <c r="L1674" s="118"/>
      <c r="M1674" s="116"/>
      <c r="N1674" s="319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9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0"/>
      <c r="K1676" s="114"/>
      <c r="L1676" s="118"/>
      <c r="M1676" s="117"/>
      <c r="N1676" s="319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118"/>
      <c r="M1680" s="116"/>
      <c r="N1680" s="318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0"/>
      <c r="K1681" s="69"/>
      <c r="L1681" s="118"/>
      <c r="M1681" s="116"/>
      <c r="N1681" s="318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0"/>
      <c r="K1682" s="69"/>
      <c r="L1682" s="118"/>
      <c r="M1682" s="116"/>
      <c r="N1682" s="318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0"/>
      <c r="K1683" s="69"/>
      <c r="L1683" s="118"/>
      <c r="M1683" s="116"/>
      <c r="N1683" s="318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0"/>
      <c r="K1684" s="69"/>
      <c r="L1684" s="317"/>
      <c r="M1684" s="116"/>
      <c r="N1684" s="318"/>
    </row>
    <row r="1685" spans="2:14" ht="15" x14ac:dyDescent="0.25">
      <c r="B1685" s="91"/>
      <c r="C1685" s="78"/>
      <c r="D1685" s="109"/>
      <c r="E1685" s="68"/>
      <c r="F1685" s="77"/>
      <c r="G1685" s="310"/>
      <c r="H1685" s="311"/>
      <c r="I1685" s="312"/>
      <c r="J1685" s="351"/>
      <c r="K1685" s="69"/>
      <c r="L1685" s="317"/>
      <c r="M1685" s="116"/>
      <c r="N1685" s="318"/>
    </row>
    <row r="1686" spans="2:14" ht="15" x14ac:dyDescent="0.25">
      <c r="B1686" s="91"/>
      <c r="C1686" s="78"/>
      <c r="D1686" s="109"/>
      <c r="E1686" s="68"/>
      <c r="F1686" s="77"/>
      <c r="G1686" s="310"/>
      <c r="H1686" s="311"/>
      <c r="I1686" s="312"/>
      <c r="J1686" s="351"/>
      <c r="K1686" s="69"/>
      <c r="L1686" s="317"/>
      <c r="M1686" s="116"/>
      <c r="N1686" s="318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0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0"/>
      <c r="K1688" s="69"/>
      <c r="L1688" s="118"/>
      <c r="M1688" s="116"/>
      <c r="N1688" s="318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0"/>
      <c r="K1689" s="69"/>
      <c r="L1689" s="118"/>
      <c r="M1689" s="116"/>
      <c r="N1689" s="318"/>
    </row>
    <row r="1690" spans="2:14" ht="15" x14ac:dyDescent="0.25">
      <c r="B1690" s="65"/>
      <c r="C1690" s="78"/>
      <c r="D1690" s="109"/>
      <c r="E1690" s="68"/>
      <c r="F1690" s="77"/>
      <c r="G1690" s="310"/>
      <c r="H1690" s="311"/>
      <c r="I1690" s="312"/>
      <c r="J1690" s="351"/>
      <c r="K1690" s="69"/>
      <c r="L1690" s="317"/>
      <c r="M1690" s="116"/>
      <c r="N1690" s="318"/>
    </row>
    <row r="1691" spans="2:14" ht="15" x14ac:dyDescent="0.25">
      <c r="B1691" s="65"/>
      <c r="C1691" s="78"/>
      <c r="D1691" s="109"/>
      <c r="E1691" s="68"/>
      <c r="F1691" s="77"/>
      <c r="G1691" s="310"/>
      <c r="H1691" s="311"/>
      <c r="I1691" s="312"/>
      <c r="J1691" s="351"/>
      <c r="K1691" s="69"/>
      <c r="L1691" s="317"/>
      <c r="M1691" s="116"/>
      <c r="N1691" s="318"/>
    </row>
    <row r="1692" spans="2:14" ht="15" x14ac:dyDescent="0.25">
      <c r="B1692" s="65"/>
      <c r="C1692" s="78"/>
      <c r="D1692" s="109"/>
      <c r="E1692" s="68"/>
      <c r="F1692" s="77"/>
      <c r="G1692" s="310"/>
      <c r="H1692" s="311"/>
      <c r="I1692" s="312"/>
      <c r="J1692" s="351"/>
      <c r="K1692" s="69"/>
      <c r="L1692" s="216"/>
      <c r="M1692" s="116"/>
      <c r="N1692" s="318"/>
    </row>
    <row r="1693" spans="2:14" ht="15" x14ac:dyDescent="0.25">
      <c r="B1693" s="65"/>
      <c r="C1693" s="78"/>
      <c r="D1693" s="109"/>
      <c r="E1693" s="68"/>
      <c r="F1693" s="77"/>
      <c r="G1693" s="310"/>
      <c r="H1693" s="311"/>
      <c r="I1693" s="312"/>
      <c r="J1693" s="351"/>
      <c r="K1693" s="69"/>
      <c r="L1693" s="216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84"/>
      <c r="M1695" s="82"/>
      <c r="N1695" s="318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0"/>
      <c r="K1696" s="69"/>
      <c r="L1696" s="84"/>
      <c r="M1696" s="82"/>
      <c r="N1696" s="318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0"/>
      <c r="K1697" s="69"/>
      <c r="L1697" s="84"/>
      <c r="M1697" s="82"/>
      <c r="N1697" s="318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91"/>
      <c r="C1699" s="78"/>
      <c r="D1699" s="100"/>
      <c r="E1699" s="101"/>
      <c r="F1699" s="77"/>
      <c r="G1699" s="310"/>
      <c r="H1699" s="320"/>
      <c r="I1699" s="107"/>
      <c r="J1699" s="350"/>
      <c r="K1699" s="69"/>
      <c r="L1699" s="84"/>
      <c r="M1699" s="82"/>
      <c r="N1699" s="318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0"/>
      <c r="K1700" s="69"/>
      <c r="L1700" s="84"/>
      <c r="M1700" s="82"/>
      <c r="N1700" s="318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0"/>
      <c r="K1701" s="69"/>
      <c r="L1701" s="84"/>
      <c r="M1701" s="82"/>
      <c r="N1701" s="318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0"/>
      <c r="K1702" s="69"/>
      <c r="L1702" s="84"/>
      <c r="M1702" s="82"/>
      <c r="N1702" s="318"/>
    </row>
    <row r="1703" spans="2:14" ht="15" x14ac:dyDescent="0.25">
      <c r="B1703" s="65"/>
      <c r="C1703" s="78"/>
      <c r="D1703" s="100"/>
      <c r="E1703" s="101"/>
      <c r="F1703" s="77"/>
      <c r="G1703" s="310"/>
      <c r="H1703" s="320"/>
      <c r="I1703" s="312"/>
      <c r="J1703" s="351"/>
      <c r="K1703" s="69"/>
      <c r="L1703" s="84"/>
      <c r="M1703" s="82"/>
      <c r="N1703" s="318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0"/>
      <c r="K1704" s="69"/>
      <c r="L1704" s="84"/>
      <c r="M1704" s="82"/>
      <c r="N1704" s="318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0"/>
      <c r="K1705" s="69"/>
      <c r="L1705" s="84"/>
      <c r="M1705" s="82"/>
      <c r="N1705" s="318"/>
    </row>
    <row r="1706" spans="2:14" ht="15" x14ac:dyDescent="0.25">
      <c r="B1706" s="65"/>
      <c r="C1706" s="78"/>
      <c r="D1706" s="100"/>
      <c r="E1706" s="101"/>
      <c r="F1706" s="77"/>
      <c r="G1706" s="310"/>
      <c r="H1706" s="320"/>
      <c r="I1706" s="312"/>
      <c r="J1706" s="351"/>
      <c r="K1706" s="69"/>
      <c r="L1706" s="84"/>
      <c r="M1706" s="82"/>
      <c r="N1706" s="318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0"/>
      <c r="K1707" s="69"/>
      <c r="L1707" s="321"/>
      <c r="M1707" s="82"/>
      <c r="N1707" s="318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0"/>
      <c r="K1708" s="69"/>
      <c r="L1708" s="84"/>
      <c r="M1708" s="82"/>
      <c r="N1708" s="318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0"/>
      <c r="K1709" s="69"/>
      <c r="L1709" s="321"/>
      <c r="M1709" s="82"/>
      <c r="N1709" s="318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312"/>
      <c r="J1710" s="351"/>
      <c r="K1710" s="69"/>
      <c r="L1710" s="321"/>
      <c r="M1710" s="82"/>
      <c r="N1710" s="318"/>
    </row>
    <row r="1711" spans="2:14" ht="15" x14ac:dyDescent="0.25">
      <c r="B1711" s="65"/>
      <c r="C1711" s="78"/>
      <c r="D1711" s="100"/>
      <c r="E1711" s="101"/>
      <c r="F1711" s="77"/>
      <c r="G1711" s="310"/>
      <c r="H1711" s="320"/>
      <c r="I1711" s="312"/>
      <c r="J1711" s="351"/>
      <c r="K1711" s="69"/>
      <c r="L1711" s="321"/>
      <c r="M1711" s="82"/>
      <c r="N1711" s="322"/>
    </row>
    <row r="1712" spans="2:14" ht="15" x14ac:dyDescent="0.25">
      <c r="B1712" s="65"/>
      <c r="C1712" s="78"/>
      <c r="D1712" s="100"/>
      <c r="E1712" s="101"/>
      <c r="F1712" s="77"/>
      <c r="G1712" s="310"/>
      <c r="H1712" s="320"/>
      <c r="I1712" s="312"/>
      <c r="J1712" s="351"/>
      <c r="K1712" s="69"/>
      <c r="L1712" s="321"/>
      <c r="M1712" s="82"/>
      <c r="N1712" s="322"/>
    </row>
    <row r="1713" spans="2:14" ht="15" x14ac:dyDescent="0.25">
      <c r="B1713" s="65"/>
      <c r="C1713" s="78"/>
      <c r="D1713" s="100"/>
      <c r="E1713" s="101"/>
      <c r="F1713" s="77"/>
      <c r="G1713" s="310"/>
      <c r="H1713" s="320"/>
      <c r="I1713" s="312"/>
      <c r="J1713" s="351"/>
      <c r="K1713" s="69"/>
      <c r="L1713" s="321"/>
      <c r="M1713" s="82"/>
      <c r="N1713" s="322"/>
    </row>
    <row r="1714" spans="2:14" ht="15" x14ac:dyDescent="0.25">
      <c r="B1714" s="65"/>
      <c r="C1714" s="78"/>
      <c r="D1714" s="100"/>
      <c r="E1714" s="101"/>
      <c r="F1714" s="77"/>
      <c r="G1714" s="310"/>
      <c r="H1714" s="320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0"/>
      <c r="K1719" s="69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0"/>
      <c r="K1720" s="69"/>
      <c r="L1720" s="84"/>
      <c r="M1720" s="82"/>
      <c r="N1720" s="322"/>
    </row>
    <row r="1721" spans="2:14" ht="15" x14ac:dyDescent="0.25">
      <c r="B1721" s="91"/>
      <c r="C1721" s="78"/>
      <c r="D1721" s="100"/>
      <c r="E1721" s="101"/>
      <c r="F1721" s="77"/>
      <c r="G1721" s="310"/>
      <c r="H1721" s="320"/>
      <c r="I1721" s="107"/>
      <c r="J1721" s="350"/>
      <c r="K1721" s="69"/>
      <c r="L1721" s="84"/>
      <c r="M1721" s="82"/>
      <c r="N1721" s="322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0"/>
      <c r="K1722" s="69"/>
      <c r="L1722" s="84"/>
      <c r="M1722" s="82"/>
      <c r="N1722" s="322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0"/>
      <c r="K1723" s="70"/>
      <c r="L1723" s="84"/>
      <c r="M1723" s="82"/>
      <c r="N1723" s="322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0"/>
      <c r="K1724" s="69"/>
      <c r="L1724" s="84"/>
      <c r="M1724" s="82"/>
      <c r="N1724" s="322"/>
    </row>
    <row r="1725" spans="2:14" ht="15" x14ac:dyDescent="0.25">
      <c r="B1725" s="91"/>
      <c r="C1725" s="78"/>
      <c r="D1725" s="100"/>
      <c r="E1725" s="101"/>
      <c r="F1725" s="68"/>
      <c r="G1725" s="310"/>
      <c r="H1725" s="320"/>
      <c r="I1725" s="107"/>
      <c r="J1725" s="350"/>
      <c r="K1725" s="69"/>
      <c r="L1725" s="84"/>
      <c r="M1725" s="82"/>
      <c r="N1725" s="322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0"/>
      <c r="K1726" s="69"/>
      <c r="L1726" s="321"/>
      <c r="M1726" s="82"/>
      <c r="N1726" s="322"/>
    </row>
    <row r="1727" spans="2:14" ht="15" x14ac:dyDescent="0.25">
      <c r="B1727" s="65"/>
      <c r="C1727" s="78"/>
      <c r="D1727" s="100"/>
      <c r="E1727" s="101"/>
      <c r="F1727" s="77"/>
      <c r="G1727" s="310"/>
      <c r="H1727" s="320"/>
      <c r="I1727" s="312"/>
      <c r="J1727" s="351"/>
      <c r="K1727" s="69"/>
      <c r="L1727" s="321"/>
      <c r="M1727" s="82"/>
      <c r="N1727" s="322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0"/>
      <c r="K1728" s="69"/>
      <c r="L1728" s="84"/>
      <c r="M1728" s="82"/>
      <c r="N1728" s="322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0"/>
      <c r="K1729" s="69"/>
      <c r="L1729" s="84"/>
      <c r="M1729" s="82"/>
      <c r="N1729" s="322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0"/>
      <c r="K1730" s="69"/>
      <c r="L1730" s="321"/>
      <c r="M1730" s="82"/>
      <c r="N1730" s="322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0"/>
      <c r="K1731" s="69"/>
      <c r="L1731" s="321"/>
      <c r="M1731" s="82"/>
      <c r="N1731" s="322"/>
    </row>
    <row r="1732" spans="2:14" x14ac:dyDescent="0.2">
      <c r="B1732" s="65"/>
      <c r="C1732" s="78"/>
      <c r="D1732" s="100"/>
      <c r="E1732" s="101"/>
      <c r="F1732" s="77"/>
      <c r="G1732" s="310"/>
      <c r="H1732" s="320"/>
      <c r="I1732" s="323"/>
      <c r="J1732" s="353"/>
      <c r="K1732" s="69"/>
      <c r="L1732" s="84"/>
      <c r="M1732" s="82"/>
      <c r="N1732" s="322"/>
    </row>
    <row r="1733" spans="2:14" x14ac:dyDescent="0.2">
      <c r="B1733" s="65"/>
      <c r="C1733" s="78"/>
      <c r="D1733" s="100"/>
      <c r="E1733" s="101"/>
      <c r="F1733" s="77"/>
      <c r="G1733" s="310"/>
      <c r="H1733" s="320"/>
      <c r="I1733" s="323"/>
      <c r="J1733" s="353"/>
      <c r="K1733" s="69"/>
      <c r="L1733" s="84"/>
      <c r="M1733" s="82"/>
      <c r="N1733" s="322"/>
    </row>
    <row r="1734" spans="2:14" ht="15" x14ac:dyDescent="0.25">
      <c r="B1734" s="65"/>
      <c r="C1734" s="78"/>
      <c r="D1734" s="100"/>
      <c r="E1734" s="101"/>
      <c r="F1734" s="77"/>
      <c r="G1734" s="310"/>
      <c r="H1734" s="320"/>
      <c r="I1734" s="312"/>
      <c r="J1734" s="351"/>
      <c r="K1734" s="69"/>
      <c r="L1734" s="321"/>
      <c r="M1734" s="82"/>
      <c r="N1734" s="322"/>
    </row>
    <row r="1735" spans="2:14" ht="15" x14ac:dyDescent="0.25">
      <c r="B1735" s="65"/>
      <c r="C1735" s="78"/>
      <c r="D1735" s="100"/>
      <c r="E1735" s="102"/>
      <c r="F1735" s="77"/>
      <c r="G1735" s="324"/>
      <c r="H1735" s="320"/>
      <c r="I1735" s="312"/>
      <c r="J1735" s="351"/>
      <c r="K1735" s="69"/>
      <c r="L1735" s="321"/>
      <c r="M1735" s="82"/>
      <c r="N1735" s="322"/>
    </row>
    <row r="1736" spans="2:14" ht="15" x14ac:dyDescent="0.25">
      <c r="B1736" s="65"/>
      <c r="C1736" s="78"/>
      <c r="D1736" s="97"/>
      <c r="E1736" s="67"/>
      <c r="F1736" s="77"/>
      <c r="G1736" s="324"/>
      <c r="H1736" s="320"/>
      <c r="I1736" s="312"/>
      <c r="J1736" s="351"/>
      <c r="K1736" s="69"/>
      <c r="L1736" s="321"/>
      <c r="M1736" s="82"/>
      <c r="N1736" s="322"/>
    </row>
    <row r="1737" spans="2:14" ht="15" x14ac:dyDescent="0.25">
      <c r="B1737" s="65"/>
      <c r="C1737" s="78"/>
      <c r="D1737" s="97"/>
      <c r="E1737" s="67"/>
      <c r="F1737" s="77"/>
      <c r="G1737" s="324"/>
      <c r="H1737" s="320"/>
      <c r="I1737" s="312"/>
      <c r="J1737" s="351"/>
      <c r="K1737" s="69"/>
      <c r="L1737" s="321"/>
      <c r="M1737" s="82"/>
      <c r="N1737" s="322"/>
    </row>
    <row r="1738" spans="2:14" ht="15" x14ac:dyDescent="0.25">
      <c r="B1738" s="65"/>
      <c r="C1738" s="78"/>
      <c r="D1738" s="97"/>
      <c r="E1738" s="67"/>
      <c r="F1738" s="77"/>
      <c r="G1738" s="324"/>
      <c r="H1738" s="320"/>
      <c r="I1738" s="325"/>
      <c r="J1738" s="354"/>
      <c r="K1738" s="69"/>
      <c r="L1738" s="321"/>
      <c r="M1738" s="82"/>
      <c r="N1738" s="322"/>
    </row>
    <row r="1739" spans="2:14" ht="15" x14ac:dyDescent="0.25">
      <c r="B1739" s="65"/>
      <c r="C1739" s="78"/>
      <c r="D1739" s="97"/>
      <c r="E1739" s="67"/>
      <c r="F1739" s="77"/>
      <c r="G1739" s="324"/>
      <c r="H1739" s="320"/>
      <c r="I1739" s="325"/>
      <c r="J1739" s="354"/>
      <c r="K1739" s="69"/>
      <c r="L1739" s="321"/>
      <c r="M1739" s="82"/>
      <c r="N1739" s="322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5"/>
      <c r="K1740" s="80"/>
      <c r="L1740" s="84"/>
      <c r="M1740" s="82"/>
      <c r="N1740" s="326"/>
    </row>
    <row r="1741" spans="2:14" ht="15" x14ac:dyDescent="0.25">
      <c r="B1741" s="65"/>
      <c r="C1741" s="78"/>
      <c r="D1741" s="90"/>
      <c r="E1741" s="67"/>
      <c r="F1741" s="77"/>
      <c r="G1741" s="327"/>
      <c r="H1741" s="320"/>
      <c r="I1741" s="325"/>
      <c r="J1741" s="354"/>
      <c r="K1741" s="69"/>
      <c r="L1741" s="321"/>
      <c r="M1741" s="82"/>
      <c r="N1741" s="326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6"/>
      <c r="K1742" s="80"/>
      <c r="L1742" s="84"/>
      <c r="M1742" s="82"/>
      <c r="N1742" s="326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6"/>
      <c r="K1743" s="69"/>
      <c r="L1743" s="84"/>
      <c r="M1743" s="82"/>
      <c r="N1743" s="326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5"/>
      <c r="K1744" s="69"/>
      <c r="L1744" s="84"/>
      <c r="M1744" s="82"/>
      <c r="N1744" s="326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5"/>
      <c r="K1745" s="69"/>
      <c r="L1745" s="84"/>
      <c r="M1745" s="82"/>
      <c r="N1745" s="326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6"/>
      <c r="K1746" s="80"/>
      <c r="L1746" s="84"/>
      <c r="M1746" s="82"/>
      <c r="N1746" s="326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6"/>
      <c r="K1747" s="69"/>
      <c r="L1747" s="84"/>
      <c r="M1747" s="82"/>
      <c r="N1747" s="326"/>
    </row>
    <row r="1748" spans="2:14" ht="15" x14ac:dyDescent="0.25">
      <c r="B1748" s="91"/>
      <c r="C1748" s="78"/>
      <c r="D1748" s="90"/>
      <c r="E1748" s="67"/>
      <c r="F1748" s="77"/>
      <c r="G1748" s="327"/>
      <c r="H1748" s="320"/>
      <c r="I1748" s="325"/>
      <c r="J1748" s="354"/>
      <c r="K1748" s="69"/>
      <c r="L1748" s="84"/>
      <c r="M1748" s="82"/>
      <c r="N1748" s="326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5"/>
      <c r="K1749" s="69"/>
      <c r="L1749" s="84"/>
      <c r="M1749" s="82"/>
      <c r="N1749" s="326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6"/>
      <c r="K1750" s="69"/>
      <c r="L1750" s="84"/>
      <c r="M1750" s="82"/>
      <c r="N1750" s="326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6"/>
      <c r="K1751" s="80"/>
      <c r="L1751" s="84"/>
      <c r="M1751" s="82"/>
      <c r="N1751" s="326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5"/>
      <c r="K1752" s="69"/>
      <c r="L1752" s="84"/>
      <c r="M1752" s="82"/>
      <c r="N1752" s="322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6"/>
      <c r="K1753" s="69"/>
      <c r="L1753" s="321"/>
      <c r="M1753" s="82"/>
      <c r="N1753" s="322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6"/>
      <c r="K1754" s="69"/>
      <c r="L1754" s="84"/>
      <c r="M1754" s="82"/>
      <c r="N1754" s="322"/>
    </row>
    <row r="1755" spans="2:14" ht="15" x14ac:dyDescent="0.25">
      <c r="B1755" s="65"/>
      <c r="C1755" s="78"/>
      <c r="D1755" s="90"/>
      <c r="E1755" s="67"/>
      <c r="F1755" s="77"/>
      <c r="G1755" s="327"/>
      <c r="H1755" s="320"/>
      <c r="I1755" s="325"/>
      <c r="J1755" s="354"/>
      <c r="K1755" s="69"/>
      <c r="L1755" s="321"/>
      <c r="M1755" s="82"/>
      <c r="N1755" s="322"/>
    </row>
    <row r="1756" spans="2:14" ht="15" x14ac:dyDescent="0.25">
      <c r="B1756" s="37"/>
      <c r="C1756" s="52"/>
      <c r="D1756" s="24"/>
      <c r="E1756" s="25"/>
      <c r="F1756" s="26"/>
      <c r="G1756" s="26"/>
      <c r="H1756" s="328"/>
      <c r="I1756" s="41"/>
      <c r="J1756" s="357"/>
      <c r="K1756" s="27"/>
      <c r="L1756" s="329"/>
      <c r="M1756" s="34"/>
      <c r="N1756" s="330"/>
    </row>
    <row r="1757" spans="2:14" ht="15" x14ac:dyDescent="0.25">
      <c r="B1757" s="37"/>
      <c r="C1757" s="53"/>
      <c r="D1757" s="24"/>
      <c r="E1757" s="25"/>
      <c r="F1757" s="26"/>
      <c r="G1757" s="324"/>
      <c r="H1757" s="331"/>
      <c r="I1757" s="332"/>
      <c r="J1757" s="358"/>
      <c r="K1757" s="27"/>
      <c r="L1757" s="33"/>
      <c r="M1757" s="34"/>
      <c r="N1757" s="330"/>
    </row>
    <row r="1758" spans="2:14" ht="15" x14ac:dyDescent="0.25">
      <c r="B1758" s="37"/>
      <c r="C1758" s="53"/>
      <c r="D1758" s="24"/>
      <c r="E1758" s="25"/>
      <c r="F1758" s="26"/>
      <c r="G1758" s="324"/>
      <c r="H1758" s="331"/>
      <c r="I1758" s="332"/>
      <c r="J1758" s="358"/>
      <c r="K1758" s="27"/>
      <c r="L1758" s="329"/>
      <c r="M1758" s="34"/>
      <c r="N1758" s="330"/>
    </row>
    <row r="1759" spans="2:14" ht="15" x14ac:dyDescent="0.25">
      <c r="B1759" s="37"/>
      <c r="C1759" s="53"/>
      <c r="D1759" s="24"/>
      <c r="E1759" s="25"/>
      <c r="F1759" s="26"/>
      <c r="G1759" s="324"/>
      <c r="H1759" s="331"/>
      <c r="I1759" s="332"/>
      <c r="J1759" s="358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30"/>
    </row>
    <row r="1761" spans="2:14" ht="15" x14ac:dyDescent="0.25">
      <c r="B1761" s="30"/>
      <c r="C1761" s="52"/>
      <c r="D1761" s="24"/>
      <c r="E1761" s="25"/>
      <c r="F1761" s="26"/>
      <c r="G1761" s="26"/>
      <c r="H1761" s="328"/>
      <c r="I1761" s="41"/>
      <c r="J1761" s="357"/>
      <c r="K1761" s="27"/>
      <c r="L1761" s="329"/>
      <c r="M1761" s="34"/>
      <c r="N1761" s="330"/>
    </row>
    <row r="1762" spans="2:14" ht="15" x14ac:dyDescent="0.25">
      <c r="B1762" s="37"/>
      <c r="C1762" s="5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30"/>
    </row>
    <row r="1763" spans="2:14" ht="15" x14ac:dyDescent="0.25">
      <c r="B1763" s="37"/>
      <c r="C1763" s="53"/>
      <c r="D1763" s="24"/>
      <c r="E1763" s="25"/>
      <c r="F1763" s="26"/>
      <c r="G1763" s="324"/>
      <c r="H1763" s="331"/>
      <c r="I1763" s="332"/>
      <c r="J1763" s="358"/>
      <c r="K1763" s="27"/>
      <c r="L1763" s="329"/>
      <c r="M1763" s="34"/>
      <c r="N1763" s="330"/>
    </row>
    <row r="1764" spans="2:14" ht="15" x14ac:dyDescent="0.25">
      <c r="B1764" s="37"/>
      <c r="C1764" s="53"/>
      <c r="D1764" s="24"/>
      <c r="E1764" s="25"/>
      <c r="F1764" s="26"/>
      <c r="G1764" s="324"/>
      <c r="H1764" s="331"/>
      <c r="I1764" s="332"/>
      <c r="J1764" s="358"/>
      <c r="K1764" s="27"/>
      <c r="L1764" s="329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4"/>
      <c r="H1765" s="331"/>
      <c r="I1765" s="332"/>
      <c r="J1765" s="358"/>
      <c r="K1765" s="27"/>
      <c r="L1765" s="329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8"/>
      <c r="I1773" s="41"/>
      <c r="J1773" s="357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8"/>
      <c r="I1775" s="41"/>
      <c r="J1775" s="357"/>
      <c r="K1775" s="27"/>
      <c r="L1775" s="329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28"/>
      <c r="I1776" s="42"/>
      <c r="J1776" s="359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8"/>
      <c r="I1777" s="41"/>
      <c r="J1777" s="357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28"/>
      <c r="I1778" s="41"/>
      <c r="J1778" s="357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8"/>
      <c r="I1780" s="41"/>
      <c r="J1780" s="357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4"/>
      <c r="H1781" s="331"/>
      <c r="I1781" s="332"/>
      <c r="J1781" s="358"/>
      <c r="K1781" s="27"/>
      <c r="L1781" s="329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4"/>
      <c r="H1782" s="331"/>
      <c r="I1782" s="332"/>
      <c r="J1782" s="358"/>
      <c r="K1782" s="27"/>
      <c r="L1782" s="329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4"/>
      <c r="H1783" s="331"/>
      <c r="I1783" s="332"/>
      <c r="J1783" s="358"/>
      <c r="K1783" s="27"/>
      <c r="L1783" s="329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8"/>
      <c r="I1784" s="41"/>
      <c r="J1784" s="357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8"/>
      <c r="I1785" s="41"/>
      <c r="J1785" s="357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8"/>
      <c r="I1786" s="41"/>
      <c r="J1786" s="357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4"/>
      <c r="H1787" s="331"/>
      <c r="I1787" s="332"/>
      <c r="J1787" s="358"/>
      <c r="K1787" s="27"/>
      <c r="L1787" s="329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4"/>
      <c r="H1788" s="331"/>
      <c r="I1788" s="332"/>
      <c r="J1788" s="358"/>
      <c r="K1788" s="27"/>
      <c r="L1788" s="329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4"/>
      <c r="H1789" s="331"/>
      <c r="I1789" s="332"/>
      <c r="J1789" s="358"/>
      <c r="K1789" s="27"/>
      <c r="L1789" s="329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8"/>
      <c r="I1790" s="41"/>
      <c r="J1790" s="357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28"/>
      <c r="I1791" s="41"/>
      <c r="J1791" s="357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4"/>
      <c r="H1792" s="331"/>
      <c r="I1792" s="332"/>
      <c r="J1792" s="358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8"/>
      <c r="I1793" s="41"/>
      <c r="J1793" s="357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8"/>
      <c r="I1794" s="42"/>
      <c r="J1794" s="359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28"/>
      <c r="I1795" s="41"/>
      <c r="J1795" s="357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28"/>
      <c r="I1796" s="41"/>
      <c r="J1796" s="357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8"/>
      <c r="I1797" s="42"/>
      <c r="J1797" s="359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4"/>
      <c r="H1798" s="331"/>
      <c r="I1798" s="332"/>
      <c r="J1798" s="358"/>
      <c r="K1798" s="27"/>
      <c r="L1798" s="329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8"/>
      <c r="I1799" s="42"/>
      <c r="J1799" s="359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4"/>
      <c r="H1800" s="331"/>
      <c r="I1800" s="333"/>
      <c r="J1800" s="360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28"/>
      <c r="I1801" s="42"/>
      <c r="J1801" s="359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28"/>
      <c r="I1802" s="333"/>
      <c r="J1802" s="360"/>
      <c r="K1802" s="36"/>
      <c r="L1802" s="329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8"/>
      <c r="I1803" s="41"/>
      <c r="J1803" s="357"/>
      <c r="K1803" s="27"/>
      <c r="L1803" s="329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28"/>
      <c r="I1804" s="41"/>
      <c r="J1804" s="357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28"/>
      <c r="I1805" s="332"/>
      <c r="J1805" s="358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4"/>
      <c r="H1806" s="331"/>
      <c r="I1806" s="332"/>
      <c r="J1806" s="358"/>
      <c r="K1806" s="27"/>
      <c r="L1806" s="329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8"/>
      <c r="I1809" s="41"/>
      <c r="J1809" s="357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4"/>
      <c r="H1810" s="331"/>
      <c r="I1810" s="332"/>
      <c r="J1810" s="358"/>
      <c r="K1810" s="27"/>
      <c r="L1810" s="329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4"/>
      <c r="H1811" s="331"/>
      <c r="I1811" s="332"/>
      <c r="J1811" s="358"/>
      <c r="K1811" s="27"/>
      <c r="L1811" s="329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4"/>
      <c r="H1812" s="331"/>
      <c r="I1812" s="332"/>
      <c r="J1812" s="358"/>
      <c r="K1812" s="27"/>
      <c r="L1812" s="329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4"/>
      <c r="H1813" s="331"/>
      <c r="I1813" s="332"/>
      <c r="J1813" s="358"/>
      <c r="K1813" s="27"/>
      <c r="L1813" s="329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8"/>
      <c r="I1814" s="41"/>
      <c r="J1814" s="357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8"/>
      <c r="I1815" s="41"/>
      <c r="J1815" s="357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8"/>
      <c r="I1816" s="41"/>
      <c r="J1816" s="357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8"/>
      <c r="I1818" s="41"/>
      <c r="J1818" s="357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28"/>
      <c r="I1819" s="41"/>
      <c r="J1819" s="357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8"/>
      <c r="I1820" s="41"/>
      <c r="J1820" s="357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4"/>
      <c r="H1821" s="331"/>
      <c r="I1821" s="332"/>
      <c r="J1821" s="358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8"/>
      <c r="I1822" s="41"/>
      <c r="J1822" s="357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28"/>
      <c r="I1823" s="41"/>
      <c r="J1823" s="357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8"/>
      <c r="I1824" s="41"/>
      <c r="J1824" s="357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8"/>
      <c r="I1825" s="42"/>
      <c r="J1825" s="359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8"/>
      <c r="I1826" s="42"/>
      <c r="J1826" s="359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8"/>
      <c r="I1827" s="41"/>
      <c r="J1827" s="357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8"/>
      <c r="I1828" s="42"/>
      <c r="J1828" s="359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28"/>
      <c r="I1829" s="41"/>
      <c r="J1829" s="357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28"/>
      <c r="I1830" s="42"/>
      <c r="J1830" s="359"/>
      <c r="K1830" s="36"/>
      <c r="L1830" s="329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8"/>
      <c r="I1831" s="41"/>
      <c r="J1831" s="357"/>
      <c r="K1831" s="27"/>
      <c r="L1831" s="329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8"/>
      <c r="I1832" s="41"/>
      <c r="J1832" s="357"/>
      <c r="K1832" s="27"/>
      <c r="L1832" s="329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4"/>
      <c r="H1833" s="331"/>
      <c r="I1833" s="333"/>
      <c r="J1833" s="360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4"/>
      <c r="H1834" s="331"/>
      <c r="I1834" s="332"/>
      <c r="J1834" s="358"/>
      <c r="K1834" s="27"/>
      <c r="L1834" s="329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4"/>
      <c r="H1835" s="331"/>
      <c r="I1835" s="332"/>
      <c r="J1835" s="358"/>
      <c r="K1835" s="27"/>
      <c r="L1835" s="329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28"/>
      <c r="I1836" s="41"/>
      <c r="J1836" s="357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4"/>
      <c r="H1837" s="331"/>
      <c r="I1837" s="333"/>
      <c r="J1837" s="360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4"/>
      <c r="H1839" s="331"/>
      <c r="I1839" s="332"/>
      <c r="J1839" s="358"/>
      <c r="K1839" s="27"/>
      <c r="L1839" s="329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4"/>
      <c r="H1840" s="331"/>
      <c r="I1840" s="332"/>
      <c r="J1840" s="358"/>
      <c r="K1840" s="27"/>
      <c r="L1840" s="329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4"/>
      <c r="H1841" s="331"/>
      <c r="I1841" s="332"/>
      <c r="J1841" s="358"/>
      <c r="K1841" s="27"/>
      <c r="L1841" s="329"/>
      <c r="M1841" s="34"/>
      <c r="N1841" s="35"/>
    </row>
    <row r="1842" spans="2:14" ht="15" x14ac:dyDescent="0.25">
      <c r="B1842" s="37"/>
      <c r="D1842" s="24"/>
      <c r="E1842" s="25"/>
      <c r="F1842" s="26"/>
      <c r="G1842" s="324"/>
      <c r="H1842" s="331"/>
      <c r="I1842" s="332"/>
      <c r="J1842" s="358"/>
      <c r="K1842" s="27"/>
      <c r="L1842" s="329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8"/>
      <c r="I1843" s="41"/>
      <c r="J1843" s="357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8"/>
      <c r="I1844" s="41"/>
      <c r="J1844" s="357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4"/>
      <c r="H1845" s="331"/>
      <c r="I1845" s="332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8"/>
      <c r="I1846" s="42"/>
      <c r="J1846" s="359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8"/>
      <c r="I1847" s="42"/>
      <c r="J1847" s="359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8"/>
      <c r="I1848" s="42"/>
      <c r="J1848" s="359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28"/>
      <c r="I1849" s="41"/>
      <c r="J1849" s="357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28"/>
      <c r="I1850" s="42"/>
      <c r="J1850" s="359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4"/>
      <c r="H1851" s="331"/>
      <c r="I1851" s="332"/>
      <c r="J1851" s="358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8"/>
      <c r="I1852" s="41"/>
      <c r="J1852" s="357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8"/>
      <c r="I1853" s="333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8"/>
      <c r="I1854" s="41"/>
      <c r="J1854" s="357"/>
      <c r="K1854" s="27"/>
      <c r="L1854" s="329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28"/>
      <c r="I1855" s="41"/>
      <c r="J1855" s="357"/>
      <c r="K1855" s="27"/>
      <c r="L1855" s="329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28"/>
      <c r="I1856" s="42"/>
      <c r="J1856" s="359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28"/>
      <c r="I1857" s="42"/>
      <c r="J1857" s="359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4"/>
      <c r="H1858" s="331"/>
      <c r="I1858" s="332"/>
      <c r="J1858" s="358"/>
      <c r="K1858" s="27"/>
      <c r="L1858" s="329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4"/>
      <c r="H1859" s="331"/>
      <c r="I1859" s="332"/>
      <c r="J1859" s="358"/>
      <c r="K1859" s="27"/>
      <c r="L1859" s="329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4"/>
      <c r="H1860" s="331"/>
      <c r="I1860" s="332"/>
      <c r="J1860" s="358"/>
      <c r="K1860" s="27"/>
      <c r="L1860" s="329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8"/>
      <c r="I1861" s="41"/>
      <c r="J1861" s="357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28"/>
      <c r="I1862" s="41"/>
      <c r="J1862" s="357"/>
      <c r="K1862" s="27"/>
      <c r="L1862" s="329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4"/>
      <c r="H1863" s="331"/>
      <c r="I1863" s="332"/>
      <c r="J1863" s="358"/>
      <c r="K1863" s="27"/>
      <c r="L1863" s="329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4"/>
      <c r="H1864" s="331"/>
      <c r="I1864" s="332"/>
      <c r="J1864" s="358"/>
      <c r="K1864" s="27"/>
      <c r="L1864" s="329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4"/>
      <c r="H1865" s="331"/>
      <c r="I1865" s="332"/>
      <c r="J1865" s="358"/>
      <c r="K1865" s="27"/>
      <c r="L1865" s="329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28"/>
      <c r="I1866" s="42"/>
      <c r="J1866" s="359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8"/>
      <c r="I1867" s="42"/>
      <c r="J1867" s="359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28"/>
      <c r="I1868" s="42"/>
      <c r="J1868" s="359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28"/>
      <c r="I1869" s="41"/>
      <c r="J1869" s="357"/>
      <c r="K1869" s="36"/>
      <c r="L1869" s="33"/>
      <c r="M1869" s="34"/>
      <c r="N1869" s="35"/>
    </row>
  </sheetData>
  <sortState xmlns:xlrd2="http://schemas.microsoft.com/office/spreadsheetml/2017/richdata2" ref="B7:I1048576">
    <sortCondition ref="C7:C46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50:E1179 E7:E48">
    <cfRule type="cellIs" dxfId="30" priority="170" operator="greaterThan">
      <formula>7</formula>
    </cfRule>
  </conditionalFormatting>
  <conditionalFormatting sqref="E1489:E4767">
    <cfRule type="cellIs" dxfId="29" priority="137" operator="greaterThan">
      <formula>7</formula>
    </cfRule>
  </conditionalFormatting>
  <conditionalFormatting sqref="I50:I1251 G50:G52 I7:I48">
    <cfRule type="cellIs" dxfId="2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8:H1475 H1262:H1436 H50:H1251 H7:H48">
    <cfRule type="cellIs" dxfId="27" priority="297711" operator="greaterThan">
      <formula>$H$49</formula>
    </cfRule>
  </conditionalFormatting>
  <conditionalFormatting sqref="L7:L1251">
    <cfRule type="top10" dxfId="26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153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152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7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2025-11-28T06:00:49Z</dcterms:modified>
</cp:coreProperties>
</file>